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drawings/drawing8.xml" ContentType="application/vnd.openxmlformats-officedocument.drawing+xml"/>
  <Override PartName="/xl/ctrlProps/ctrlProp12.xml" ContentType="application/vnd.ms-excel.controlproperties+xml"/>
  <Override PartName="/xl/drawings/drawing9.xml" ContentType="application/vnd.openxmlformats-officedocument.drawing+xml"/>
  <Override PartName="/xl/ctrlProps/ctrlProp13.xml" ContentType="application/vnd.ms-excel.controlproperties+xml"/>
  <Override PartName="/xl/drawings/drawing10.xml" ContentType="application/vnd.openxmlformats-officedocument.drawing+xml"/>
  <Override PartName="/xl/ctrlProps/ctrlProp14.xml" ContentType="application/vnd.ms-excel.controlproperties+xml"/>
  <Override PartName="/xl/drawings/drawing11.xml" ContentType="application/vnd.openxmlformats-officedocument.drawing+xml"/>
  <Override PartName="/xl/ctrlProps/ctrlProp15.xml" ContentType="application/vnd.ms-excel.controlproperties+xml"/>
  <Override PartName="/xl/drawings/drawing12.xml" ContentType="application/vnd.openxmlformats-officedocument.drawing+xml"/>
  <Override PartName="/xl/ctrlProps/ctrlProp16.xml" ContentType="application/vnd.ms-excel.controlproperties+xml"/>
  <Override PartName="/xl/drawings/drawing13.xml" ContentType="application/vnd.openxmlformats-officedocument.drawing+xml"/>
  <Override PartName="/xl/ctrlProps/ctrlProp17.xml" ContentType="application/vnd.ms-excel.controlproperties+xml"/>
  <Override PartName="/xl/drawings/drawing14.xml" ContentType="application/vnd.openxmlformats-officedocument.drawing+xml"/>
  <Override PartName="/xl/ctrlProps/ctrlProp18.xml" ContentType="application/vnd.ms-excel.controlproperties+xml"/>
  <Override PartName="/xl/drawings/drawing1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trlProps/ctrlProp21.xml" ContentType="application/vnd.ms-excel.controlproperties+xml"/>
  <Override PartName="/xl/drawings/drawing17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DieseArbeitsmappe"/>
  <mc:AlternateContent xmlns:mc="http://schemas.openxmlformats.org/markup-compatibility/2006">
    <mc:Choice Requires="x15">
      <x15ac:absPath xmlns:x15ac="http://schemas.microsoft.com/office/spreadsheetml/2010/11/ac" url="K:\00_Aufgaben\00.02_Kommunikation\00.02.00_GA extern\Homepage\Finanzaufsicht\Finanz- und Rechnungswesen\Finanz Rechnungswesen\Vorlagen\"/>
    </mc:Choice>
  </mc:AlternateContent>
  <bookViews>
    <workbookView xWindow="0" yWindow="165" windowWidth="20370" windowHeight="12270" tabRatio="841" activeTab="1"/>
  </bookViews>
  <sheets>
    <sheet name="Änderungsübersicht" sheetId="44" r:id="rId1"/>
    <sheet name="Ausgangslage" sheetId="28" r:id="rId2"/>
    <sheet name="Berechnung NS" sheetId="30" r:id="rId3"/>
    <sheet name="Investitionsplan" sheetId="13" r:id="rId4"/>
    <sheet name="Budget" sheetId="33" r:id="rId5"/>
    <sheet name="Prognosen" sheetId="31" r:id="rId6"/>
    <sheet name="Schulden-Zinsen" sheetId="34" r:id="rId7"/>
    <sheet name="Titelblatt" sheetId="27" r:id="rId8"/>
    <sheet name="InvprogrammA" sheetId="36" r:id="rId9"/>
    <sheet name="InvprogrammB" sheetId="41" r:id="rId10"/>
    <sheet name="Plan-ER" sheetId="35" r:id="rId11"/>
    <sheet name="EK" sheetId="18" r:id="rId12"/>
    <sheet name="Schulden" sheetId="37" r:id="rId13"/>
    <sheet name="Übersicht" sheetId="24" r:id="rId14"/>
    <sheet name="KZ" sheetId="19" r:id="rId15"/>
    <sheet name="GRAFIKEN" sheetId="6" r:id="rId16"/>
    <sheet name="GDat" sheetId="39" state="hidden" r:id="rId17"/>
    <sheet name="Kat" sheetId="22" r:id="rId18"/>
    <sheet name="Hlp" sheetId="38" r:id="rId19"/>
    <sheet name="Auswertungen für FA" sheetId="43" r:id="rId20"/>
  </sheets>
  <functionGroups builtInGroupCount="18"/>
  <definedNames>
    <definedName name="_xlnm._FilterDatabase" localSheetId="18" hidden="1">Hlp!$A$4:$C$283</definedName>
    <definedName name="DropListe" localSheetId="19">'Auswertungen für FA'!#REF!</definedName>
    <definedName name="DropListe" localSheetId="13">Übersicht!#REF!</definedName>
    <definedName name="_xlnm.Print_Area" localSheetId="1">Ausgangslage!$A$1:$Q$62</definedName>
    <definedName name="_xlnm.Print_Area" localSheetId="2">'Berechnung NS'!$A$1:$H$104</definedName>
    <definedName name="_xlnm.Print_Area" localSheetId="4">Budget!$A$1:$G$106</definedName>
    <definedName name="_xlnm.Print_Area" localSheetId="15">GRAFIKEN!$A$54:$M$54</definedName>
    <definedName name="_xlnm.Print_Area" localSheetId="3">Investitionsplan!$A$1:$AE$14</definedName>
    <definedName name="_xlnm.Print_Area" localSheetId="14">KZ!$A$1:$M$11</definedName>
    <definedName name="_xlnm.Print_Area" localSheetId="6">'Schulden-Zinsen'!$A$1:$O$81</definedName>
    <definedName name="_xlnm.Print_Titles" localSheetId="2">'Berechnung NS'!$1:$3</definedName>
    <definedName name="_xlnm.Print_Titles" localSheetId="4">Budget!$1:$4</definedName>
    <definedName name="_xlnm.Print_Titles" localSheetId="15">GRAFIKEN!$1:$1</definedName>
    <definedName name="_xlnm.Print_Titles" localSheetId="3">Investitionsplan!$A:$D,Investitionsplan!$3:$6</definedName>
    <definedName name="_xlnm.Print_Titles" localSheetId="8">InvprogrammA!$1:$4</definedName>
    <definedName name="_xlnm.Print_Titles" localSheetId="9">InvprogrammB!$1:$4</definedName>
    <definedName name="_xlnm.Print_Titles" localSheetId="5">Prognosen!$1:$2</definedName>
    <definedName name="KatNr">Kat!$A$4:$C$30</definedName>
    <definedName name="solver_adj" localSheetId="19" hidden="1">'Auswertungen für FA'!#REF!</definedName>
    <definedName name="solver_adj" localSheetId="13" hidden="1">Übersicht!#REF!</definedName>
    <definedName name="solver_drv" localSheetId="19" hidden="1">1</definedName>
    <definedName name="solver_drv" localSheetId="13" hidden="1">1</definedName>
    <definedName name="solver_est" localSheetId="19" hidden="1">1</definedName>
    <definedName name="solver_est" localSheetId="13" hidden="1">1</definedName>
    <definedName name="solver_itr" localSheetId="19" hidden="1">10</definedName>
    <definedName name="solver_itr" localSheetId="13" hidden="1">10</definedName>
    <definedName name="solver_lin" localSheetId="19" hidden="1">1</definedName>
    <definedName name="solver_lin" localSheetId="13" hidden="1">1</definedName>
    <definedName name="solver_num" localSheetId="19" hidden="1">0</definedName>
    <definedName name="solver_num" localSheetId="13" hidden="1">0</definedName>
    <definedName name="solver_nwt" localSheetId="19" hidden="1">1</definedName>
    <definedName name="solver_nwt" localSheetId="13" hidden="1">1</definedName>
    <definedName name="solver_opt" localSheetId="19" hidden="1">'Auswertungen für FA'!#REF!</definedName>
    <definedName name="solver_opt" localSheetId="13" hidden="1">Übersicht!#REF!</definedName>
    <definedName name="solver_pre" localSheetId="19" hidden="1">0.001</definedName>
    <definedName name="solver_pre" localSheetId="13" hidden="1">0.001</definedName>
    <definedName name="solver_scl" localSheetId="19" hidden="1">0</definedName>
    <definedName name="solver_scl" localSheetId="13" hidden="1">0</definedName>
    <definedName name="solver_sho" localSheetId="19" hidden="1">0</definedName>
    <definedName name="solver_sho" localSheetId="13" hidden="1">0</definedName>
    <definedName name="solver_tim" localSheetId="19" hidden="1">100</definedName>
    <definedName name="solver_tim" localSheetId="13" hidden="1">100</definedName>
    <definedName name="solver_tol" localSheetId="19" hidden="1">0.002</definedName>
    <definedName name="solver_tol" localSheetId="13" hidden="1">0.002</definedName>
    <definedName name="solver_typ" localSheetId="19" hidden="1">3</definedName>
    <definedName name="solver_typ" localSheetId="13" hidden="1">3</definedName>
    <definedName name="solver_val" localSheetId="19" hidden="1">0</definedName>
    <definedName name="solver_val" localSheetId="13" hidden="1">0</definedName>
  </definedNames>
  <calcPr calcId="162913"/>
</workbook>
</file>

<file path=xl/calcChain.xml><?xml version="1.0" encoding="utf-8"?>
<calcChain xmlns="http://schemas.openxmlformats.org/spreadsheetml/2006/main">
  <c r="D7" i="18" l="1"/>
  <c r="C7" i="18" l="1"/>
  <c r="D33" i="33" l="1"/>
  <c r="D24" i="33"/>
  <c r="E36" i="33"/>
  <c r="E9" i="34" l="1"/>
  <c r="F9" i="34"/>
  <c r="G9" i="34"/>
  <c r="H9" i="34"/>
  <c r="I9" i="34"/>
  <c r="J9" i="34"/>
  <c r="K9" i="34"/>
  <c r="L9" i="34"/>
  <c r="M9" i="34"/>
  <c r="N9" i="34"/>
  <c r="E71" i="33" l="1"/>
  <c r="G18" i="31" l="1"/>
  <c r="H18" i="31"/>
  <c r="I18" i="31"/>
  <c r="J18" i="31"/>
  <c r="K18" i="31"/>
  <c r="L18" i="31"/>
  <c r="M18" i="31"/>
  <c r="N18" i="31"/>
  <c r="E51" i="35" l="1"/>
  <c r="C51" i="35"/>
  <c r="E101" i="33" l="1"/>
  <c r="E100" i="33"/>
  <c r="D45" i="31" s="1"/>
  <c r="E97" i="33"/>
  <c r="E96" i="33"/>
  <c r="D43" i="31" s="1"/>
  <c r="G97" i="33"/>
  <c r="G96" i="33"/>
  <c r="G101" i="33"/>
  <c r="G100" i="33"/>
  <c r="G95" i="33" s="1"/>
  <c r="D95" i="33"/>
  <c r="C95" i="33"/>
  <c r="D44" i="31"/>
  <c r="D9" i="34" s="1"/>
  <c r="E95" i="33" l="1"/>
  <c r="D46" i="31"/>
  <c r="F38" i="35"/>
  <c r="G38" i="35"/>
  <c r="H38" i="35"/>
  <c r="I38" i="35"/>
  <c r="J38" i="35"/>
  <c r="K38" i="35"/>
  <c r="L38" i="35"/>
  <c r="M38" i="35"/>
  <c r="N38" i="35"/>
  <c r="E38" i="35"/>
  <c r="E80" i="34" l="1"/>
  <c r="G80" i="34" s="1"/>
  <c r="E29" i="33"/>
  <c r="D80" i="34" s="1"/>
  <c r="J80" i="34" l="1"/>
  <c r="M80" i="34"/>
  <c r="I80" i="34"/>
  <c r="L80" i="34"/>
  <c r="H80" i="34"/>
  <c r="N80" i="34"/>
  <c r="F80" i="34"/>
  <c r="K80" i="34"/>
  <c r="B35" i="6"/>
  <c r="E8" i="39" s="1"/>
  <c r="B10" i="6"/>
  <c r="B11" i="6" s="1"/>
  <c r="L57" i="28"/>
  <c r="J57" i="28" s="1"/>
  <c r="H57" i="28" s="1"/>
  <c r="A1" i="43"/>
  <c r="G76" i="33"/>
  <c r="G77" i="33" s="1"/>
  <c r="G102" i="33"/>
  <c r="F18" i="35"/>
  <c r="G18" i="35"/>
  <c r="H18" i="35"/>
  <c r="I18" i="35"/>
  <c r="J18" i="35"/>
  <c r="K18" i="35"/>
  <c r="L18" i="35"/>
  <c r="M18" i="35"/>
  <c r="N18" i="35"/>
  <c r="E18" i="35"/>
  <c r="G35" i="33"/>
  <c r="C5" i="18"/>
  <c r="C4" i="18"/>
  <c r="C11" i="18"/>
  <c r="C48" i="24" s="1"/>
  <c r="E6" i="31"/>
  <c r="E5" i="35" s="1"/>
  <c r="D5" i="24" s="1"/>
  <c r="E5" i="31"/>
  <c r="F18" i="31" s="1"/>
  <c r="C3" i="43"/>
  <c r="C3" i="18"/>
  <c r="C8" i="18" s="1"/>
  <c r="D12" i="18"/>
  <c r="D49" i="24" s="1"/>
  <c r="C3" i="35"/>
  <c r="E16" i="31"/>
  <c r="F25" i="35"/>
  <c r="F26" i="35"/>
  <c r="F27" i="35"/>
  <c r="E29" i="35"/>
  <c r="E33" i="35"/>
  <c r="E35" i="35"/>
  <c r="E9" i="35"/>
  <c r="F24" i="35"/>
  <c r="F4" i="13"/>
  <c r="G4" i="13" s="1"/>
  <c r="H4" i="13" s="1"/>
  <c r="E15" i="35"/>
  <c r="E44" i="35"/>
  <c r="F71" i="34"/>
  <c r="E42" i="35"/>
  <c r="E3" i="34"/>
  <c r="E27" i="34" s="1"/>
  <c r="F28" i="37" s="1"/>
  <c r="O18" i="34"/>
  <c r="D19" i="37" s="1"/>
  <c r="O19" i="34"/>
  <c r="D20" i="37" s="1"/>
  <c r="O20" i="34"/>
  <c r="D21" i="37" s="1"/>
  <c r="O21" i="34"/>
  <c r="D22" i="37" s="1"/>
  <c r="O22" i="34"/>
  <c r="D23" i="37" s="1"/>
  <c r="O23" i="34"/>
  <c r="D24" i="37" s="1"/>
  <c r="O24" i="34"/>
  <c r="D25" i="37" s="1"/>
  <c r="O25" i="34"/>
  <c r="O26" i="34"/>
  <c r="D27" i="37" s="1"/>
  <c r="O27" i="34"/>
  <c r="D28" i="37" s="1"/>
  <c r="O28" i="34"/>
  <c r="D29" i="37" s="1"/>
  <c r="O29" i="34"/>
  <c r="O30" i="34"/>
  <c r="D31" i="37" s="1"/>
  <c r="O31" i="34"/>
  <c r="D32" i="37" s="1"/>
  <c r="O32" i="34"/>
  <c r="O33" i="34"/>
  <c r="D34" i="37" s="1"/>
  <c r="O34" i="34"/>
  <c r="D35" i="37" s="1"/>
  <c r="O35" i="34"/>
  <c r="O36" i="34"/>
  <c r="D37" i="37" s="1"/>
  <c r="O37" i="34"/>
  <c r="D38" i="37" s="1"/>
  <c r="F70" i="34"/>
  <c r="G25" i="35"/>
  <c r="G26" i="35"/>
  <c r="G27" i="35"/>
  <c r="E21" i="31"/>
  <c r="E22" i="31"/>
  <c r="E23" i="35"/>
  <c r="E25" i="35"/>
  <c r="E26" i="35"/>
  <c r="E27" i="35"/>
  <c r="E31" i="35"/>
  <c r="E37" i="35"/>
  <c r="E11" i="35"/>
  <c r="G24" i="35"/>
  <c r="G71" i="34"/>
  <c r="G70" i="34"/>
  <c r="H25" i="35"/>
  <c r="H26" i="35"/>
  <c r="H27" i="35"/>
  <c r="H24" i="35"/>
  <c r="H71" i="34"/>
  <c r="H70" i="34"/>
  <c r="I25" i="35"/>
  <c r="I26" i="35"/>
  <c r="I27" i="35"/>
  <c r="I24" i="35"/>
  <c r="I71" i="34"/>
  <c r="I70" i="34"/>
  <c r="J25" i="35"/>
  <c r="J26" i="35"/>
  <c r="J27" i="35"/>
  <c r="J24" i="35"/>
  <c r="J71" i="34"/>
  <c r="J70" i="34"/>
  <c r="K25" i="35"/>
  <c r="K26" i="35"/>
  <c r="K27" i="35"/>
  <c r="K24" i="35"/>
  <c r="K71" i="34"/>
  <c r="K70" i="34"/>
  <c r="L25" i="35"/>
  <c r="L26" i="35"/>
  <c r="L27" i="35"/>
  <c r="L24" i="35"/>
  <c r="L71" i="34"/>
  <c r="L70" i="34"/>
  <c r="M25" i="35"/>
  <c r="M26" i="35"/>
  <c r="M27" i="35"/>
  <c r="M24" i="35"/>
  <c r="M71" i="34"/>
  <c r="M70" i="34"/>
  <c r="N25" i="35"/>
  <c r="N26" i="35"/>
  <c r="N27" i="35"/>
  <c r="N24" i="35"/>
  <c r="N71" i="34"/>
  <c r="N70" i="34"/>
  <c r="O6" i="41"/>
  <c r="O8" i="36"/>
  <c r="O5" i="36"/>
  <c r="O11" i="36"/>
  <c r="C3" i="24"/>
  <c r="C17" i="24" s="1"/>
  <c r="A55" i="35"/>
  <c r="A22" i="24"/>
  <c r="D22" i="33"/>
  <c r="E98" i="33"/>
  <c r="D51" i="35" s="1"/>
  <c r="A1" i="19"/>
  <c r="A1" i="24"/>
  <c r="A1" i="18"/>
  <c r="A28" i="34"/>
  <c r="A29" i="37" s="1"/>
  <c r="A29" i="34"/>
  <c r="A30" i="37" s="1"/>
  <c r="D30" i="37"/>
  <c r="A30" i="34"/>
  <c r="A31" i="37" s="1"/>
  <c r="A31" i="34"/>
  <c r="A32" i="37" s="1"/>
  <c r="A32" i="34"/>
  <c r="A33" i="37" s="1"/>
  <c r="D33" i="37"/>
  <c r="A33" i="34"/>
  <c r="A34" i="37" s="1"/>
  <c r="A34" i="34"/>
  <c r="A35" i="37" s="1"/>
  <c r="A35" i="34"/>
  <c r="A36" i="37" s="1"/>
  <c r="D36" i="37"/>
  <c r="A36" i="34"/>
  <c r="A37" i="37" s="1"/>
  <c r="A37" i="34"/>
  <c r="A38" i="37" s="1"/>
  <c r="C4" i="37"/>
  <c r="E4" i="37" s="1"/>
  <c r="E41" i="37"/>
  <c r="F41" i="37"/>
  <c r="G41" i="37"/>
  <c r="H41" i="37"/>
  <c r="I41" i="37"/>
  <c r="J41" i="37"/>
  <c r="K41" i="37"/>
  <c r="L41" i="37"/>
  <c r="M41" i="37"/>
  <c r="N41" i="37"/>
  <c r="O41" i="37"/>
  <c r="E40" i="37"/>
  <c r="F40" i="37"/>
  <c r="G40" i="37"/>
  <c r="H40" i="37"/>
  <c r="I40" i="37"/>
  <c r="J40" i="37"/>
  <c r="K40" i="37"/>
  <c r="L40" i="37"/>
  <c r="M40" i="37"/>
  <c r="N40" i="37"/>
  <c r="O40" i="37"/>
  <c r="E39" i="37"/>
  <c r="F39" i="37"/>
  <c r="G39" i="37"/>
  <c r="H39" i="37"/>
  <c r="I39" i="37"/>
  <c r="J39" i="37"/>
  <c r="K39" i="37"/>
  <c r="L39" i="37"/>
  <c r="M39" i="37"/>
  <c r="N39" i="37"/>
  <c r="O39" i="37"/>
  <c r="G8" i="37"/>
  <c r="C8" i="37" s="1"/>
  <c r="H9" i="37"/>
  <c r="C9" i="37" s="1"/>
  <c r="I10" i="37"/>
  <c r="C10" i="37" s="1"/>
  <c r="J11" i="37"/>
  <c r="C11" i="37" s="1"/>
  <c r="K12" i="37"/>
  <c r="C12" i="37" s="1"/>
  <c r="L13" i="37"/>
  <c r="C13" i="37" s="1"/>
  <c r="M14" i="37"/>
  <c r="C14" i="37" s="1"/>
  <c r="N15" i="37"/>
  <c r="C15" i="37" s="1"/>
  <c r="O16" i="37"/>
  <c r="C16" i="37" s="1"/>
  <c r="E7" i="37"/>
  <c r="F7" i="37"/>
  <c r="G51" i="31"/>
  <c r="H51" i="31"/>
  <c r="I51" i="31"/>
  <c r="J51" i="31"/>
  <c r="K51" i="31"/>
  <c r="L51" i="31"/>
  <c r="M51" i="31"/>
  <c r="N51" i="31"/>
  <c r="F51" i="31"/>
  <c r="F9" i="13"/>
  <c r="D5" i="34" s="1"/>
  <c r="A1" i="37"/>
  <c r="H21" i="28"/>
  <c r="C67" i="34" s="1"/>
  <c r="D67" i="34" s="1"/>
  <c r="E67" i="34" s="1"/>
  <c r="F67" i="34" s="1"/>
  <c r="G67" i="34" s="1"/>
  <c r="H67" i="34" s="1"/>
  <c r="I67" i="34" s="1"/>
  <c r="J67" i="34" s="1"/>
  <c r="K67" i="34" s="1"/>
  <c r="L67" i="34" s="1"/>
  <c r="M67" i="34" s="1"/>
  <c r="N67" i="34" s="1"/>
  <c r="D9" i="13"/>
  <c r="E9" i="13"/>
  <c r="G9" i="13"/>
  <c r="H9" i="13"/>
  <c r="E27" i="24" s="1"/>
  <c r="E26" i="43" s="1"/>
  <c r="I9" i="13"/>
  <c r="J9" i="13"/>
  <c r="G27" i="24" s="1"/>
  <c r="G26" i="43" s="1"/>
  <c r="K9" i="13"/>
  <c r="L9" i="13"/>
  <c r="I27" i="24" s="1"/>
  <c r="I26" i="43" s="1"/>
  <c r="M9" i="13"/>
  <c r="N9" i="13"/>
  <c r="O9" i="13"/>
  <c r="L27" i="24" s="1"/>
  <c r="L26" i="43" s="1"/>
  <c r="P9" i="13"/>
  <c r="Q9" i="13"/>
  <c r="F10" i="28"/>
  <c r="A52" i="28"/>
  <c r="A73" i="34"/>
  <c r="F11" i="28"/>
  <c r="E8" i="24"/>
  <c r="F8" i="24"/>
  <c r="G8" i="24"/>
  <c r="H8" i="24"/>
  <c r="I8" i="24"/>
  <c r="J8" i="24"/>
  <c r="K8" i="24"/>
  <c r="L8" i="24"/>
  <c r="M8" i="24"/>
  <c r="D11" i="36"/>
  <c r="D8" i="36"/>
  <c r="P6" i="41"/>
  <c r="D6" i="41"/>
  <c r="E6" i="41"/>
  <c r="F6" i="41"/>
  <c r="G6" i="41"/>
  <c r="H6" i="41"/>
  <c r="I6" i="41"/>
  <c r="J6" i="41"/>
  <c r="K6" i="41"/>
  <c r="L6" i="41"/>
  <c r="M6" i="41"/>
  <c r="N6" i="41"/>
  <c r="C6" i="41"/>
  <c r="A19" i="34"/>
  <c r="A20" i="37" s="1"/>
  <c r="A20" i="34"/>
  <c r="A21" i="37" s="1"/>
  <c r="A21" i="34"/>
  <c r="A22" i="37" s="1"/>
  <c r="A22" i="34"/>
  <c r="A23" i="37" s="1"/>
  <c r="A23" i="34"/>
  <c r="A24" i="37" s="1"/>
  <c r="A24" i="34"/>
  <c r="A25" i="37" s="1"/>
  <c r="A25" i="34"/>
  <c r="A26" i="37" s="1"/>
  <c r="A26" i="34"/>
  <c r="A27" i="37" s="1"/>
  <c r="A27" i="34"/>
  <c r="A28" i="37" s="1"/>
  <c r="A39" i="37"/>
  <c r="A40" i="37"/>
  <c r="A41" i="37"/>
  <c r="A18" i="34"/>
  <c r="A19" i="37" s="1"/>
  <c r="D26" i="37"/>
  <c r="D39" i="37"/>
  <c r="D40" i="37"/>
  <c r="D41" i="37"/>
  <c r="D8" i="37"/>
  <c r="D9" i="37"/>
  <c r="D10" i="37"/>
  <c r="D11" i="37"/>
  <c r="D12" i="37"/>
  <c r="D13" i="37"/>
  <c r="D14" i="37"/>
  <c r="D15" i="37"/>
  <c r="D16" i="37"/>
  <c r="D7" i="37"/>
  <c r="E4" i="33"/>
  <c r="E8" i="33" s="1"/>
  <c r="C6" i="6"/>
  <c r="C4" i="39" s="1"/>
  <c r="C31" i="6"/>
  <c r="F4" i="39" s="1"/>
  <c r="D31" i="6"/>
  <c r="G4" i="39" s="1"/>
  <c r="C7" i="6"/>
  <c r="C5" i="39" s="1"/>
  <c r="C32" i="6"/>
  <c r="F5" i="39" s="1"/>
  <c r="D32" i="6"/>
  <c r="G5" i="39" s="1"/>
  <c r="C8" i="6"/>
  <c r="C6" i="39" s="1"/>
  <c r="C33" i="6"/>
  <c r="F6" i="39" s="1"/>
  <c r="D33" i="6"/>
  <c r="G6" i="39" s="1"/>
  <c r="C9" i="35"/>
  <c r="C11" i="35"/>
  <c r="C15" i="35"/>
  <c r="C42" i="35"/>
  <c r="F56" i="31"/>
  <c r="F61" i="31"/>
  <c r="F66" i="31"/>
  <c r="F71" i="31"/>
  <c r="F76" i="31"/>
  <c r="F81" i="31"/>
  <c r="F86" i="31"/>
  <c r="F91" i="31"/>
  <c r="F96" i="31"/>
  <c r="F19" i="31"/>
  <c r="E5" i="19"/>
  <c r="E6" i="19" s="1"/>
  <c r="G56" i="31"/>
  <c r="G61" i="31"/>
  <c r="G66" i="31"/>
  <c r="G71" i="31"/>
  <c r="G76" i="31"/>
  <c r="G81" i="31"/>
  <c r="G86" i="31"/>
  <c r="G91" i="31"/>
  <c r="G96" i="31"/>
  <c r="G19" i="31"/>
  <c r="F5" i="19"/>
  <c r="F6" i="19" s="1"/>
  <c r="H56" i="31"/>
  <c r="H61" i="31"/>
  <c r="H66" i="31"/>
  <c r="H71" i="31"/>
  <c r="H76" i="31"/>
  <c r="H81" i="31"/>
  <c r="H86" i="31"/>
  <c r="H91" i="31"/>
  <c r="H96" i="31"/>
  <c r="H19" i="31"/>
  <c r="G5" i="19"/>
  <c r="G6" i="19" s="1"/>
  <c r="I56" i="31"/>
  <c r="I61" i="31"/>
  <c r="I66" i="31"/>
  <c r="I71" i="31"/>
  <c r="I76" i="31"/>
  <c r="I81" i="31"/>
  <c r="I86" i="31"/>
  <c r="I91" i="31"/>
  <c r="I96" i="31"/>
  <c r="I19" i="31"/>
  <c r="I5" i="19"/>
  <c r="I6" i="19" s="1"/>
  <c r="J5" i="19"/>
  <c r="J6" i="19" s="1"/>
  <c r="K5" i="19"/>
  <c r="K6" i="19" s="1"/>
  <c r="L5" i="19"/>
  <c r="L6" i="19" s="1"/>
  <c r="M5" i="19"/>
  <c r="M6" i="19" s="1"/>
  <c r="C3" i="19"/>
  <c r="C8" i="19" s="1"/>
  <c r="J56" i="31"/>
  <c r="J61" i="31"/>
  <c r="J66" i="31"/>
  <c r="J71" i="31"/>
  <c r="J76" i="31"/>
  <c r="J81" i="31"/>
  <c r="J86" i="31"/>
  <c r="J91" i="31"/>
  <c r="J96" i="31"/>
  <c r="J19" i="31"/>
  <c r="K56" i="31"/>
  <c r="K61" i="31"/>
  <c r="K66" i="31"/>
  <c r="K71" i="31"/>
  <c r="K76" i="31"/>
  <c r="K81" i="31"/>
  <c r="K86" i="31"/>
  <c r="K91" i="31"/>
  <c r="K96" i="31"/>
  <c r="K19" i="31"/>
  <c r="L56" i="31"/>
  <c r="L61" i="31"/>
  <c r="L66" i="31"/>
  <c r="L71" i="31"/>
  <c r="L76" i="31"/>
  <c r="L81" i="31"/>
  <c r="L86" i="31"/>
  <c r="L91" i="31"/>
  <c r="L96" i="31"/>
  <c r="L19" i="31"/>
  <c r="M56" i="31"/>
  <c r="M61" i="31"/>
  <c r="M66" i="31"/>
  <c r="M71" i="31"/>
  <c r="M76" i="31"/>
  <c r="M81" i="31"/>
  <c r="M86" i="31"/>
  <c r="M91" i="31"/>
  <c r="M96" i="31"/>
  <c r="M19" i="31"/>
  <c r="N56" i="31"/>
  <c r="N61" i="31"/>
  <c r="N66" i="31"/>
  <c r="N71" i="31"/>
  <c r="N76" i="31"/>
  <c r="N81" i="31"/>
  <c r="N86" i="31"/>
  <c r="N91" i="31"/>
  <c r="N96" i="31"/>
  <c r="N19" i="31"/>
  <c r="H5" i="19"/>
  <c r="H6" i="19" s="1"/>
  <c r="E3" i="37"/>
  <c r="F3" i="37" s="1"/>
  <c r="G3" i="37" s="1"/>
  <c r="H3" i="37" s="1"/>
  <c r="I3" i="37" s="1"/>
  <c r="J3" i="37" s="1"/>
  <c r="K3" i="37" s="1"/>
  <c r="L3" i="37" s="1"/>
  <c r="M3" i="37" s="1"/>
  <c r="N3" i="37" s="1"/>
  <c r="O3" i="37" s="1"/>
  <c r="F4" i="35"/>
  <c r="E4" i="24" s="1"/>
  <c r="G4" i="35"/>
  <c r="F4" i="24" s="1"/>
  <c r="H4" i="35"/>
  <c r="G4" i="43" s="1"/>
  <c r="I4" i="35"/>
  <c r="H4" i="43" s="1"/>
  <c r="J4" i="35"/>
  <c r="I4" i="24" s="1"/>
  <c r="K4" i="35"/>
  <c r="L4" i="35"/>
  <c r="K4" i="43" s="1"/>
  <c r="M4" i="35"/>
  <c r="L4" i="24" s="1"/>
  <c r="N4" i="35"/>
  <c r="M4" i="43" s="1"/>
  <c r="F5" i="35"/>
  <c r="E5" i="24" s="1"/>
  <c r="G5" i="35"/>
  <c r="F5" i="24" s="1"/>
  <c r="H5" i="35"/>
  <c r="G6" i="43" s="1"/>
  <c r="I5" i="35"/>
  <c r="H5" i="24" s="1"/>
  <c r="J5" i="35"/>
  <c r="I6" i="43" s="1"/>
  <c r="K5" i="35"/>
  <c r="J6" i="43" s="1"/>
  <c r="L5" i="35"/>
  <c r="M5" i="35"/>
  <c r="L5" i="24" s="1"/>
  <c r="N5" i="35"/>
  <c r="M5" i="24" s="1"/>
  <c r="K43" i="34"/>
  <c r="K50" i="34"/>
  <c r="J34" i="24" s="1"/>
  <c r="C37" i="24"/>
  <c r="D37" i="24"/>
  <c r="E37" i="24"/>
  <c r="F37" i="24"/>
  <c r="G37" i="24"/>
  <c r="H37" i="24"/>
  <c r="I37" i="24"/>
  <c r="J37" i="24"/>
  <c r="K37" i="24"/>
  <c r="L37" i="24"/>
  <c r="M37" i="24"/>
  <c r="C5" i="31"/>
  <c r="C4" i="35" s="1"/>
  <c r="C6" i="31"/>
  <c r="C5" i="35" s="1"/>
  <c r="C18" i="35"/>
  <c r="C25" i="35"/>
  <c r="C26" i="35"/>
  <c r="C27" i="35"/>
  <c r="C29" i="35"/>
  <c r="C31" i="35"/>
  <c r="C33" i="35"/>
  <c r="C35" i="35"/>
  <c r="C24" i="35"/>
  <c r="E24" i="35"/>
  <c r="C38" i="35"/>
  <c r="C44" i="35"/>
  <c r="B55" i="35"/>
  <c r="A1" i="27"/>
  <c r="A8" i="27"/>
  <c r="A10" i="27"/>
  <c r="H49" i="34" a="1"/>
  <c r="H49" i="34" s="1"/>
  <c r="H56" i="34" a="1"/>
  <c r="H56" i="34" s="1"/>
  <c r="H63" i="34" a="1"/>
  <c r="H63" i="34" s="1"/>
  <c r="L49" i="34" a="1"/>
  <c r="L49" i="34" s="1"/>
  <c r="L56" i="34" a="1"/>
  <c r="L56" i="34"/>
  <c r="L63" i="34" a="1"/>
  <c r="L63" i="34" s="1"/>
  <c r="N49" i="34" a="1"/>
  <c r="N49" i="34"/>
  <c r="N56" i="34" a="1"/>
  <c r="N56" i="34" s="1"/>
  <c r="N63" i="34" a="1"/>
  <c r="N63" i="34" s="1"/>
  <c r="D43" i="34"/>
  <c r="E43" i="34"/>
  <c r="E50" i="34"/>
  <c r="F43" i="34"/>
  <c r="F50" i="34"/>
  <c r="G43" i="34"/>
  <c r="G50" i="34"/>
  <c r="H43" i="34"/>
  <c r="I43" i="34"/>
  <c r="I50" i="34"/>
  <c r="J43" i="34"/>
  <c r="L43" i="34"/>
  <c r="M43" i="34"/>
  <c r="M50" i="34"/>
  <c r="N43" i="34"/>
  <c r="F49" i="34" a="1"/>
  <c r="F49" i="34" s="1"/>
  <c r="G49" i="34" a="1"/>
  <c r="G49" i="34" s="1"/>
  <c r="I49" i="34" a="1"/>
  <c r="I49" i="34" s="1"/>
  <c r="J49" i="34" a="1"/>
  <c r="J49" i="34" s="1"/>
  <c r="K49" i="34" a="1"/>
  <c r="K49" i="34" s="1"/>
  <c r="M49" i="34" a="1"/>
  <c r="M49" i="34" s="1"/>
  <c r="D50" i="34"/>
  <c r="H50" i="34"/>
  <c r="J50" i="34"/>
  <c r="L50" i="34"/>
  <c r="N50" i="34"/>
  <c r="F56" i="34" a="1"/>
  <c r="F56" i="34" s="1"/>
  <c r="G56" i="34" a="1"/>
  <c r="G56" i="34"/>
  <c r="I56" i="34" a="1"/>
  <c r="I56" i="34" s="1"/>
  <c r="J56" i="34" a="1"/>
  <c r="J56" i="34"/>
  <c r="K56" i="34" a="1"/>
  <c r="K56" i="34" s="1"/>
  <c r="M56" i="34" a="1"/>
  <c r="M56" i="34" s="1"/>
  <c r="D57" i="34"/>
  <c r="C35" i="24" s="1"/>
  <c r="E57" i="34"/>
  <c r="D35" i="24" s="1"/>
  <c r="F57" i="34"/>
  <c r="E35" i="24" s="1"/>
  <c r="G57" i="34"/>
  <c r="F35" i="24" s="1"/>
  <c r="H57" i="34"/>
  <c r="G35" i="24" s="1"/>
  <c r="I57" i="34"/>
  <c r="H35" i="24" s="1"/>
  <c r="J57" i="34"/>
  <c r="I35" i="24" s="1"/>
  <c r="K57" i="34"/>
  <c r="J35" i="24" s="1"/>
  <c r="L57" i="34"/>
  <c r="K35" i="24" s="1"/>
  <c r="M57" i="34"/>
  <c r="L35" i="24" s="1"/>
  <c r="N57" i="34"/>
  <c r="M35" i="24" s="1"/>
  <c r="F63" i="34" a="1"/>
  <c r="F63" i="34"/>
  <c r="G63" i="34" a="1"/>
  <c r="G63" i="34" s="1"/>
  <c r="I63" i="34" a="1"/>
  <c r="I63" i="34"/>
  <c r="J63" i="34" a="1"/>
  <c r="J63" i="34" s="1"/>
  <c r="K63" i="34" a="1"/>
  <c r="K63" i="34" s="1"/>
  <c r="M63" i="34" a="1"/>
  <c r="M63" i="34" s="1"/>
  <c r="C3" i="31"/>
  <c r="E3" i="31"/>
  <c r="C20" i="31"/>
  <c r="E46" i="33"/>
  <c r="D20" i="31" s="1"/>
  <c r="E20" i="31"/>
  <c r="C21" i="31"/>
  <c r="C22" i="31"/>
  <c r="C24" i="31"/>
  <c r="E24" i="31"/>
  <c r="C25" i="31"/>
  <c r="E25" i="31"/>
  <c r="A1" i="33"/>
  <c r="C3" i="33"/>
  <c r="E3" i="33" s="1"/>
  <c r="E9" i="33" s="1"/>
  <c r="G3" i="33"/>
  <c r="G9" i="33" s="1"/>
  <c r="E5" i="33"/>
  <c r="D5" i="31" s="1"/>
  <c r="D4" i="35" s="1"/>
  <c r="E6" i="33"/>
  <c r="D6" i="31" s="1"/>
  <c r="D19" i="31" s="1"/>
  <c r="E12" i="33"/>
  <c r="D9" i="35" s="1"/>
  <c r="C18" i="33"/>
  <c r="C17" i="33" s="1"/>
  <c r="E17" i="33" s="1"/>
  <c r="D18" i="33"/>
  <c r="G18" i="33"/>
  <c r="G17" i="33" s="1"/>
  <c r="E23" i="33"/>
  <c r="C24" i="33"/>
  <c r="G24" i="33"/>
  <c r="D8" i="24" s="1"/>
  <c r="D10" i="24" s="1"/>
  <c r="D8" i="43" s="1"/>
  <c r="E28" i="33"/>
  <c r="D15" i="35" s="1"/>
  <c r="C33" i="33"/>
  <c r="G33" i="33"/>
  <c r="E17" i="35" s="1"/>
  <c r="D34" i="33"/>
  <c r="E34" i="33" s="1"/>
  <c r="E35" i="33"/>
  <c r="D18" i="35" s="1"/>
  <c r="D43" i="33"/>
  <c r="G43" i="33"/>
  <c r="G41" i="33" s="1"/>
  <c r="E45" i="33"/>
  <c r="D23" i="35" s="1"/>
  <c r="E47" i="33"/>
  <c r="D25" i="35" s="1"/>
  <c r="E48" i="33"/>
  <c r="D26" i="35" s="1"/>
  <c r="E52" i="33"/>
  <c r="D24" i="31" s="1"/>
  <c r="E54" i="33"/>
  <c r="D25" i="31" s="1"/>
  <c r="E58" i="33"/>
  <c r="D29" i="35" s="1"/>
  <c r="E62" i="33"/>
  <c r="D31" i="35" s="1"/>
  <c r="E66" i="33"/>
  <c r="D33" i="35" s="1"/>
  <c r="E70" i="33"/>
  <c r="D35" i="35" s="1"/>
  <c r="C37" i="35"/>
  <c r="D75" i="33"/>
  <c r="E75" i="33" s="1"/>
  <c r="D37" i="35" s="1"/>
  <c r="E76" i="33"/>
  <c r="D38" i="35" s="1"/>
  <c r="E83" i="33"/>
  <c r="D42" i="35" s="1"/>
  <c r="E87" i="33"/>
  <c r="C91" i="33"/>
  <c r="D91" i="33"/>
  <c r="G91" i="33"/>
  <c r="E102" i="33"/>
  <c r="A77" i="30"/>
  <c r="A13" i="28"/>
  <c r="A17" i="28"/>
  <c r="H3" i="30" s="1"/>
  <c r="A30" i="28"/>
  <c r="H55" i="28"/>
  <c r="C77" i="33"/>
  <c r="E77" i="33" s="1"/>
  <c r="L5" i="36"/>
  <c r="E8" i="36"/>
  <c r="E5" i="36"/>
  <c r="E11" i="36"/>
  <c r="F8" i="36"/>
  <c r="L11" i="36"/>
  <c r="N11" i="36"/>
  <c r="M8" i="36"/>
  <c r="I5" i="36"/>
  <c r="N8" i="36"/>
  <c r="N5" i="36"/>
  <c r="H8" i="36"/>
  <c r="H5" i="36"/>
  <c r="H11" i="36"/>
  <c r="F5" i="36"/>
  <c r="K11" i="36"/>
  <c r="K5" i="36"/>
  <c r="K8" i="36"/>
  <c r="C11" i="36"/>
  <c r="P5" i="36"/>
  <c r="P8" i="36"/>
  <c r="P11" i="36"/>
  <c r="G11" i="36"/>
  <c r="M5" i="36"/>
  <c r="J5" i="36"/>
  <c r="J8" i="36"/>
  <c r="J11" i="36"/>
  <c r="C8" i="36"/>
  <c r="L8" i="36"/>
  <c r="F11" i="36"/>
  <c r="G5" i="36"/>
  <c r="C5" i="36"/>
  <c r="G8" i="36"/>
  <c r="M11" i="36"/>
  <c r="I11" i="36"/>
  <c r="D5" i="36"/>
  <c r="I8" i="36"/>
  <c r="E32" i="34"/>
  <c r="F33" i="37" s="1"/>
  <c r="E20" i="34"/>
  <c r="F21" i="37" s="1"/>
  <c r="C43" i="33"/>
  <c r="C41" i="33" s="1"/>
  <c r="C23" i="35"/>
  <c r="C16" i="31"/>
  <c r="E23" i="34"/>
  <c r="F24" i="37" s="1"/>
  <c r="E37" i="34"/>
  <c r="F38" i="37" s="1"/>
  <c r="H77" i="30"/>
  <c r="H22" i="28" s="1"/>
  <c r="C81" i="34" s="1"/>
  <c r="E30" i="34"/>
  <c r="F31" i="37" s="1"/>
  <c r="E18" i="34"/>
  <c r="E13" i="35" l="1"/>
  <c r="E7" i="34" s="1"/>
  <c r="C12" i="18"/>
  <c r="D5" i="18"/>
  <c r="D42" i="24" s="1"/>
  <c r="C14" i="18"/>
  <c r="G34" i="24"/>
  <c r="D22" i="31"/>
  <c r="C13" i="35"/>
  <c r="E24" i="33"/>
  <c r="D13" i="35" s="1"/>
  <c r="D7" i="34" s="1"/>
  <c r="C37" i="33"/>
  <c r="E37" i="33" s="1"/>
  <c r="L34" i="24"/>
  <c r="B8" i="39"/>
  <c r="D3" i="43"/>
  <c r="E3" i="43" s="1"/>
  <c r="F3" i="43" s="1"/>
  <c r="G3" i="43" s="1"/>
  <c r="H3" i="43" s="1"/>
  <c r="I3" i="43" s="1"/>
  <c r="J3" i="43" s="1"/>
  <c r="K3" i="43" s="1"/>
  <c r="L3" i="43" s="1"/>
  <c r="M3" i="43" s="1"/>
  <c r="H34" i="24"/>
  <c r="D3" i="19"/>
  <c r="D8" i="19" s="1"/>
  <c r="C13" i="19"/>
  <c r="F3" i="31"/>
  <c r="F35" i="31" s="1"/>
  <c r="E41" i="31"/>
  <c r="C6" i="18"/>
  <c r="D4" i="18" s="1"/>
  <c r="D37" i="31"/>
  <c r="D38" i="31"/>
  <c r="M6" i="43"/>
  <c r="J5" i="24"/>
  <c r="M4" i="24"/>
  <c r="H4" i="24"/>
  <c r="L4" i="43"/>
  <c r="E4" i="43"/>
  <c r="G5" i="24"/>
  <c r="K4" i="24"/>
  <c r="E6" i="43"/>
  <c r="C17" i="35"/>
  <c r="G22" i="33"/>
  <c r="E19" i="31"/>
  <c r="F16" i="31" s="1"/>
  <c r="G16" i="31" s="1"/>
  <c r="D4" i="31"/>
  <c r="D21" i="31"/>
  <c r="D6" i="43"/>
  <c r="E4" i="35"/>
  <c r="C22" i="33"/>
  <c r="E22" i="33" s="1"/>
  <c r="D5" i="19"/>
  <c r="D6" i="19" s="1"/>
  <c r="D2" i="35"/>
  <c r="E23" i="31"/>
  <c r="K34" i="24"/>
  <c r="D34" i="24"/>
  <c r="I34" i="24"/>
  <c r="M101" i="31"/>
  <c r="M33" i="35" s="1" a="1"/>
  <c r="M33" i="35" s="1"/>
  <c r="K101" i="31"/>
  <c r="K33" i="35" s="1" a="1"/>
  <c r="K33" i="35" s="1"/>
  <c r="L101" i="31"/>
  <c r="L29" i="35" s="1" a="1"/>
  <c r="L29" i="35" s="1"/>
  <c r="I101" i="31"/>
  <c r="I15" i="35" s="1" a="1"/>
  <c r="I15" i="35" s="1"/>
  <c r="J101" i="31"/>
  <c r="J33" i="35" s="1" a="1"/>
  <c r="J33" i="35" s="1"/>
  <c r="F101" i="31"/>
  <c r="F44" i="35" s="1" a="1"/>
  <c r="F44" i="35" s="1"/>
  <c r="F6" i="43"/>
  <c r="I5" i="24"/>
  <c r="D8" i="34"/>
  <c r="D16" i="31"/>
  <c r="D23" i="31" s="1"/>
  <c r="E33" i="33"/>
  <c r="D17" i="35" s="1"/>
  <c r="C19" i="31"/>
  <c r="C4" i="24"/>
  <c r="C4" i="43"/>
  <c r="E43" i="33"/>
  <c r="E41" i="33" s="1"/>
  <c r="E34" i="24"/>
  <c r="C34" i="24"/>
  <c r="L6" i="43"/>
  <c r="C7" i="37"/>
  <c r="G37" i="33"/>
  <c r="D27" i="35"/>
  <c r="D22" i="35" s="1"/>
  <c r="D20" i="35" s="1"/>
  <c r="G101" i="31"/>
  <c r="G35" i="35" s="1" a="1"/>
  <c r="G35" i="35" s="1"/>
  <c r="N101" i="31"/>
  <c r="N33" i="35" s="1" a="1"/>
  <c r="N33" i="35" s="1"/>
  <c r="I4" i="43"/>
  <c r="H101" i="31"/>
  <c r="H15" i="35" s="1" a="1"/>
  <c r="H15" i="35" s="1"/>
  <c r="H6" i="43"/>
  <c r="F4" i="43"/>
  <c r="G10" i="33"/>
  <c r="G81" i="33" s="1"/>
  <c r="G93" i="33" s="1"/>
  <c r="D24" i="35"/>
  <c r="G4" i="24"/>
  <c r="C22" i="35"/>
  <c r="C20" i="35" s="1"/>
  <c r="M34" i="24"/>
  <c r="F34" i="24"/>
  <c r="E7" i="35"/>
  <c r="E22" i="35"/>
  <c r="E20" i="35" s="1"/>
  <c r="B9" i="6"/>
  <c r="B7" i="39" s="1"/>
  <c r="D3" i="35"/>
  <c r="E3" i="35" s="1"/>
  <c r="F3" i="35" s="1"/>
  <c r="D3" i="41"/>
  <c r="E3" i="41" s="1"/>
  <c r="F3" i="41" s="1"/>
  <c r="G3" i="41" s="1"/>
  <c r="H3" i="41" s="1"/>
  <c r="I3" i="41" s="1"/>
  <c r="J3" i="41" s="1"/>
  <c r="K3" i="41" s="1"/>
  <c r="L3" i="41" s="1"/>
  <c r="M3" i="41" s="1"/>
  <c r="N3" i="41" s="1"/>
  <c r="O3" i="41" s="1"/>
  <c r="D3" i="36"/>
  <c r="E3" i="36" s="1"/>
  <c r="F3" i="36" s="1"/>
  <c r="G3" i="36" s="1"/>
  <c r="H3" i="36" s="1"/>
  <c r="I3" i="36" s="1"/>
  <c r="J3" i="36" s="1"/>
  <c r="K3" i="36" s="1"/>
  <c r="L3" i="36" s="1"/>
  <c r="M3" i="36" s="1"/>
  <c r="N3" i="36" s="1"/>
  <c r="O3" i="36" s="1"/>
  <c r="X4" i="13"/>
  <c r="X8" i="13" s="1"/>
  <c r="I4" i="13"/>
  <c r="E25" i="34"/>
  <c r="F26" i="37" s="1"/>
  <c r="E28" i="34"/>
  <c r="F29" i="37" s="1"/>
  <c r="E35" i="34"/>
  <c r="F36" i="37" s="1"/>
  <c r="D5" i="35"/>
  <c r="C6" i="43" s="1"/>
  <c r="C23" i="31"/>
  <c r="C46" i="35"/>
  <c r="D4" i="34"/>
  <c r="C5" i="19"/>
  <c r="C6" i="19" s="1"/>
  <c r="E8" i="34"/>
  <c r="C7" i="35"/>
  <c r="C9" i="33"/>
  <c r="D19" i="24"/>
  <c r="K15" i="35" a="1"/>
  <c r="K15" i="35" s="1"/>
  <c r="E46" i="35"/>
  <c r="F5" i="34"/>
  <c r="E10" i="19" s="1"/>
  <c r="D78" i="34"/>
  <c r="J5" i="34"/>
  <c r="I10" i="19" s="1"/>
  <c r="F14" i="36"/>
  <c r="C42" i="24"/>
  <c r="D3" i="18"/>
  <c r="D8" i="18" s="1"/>
  <c r="O14" i="36"/>
  <c r="C41" i="24"/>
  <c r="P14" i="36"/>
  <c r="M5" i="34"/>
  <c r="L10" i="19" s="1"/>
  <c r="G14" i="36"/>
  <c r="N14" i="36"/>
  <c r="K27" i="24"/>
  <c r="K26" i="43" s="1"/>
  <c r="L5" i="34"/>
  <c r="K10" i="19" s="1"/>
  <c r="H5" i="34"/>
  <c r="G10" i="19" s="1"/>
  <c r="V4" i="13"/>
  <c r="V8" i="13" s="1"/>
  <c r="W4" i="13"/>
  <c r="W8" i="13" s="1"/>
  <c r="C12" i="24"/>
  <c r="D3" i="24"/>
  <c r="E3" i="24" s="1"/>
  <c r="C40" i="24"/>
  <c r="B36" i="6"/>
  <c r="B34" i="6"/>
  <c r="M14" i="36"/>
  <c r="C47" i="24"/>
  <c r="E35" i="31"/>
  <c r="E15" i="31"/>
  <c r="E27" i="31"/>
  <c r="E5" i="34"/>
  <c r="D10" i="19" s="1"/>
  <c r="D27" i="24"/>
  <c r="D26" i="43" s="1"/>
  <c r="E21" i="34"/>
  <c r="F22" i="37" s="1"/>
  <c r="E33" i="34"/>
  <c r="F34" i="37" s="1"/>
  <c r="F3" i="34"/>
  <c r="F14" i="34" s="1"/>
  <c r="E29" i="34"/>
  <c r="F30" i="37" s="1"/>
  <c r="E36" i="34"/>
  <c r="F37" i="37" s="1"/>
  <c r="E24" i="34"/>
  <c r="F25" i="37" s="1"/>
  <c r="E19" i="34"/>
  <c r="F20" i="37" s="1"/>
  <c r="E22" i="34"/>
  <c r="F23" i="37" s="1"/>
  <c r="E31" i="34"/>
  <c r="F32" i="37" s="1"/>
  <c r="E14" i="34"/>
  <c r="D3" i="31"/>
  <c r="D41" i="31" s="1"/>
  <c r="C15" i="31"/>
  <c r="K6" i="43"/>
  <c r="K5" i="24"/>
  <c r="B9" i="39"/>
  <c r="B12" i="6"/>
  <c r="L33" i="35" a="1"/>
  <c r="L33" i="35" s="1"/>
  <c r="F19" i="37"/>
  <c r="C49" i="24"/>
  <c r="C19" i="24"/>
  <c r="C27" i="24"/>
  <c r="E91" i="33"/>
  <c r="D44" i="35"/>
  <c r="D46" i="35" s="1"/>
  <c r="C14" i="24" s="1"/>
  <c r="D41" i="33"/>
  <c r="J4" i="43"/>
  <c r="J4" i="24"/>
  <c r="D16" i="33"/>
  <c r="E18" i="33"/>
  <c r="C39" i="37"/>
  <c r="C40" i="37"/>
  <c r="C41" i="37"/>
  <c r="K14" i="36"/>
  <c r="H14" i="36"/>
  <c r="L14" i="36"/>
  <c r="D14" i="36"/>
  <c r="C31" i="24"/>
  <c r="C54" i="24"/>
  <c r="C26" i="24"/>
  <c r="C7" i="24"/>
  <c r="D7" i="24" s="1"/>
  <c r="E7" i="24" s="1"/>
  <c r="E76" i="34"/>
  <c r="E34" i="34"/>
  <c r="F35" i="37" s="1"/>
  <c r="E26" i="34"/>
  <c r="F27" i="37" s="1"/>
  <c r="D3" i="34"/>
  <c r="I14" i="36"/>
  <c r="J14" i="36"/>
  <c r="E14" i="36"/>
  <c r="G5" i="34"/>
  <c r="F27" i="24"/>
  <c r="D10" i="13"/>
  <c r="C10" i="19"/>
  <c r="H27" i="24"/>
  <c r="I5" i="34"/>
  <c r="N5" i="34"/>
  <c r="M27" i="24"/>
  <c r="C14" i="36"/>
  <c r="K5" i="34"/>
  <c r="J27" i="24"/>
  <c r="H31" i="35" a="1"/>
  <c r="N9" i="35" a="1"/>
  <c r="F31" i="35" a="1"/>
  <c r="M31" i="35" a="1"/>
  <c r="I31" i="35" a="1"/>
  <c r="K11" i="35" a="1"/>
  <c r="I11" i="35" a="1"/>
  <c r="J17" i="35" a="1"/>
  <c r="K31" i="35" a="1"/>
  <c r="M11" i="35" a="1"/>
  <c r="G11" i="35" a="1"/>
  <c r="F37" i="35" a="1"/>
  <c r="F11" i="35" a="1"/>
  <c r="L37" i="35" a="1"/>
  <c r="N11" i="35" a="1"/>
  <c r="N37" i="35" a="1"/>
  <c r="J37" i="35" a="1"/>
  <c r="G9" i="35" a="1"/>
  <c r="L9" i="35" a="1"/>
  <c r="I37" i="35" a="1"/>
  <c r="K9" i="35" a="1"/>
  <c r="N31" i="35" a="1"/>
  <c r="I9" i="35" a="1"/>
  <c r="K37" i="35" a="1"/>
  <c r="J11" i="35" a="1"/>
  <c r="H11" i="35" a="1"/>
  <c r="H37" i="35" a="1"/>
  <c r="L11" i="35" a="1"/>
  <c r="M9" i="35" a="1"/>
  <c r="M37" i="35" a="1"/>
  <c r="G31" i="35" a="1"/>
  <c r="J31" i="35" a="1"/>
  <c r="F17" i="35" a="1"/>
  <c r="F9" i="35" a="1"/>
  <c r="H9" i="35" a="1"/>
  <c r="G37" i="35" a="1"/>
  <c r="J9" i="35" a="1"/>
  <c r="L31" i="35" a="1"/>
  <c r="D14" i="18" l="1"/>
  <c r="E5" i="18"/>
  <c r="E42" i="24" s="1"/>
  <c r="F15" i="31"/>
  <c r="D13" i="19"/>
  <c r="G3" i="31"/>
  <c r="G41" i="31" s="1"/>
  <c r="F48" i="31"/>
  <c r="A30" i="43"/>
  <c r="F19" i="34"/>
  <c r="G20" i="37" s="1"/>
  <c r="E3" i="19"/>
  <c r="E8" i="19" s="1"/>
  <c r="H16" i="31"/>
  <c r="I16" i="31" s="1"/>
  <c r="J16" i="31" s="1"/>
  <c r="K16" i="31" s="1"/>
  <c r="L16" i="31" s="1"/>
  <c r="M16" i="31" s="1"/>
  <c r="N16" i="31" s="1"/>
  <c r="G23" i="31"/>
  <c r="G106" i="33"/>
  <c r="D13" i="18" s="1"/>
  <c r="D50" i="24" s="1"/>
  <c r="D10" i="34"/>
  <c r="J15" i="35" a="1"/>
  <c r="J15" i="35" s="1"/>
  <c r="F27" i="31"/>
  <c r="F41" i="31"/>
  <c r="A36" i="43"/>
  <c r="C50" i="35"/>
  <c r="C15" i="19"/>
  <c r="C32" i="43" s="1"/>
  <c r="C44" i="24"/>
  <c r="D50" i="35"/>
  <c r="M35" i="35" a="1"/>
  <c r="M35" i="35" s="1"/>
  <c r="M29" i="35" a="1"/>
  <c r="M29" i="35" s="1"/>
  <c r="C5" i="24"/>
  <c r="C10" i="33"/>
  <c r="C81" i="33" s="1"/>
  <c r="C93" i="33" s="1"/>
  <c r="C106" i="33" s="1"/>
  <c r="D4" i="43"/>
  <c r="D4" i="24"/>
  <c r="F23" i="35"/>
  <c r="F22" i="35" s="1"/>
  <c r="C8" i="24"/>
  <c r="C10" i="24" s="1"/>
  <c r="C8" i="43" s="1"/>
  <c r="J29" i="35" a="1"/>
  <c r="J29" i="35" s="1"/>
  <c r="K35" i="35" a="1"/>
  <c r="K35" i="35" s="1"/>
  <c r="K8" i="34" s="1"/>
  <c r="K29" i="35" a="1"/>
  <c r="K29" i="35" s="1"/>
  <c r="L15" i="35" a="1"/>
  <c r="L15" i="35" s="1"/>
  <c r="M31" i="35"/>
  <c r="M15" i="35" a="1"/>
  <c r="M15" i="35" s="1"/>
  <c r="F29" i="35" a="1"/>
  <c r="F29" i="35" s="1"/>
  <c r="K11" i="35"/>
  <c r="K31" i="35"/>
  <c r="K9" i="35"/>
  <c r="I33" i="35" a="1"/>
  <c r="I33" i="35" s="1"/>
  <c r="I29" i="35" a="1"/>
  <c r="I29" i="35" s="1"/>
  <c r="F15" i="35" a="1"/>
  <c r="F15" i="35" s="1"/>
  <c r="F33" i="35" a="1"/>
  <c r="F33" i="35" s="1"/>
  <c r="L31" i="35"/>
  <c r="L35" i="35" a="1"/>
  <c r="L35" i="35" s="1"/>
  <c r="I31" i="35"/>
  <c r="J35" i="35" a="1"/>
  <c r="J35" i="35" s="1"/>
  <c r="I35" i="35" a="1"/>
  <c r="I35" i="35" s="1"/>
  <c r="I8" i="34" s="1"/>
  <c r="J11" i="35"/>
  <c r="J31" i="35"/>
  <c r="H35" i="35" a="1"/>
  <c r="H35" i="35" s="1"/>
  <c r="H8" i="34" s="1"/>
  <c r="H29" i="35" a="1"/>
  <c r="H29" i="35" s="1"/>
  <c r="F35" i="35" a="1"/>
  <c r="F35" i="35" s="1"/>
  <c r="N35" i="35" a="1"/>
  <c r="N35" i="35" s="1"/>
  <c r="F31" i="35"/>
  <c r="F9" i="35"/>
  <c r="N11" i="35"/>
  <c r="G31" i="35"/>
  <c r="G11" i="35"/>
  <c r="L11" i="35"/>
  <c r="F11" i="35"/>
  <c r="H31" i="35"/>
  <c r="H11" i="35"/>
  <c r="M11" i="35"/>
  <c r="N31" i="35"/>
  <c r="N9" i="35"/>
  <c r="I11" i="35"/>
  <c r="E40" i="35"/>
  <c r="D13" i="24" s="1"/>
  <c r="N15" i="35" a="1"/>
  <c r="N15" i="35" s="1"/>
  <c r="N29" i="35" a="1"/>
  <c r="N29" i="35" s="1"/>
  <c r="G15" i="35" a="1"/>
  <c r="G15" i="35" s="1"/>
  <c r="G8" i="34" s="1"/>
  <c r="H33" i="35" a="1"/>
  <c r="H33" i="35" s="1"/>
  <c r="C40" i="35"/>
  <c r="C48" i="35" s="1"/>
  <c r="G29" i="35" a="1"/>
  <c r="G29" i="35" s="1"/>
  <c r="G33" i="35" a="1"/>
  <c r="G33" i="35" s="1"/>
  <c r="B8" i="6"/>
  <c r="B7" i="6" s="1"/>
  <c r="F35" i="34"/>
  <c r="G36" i="37" s="1"/>
  <c r="F32" i="34"/>
  <c r="G33" i="37" s="1"/>
  <c r="F25" i="34"/>
  <c r="G26" i="37" s="1"/>
  <c r="F18" i="34"/>
  <c r="G19" i="37" s="1"/>
  <c r="F20" i="34"/>
  <c r="G21" i="37" s="1"/>
  <c r="X7" i="13"/>
  <c r="Y4" i="13"/>
  <c r="Y8" i="13" s="1"/>
  <c r="J4" i="13"/>
  <c r="D77" i="34"/>
  <c r="D15" i="34"/>
  <c r="G23" i="35"/>
  <c r="G22" i="35" s="1"/>
  <c r="F23" i="31"/>
  <c r="J17" i="35"/>
  <c r="I9" i="35"/>
  <c r="M9" i="35"/>
  <c r="H37" i="35"/>
  <c r="N37" i="35"/>
  <c r="H9" i="35"/>
  <c r="F37" i="35"/>
  <c r="I37" i="35"/>
  <c r="M37" i="35"/>
  <c r="L9" i="35"/>
  <c r="J37" i="35"/>
  <c r="L37" i="35"/>
  <c r="G9" i="35"/>
  <c r="F17" i="35"/>
  <c r="J9" i="35"/>
  <c r="K37" i="35"/>
  <c r="G37" i="35"/>
  <c r="D14" i="24"/>
  <c r="C51" i="24"/>
  <c r="D31" i="24"/>
  <c r="D47" i="24"/>
  <c r="D54" i="24"/>
  <c r="E3" i="18"/>
  <c r="E8" i="18" s="1"/>
  <c r="E7" i="39"/>
  <c r="B33" i="6"/>
  <c r="V7" i="13"/>
  <c r="B37" i="6"/>
  <c r="E9" i="39"/>
  <c r="C36" i="6"/>
  <c r="F9" i="39" s="1"/>
  <c r="F28" i="34"/>
  <c r="G29" i="37" s="1"/>
  <c r="F29" i="34"/>
  <c r="G30" i="37" s="1"/>
  <c r="F21" i="34"/>
  <c r="G22" i="37" s="1"/>
  <c r="F33" i="34"/>
  <c r="G34" i="37" s="1"/>
  <c r="F34" i="34"/>
  <c r="G35" i="37" s="1"/>
  <c r="F30" i="34"/>
  <c r="G31" i="37" s="1"/>
  <c r="F36" i="34"/>
  <c r="G37" i="37" s="1"/>
  <c r="F31" i="34"/>
  <c r="G32" i="37" s="1"/>
  <c r="F23" i="34"/>
  <c r="G24" i="37" s="1"/>
  <c r="F22" i="34"/>
  <c r="G23" i="37" s="1"/>
  <c r="F27" i="34"/>
  <c r="G28" i="37" s="1"/>
  <c r="F37" i="34"/>
  <c r="G38" i="37" s="1"/>
  <c r="G3" i="34"/>
  <c r="F24" i="34"/>
  <c r="G25" i="37" s="1"/>
  <c r="F26" i="34"/>
  <c r="G27" i="37" s="1"/>
  <c r="F76" i="34"/>
  <c r="D12" i="24"/>
  <c r="D26" i="24"/>
  <c r="D40" i="24"/>
  <c r="D17" i="24"/>
  <c r="W7" i="13"/>
  <c r="C26" i="43"/>
  <c r="E17" i="34"/>
  <c r="D33" i="24" s="1"/>
  <c r="G44" i="35" a="1"/>
  <c r="G44" i="35" s="1"/>
  <c r="B13" i="6"/>
  <c r="B10" i="39"/>
  <c r="B22" i="24"/>
  <c r="F7" i="24"/>
  <c r="G7" i="24" s="1"/>
  <c r="H7" i="24" s="1"/>
  <c r="I7" i="24" s="1"/>
  <c r="J7" i="24" s="1"/>
  <c r="K7" i="24" s="1"/>
  <c r="L7" i="24" s="1"/>
  <c r="M7" i="24" s="1"/>
  <c r="F41" i="34" a="1"/>
  <c r="F41" i="34" s="1"/>
  <c r="D23" i="34"/>
  <c r="E24" i="37" s="1"/>
  <c r="D19" i="34"/>
  <c r="E20" i="37" s="1"/>
  <c r="D36" i="34"/>
  <c r="E37" i="37" s="1"/>
  <c r="D37" i="34"/>
  <c r="E38" i="37" s="1"/>
  <c r="D18" i="34"/>
  <c r="D24" i="34"/>
  <c r="E25" i="37" s="1"/>
  <c r="D35" i="34"/>
  <c r="E36" i="37" s="1"/>
  <c r="D29" i="34"/>
  <c r="E30" i="37" s="1"/>
  <c r="D26" i="34"/>
  <c r="E27" i="37" s="1"/>
  <c r="D25" i="34"/>
  <c r="E26" i="37" s="1"/>
  <c r="D21" i="34"/>
  <c r="E22" i="37" s="1"/>
  <c r="D14" i="34"/>
  <c r="D30" i="34"/>
  <c r="E31" i="37" s="1"/>
  <c r="D32" i="34"/>
  <c r="E33" i="37" s="1"/>
  <c r="D31" i="34"/>
  <c r="E32" i="37" s="1"/>
  <c r="C3" i="34"/>
  <c r="D22" i="34"/>
  <c r="E23" i="37" s="1"/>
  <c r="D27" i="34"/>
  <c r="E28" i="37" s="1"/>
  <c r="D34" i="34"/>
  <c r="E35" i="37" s="1"/>
  <c r="D28" i="34"/>
  <c r="E29" i="37" s="1"/>
  <c r="D76" i="34"/>
  <c r="D20" i="34"/>
  <c r="E21" i="37" s="1"/>
  <c r="D33" i="34"/>
  <c r="E34" i="37" s="1"/>
  <c r="D10" i="33"/>
  <c r="D81" i="33" s="1"/>
  <c r="D93" i="33" s="1"/>
  <c r="D106" i="33" s="1"/>
  <c r="E16" i="33"/>
  <c r="E26" i="24"/>
  <c r="F3" i="24"/>
  <c r="E12" i="24"/>
  <c r="E47" i="24"/>
  <c r="E40" i="24"/>
  <c r="E17" i="24"/>
  <c r="E54" i="24"/>
  <c r="E31" i="24"/>
  <c r="G41" i="34" a="1"/>
  <c r="G3" i="35"/>
  <c r="D15" i="31"/>
  <c r="D35" i="31"/>
  <c r="H26" i="43"/>
  <c r="F10" i="19"/>
  <c r="M26" i="43"/>
  <c r="C34" i="6"/>
  <c r="F7" i="39" s="1"/>
  <c r="J26" i="43"/>
  <c r="M10" i="19"/>
  <c r="J10" i="19"/>
  <c r="H10" i="19"/>
  <c r="C35" i="6"/>
  <c r="F8" i="39" s="1"/>
  <c r="F26" i="43"/>
  <c r="M17" i="35" a="1"/>
  <c r="L17" i="35" a="1"/>
  <c r="N17" i="35" a="1"/>
  <c r="G17" i="35" a="1"/>
  <c r="K17" i="35" a="1"/>
  <c r="H17" i="35" a="1"/>
  <c r="I17" i="35" a="1"/>
  <c r="F5" i="18" l="1"/>
  <c r="F42" i="24" s="1"/>
  <c r="F3" i="18"/>
  <c r="F8" i="18" s="1"/>
  <c r="H23" i="31"/>
  <c r="J8" i="34"/>
  <c r="M8" i="34"/>
  <c r="G27" i="31"/>
  <c r="G35" i="31"/>
  <c r="H3" i="31"/>
  <c r="H41" i="31" s="1"/>
  <c r="G48" i="31"/>
  <c r="G15" i="31"/>
  <c r="F3" i="19"/>
  <c r="F8" i="19" s="1"/>
  <c r="E13" i="19"/>
  <c r="B6" i="39"/>
  <c r="H17" i="35"/>
  <c r="M17" i="35"/>
  <c r="N17" i="35"/>
  <c r="C53" i="35"/>
  <c r="C18" i="24"/>
  <c r="G17" i="35"/>
  <c r="E48" i="35"/>
  <c r="D15" i="24" s="1"/>
  <c r="D10" i="43" s="1"/>
  <c r="L8" i="34"/>
  <c r="F8" i="34"/>
  <c r="N8" i="34"/>
  <c r="F20" i="35"/>
  <c r="G20" i="35"/>
  <c r="H23" i="35"/>
  <c r="H22" i="35" s="1"/>
  <c r="H20" i="35" s="1"/>
  <c r="K17" i="35"/>
  <c r="I17" i="35"/>
  <c r="L17" i="35"/>
  <c r="C43" i="24"/>
  <c r="C14" i="43" s="1"/>
  <c r="C9" i="18"/>
  <c r="D39" i="31" s="1"/>
  <c r="G41" i="34"/>
  <c r="G72" i="34" s="1"/>
  <c r="X9" i="13"/>
  <c r="F9" i="24" s="1"/>
  <c r="Z4" i="13"/>
  <c r="Z8" i="13" s="1"/>
  <c r="K4" i="13"/>
  <c r="Y7" i="13"/>
  <c r="V9" i="13"/>
  <c r="B6" i="6"/>
  <c r="B4" i="39" s="1"/>
  <c r="B5" i="39"/>
  <c r="F17" i="34"/>
  <c r="E33" i="24" s="1"/>
  <c r="W9" i="13"/>
  <c r="G21" i="34"/>
  <c r="H22" i="37" s="1"/>
  <c r="G32" i="34"/>
  <c r="H33" i="37" s="1"/>
  <c r="G26" i="34"/>
  <c r="H27" i="37" s="1"/>
  <c r="G28" i="34"/>
  <c r="H29" i="37" s="1"/>
  <c r="G19" i="34"/>
  <c r="H20" i="37" s="1"/>
  <c r="G34" i="34"/>
  <c r="H35" i="37" s="1"/>
  <c r="G76" i="34"/>
  <c r="G30" i="34"/>
  <c r="H31" i="37" s="1"/>
  <c r="H3" i="34"/>
  <c r="G33" i="34"/>
  <c r="H34" i="37" s="1"/>
  <c r="G31" i="34"/>
  <c r="H32" i="37" s="1"/>
  <c r="G22" i="34"/>
  <c r="H23" i="37" s="1"/>
  <c r="G35" i="34"/>
  <c r="H36" i="37" s="1"/>
  <c r="G36" i="34"/>
  <c r="H37" i="37" s="1"/>
  <c r="G24" i="34"/>
  <c r="H25" i="37" s="1"/>
  <c r="G18" i="34"/>
  <c r="G29" i="34"/>
  <c r="H30" i="37" s="1"/>
  <c r="G37" i="34"/>
  <c r="H38" i="37" s="1"/>
  <c r="G25" i="34"/>
  <c r="H26" i="37" s="1"/>
  <c r="G23" i="34"/>
  <c r="H24" i="37" s="1"/>
  <c r="G14" i="34"/>
  <c r="G20" i="34"/>
  <c r="H21" i="37" s="1"/>
  <c r="G27" i="34"/>
  <c r="H28" i="37" s="1"/>
  <c r="B32" i="6"/>
  <c r="E6" i="39"/>
  <c r="E10" i="39"/>
  <c r="B38" i="6"/>
  <c r="D11" i="35"/>
  <c r="D7" i="35" s="1"/>
  <c r="E10" i="33"/>
  <c r="E81" i="33" s="1"/>
  <c r="E93" i="33" s="1"/>
  <c r="H3" i="35"/>
  <c r="F17" i="24"/>
  <c r="F40" i="24"/>
  <c r="F31" i="24"/>
  <c r="F54" i="24"/>
  <c r="F47" i="24"/>
  <c r="F12" i="24"/>
  <c r="F26" i="24"/>
  <c r="G3" i="24"/>
  <c r="F72" i="34"/>
  <c r="F73" i="34" s="1"/>
  <c r="F42" i="35" a="1"/>
  <c r="F42" i="35" s="1"/>
  <c r="G3" i="18"/>
  <c r="G8" i="18" s="1"/>
  <c r="E19" i="37"/>
  <c r="D17" i="34"/>
  <c r="H44" i="35" a="1"/>
  <c r="H44" i="35" s="1"/>
  <c r="C14" i="34"/>
  <c r="C76" i="34"/>
  <c r="B11" i="39"/>
  <c r="B14" i="6"/>
  <c r="C37" i="6"/>
  <c r="F10" i="39" s="1"/>
  <c r="M11" i="19"/>
  <c r="H48" i="31" l="1"/>
  <c r="H35" i="31"/>
  <c r="G5" i="18"/>
  <c r="H5" i="18" s="1"/>
  <c r="H15" i="31"/>
  <c r="I3" i="31"/>
  <c r="I41" i="31" s="1"/>
  <c r="H27" i="31"/>
  <c r="M28" i="43"/>
  <c r="G3" i="19"/>
  <c r="G8" i="19" s="1"/>
  <c r="F13" i="19"/>
  <c r="H41" i="34" a="1"/>
  <c r="E106" i="33"/>
  <c r="C13" i="18" s="1"/>
  <c r="I23" i="31"/>
  <c r="I23" i="35"/>
  <c r="I22" i="35" s="1"/>
  <c r="G73" i="34"/>
  <c r="C45" i="24"/>
  <c r="C16" i="43" s="1"/>
  <c r="D6" i="18"/>
  <c r="E4" i="18" s="1"/>
  <c r="E7" i="18" s="1"/>
  <c r="E14" i="18" s="1"/>
  <c r="F10" i="24"/>
  <c r="F8" i="43" s="1"/>
  <c r="G13" i="35"/>
  <c r="G7" i="34" s="1"/>
  <c r="Y9" i="13"/>
  <c r="G10" i="24" s="1"/>
  <c r="G8" i="43" s="1"/>
  <c r="L4" i="13"/>
  <c r="AA4" i="13"/>
  <c r="AA8" i="13" s="1"/>
  <c r="Z7" i="13"/>
  <c r="E11" i="39"/>
  <c r="B39" i="6"/>
  <c r="C38" i="6"/>
  <c r="F11" i="39" s="1"/>
  <c r="H35" i="34"/>
  <c r="I36" i="37" s="1"/>
  <c r="H29" i="34"/>
  <c r="I30" i="37" s="1"/>
  <c r="H76" i="34"/>
  <c r="H19" i="34"/>
  <c r="I20" i="37" s="1"/>
  <c r="H23" i="34"/>
  <c r="I24" i="37" s="1"/>
  <c r="H26" i="34"/>
  <c r="I27" i="37" s="1"/>
  <c r="H32" i="34"/>
  <c r="I33" i="37" s="1"/>
  <c r="H31" i="34"/>
  <c r="I32" i="37" s="1"/>
  <c r="H20" i="34"/>
  <c r="I21" i="37" s="1"/>
  <c r="H33" i="34"/>
  <c r="I34" i="37" s="1"/>
  <c r="H34" i="34"/>
  <c r="I35" i="37" s="1"/>
  <c r="H36" i="34"/>
  <c r="I37" i="37" s="1"/>
  <c r="H27" i="34"/>
  <c r="I28" i="37" s="1"/>
  <c r="H37" i="34"/>
  <c r="I38" i="37" s="1"/>
  <c r="H18" i="34"/>
  <c r="I41" i="34" s="1" a="1"/>
  <c r="H21" i="34"/>
  <c r="I22" i="37" s="1"/>
  <c r="H14" i="34"/>
  <c r="H24" i="34"/>
  <c r="I25" i="37" s="1"/>
  <c r="H22" i="34"/>
  <c r="I23" i="37" s="1"/>
  <c r="H25" i="34"/>
  <c r="I26" i="37" s="1"/>
  <c r="H28" i="34"/>
  <c r="I29" i="37" s="1"/>
  <c r="I3" i="34"/>
  <c r="H30" i="34"/>
  <c r="I31" i="37" s="1"/>
  <c r="E5" i="39"/>
  <c r="B31" i="6"/>
  <c r="E4" i="39" s="1"/>
  <c r="H19" i="37"/>
  <c r="G17" i="34"/>
  <c r="F33" i="24" s="1"/>
  <c r="F13" i="35"/>
  <c r="E10" i="24"/>
  <c r="E8" i="43" s="1"/>
  <c r="E9" i="24"/>
  <c r="H41" i="34"/>
  <c r="H72" i="34" s="1"/>
  <c r="G42" i="35" a="1"/>
  <c r="G42" i="35" s="1"/>
  <c r="F46" i="35"/>
  <c r="E14" i="24" s="1"/>
  <c r="I3" i="35"/>
  <c r="J3" i="31"/>
  <c r="J41" i="31" s="1"/>
  <c r="B12" i="39"/>
  <c r="B15" i="6"/>
  <c r="C33" i="24"/>
  <c r="C38" i="24"/>
  <c r="D38" i="24" s="1"/>
  <c r="E38" i="24" s="1"/>
  <c r="I44" i="35" a="1"/>
  <c r="I44" i="35" s="1"/>
  <c r="E43" i="37"/>
  <c r="F43" i="37" s="1"/>
  <c r="G43" i="37" s="1"/>
  <c r="H3" i="18"/>
  <c r="H8" i="18" s="1"/>
  <c r="G40" i="24"/>
  <c r="G12" i="24"/>
  <c r="G31" i="24"/>
  <c r="G54" i="24"/>
  <c r="G26" i="24"/>
  <c r="G17" i="24"/>
  <c r="H3" i="24"/>
  <c r="G47" i="24"/>
  <c r="D40" i="35"/>
  <c r="I27" i="31" l="1"/>
  <c r="H3" i="19"/>
  <c r="H8" i="19" s="1"/>
  <c r="G42" i="24"/>
  <c r="I5" i="18"/>
  <c r="E10" i="34"/>
  <c r="I35" i="31"/>
  <c r="I15" i="31"/>
  <c r="I48" i="31"/>
  <c r="H73" i="34"/>
  <c r="G13" i="19"/>
  <c r="D15" i="19"/>
  <c r="D32" i="43" s="1"/>
  <c r="E50" i="35"/>
  <c r="D43" i="24"/>
  <c r="D14" i="43" s="1"/>
  <c r="E37" i="31"/>
  <c r="I20" i="35"/>
  <c r="G7" i="35"/>
  <c r="C50" i="24"/>
  <c r="C15" i="18"/>
  <c r="D11" i="18" s="1"/>
  <c r="J23" i="31"/>
  <c r="J23" i="35"/>
  <c r="J22" i="35" s="1"/>
  <c r="F38" i="24"/>
  <c r="D41" i="24"/>
  <c r="G9" i="24"/>
  <c r="H13" i="35"/>
  <c r="AB4" i="13"/>
  <c r="AB8" i="13" s="1"/>
  <c r="M4" i="13"/>
  <c r="Z9" i="13"/>
  <c r="AA7" i="13"/>
  <c r="H43" i="37"/>
  <c r="H42" i="24"/>
  <c r="I19" i="37"/>
  <c r="H17" i="34"/>
  <c r="G33" i="24" s="1"/>
  <c r="I41" i="34"/>
  <c r="I72" i="34" s="1"/>
  <c r="I73" i="34" s="1"/>
  <c r="E12" i="39"/>
  <c r="B40" i="6"/>
  <c r="C39" i="6"/>
  <c r="F12" i="39" s="1"/>
  <c r="I36" i="34"/>
  <c r="J37" i="37" s="1"/>
  <c r="I37" i="34"/>
  <c r="J38" i="37" s="1"/>
  <c r="I21" i="34"/>
  <c r="J22" i="37" s="1"/>
  <c r="I31" i="34"/>
  <c r="J32" i="37" s="1"/>
  <c r="I76" i="34"/>
  <c r="I35" i="34"/>
  <c r="J36" i="37" s="1"/>
  <c r="I24" i="34"/>
  <c r="J25" i="37" s="1"/>
  <c r="I22" i="34"/>
  <c r="J23" i="37" s="1"/>
  <c r="I25" i="34"/>
  <c r="J26" i="37" s="1"/>
  <c r="I19" i="34"/>
  <c r="J20" i="37" s="1"/>
  <c r="I28" i="34"/>
  <c r="J29" i="37" s="1"/>
  <c r="J3" i="34"/>
  <c r="I32" i="34"/>
  <c r="J33" i="37" s="1"/>
  <c r="I34" i="34"/>
  <c r="J35" i="37" s="1"/>
  <c r="I20" i="34"/>
  <c r="J21" i="37" s="1"/>
  <c r="I26" i="34"/>
  <c r="J27" i="37" s="1"/>
  <c r="I23" i="34"/>
  <c r="J24" i="37" s="1"/>
  <c r="I33" i="34"/>
  <c r="J34" i="37" s="1"/>
  <c r="I18" i="34"/>
  <c r="I27" i="34"/>
  <c r="J28" i="37" s="1"/>
  <c r="I14" i="34"/>
  <c r="I29" i="34"/>
  <c r="J30" i="37" s="1"/>
  <c r="I30" i="34"/>
  <c r="J31" i="37" s="1"/>
  <c r="F7" i="34"/>
  <c r="F7" i="35"/>
  <c r="C13" i="24"/>
  <c r="D48" i="35"/>
  <c r="D53" i="35" s="1"/>
  <c r="I3" i="18"/>
  <c r="I8" i="18" s="1"/>
  <c r="K3" i="31"/>
  <c r="K41" i="31" s="1"/>
  <c r="J48" i="31"/>
  <c r="J15" i="31"/>
  <c r="J35" i="31"/>
  <c r="J27" i="31"/>
  <c r="I3" i="24"/>
  <c r="H26" i="24"/>
  <c r="H31" i="24"/>
  <c r="H12" i="24"/>
  <c r="H17" i="24"/>
  <c r="H40" i="24"/>
  <c r="H47" i="24"/>
  <c r="H54" i="24"/>
  <c r="B16" i="6"/>
  <c r="B13" i="39"/>
  <c r="H42" i="35" a="1"/>
  <c r="H42" i="35" s="1"/>
  <c r="G46" i="35"/>
  <c r="F14" i="24" s="1"/>
  <c r="D11" i="19"/>
  <c r="D28" i="43" s="1"/>
  <c r="J44" i="35" a="1"/>
  <c r="J44" i="35" s="1"/>
  <c r="J3" i="35"/>
  <c r="I3" i="19" l="1"/>
  <c r="I8" i="19" s="1"/>
  <c r="H13" i="19"/>
  <c r="J5" i="18"/>
  <c r="J41" i="34" a="1"/>
  <c r="E53" i="35"/>
  <c r="D18" i="24"/>
  <c r="D44" i="24"/>
  <c r="D51" i="24"/>
  <c r="D9" i="18"/>
  <c r="E39" i="31" s="1"/>
  <c r="J20" i="35"/>
  <c r="G40" i="35"/>
  <c r="F13" i="24" s="1"/>
  <c r="C52" i="24"/>
  <c r="D48" i="24" s="1"/>
  <c r="K23" i="31"/>
  <c r="K23" i="35"/>
  <c r="K22" i="35" s="1"/>
  <c r="J3" i="19"/>
  <c r="J8" i="19" s="1"/>
  <c r="I43" i="37"/>
  <c r="H7" i="34"/>
  <c r="H7" i="35"/>
  <c r="H40" i="35" s="1"/>
  <c r="G13" i="24" s="1"/>
  <c r="H10" i="24"/>
  <c r="H8" i="43" s="1"/>
  <c r="H9" i="24"/>
  <c r="I13" i="35"/>
  <c r="AC4" i="13"/>
  <c r="AC8" i="13" s="1"/>
  <c r="N4" i="13"/>
  <c r="AA9" i="13"/>
  <c r="AB7" i="13"/>
  <c r="I42" i="24"/>
  <c r="J19" i="37"/>
  <c r="I17" i="34"/>
  <c r="H33" i="24" s="1"/>
  <c r="J41" i="34"/>
  <c r="J72" i="34" s="1"/>
  <c r="J73" i="34" s="1"/>
  <c r="F40" i="35"/>
  <c r="B41" i="6"/>
  <c r="E13" i="39"/>
  <c r="C40" i="6"/>
  <c r="F13" i="39" s="1"/>
  <c r="G38" i="24"/>
  <c r="J23" i="34"/>
  <c r="K24" i="37" s="1"/>
  <c r="J18" i="34"/>
  <c r="J33" i="34"/>
  <c r="K34" i="37" s="1"/>
  <c r="J19" i="34"/>
  <c r="K20" i="37" s="1"/>
  <c r="J35" i="34"/>
  <c r="K36" i="37" s="1"/>
  <c r="J25" i="34"/>
  <c r="K26" i="37" s="1"/>
  <c r="J27" i="34"/>
  <c r="K28" i="37" s="1"/>
  <c r="J32" i="34"/>
  <c r="K33" i="37" s="1"/>
  <c r="J30" i="34"/>
  <c r="K31" i="37" s="1"/>
  <c r="J36" i="34"/>
  <c r="K37" i="37" s="1"/>
  <c r="J14" i="34"/>
  <c r="J28" i="34"/>
  <c r="K29" i="37" s="1"/>
  <c r="J20" i="34"/>
  <c r="K21" i="37" s="1"/>
  <c r="J34" i="34"/>
  <c r="K35" i="37" s="1"/>
  <c r="J29" i="34"/>
  <c r="K30" i="37" s="1"/>
  <c r="J31" i="34"/>
  <c r="K32" i="37" s="1"/>
  <c r="J76" i="34"/>
  <c r="J37" i="34"/>
  <c r="K38" i="37" s="1"/>
  <c r="K3" i="34"/>
  <c r="J24" i="34"/>
  <c r="K25" i="37" s="1"/>
  <c r="J22" i="34"/>
  <c r="K23" i="37" s="1"/>
  <c r="J26" i="34"/>
  <c r="K27" i="37" s="1"/>
  <c r="J21" i="34"/>
  <c r="K22" i="37" s="1"/>
  <c r="B17" i="6"/>
  <c r="B14" i="39"/>
  <c r="K48" i="31"/>
  <c r="K35" i="31"/>
  <c r="L3" i="31"/>
  <c r="L41" i="31" s="1"/>
  <c r="K27" i="31"/>
  <c r="K15" i="31"/>
  <c r="C15" i="24"/>
  <c r="C10" i="43" s="1"/>
  <c r="K3" i="35"/>
  <c r="J3" i="24"/>
  <c r="I12" i="24"/>
  <c r="I54" i="24"/>
  <c r="I47" i="24"/>
  <c r="I40" i="24"/>
  <c r="I17" i="24"/>
  <c r="I31" i="24"/>
  <c r="I26" i="24"/>
  <c r="K44" i="35" a="1"/>
  <c r="K44" i="35" s="1"/>
  <c r="I42" i="35" a="1"/>
  <c r="I42" i="35" s="1"/>
  <c r="H46" i="35"/>
  <c r="J3" i="18"/>
  <c r="J8" i="18" s="1"/>
  <c r="I13" i="19" l="1"/>
  <c r="K5" i="18"/>
  <c r="J13" i="19"/>
  <c r="K41" i="34" a="1"/>
  <c r="E6" i="34"/>
  <c r="E11" i="34" s="1"/>
  <c r="D20" i="24"/>
  <c r="D12" i="43" s="1"/>
  <c r="E41" i="24"/>
  <c r="D45" i="24"/>
  <c r="D16" i="43" s="1"/>
  <c r="D15" i="18"/>
  <c r="K20" i="35"/>
  <c r="G48" i="35"/>
  <c r="C18" i="43"/>
  <c r="L23" i="31"/>
  <c r="L23" i="35"/>
  <c r="L22" i="35" s="1"/>
  <c r="J43" i="37"/>
  <c r="K3" i="19"/>
  <c r="K8" i="19" s="1"/>
  <c r="I7" i="35"/>
  <c r="I40" i="35" s="1"/>
  <c r="H13" i="24" s="1"/>
  <c r="I7" i="34"/>
  <c r="I10" i="24"/>
  <c r="I8" i="43" s="1"/>
  <c r="I9" i="24"/>
  <c r="J13" i="35"/>
  <c r="AC7" i="13"/>
  <c r="AB9" i="13"/>
  <c r="AD4" i="13"/>
  <c r="AD8" i="13" s="1"/>
  <c r="O4" i="13"/>
  <c r="H38" i="24"/>
  <c r="J42" i="24"/>
  <c r="J17" i="34"/>
  <c r="I33" i="24" s="1"/>
  <c r="K19" i="37"/>
  <c r="K41" i="34"/>
  <c r="K72" i="34" s="1"/>
  <c r="K73" i="34" s="1"/>
  <c r="E13" i="24"/>
  <c r="F48" i="35"/>
  <c r="K23" i="34"/>
  <c r="L24" i="37" s="1"/>
  <c r="K30" i="34"/>
  <c r="L31" i="37" s="1"/>
  <c r="K35" i="34"/>
  <c r="L36" i="37" s="1"/>
  <c r="K36" i="34"/>
  <c r="L37" i="37" s="1"/>
  <c r="K22" i="34"/>
  <c r="L23" i="37" s="1"/>
  <c r="K18" i="34"/>
  <c r="K34" i="34"/>
  <c r="L35" i="37" s="1"/>
  <c r="K31" i="34"/>
  <c r="L32" i="37" s="1"/>
  <c r="K21" i="34"/>
  <c r="L22" i="37" s="1"/>
  <c r="K19" i="34"/>
  <c r="L20" i="37" s="1"/>
  <c r="K33" i="34"/>
  <c r="L34" i="37" s="1"/>
  <c r="K24" i="34"/>
  <c r="L25" i="37" s="1"/>
  <c r="K26" i="34"/>
  <c r="L27" i="37" s="1"/>
  <c r="K20" i="34"/>
  <c r="L21" i="37" s="1"/>
  <c r="K76" i="34"/>
  <c r="K28" i="34"/>
  <c r="L29" i="37" s="1"/>
  <c r="K27" i="34"/>
  <c r="L28" i="37" s="1"/>
  <c r="K37" i="34"/>
  <c r="L38" i="37" s="1"/>
  <c r="K29" i="34"/>
  <c r="L30" i="37" s="1"/>
  <c r="K25" i="34"/>
  <c r="L26" i="37" s="1"/>
  <c r="L3" i="34"/>
  <c r="K14" i="34"/>
  <c r="K32" i="34"/>
  <c r="L33" i="37" s="1"/>
  <c r="C41" i="6"/>
  <c r="F14" i="39" s="1"/>
  <c r="B42" i="6"/>
  <c r="E14" i="39"/>
  <c r="L3" i="35"/>
  <c r="L44" i="35" a="1"/>
  <c r="L44" i="35" s="1"/>
  <c r="J17" i="24"/>
  <c r="J31" i="24"/>
  <c r="J47" i="24"/>
  <c r="J40" i="24"/>
  <c r="J54" i="24"/>
  <c r="K3" i="24"/>
  <c r="J12" i="24"/>
  <c r="J26" i="24"/>
  <c r="K3" i="18"/>
  <c r="K8" i="18" s="1"/>
  <c r="G14" i="24"/>
  <c r="H48" i="35"/>
  <c r="C20" i="24"/>
  <c r="C12" i="43" s="1"/>
  <c r="D6" i="34"/>
  <c r="D11" i="34" s="1"/>
  <c r="J42" i="35" a="1"/>
  <c r="J42" i="35" s="1"/>
  <c r="I46" i="35"/>
  <c r="L27" i="31"/>
  <c r="L48" i="31"/>
  <c r="M3" i="31"/>
  <c r="M41" i="31" s="1"/>
  <c r="L35" i="31"/>
  <c r="L15" i="31"/>
  <c r="B18" i="6"/>
  <c r="B15" i="39"/>
  <c r="L5" i="18" l="1"/>
  <c r="K13" i="19"/>
  <c r="L41" i="34" a="1"/>
  <c r="F37" i="31"/>
  <c r="E6" i="18"/>
  <c r="F4" i="18" s="1"/>
  <c r="F7" i="18" s="1"/>
  <c r="F14" i="18" s="1"/>
  <c r="D9" i="19"/>
  <c r="E12" i="34"/>
  <c r="E11" i="18"/>
  <c r="E12" i="18" s="1"/>
  <c r="F51" i="35" s="1"/>
  <c r="D52" i="24"/>
  <c r="F15" i="24"/>
  <c r="L20" i="35"/>
  <c r="G15" i="24"/>
  <c r="E15" i="24"/>
  <c r="K43" i="37"/>
  <c r="M23" i="31"/>
  <c r="M23" i="35"/>
  <c r="M22" i="35" s="1"/>
  <c r="L3" i="19"/>
  <c r="L8" i="19" s="1"/>
  <c r="AC9" i="13"/>
  <c r="K9" i="24" s="1"/>
  <c r="AD7" i="13"/>
  <c r="J9" i="24"/>
  <c r="J10" i="24"/>
  <c r="J8" i="43" s="1"/>
  <c r="K13" i="35"/>
  <c r="AE4" i="13"/>
  <c r="AE8" i="13" s="1"/>
  <c r="P4" i="13"/>
  <c r="Q4" i="13" s="1"/>
  <c r="J7" i="35"/>
  <c r="J40" i="35" s="1"/>
  <c r="I13" i="24" s="1"/>
  <c r="J7" i="34"/>
  <c r="I38" i="24"/>
  <c r="K42" i="24"/>
  <c r="B43" i="6"/>
  <c r="E15" i="39"/>
  <c r="C42" i="6"/>
  <c r="F15" i="39" s="1"/>
  <c r="K17" i="34"/>
  <c r="J33" i="24" s="1"/>
  <c r="L19" i="37"/>
  <c r="L41" i="34"/>
  <c r="L72" i="34" s="1"/>
  <c r="L73" i="34" s="1"/>
  <c r="L18" i="34"/>
  <c r="L25" i="34"/>
  <c r="M26" i="37" s="1"/>
  <c r="L20" i="34"/>
  <c r="M21" i="37" s="1"/>
  <c r="M3" i="34"/>
  <c r="L27" i="34"/>
  <c r="M28" i="37" s="1"/>
  <c r="L23" i="34"/>
  <c r="M24" i="37" s="1"/>
  <c r="L35" i="34"/>
  <c r="M36" i="37" s="1"/>
  <c r="L26" i="34"/>
  <c r="M27" i="37" s="1"/>
  <c r="L37" i="34"/>
  <c r="M38" i="37" s="1"/>
  <c r="L22" i="34"/>
  <c r="M23" i="37" s="1"/>
  <c r="L29" i="34"/>
  <c r="M30" i="37" s="1"/>
  <c r="L76" i="34"/>
  <c r="L24" i="34"/>
  <c r="M25" i="37" s="1"/>
  <c r="L30" i="34"/>
  <c r="M31" i="37" s="1"/>
  <c r="L19" i="34"/>
  <c r="M20" i="37" s="1"/>
  <c r="L36" i="34"/>
  <c r="M37" i="37" s="1"/>
  <c r="L31" i="34"/>
  <c r="M32" i="37" s="1"/>
  <c r="L21" i="34"/>
  <c r="M22" i="37" s="1"/>
  <c r="L33" i="34"/>
  <c r="M34" i="37" s="1"/>
  <c r="L28" i="34"/>
  <c r="M29" i="37" s="1"/>
  <c r="L14" i="34"/>
  <c r="L32" i="34"/>
  <c r="M33" i="37" s="1"/>
  <c r="L34" i="34"/>
  <c r="M35" i="37" s="1"/>
  <c r="E56" i="35"/>
  <c r="D23" i="24" s="1"/>
  <c r="K42" i="35" a="1"/>
  <c r="K42" i="35" s="1"/>
  <c r="J46" i="35"/>
  <c r="H14" i="24"/>
  <c r="I48" i="35"/>
  <c r="C9" i="19"/>
  <c r="C14" i="19" s="1"/>
  <c r="C16" i="19" s="1"/>
  <c r="C34" i="43" s="1"/>
  <c r="D12" i="34"/>
  <c r="L3" i="18"/>
  <c r="L8" i="18" s="1"/>
  <c r="M44" i="35" a="1"/>
  <c r="M44" i="35" s="1"/>
  <c r="M3" i="35"/>
  <c r="M27" i="31"/>
  <c r="M35" i="31"/>
  <c r="N3" i="31"/>
  <c r="N41" i="31" s="1"/>
  <c r="M48" i="31"/>
  <c r="M15" i="31"/>
  <c r="B16" i="39"/>
  <c r="B19" i="6"/>
  <c r="B17" i="39" s="1"/>
  <c r="K47" i="24"/>
  <c r="K17" i="24"/>
  <c r="K54" i="24"/>
  <c r="K12" i="24"/>
  <c r="L3" i="24"/>
  <c r="K26" i="24"/>
  <c r="K40" i="24"/>
  <c r="K31" i="24"/>
  <c r="M5" i="18" l="1"/>
  <c r="M42" i="24" s="1"/>
  <c r="F10" i="34"/>
  <c r="E10" i="43"/>
  <c r="G10" i="43"/>
  <c r="D39" i="43"/>
  <c r="F10" i="43"/>
  <c r="L13" i="19"/>
  <c r="M41" i="34" a="1"/>
  <c r="E19" i="24"/>
  <c r="E49" i="24"/>
  <c r="F50" i="35"/>
  <c r="E15" i="19"/>
  <c r="E43" i="24"/>
  <c r="E14" i="43" s="1"/>
  <c r="E79" i="34"/>
  <c r="E16" i="34"/>
  <c r="D14" i="19"/>
  <c r="D16" i="19" s="1"/>
  <c r="D34" i="43" s="1"/>
  <c r="D28" i="24"/>
  <c r="D35" i="6"/>
  <c r="G8" i="39" s="1"/>
  <c r="D18" i="43"/>
  <c r="E48" i="24"/>
  <c r="M20" i="35"/>
  <c r="L43" i="37"/>
  <c r="H15" i="24"/>
  <c r="N23" i="31"/>
  <c r="N23" i="35"/>
  <c r="N22" i="35" s="1"/>
  <c r="M3" i="19"/>
  <c r="M8" i="19" s="1"/>
  <c r="K10" i="24"/>
  <c r="K8" i="43" s="1"/>
  <c r="L13" i="35"/>
  <c r="L7" i="34" s="1"/>
  <c r="AD9" i="13"/>
  <c r="AE7" i="13"/>
  <c r="K7" i="35"/>
  <c r="K40" i="35" s="1"/>
  <c r="J13" i="24" s="1"/>
  <c r="K7" i="34"/>
  <c r="L42" i="24"/>
  <c r="L17" i="34"/>
  <c r="K33" i="24" s="1"/>
  <c r="M19" i="37"/>
  <c r="M41" i="34"/>
  <c r="M72" i="34" s="1"/>
  <c r="M73" i="34" s="1"/>
  <c r="J38" i="24"/>
  <c r="B44" i="6"/>
  <c r="E16" i="39"/>
  <c r="C43" i="6"/>
  <c r="F16" i="39" s="1"/>
  <c r="M32" i="34"/>
  <c r="N33" i="37" s="1"/>
  <c r="M36" i="34"/>
  <c r="N37" i="37" s="1"/>
  <c r="M23" i="34"/>
  <c r="N24" i="37" s="1"/>
  <c r="M19" i="34"/>
  <c r="N20" i="37" s="1"/>
  <c r="M18" i="34"/>
  <c r="M35" i="34"/>
  <c r="N36" i="37" s="1"/>
  <c r="M24" i="34"/>
  <c r="N25" i="37" s="1"/>
  <c r="M31" i="34"/>
  <c r="N32" i="37" s="1"/>
  <c r="M25" i="34"/>
  <c r="N26" i="37" s="1"/>
  <c r="M37" i="34"/>
  <c r="N38" i="37" s="1"/>
  <c r="M27" i="34"/>
  <c r="N28" i="37" s="1"/>
  <c r="M29" i="34"/>
  <c r="N30" i="37" s="1"/>
  <c r="M33" i="34"/>
  <c r="N34" i="37" s="1"/>
  <c r="M21" i="34"/>
  <c r="N22" i="37" s="1"/>
  <c r="M30" i="34"/>
  <c r="N31" i="37" s="1"/>
  <c r="M14" i="34"/>
  <c r="M22" i="34"/>
  <c r="N23" i="37" s="1"/>
  <c r="M76" i="34"/>
  <c r="M34" i="34"/>
  <c r="N35" i="37" s="1"/>
  <c r="M28" i="34"/>
  <c r="N29" i="37" s="1"/>
  <c r="N3" i="34"/>
  <c r="M20" i="34"/>
  <c r="N21" i="37" s="1"/>
  <c r="M26" i="34"/>
  <c r="N27" i="37" s="1"/>
  <c r="L40" i="24"/>
  <c r="L47" i="24"/>
  <c r="L54" i="24"/>
  <c r="M3" i="24"/>
  <c r="L17" i="24"/>
  <c r="L26" i="24"/>
  <c r="L12" i="24"/>
  <c r="L31" i="24"/>
  <c r="N44" i="35" a="1"/>
  <c r="N44" i="35" s="1"/>
  <c r="I14" i="24"/>
  <c r="J48" i="35"/>
  <c r="N3" i="35"/>
  <c r="D16" i="34"/>
  <c r="D79" i="34"/>
  <c r="D81" i="34" s="1"/>
  <c r="N35" i="31"/>
  <c r="N48" i="31"/>
  <c r="N27" i="31"/>
  <c r="N15" i="31"/>
  <c r="M3" i="18"/>
  <c r="M8" i="18" s="1"/>
  <c r="D34" i="6"/>
  <c r="G7" i="39" s="1"/>
  <c r="C28" i="24"/>
  <c r="C11" i="19"/>
  <c r="C28" i="43" s="1"/>
  <c r="L42" i="35" a="1"/>
  <c r="L42" i="35" s="1"/>
  <c r="K46" i="35"/>
  <c r="H10" i="43" l="1"/>
  <c r="E32" i="43"/>
  <c r="M13" i="19"/>
  <c r="N41" i="34" a="1"/>
  <c r="D32" i="24"/>
  <c r="E64" i="34"/>
  <c r="D24" i="43"/>
  <c r="D29" i="24"/>
  <c r="E44" i="24"/>
  <c r="E51" i="24"/>
  <c r="E9" i="18"/>
  <c r="E18" i="24"/>
  <c r="F53" i="35"/>
  <c r="F6" i="34" s="1"/>
  <c r="F11" i="34" s="1"/>
  <c r="E9" i="19" s="1"/>
  <c r="E14" i="19" s="1"/>
  <c r="E16" i="19" s="1"/>
  <c r="N20" i="35"/>
  <c r="M43" i="37"/>
  <c r="I15" i="24"/>
  <c r="K38" i="24"/>
  <c r="L7" i="35"/>
  <c r="L40" i="35" s="1"/>
  <c r="K13" i="24" s="1"/>
  <c r="L10" i="24"/>
  <c r="L8" i="43" s="1"/>
  <c r="M13" i="35"/>
  <c r="L9" i="24"/>
  <c r="AE9" i="13"/>
  <c r="N36" i="34"/>
  <c r="O37" i="37" s="1"/>
  <c r="C37" i="37" s="1"/>
  <c r="N19" i="34"/>
  <c r="O20" i="37" s="1"/>
  <c r="C20" i="37" s="1"/>
  <c r="N22" i="34"/>
  <c r="O23" i="37" s="1"/>
  <c r="C23" i="37" s="1"/>
  <c r="N37" i="34"/>
  <c r="O38" i="37" s="1"/>
  <c r="C38" i="37" s="1"/>
  <c r="N32" i="34"/>
  <c r="O33" i="37" s="1"/>
  <c r="C33" i="37" s="1"/>
  <c r="N30" i="34"/>
  <c r="O31" i="37" s="1"/>
  <c r="C31" i="37" s="1"/>
  <c r="N34" i="34"/>
  <c r="O35" i="37" s="1"/>
  <c r="C35" i="37" s="1"/>
  <c r="N25" i="34"/>
  <c r="O26" i="37" s="1"/>
  <c r="C26" i="37" s="1"/>
  <c r="N31" i="34"/>
  <c r="O32" i="37" s="1"/>
  <c r="C32" i="37" s="1"/>
  <c r="N28" i="34"/>
  <c r="O29" i="37" s="1"/>
  <c r="C29" i="37" s="1"/>
  <c r="N33" i="34"/>
  <c r="O34" i="37" s="1"/>
  <c r="C34" i="37" s="1"/>
  <c r="N27" i="34"/>
  <c r="O28" i="37" s="1"/>
  <c r="C28" i="37" s="1"/>
  <c r="N29" i="34"/>
  <c r="O30" i="37" s="1"/>
  <c r="C30" i="37" s="1"/>
  <c r="N21" i="34"/>
  <c r="O22" i="37" s="1"/>
  <c r="C22" i="37" s="1"/>
  <c r="N23" i="34"/>
  <c r="O24" i="37" s="1"/>
  <c r="C24" i="37" s="1"/>
  <c r="N24" i="34"/>
  <c r="O25" i="37" s="1"/>
  <c r="C25" i="37" s="1"/>
  <c r="N18" i="34"/>
  <c r="N76" i="34"/>
  <c r="N14" i="34"/>
  <c r="N35" i="34"/>
  <c r="O36" i="37" s="1"/>
  <c r="C36" i="37" s="1"/>
  <c r="N20" i="34"/>
  <c r="O21" i="37" s="1"/>
  <c r="C21" i="37" s="1"/>
  <c r="N26" i="34"/>
  <c r="O27" i="37" s="1"/>
  <c r="C27" i="37" s="1"/>
  <c r="N19" i="37"/>
  <c r="M17" i="34"/>
  <c r="L33" i="24" s="1"/>
  <c r="N41" i="34"/>
  <c r="N72" i="34" s="1"/>
  <c r="N73" i="34" s="1"/>
  <c r="C44" i="6"/>
  <c r="F17" i="39" s="1"/>
  <c r="E17" i="39"/>
  <c r="M42" i="35" a="1"/>
  <c r="M42" i="35" s="1"/>
  <c r="L46" i="35"/>
  <c r="M40" i="24"/>
  <c r="M47" i="24"/>
  <c r="M17" i="24"/>
  <c r="M12" i="24"/>
  <c r="M31" i="24"/>
  <c r="M26" i="24"/>
  <c r="M54" i="24"/>
  <c r="J14" i="24"/>
  <c r="K48" i="35"/>
  <c r="C4" i="19"/>
  <c r="E78" i="34"/>
  <c r="E81" i="34" s="1"/>
  <c r="C24" i="43"/>
  <c r="C29" i="24"/>
  <c r="D64" i="34"/>
  <c r="C32" i="24"/>
  <c r="E34" i="43" l="1"/>
  <c r="I10" i="43"/>
  <c r="F12" i="34"/>
  <c r="F16" i="34" s="1"/>
  <c r="E20" i="24"/>
  <c r="E13" i="18"/>
  <c r="E15" i="18" s="1"/>
  <c r="F39" i="31"/>
  <c r="E45" i="24"/>
  <c r="E16" i="43" s="1"/>
  <c r="F6" i="18"/>
  <c r="G4" i="18" s="1"/>
  <c r="G7" i="18" s="1"/>
  <c r="G14" i="18" s="1"/>
  <c r="D36" i="24"/>
  <c r="E68" i="34"/>
  <c r="E69" i="34" s="1"/>
  <c r="N43" i="37"/>
  <c r="J15" i="24"/>
  <c r="L38" i="24"/>
  <c r="M7" i="34"/>
  <c r="M7" i="35"/>
  <c r="M40" i="35" s="1"/>
  <c r="L13" i="24" s="1"/>
  <c r="M9" i="24"/>
  <c r="N13" i="35"/>
  <c r="M10" i="24"/>
  <c r="M8" i="43" s="1"/>
  <c r="N17" i="34"/>
  <c r="M33" i="24" s="1"/>
  <c r="O19" i="37"/>
  <c r="C19" i="37" s="1"/>
  <c r="C36" i="24"/>
  <c r="D68" i="34"/>
  <c r="D69" i="34" s="1"/>
  <c r="D4" i="19"/>
  <c r="F78" i="34"/>
  <c r="K14" i="24"/>
  <c r="L48" i="35"/>
  <c r="C55" i="24"/>
  <c r="C20" i="43" s="1"/>
  <c r="D36" i="6"/>
  <c r="G9" i="39" s="1"/>
  <c r="E28" i="24"/>
  <c r="E11" i="19"/>
  <c r="N42" i="35" a="1"/>
  <c r="N42" i="35" s="1"/>
  <c r="N46" i="35" s="1"/>
  <c r="M46" i="35"/>
  <c r="G10" i="34" l="1"/>
  <c r="E28" i="43"/>
  <c r="J10" i="43"/>
  <c r="E12" i="43"/>
  <c r="F79" i="34"/>
  <c r="F81" i="34" s="1"/>
  <c r="E4" i="19" s="1"/>
  <c r="E50" i="24"/>
  <c r="G50" i="35"/>
  <c r="F15" i="19"/>
  <c r="F43" i="24"/>
  <c r="F14" i="43" s="1"/>
  <c r="F11" i="18"/>
  <c r="F12" i="18" s="1"/>
  <c r="E52" i="24"/>
  <c r="G37" i="31"/>
  <c r="F41" i="24"/>
  <c r="K15" i="24"/>
  <c r="M38" i="24"/>
  <c r="N7" i="35"/>
  <c r="N40" i="35" s="1"/>
  <c r="M13" i="24" s="1"/>
  <c r="N7" i="34"/>
  <c r="O43" i="37"/>
  <c r="M14" i="24"/>
  <c r="C56" i="24"/>
  <c r="C22" i="43" s="1"/>
  <c r="C9" i="6"/>
  <c r="C7" i="39" s="1"/>
  <c r="E24" i="43"/>
  <c r="E29" i="24"/>
  <c r="F64" i="34"/>
  <c r="E32" i="24"/>
  <c r="L14" i="24"/>
  <c r="M48" i="35"/>
  <c r="D55" i="24"/>
  <c r="D20" i="43" s="1"/>
  <c r="F32" i="43" l="1"/>
  <c r="K10" i="43"/>
  <c r="F48" i="24"/>
  <c r="E18" i="43"/>
  <c r="F18" i="24"/>
  <c r="G53" i="35"/>
  <c r="F51" i="24"/>
  <c r="F44" i="24"/>
  <c r="F9" i="18"/>
  <c r="F49" i="24"/>
  <c r="G51" i="35"/>
  <c r="L15" i="24"/>
  <c r="N48" i="35"/>
  <c r="F19" i="24"/>
  <c r="G78" i="34"/>
  <c r="E55" i="24"/>
  <c r="C10" i="6"/>
  <c r="C8" i="39" s="1"/>
  <c r="D56" i="24"/>
  <c r="D22" i="43" s="1"/>
  <c r="F68" i="34"/>
  <c r="F69" i="34" s="1"/>
  <c r="E36" i="24"/>
  <c r="E20" i="43" l="1"/>
  <c r="L10" i="43"/>
  <c r="G39" i="31"/>
  <c r="F45" i="24"/>
  <c r="F16" i="43" s="1"/>
  <c r="G6" i="18"/>
  <c r="H4" i="18" s="1"/>
  <c r="H7" i="18" s="1"/>
  <c r="H14" i="18" s="1"/>
  <c r="M15" i="24"/>
  <c r="G6" i="34"/>
  <c r="F20" i="24"/>
  <c r="F13" i="18"/>
  <c r="F15" i="18" s="1"/>
  <c r="C11" i="6"/>
  <c r="C9" i="39" s="1"/>
  <c r="E56" i="24"/>
  <c r="H10" i="34" l="1"/>
  <c r="E22" i="43"/>
  <c r="M10" i="43"/>
  <c r="F12" i="43"/>
  <c r="H50" i="35"/>
  <c r="G15" i="19"/>
  <c r="G43" i="24"/>
  <c r="G14" i="43" s="1"/>
  <c r="H37" i="31"/>
  <c r="G41" i="24"/>
  <c r="G11" i="34"/>
  <c r="F9" i="19" s="1"/>
  <c r="F14" i="19" s="1"/>
  <c r="F16" i="19" s="1"/>
  <c r="F50" i="24"/>
  <c r="G32" i="43" l="1"/>
  <c r="F34" i="43"/>
  <c r="G18" i="24"/>
  <c r="H53" i="35"/>
  <c r="G9" i="18"/>
  <c r="G51" i="24"/>
  <c r="G44" i="24"/>
  <c r="G12" i="34"/>
  <c r="G16" i="34" s="1"/>
  <c r="F28" i="24"/>
  <c r="D37" i="6"/>
  <c r="G10" i="39" s="1"/>
  <c r="F11" i="19"/>
  <c r="F52" i="24"/>
  <c r="G11" i="18"/>
  <c r="F28" i="43" l="1"/>
  <c r="H39" i="31"/>
  <c r="G45" i="24"/>
  <c r="G16" i="43" s="1"/>
  <c r="H6" i="18"/>
  <c r="I4" i="18" s="1"/>
  <c r="I7" i="18" s="1"/>
  <c r="G79" i="34"/>
  <c r="G12" i="18"/>
  <c r="F18" i="43"/>
  <c r="G48" i="24"/>
  <c r="F24" i="43"/>
  <c r="F29" i="24"/>
  <c r="G64" i="34"/>
  <c r="F32" i="24"/>
  <c r="I10" i="34" l="1"/>
  <c r="I50" i="35"/>
  <c r="H15" i="19"/>
  <c r="H43" i="24"/>
  <c r="H14" i="43" s="1"/>
  <c r="I37" i="31"/>
  <c r="H41" i="24"/>
  <c r="G19" i="24"/>
  <c r="H51" i="35"/>
  <c r="G81" i="34"/>
  <c r="F4" i="19" s="1"/>
  <c r="G49" i="24"/>
  <c r="F36" i="24"/>
  <c r="G68" i="34"/>
  <c r="G69" i="34" s="1"/>
  <c r="H32" i="43" l="1"/>
  <c r="H18" i="24"/>
  <c r="I53" i="35"/>
  <c r="H9" i="18"/>
  <c r="H51" i="24"/>
  <c r="H44" i="24"/>
  <c r="G13" i="18"/>
  <c r="G15" i="18" s="1"/>
  <c r="F55" i="24"/>
  <c r="F56" i="24"/>
  <c r="H78" i="34"/>
  <c r="F22" i="43" l="1"/>
  <c r="F20" i="43"/>
  <c r="I39" i="31"/>
  <c r="H45" i="24"/>
  <c r="H16" i="43" s="1"/>
  <c r="C12" i="6"/>
  <c r="C10" i="39" s="1"/>
  <c r="G20" i="24"/>
  <c r="G50" i="24"/>
  <c r="H6" i="34"/>
  <c r="H11" i="34" s="1"/>
  <c r="G9" i="19" s="1"/>
  <c r="E57" i="35"/>
  <c r="D24" i="24" s="1"/>
  <c r="G52" i="24"/>
  <c r="H11" i="18"/>
  <c r="I6" i="18" l="1"/>
  <c r="I15" i="19" s="1"/>
  <c r="I14" i="18"/>
  <c r="D40" i="43"/>
  <c r="G12" i="43"/>
  <c r="J37" i="31"/>
  <c r="I41" i="24"/>
  <c r="D38" i="6"/>
  <c r="G11" i="39" s="1"/>
  <c r="G14" i="19"/>
  <c r="G16" i="19" s="1"/>
  <c r="G28" i="24"/>
  <c r="H12" i="34"/>
  <c r="H16" i="34" s="1"/>
  <c r="H64" i="34" s="1"/>
  <c r="G11" i="19"/>
  <c r="H12" i="18"/>
  <c r="I51" i="35" s="1"/>
  <c r="G18" i="43"/>
  <c r="H48" i="24"/>
  <c r="J50" i="35" l="1"/>
  <c r="I18" i="24" s="1"/>
  <c r="I43" i="24"/>
  <c r="I14" i="43" s="1"/>
  <c r="I9" i="18"/>
  <c r="J39" i="31" s="1"/>
  <c r="J4" i="18"/>
  <c r="J7" i="18" s="1"/>
  <c r="J14" i="18" s="1"/>
  <c r="J10" i="34"/>
  <c r="G34" i="43"/>
  <c r="G28" i="43"/>
  <c r="I32" i="43"/>
  <c r="G24" i="43"/>
  <c r="D36" i="43" s="1"/>
  <c r="I44" i="24"/>
  <c r="I51" i="24"/>
  <c r="J6" i="18"/>
  <c r="K10" i="34" s="1"/>
  <c r="G29" i="24"/>
  <c r="H79" i="34"/>
  <c r="G32" i="24"/>
  <c r="G36" i="24"/>
  <c r="H68" i="34"/>
  <c r="H69" i="34" s="1"/>
  <c r="H49" i="24"/>
  <c r="H19" i="24"/>
  <c r="D30" i="43" l="1"/>
  <c r="I45" i="24"/>
  <c r="I16" i="43" s="1"/>
  <c r="J53" i="35"/>
  <c r="K4" i="18"/>
  <c r="K7" i="18" s="1"/>
  <c r="K14" i="18" s="1"/>
  <c r="K50" i="35"/>
  <c r="J15" i="19"/>
  <c r="J43" i="24"/>
  <c r="J14" i="43" s="1"/>
  <c r="K37" i="31"/>
  <c r="J41" i="24"/>
  <c r="H81" i="34"/>
  <c r="I78" i="34" s="1"/>
  <c r="J32" i="43" l="1"/>
  <c r="J18" i="24"/>
  <c r="K53" i="35"/>
  <c r="J9" i="18"/>
  <c r="J51" i="24"/>
  <c r="J44" i="24"/>
  <c r="G4" i="19"/>
  <c r="G55" i="24" s="1"/>
  <c r="I6" i="34"/>
  <c r="I11" i="34" s="1"/>
  <c r="H20" i="24"/>
  <c r="H13" i="18"/>
  <c r="H15" i="18" s="1"/>
  <c r="G20" i="43" l="1"/>
  <c r="H12" i="43"/>
  <c r="K39" i="31"/>
  <c r="K6" i="18"/>
  <c r="L4" i="18" s="1"/>
  <c r="L7" i="18" s="1"/>
  <c r="L14" i="18" s="1"/>
  <c r="J45" i="24"/>
  <c r="J16" i="43" s="1"/>
  <c r="G56" i="24"/>
  <c r="H50" i="24"/>
  <c r="H9" i="19"/>
  <c r="H14" i="19" s="1"/>
  <c r="H16" i="19" s="1"/>
  <c r="I12" i="34"/>
  <c r="L10" i="34" l="1"/>
  <c r="G22" i="43"/>
  <c r="H34" i="43"/>
  <c r="L50" i="35"/>
  <c r="K15" i="19"/>
  <c r="K43" i="24"/>
  <c r="K14" i="43" s="1"/>
  <c r="L37" i="31"/>
  <c r="K41" i="24"/>
  <c r="C13" i="6"/>
  <c r="C11" i="39" s="1"/>
  <c r="D39" i="6"/>
  <c r="G12" i="39" s="1"/>
  <c r="H28" i="24"/>
  <c r="H11" i="19"/>
  <c r="I79" i="34"/>
  <c r="I81" i="34" s="1"/>
  <c r="I16" i="34"/>
  <c r="H52" i="24"/>
  <c r="I11" i="18"/>
  <c r="H28" i="43" l="1"/>
  <c r="K32" i="43"/>
  <c r="K18" i="24"/>
  <c r="L53" i="35"/>
  <c r="K9" i="18"/>
  <c r="K51" i="24"/>
  <c r="K44" i="24"/>
  <c r="I12" i="18"/>
  <c r="J51" i="35" s="1"/>
  <c r="H32" i="24"/>
  <c r="I64" i="34"/>
  <c r="I48" i="24"/>
  <c r="H18" i="43"/>
  <c r="H4" i="19"/>
  <c r="J78" i="34"/>
  <c r="H24" i="43"/>
  <c r="H29" i="24"/>
  <c r="L39" i="31" l="1"/>
  <c r="L6" i="18"/>
  <c r="M4" i="18" s="1"/>
  <c r="M7" i="18" s="1"/>
  <c r="M14" i="18" s="1"/>
  <c r="K45" i="24"/>
  <c r="K16" i="43" s="1"/>
  <c r="I68" i="34"/>
  <c r="I69" i="34" s="1"/>
  <c r="H36" i="24"/>
  <c r="I19" i="24"/>
  <c r="I49" i="24"/>
  <c r="H55" i="24"/>
  <c r="M10" i="34" l="1"/>
  <c r="H20" i="43"/>
  <c r="M50" i="35"/>
  <c r="L15" i="19"/>
  <c r="L43" i="24"/>
  <c r="L14" i="43" s="1"/>
  <c r="M37" i="31"/>
  <c r="L41" i="24"/>
  <c r="H56" i="24"/>
  <c r="C14" i="6"/>
  <c r="C12" i="39" s="1"/>
  <c r="L32" i="43" l="1"/>
  <c r="H22" i="43"/>
  <c r="L18" i="24"/>
  <c r="M53" i="35"/>
  <c r="L9" i="18"/>
  <c r="L44" i="24"/>
  <c r="L51" i="24"/>
  <c r="J6" i="34"/>
  <c r="J11" i="34" s="1"/>
  <c r="I13" i="18"/>
  <c r="I15" i="18" s="1"/>
  <c r="I20" i="24"/>
  <c r="I12" i="43" l="1"/>
  <c r="M39" i="31"/>
  <c r="L45" i="24"/>
  <c r="L16" i="43" s="1"/>
  <c r="M6" i="18"/>
  <c r="N10" i="34" s="1"/>
  <c r="I50" i="24"/>
  <c r="J12" i="34"/>
  <c r="I9" i="19"/>
  <c r="I14" i="19" s="1"/>
  <c r="I16" i="19" s="1"/>
  <c r="I34" i="43" l="1"/>
  <c r="N50" i="35"/>
  <c r="M15" i="19"/>
  <c r="M43" i="24"/>
  <c r="M14" i="43" s="1"/>
  <c r="N37" i="31"/>
  <c r="M41" i="24"/>
  <c r="I28" i="24"/>
  <c r="I11" i="19"/>
  <c r="D40" i="6"/>
  <c r="G13" i="39" s="1"/>
  <c r="J79" i="34"/>
  <c r="J81" i="34" s="1"/>
  <c r="J16" i="34"/>
  <c r="I52" i="24"/>
  <c r="J11" i="18"/>
  <c r="M32" i="43" l="1"/>
  <c r="I28" i="43"/>
  <c r="M18" i="24"/>
  <c r="N53" i="35"/>
  <c r="M9" i="18"/>
  <c r="M44" i="24"/>
  <c r="M51" i="24"/>
  <c r="J12" i="18"/>
  <c r="K51" i="35" s="1"/>
  <c r="J64" i="34"/>
  <c r="I32" i="24"/>
  <c r="I4" i="19"/>
  <c r="K78" i="34"/>
  <c r="J48" i="24"/>
  <c r="I18" i="43"/>
  <c r="I29" i="24"/>
  <c r="I24" i="43"/>
  <c r="N39" i="31" l="1"/>
  <c r="M45" i="24"/>
  <c r="M16" i="43" s="1"/>
  <c r="I55" i="24"/>
  <c r="J49" i="24"/>
  <c r="J19" i="24"/>
  <c r="I36" i="24"/>
  <c r="J68" i="34"/>
  <c r="J69" i="34" s="1"/>
  <c r="I20" i="43" l="1"/>
  <c r="I56" i="24"/>
  <c r="C15" i="6"/>
  <c r="C13" i="39" s="1"/>
  <c r="I22" i="43" l="1"/>
  <c r="J20" i="24"/>
  <c r="K6" i="34"/>
  <c r="K11" i="34" s="1"/>
  <c r="J13" i="18"/>
  <c r="J15" i="18" s="1"/>
  <c r="J12" i="43" l="1"/>
  <c r="J50" i="24"/>
  <c r="J9" i="19"/>
  <c r="J14" i="19" s="1"/>
  <c r="J16" i="19" s="1"/>
  <c r="K12" i="34"/>
  <c r="J34" i="43" l="1"/>
  <c r="D41" i="6"/>
  <c r="G14" i="39" s="1"/>
  <c r="J28" i="24"/>
  <c r="J11" i="19"/>
  <c r="K79" i="34"/>
  <c r="K81" i="34" s="1"/>
  <c r="K16" i="34"/>
  <c r="K11" i="18"/>
  <c r="J52" i="24"/>
  <c r="J28" i="43" l="1"/>
  <c r="J18" i="43"/>
  <c r="K48" i="24"/>
  <c r="K64" i="34"/>
  <c r="J32" i="24"/>
  <c r="K12" i="18"/>
  <c r="L51" i="35" s="1"/>
  <c r="J4" i="19"/>
  <c r="L78" i="34"/>
  <c r="J24" i="43"/>
  <c r="J29" i="24"/>
  <c r="J55" i="24" l="1"/>
  <c r="K68" i="34"/>
  <c r="K69" i="34" s="1"/>
  <c r="J36" i="24"/>
  <c r="K49" i="24"/>
  <c r="K19" i="24"/>
  <c r="J20" i="43" l="1"/>
  <c r="C16" i="6"/>
  <c r="C14" i="39" s="1"/>
  <c r="J56" i="24"/>
  <c r="J22" i="43" l="1"/>
  <c r="K13" i="18"/>
  <c r="K15" i="18" s="1"/>
  <c r="L6" i="34"/>
  <c r="L11" i="34" s="1"/>
  <c r="K20" i="24"/>
  <c r="K12" i="43" l="1"/>
  <c r="K50" i="24"/>
  <c r="K9" i="19"/>
  <c r="K14" i="19" s="1"/>
  <c r="K16" i="19" s="1"/>
  <c r="L12" i="34"/>
  <c r="K34" i="43" l="1"/>
  <c r="L79" i="34"/>
  <c r="L81" i="34" s="1"/>
  <c r="L16" i="34"/>
  <c r="K28" i="24"/>
  <c r="D42" i="6"/>
  <c r="G15" i="39" s="1"/>
  <c r="K11" i="19"/>
  <c r="K52" i="24"/>
  <c r="L11" i="18"/>
  <c r="K28" i="43" l="1"/>
  <c r="L12" i="18"/>
  <c r="M51" i="35" s="1"/>
  <c r="M78" i="34"/>
  <c r="K4" i="19"/>
  <c r="K18" i="43"/>
  <c r="L48" i="24"/>
  <c r="K24" i="43"/>
  <c r="K29" i="24"/>
  <c r="K32" i="24"/>
  <c r="L64" i="34"/>
  <c r="K55" i="24" l="1"/>
  <c r="L68" i="34"/>
  <c r="L69" i="34" s="1"/>
  <c r="K36" i="24"/>
  <c r="L49" i="24"/>
  <c r="L19" i="24"/>
  <c r="K20" i="43" l="1"/>
  <c r="C17" i="6"/>
  <c r="C15" i="39" s="1"/>
  <c r="K56" i="24"/>
  <c r="K22" i="43" l="1"/>
  <c r="L20" i="24"/>
  <c r="L13" i="18"/>
  <c r="L15" i="18" s="1"/>
  <c r="M6" i="34"/>
  <c r="M11" i="34" s="1"/>
  <c r="L12" i="43" l="1"/>
  <c r="M12" i="34"/>
  <c r="L9" i="19"/>
  <c r="L14" i="19" s="1"/>
  <c r="L16" i="19" s="1"/>
  <c r="L50" i="24"/>
  <c r="L34" i="43" l="1"/>
  <c r="M79" i="34"/>
  <c r="M81" i="34" s="1"/>
  <c r="M16" i="34"/>
  <c r="M11" i="18"/>
  <c r="L52" i="24"/>
  <c r="L28" i="24"/>
  <c r="L11" i="19"/>
  <c r="D43" i="6"/>
  <c r="G16" i="39" s="1"/>
  <c r="L28" i="43" l="1"/>
  <c r="L4" i="19"/>
  <c r="N78" i="34"/>
  <c r="L29" i="24"/>
  <c r="L24" i="43"/>
  <c r="M12" i="18"/>
  <c r="N51" i="35" s="1"/>
  <c r="L18" i="43"/>
  <c r="M48" i="24"/>
  <c r="M64" i="34"/>
  <c r="L32" i="24"/>
  <c r="M68" i="34" l="1"/>
  <c r="M69" i="34" s="1"/>
  <c r="L36" i="24"/>
  <c r="M19" i="24"/>
  <c r="M49" i="24"/>
  <c r="L55" i="24"/>
  <c r="L20" i="43" l="1"/>
  <c r="L56" i="24"/>
  <c r="C18" i="6"/>
  <c r="C16" i="39" s="1"/>
  <c r="L22" i="43" l="1"/>
  <c r="M20" i="24"/>
  <c r="N6" i="34"/>
  <c r="N11" i="34" s="1"/>
  <c r="M13" i="18"/>
  <c r="M15" i="18" s="1"/>
  <c r="M12" i="43" l="1"/>
  <c r="M50" i="24"/>
  <c r="M9" i="19"/>
  <c r="M14" i="19" s="1"/>
  <c r="M16" i="19" s="1"/>
  <c r="N12" i="34"/>
  <c r="M34" i="43" l="1"/>
  <c r="D44" i="6"/>
  <c r="G17" i="39" s="1"/>
  <c r="M28" i="24"/>
  <c r="N16" i="34"/>
  <c r="N79" i="34"/>
  <c r="M52" i="24"/>
  <c r="M18" i="43" l="1"/>
  <c r="N81" i="34"/>
  <c r="M4" i="19" s="1"/>
  <c r="N64" i="34"/>
  <c r="M32" i="24"/>
  <c r="M24" i="43"/>
  <c r="M29" i="24"/>
  <c r="M55" i="24" l="1"/>
  <c r="C19" i="6"/>
  <c r="C17" i="39" s="1"/>
  <c r="N68" i="34"/>
  <c r="N69" i="34" s="1"/>
  <c r="M36" i="24"/>
  <c r="M20" i="43" l="1"/>
  <c r="M56" i="24"/>
  <c r="M22" i="43" l="1"/>
</calcChain>
</file>

<file path=xl/sharedStrings.xml><?xml version="1.0" encoding="utf-8"?>
<sst xmlns="http://schemas.openxmlformats.org/spreadsheetml/2006/main" count="1152" uniqueCount="635">
  <si>
    <t>Hinweise zum Finanzplanungs-Tool</t>
  </si>
  <si>
    <t>Berechnung NS</t>
  </si>
  <si>
    <t>Titelblatt</t>
  </si>
  <si>
    <t>Invprogramm</t>
  </si>
  <si>
    <t>Plan-ER</t>
  </si>
  <si>
    <t>Übersicht</t>
  </si>
  <si>
    <t>KZ</t>
  </si>
  <si>
    <t>GRAFIKEN</t>
  </si>
  <si>
    <t>Kat</t>
  </si>
  <si>
    <t>Keine Hinweise verfügbar.</t>
  </si>
  <si>
    <t>Auswahl</t>
  </si>
  <si>
    <t>leer</t>
  </si>
  <si>
    <t>Text</t>
  </si>
  <si>
    <t>Investitionsplan</t>
  </si>
  <si>
    <t>Bevölkerungswachstum in %</t>
  </si>
  <si>
    <t>Transferaufwand</t>
  </si>
  <si>
    <t>Abschreibungen Investitionsbeiträge ohne SF</t>
  </si>
  <si>
    <t>Transferertrag ohne Finanzausgleich</t>
  </si>
  <si>
    <t>Ausserordentliches Ergebnis</t>
  </si>
  <si>
    <t>Gesamtergebnis Erfolgsrechnung</t>
  </si>
  <si>
    <t>Plangrössen / Einflussfaktoren</t>
  </si>
  <si>
    <t>Zuwachsrate Personalaufwand</t>
  </si>
  <si>
    <t>Zinssatz für Neukredite</t>
  </si>
  <si>
    <t>1. Planjahr</t>
  </si>
  <si>
    <t>2. Planjahr</t>
  </si>
  <si>
    <t>3. Planjahr</t>
  </si>
  <si>
    <t>4. Planjahr</t>
  </si>
  <si>
    <t>5. Planjahr</t>
  </si>
  <si>
    <t>6. Planjahr</t>
  </si>
  <si>
    <t>7. Planjahr</t>
  </si>
  <si>
    <t>8. Planjahr</t>
  </si>
  <si>
    <t>9. Planjahr</t>
  </si>
  <si>
    <t>Veränderungen Erfolgsrechnung</t>
  </si>
  <si>
    <t>0 Allgemeine Verwaltung</t>
  </si>
  <si>
    <t>3 Kultur, Sport und Freizeit</t>
  </si>
  <si>
    <t>4 Gesundheit</t>
  </si>
  <si>
    <t>7 Umweltschutz und Raumordnung</t>
  </si>
  <si>
    <t>8 Volkswirtschaft</t>
  </si>
  <si>
    <t>9 Finanzen und Steuern</t>
  </si>
  <si>
    <t>4000/1</t>
  </si>
  <si>
    <t>2 Bildung</t>
  </si>
  <si>
    <t>Zuwachsrate Sach- und übriger Betriebsaufwand</t>
  </si>
  <si>
    <t>Prognosen Steuerertrag</t>
  </si>
  <si>
    <t>Gewinn- und Kapitalsteuern juristische Personen</t>
  </si>
  <si>
    <t>Total Gemeindesteuern</t>
  </si>
  <si>
    <t>Rückzahlung Darlehen/Kredite</t>
  </si>
  <si>
    <t>Zinssatz:</t>
  </si>
  <si>
    <t>Grafiken</t>
  </si>
  <si>
    <t>Einwohnerzahl 31.12.</t>
  </si>
  <si>
    <t>Δ</t>
  </si>
  <si>
    <t>Abschreibungen aus Anlagebuchhaltung</t>
  </si>
  <si>
    <t>Jahr</t>
  </si>
  <si>
    <t>1. Nettoschuld I je Einwohner</t>
  </si>
  <si>
    <t>Netto-
investitionen</t>
  </si>
  <si>
    <t>Selbst-
finanzierung</t>
  </si>
  <si>
    <t>Veränderungen Anlagen Finanzvermögen</t>
  </si>
  <si>
    <t>Eigenkapital</t>
  </si>
  <si>
    <t>Kat.*</t>
  </si>
  <si>
    <t>*Anlagekategorien und Abschreibungsdauer gemäss Anhang 1 zur Finanzverordnung</t>
  </si>
  <si>
    <t>Abschreibungen Verwaltungsvermögen inkl. 366</t>
  </si>
  <si>
    <r>
      <t xml:space="preserve">Finanzierungsergebnis </t>
    </r>
    <r>
      <rPr>
        <sz val="8"/>
        <rFont val="Arial"/>
        <family val="2"/>
      </rPr>
      <t>(+ = Überschuss / - = Fehlbetrag)</t>
    </r>
  </si>
  <si>
    <t>Aufgaben- und Finanzplanung</t>
  </si>
  <si>
    <t>Projekte in Bau</t>
  </si>
  <si>
    <t>Projekte beschlossen</t>
  </si>
  <si>
    <t>Projekte geplant</t>
  </si>
  <si>
    <t>Total Investitionsprojekte</t>
  </si>
  <si>
    <t>Anlagekategorien</t>
  </si>
  <si>
    <t>Investitionsbeiträge an private Org. ohne Erwerbszweck weitere Spezialfinanzierungen</t>
  </si>
  <si>
    <t>Investitionsbeiträge an private Org. ohne Erwerbszweck Abwasserbeseitigung</t>
  </si>
  <si>
    <t>Investitionsbeiträge an private Org. ohne Erwerbszweck Abfallwirtschaft</t>
  </si>
  <si>
    <t>Investitionsbeiträge an private Org. ohne Erwerbszweck Elektrizitätswerk</t>
  </si>
  <si>
    <r>
      <t xml:space="preserve">Total Veränderung Erfolgsrechnung </t>
    </r>
    <r>
      <rPr>
        <sz val="10"/>
        <rFont val="Arial"/>
        <family val="2"/>
      </rPr>
      <t>(+ = Belastung / - = Entlastung)</t>
    </r>
  </si>
  <si>
    <t>Einkommens- und Vermögenssteuern natürliche Pers.</t>
  </si>
  <si>
    <t>Gewinn- und Kapitalsteuern juristische Pers.</t>
  </si>
  <si>
    <t>Gemeinde:</t>
  </si>
  <si>
    <t>Einwohnerzahl</t>
  </si>
  <si>
    <t>Steuerfuss</t>
  </si>
  <si>
    <t>Investitionen</t>
  </si>
  <si>
    <t>Prognosen</t>
  </si>
  <si>
    <t>Code</t>
  </si>
  <si>
    <t>T o t a l</t>
  </si>
  <si>
    <t>Funktion</t>
  </si>
  <si>
    <t>Bezeichnung</t>
  </si>
  <si>
    <t>Betrag</t>
  </si>
  <si>
    <t>ND</t>
  </si>
  <si>
    <t>Betrieblicher Aufwand</t>
  </si>
  <si>
    <t>Betrieblicher Ertrag</t>
  </si>
  <si>
    <t>Quellensteuern</t>
  </si>
  <si>
    <t>Abschreibungen</t>
  </si>
  <si>
    <t>Stand/Datum:</t>
  </si>
  <si>
    <t>+29001</t>
  </si>
  <si>
    <t>+29002</t>
  </si>
  <si>
    <t>+29003</t>
  </si>
  <si>
    <t>+29004</t>
  </si>
  <si>
    <t>-2068x.01</t>
  </si>
  <si>
    <t>-10</t>
  </si>
  <si>
    <t>Verpflichtungen (+) / Vorschüsse (-) Wasserwerk</t>
  </si>
  <si>
    <t>Verpflichtungen (+) / Vorschüsse (-) Abwasserbeseitigung</t>
  </si>
  <si>
    <t>Verpflichtungen (+) / Vorschüsse (-) Abfallwirtschaft</t>
  </si>
  <si>
    <t>Verpflichtungen (+) / Vorschüsse (-) Elektrizitätswerk</t>
  </si>
  <si>
    <t>Passivierte Investitionsbeiträge Einwohnergemeinde</t>
  </si>
  <si>
    <t>+2900x</t>
  </si>
  <si>
    <t>-14031</t>
  </si>
  <si>
    <t>Verpflichtungen (+) / Vorschüsse (-) weitere Spezialfinanzierungen</t>
  </si>
  <si>
    <t>-14032</t>
  </si>
  <si>
    <t>Tiefbauten Abwasserbeseitigung</t>
  </si>
  <si>
    <t>-14033</t>
  </si>
  <si>
    <t>-14034</t>
  </si>
  <si>
    <t>Tiefbauten Elektrizitätswerk</t>
  </si>
  <si>
    <t>-1403x</t>
  </si>
  <si>
    <t>Tiefbauten weitere Spezialfinanzierungen</t>
  </si>
  <si>
    <t>-14041</t>
  </si>
  <si>
    <t>Tiefbauten Wasserwerk</t>
  </si>
  <si>
    <t>-14042</t>
  </si>
  <si>
    <t>-14043</t>
  </si>
  <si>
    <t>Tiefbauten Abfallwirtschaft</t>
  </si>
  <si>
    <t>-14044</t>
  </si>
  <si>
    <t>Hochbauten Wasserwerk</t>
  </si>
  <si>
    <t>Hochbauten Abwasserbeseitigung</t>
  </si>
  <si>
    <t>Hochbauten Abfallwirtschaft</t>
  </si>
  <si>
    <t>Hochbauten Elektrizitätswerk</t>
  </si>
  <si>
    <t>-1404x</t>
  </si>
  <si>
    <t>Hochbauten weitere Spezialfinanzierungen</t>
  </si>
  <si>
    <t>-14061</t>
  </si>
  <si>
    <t>-14062</t>
  </si>
  <si>
    <t>Mobilien Abwasserbeseitigung</t>
  </si>
  <si>
    <t>-14063</t>
  </si>
  <si>
    <t>Mobilien Abfallwirtschaft</t>
  </si>
  <si>
    <t>-14064</t>
  </si>
  <si>
    <t>Mobilien Elektrizitätswerk</t>
  </si>
  <si>
    <t>-1406x</t>
  </si>
  <si>
    <t>Mobilien weitere Spezialfinanzierungen</t>
  </si>
  <si>
    <t>-14071</t>
  </si>
  <si>
    <t>Anlagen im Bau Wasserwerk</t>
  </si>
  <si>
    <r>
      <t>Zahlen erfassen in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Berechnung NS</t>
    </r>
  </si>
  <si>
    <r>
      <t>Nettoschuld I</t>
    </r>
    <r>
      <rPr>
        <sz val="8"/>
        <rFont val="Arial"/>
        <family val="2"/>
      </rPr>
      <t xml:space="preserve"> (+ = Schuld / - = Vermögen)</t>
    </r>
  </si>
  <si>
    <t>1 Öffentliche Ordnung und Sicherheit, Verteidigung</t>
  </si>
  <si>
    <t>5 Soziale Sicherheit</t>
  </si>
  <si>
    <r>
      <t xml:space="preserve">Neuaufnahme verzinsliche Darlehen </t>
    </r>
    <r>
      <rPr>
        <sz val="8"/>
        <rFont val="Arial"/>
        <family val="2"/>
      </rPr>
      <t>(+  = Zunahme)</t>
    </r>
  </si>
  <si>
    <r>
      <t xml:space="preserve">Finanzierungsergebnis </t>
    </r>
    <r>
      <rPr>
        <sz val="8"/>
        <rFont val="Arial"/>
        <family val="2"/>
      </rPr>
      <t>( + = Überschuss / - = Fehlbetrag)</t>
    </r>
  </si>
  <si>
    <r>
      <t xml:space="preserve">Mittelbedarf </t>
    </r>
    <r>
      <rPr>
        <sz val="8"/>
        <rFont val="Arial"/>
        <family val="2"/>
      </rPr>
      <t>(+ = Bedarf / - = Überschuss)</t>
    </r>
  </si>
  <si>
    <r>
      <t xml:space="preserve">Nettoschuld I anfangs Jahr </t>
    </r>
    <r>
      <rPr>
        <sz val="8"/>
        <rFont val="Arial"/>
        <family val="2"/>
      </rPr>
      <t>(+ = Schuld / - = Vermögen)</t>
    </r>
  </si>
  <si>
    <r>
      <t xml:space="preserve">Nettoschuld I Ende Jahr </t>
    </r>
    <r>
      <rPr>
        <sz val="8"/>
        <rFont val="Arial"/>
        <family val="2"/>
      </rPr>
      <t>(+ = Schuld / - = Vermögen)</t>
    </r>
  </si>
  <si>
    <t>jährliche Abschreibung</t>
  </si>
  <si>
    <t>2. Nettoinvestitionen / Selbstfinanzierung
    (Selbstfinanzierungsgrad)</t>
  </si>
  <si>
    <r>
      <t xml:space="preserve">Nettoschuld I je Einwohner </t>
    </r>
    <r>
      <rPr>
        <sz val="8"/>
        <rFont val="Arial"/>
        <family val="2"/>
      </rPr>
      <t>(in CHF)</t>
    </r>
  </si>
  <si>
    <t>-14072</t>
  </si>
  <si>
    <t>Anlagen im Bau Abwasserbeseitigung</t>
  </si>
  <si>
    <t>-14073</t>
  </si>
  <si>
    <t>Anlagen im Bau Abfallwirtschaft</t>
  </si>
  <si>
    <t>-14074</t>
  </si>
  <si>
    <t>Anlagen im Bau Elektrizitätswerk</t>
  </si>
  <si>
    <t>-1407x</t>
  </si>
  <si>
    <t>Anlagen im Bau weitere Spezialfinanzierungen</t>
  </si>
  <si>
    <t>Zuwachsrate Transferaufwand (ohne FLA)</t>
  </si>
  <si>
    <t>Zuwachsrate Transferertrag (ohne FLA)</t>
  </si>
  <si>
    <t>Entnahme Aufwertungsreserve</t>
  </si>
  <si>
    <t>Gesamtergebnis</t>
  </si>
  <si>
    <t>Aufwertungsreserve Ende Jahr</t>
  </si>
  <si>
    <t>Berechnung Finanzierungsergebnis</t>
  </si>
  <si>
    <t>Schulden / Mittelbedarf / Zinsen</t>
  </si>
  <si>
    <t>Mittelbedarf aus Finanzierungsergebnis</t>
  </si>
  <si>
    <t>-14201</t>
  </si>
  <si>
    <t>Software Wasserwerk</t>
  </si>
  <si>
    <t>-14202</t>
  </si>
  <si>
    <t>Software Abwasserbeseitigung</t>
  </si>
  <si>
    <t>-14203</t>
  </si>
  <si>
    <t>Software Abfallwirtschaft</t>
  </si>
  <si>
    <t>-14204</t>
  </si>
  <si>
    <t>Software Elektrizitätswerk</t>
  </si>
  <si>
    <t>-1420x</t>
  </si>
  <si>
    <t>Software weitere Spezialfinanzierungen</t>
  </si>
  <si>
    <t>-14271</t>
  </si>
  <si>
    <t>-14272</t>
  </si>
  <si>
    <t>Immaterielle Anlagen in Realisierung Abwasserbeseitigung</t>
  </si>
  <si>
    <t>Immaterielle Anlagen in Realisierung Wasserwerk</t>
  </si>
  <si>
    <t>-14273</t>
  </si>
  <si>
    <t>Immaterielle Anlagen in Realisierung Abfallwirtschaft</t>
  </si>
  <si>
    <t>-14274</t>
  </si>
  <si>
    <t>Immaterielle Anlagen in Realisierung Elektrizitätswerk</t>
  </si>
  <si>
    <t>-1427x</t>
  </si>
  <si>
    <t>Immaterielle Anlagen in Realisierung weitere Spezialfinanzierungen</t>
  </si>
  <si>
    <t>-14294</t>
  </si>
  <si>
    <t>-14291</t>
  </si>
  <si>
    <t>-14292</t>
  </si>
  <si>
    <t>Übrige immaterielle Anlagen Abwasserbeseitigung</t>
  </si>
  <si>
    <t>-14293</t>
  </si>
  <si>
    <t>Übrige immaterielle Anlagen Abfallwirtschaft</t>
  </si>
  <si>
    <t>-1429x</t>
  </si>
  <si>
    <t>Übrige immaterielle Anlagen weitere Spezialfinanzierungen</t>
  </si>
  <si>
    <t>-14621</t>
  </si>
  <si>
    <t>Investitionsbeiträge an Gemeinden/Verbände Wasserwerk</t>
  </si>
  <si>
    <t>-14622</t>
  </si>
  <si>
    <t>Investitionsbeiträge an Gemeinden/Verbände Abwasserbeseitigung</t>
  </si>
  <si>
    <t>-14623</t>
  </si>
  <si>
    <t>Investitionsbeiträge an Gemeinden/Verbände Abfallwirtschaft</t>
  </si>
  <si>
    <t>-14624</t>
  </si>
  <si>
    <t>-1462x</t>
  </si>
  <si>
    <t>Investitionsbeiträge an Gemeinden/Verbände weitere Spezialfinanzierungen</t>
  </si>
  <si>
    <t>-14641</t>
  </si>
  <si>
    <t>Investitionsbeiträge an öffentliche Unternehmungen Wasserwerk</t>
  </si>
  <si>
    <t>-14642</t>
  </si>
  <si>
    <t>Investitionsbeiträge an öffentliche Unternehmungen Abwasserbeseitigung</t>
  </si>
  <si>
    <t>-14643</t>
  </si>
  <si>
    <t>Investitionsbeiträge an öffentliche Unternehmungen Abfallwirtschaft</t>
  </si>
  <si>
    <t>-14644</t>
  </si>
  <si>
    <t>Investitionsbeiträge an öffentliche Unternehmungen Elektrizitätswerk</t>
  </si>
  <si>
    <t>-1464x</t>
  </si>
  <si>
    <t>Investitionsbeiträge an öffentliche Unternehmungen weitere Spezialfinanzierungen</t>
  </si>
  <si>
    <t>-14651</t>
  </si>
  <si>
    <t>-14652</t>
  </si>
  <si>
    <t>-14653</t>
  </si>
  <si>
    <t>Investitionsbeiträge an private Unternehmungen Wasserwerk</t>
  </si>
  <si>
    <t>Investitionsbeiträge an private Unternehmungen Abwasserbeseitigung</t>
  </si>
  <si>
    <t>Investitionsbeiträge an private Unternehmungen Abfallwirtschaft</t>
  </si>
  <si>
    <t>-14654</t>
  </si>
  <si>
    <t>Investitionsbeiträge an private Unternehmungen Elektrizitätswerk</t>
  </si>
  <si>
    <t>-1465x</t>
  </si>
  <si>
    <t>Investitionsbeiträge an private Unternehmungen weitere Spezialfinanzierungen</t>
  </si>
  <si>
    <t>-14661</t>
  </si>
  <si>
    <t>Investitionsbeiträge an private Organisationen ohne Erwerbszweck Wasserwerk</t>
  </si>
  <si>
    <t>-14662</t>
  </si>
  <si>
    <t>-14663</t>
  </si>
  <si>
    <t>-14664</t>
  </si>
  <si>
    <t>-1466x</t>
  </si>
  <si>
    <t>-14671</t>
  </si>
  <si>
    <t>-14672</t>
  </si>
  <si>
    <t>Investitionsbeiträge an private Haushalte Abwasserbeseitigung</t>
  </si>
  <si>
    <t>-14673</t>
  </si>
  <si>
    <t>Investitionsbeiträge an private Haushalte Abfallwirtschaft</t>
  </si>
  <si>
    <t>-14674</t>
  </si>
  <si>
    <t>Investitionsbeiträge an private Haushalte Elektrizitätswerk</t>
  </si>
  <si>
    <t>-1467x</t>
  </si>
  <si>
    <t>Investitionsbeiträge an private Haushalte weitere Spezialfinanzierungen</t>
  </si>
  <si>
    <t>-14691</t>
  </si>
  <si>
    <t>Investitionsbeiträge an Anlagen im Bau Wasserwerk</t>
  </si>
  <si>
    <t>-14692</t>
  </si>
  <si>
    <t>Investitionsbeiträge an Anlagen im Bau Abwasserbeseitigung</t>
  </si>
  <si>
    <t>-14693</t>
  </si>
  <si>
    <t>Investitionsbeiträge an Anlagen im Bau Abfallwirtschaft</t>
  </si>
  <si>
    <t>-14694</t>
  </si>
  <si>
    <t>Investitionsbeiträge an Anlagen im Bau Elektrizitätswerk</t>
  </si>
  <si>
    <t>-1469x</t>
  </si>
  <si>
    <t>Plan-Erfolgsrechnung</t>
  </si>
  <si>
    <t>Abschreibungen aus Investitionsplan</t>
  </si>
  <si>
    <t>Investitionsbeiträge an Anlagen im Bau weitere Spezialfinanzierungen</t>
  </si>
  <si>
    <t>Berechnung Nettoschuld I</t>
  </si>
  <si>
    <t>Bilanzüberschuss/-fehlbetrag</t>
  </si>
  <si>
    <t>Sondersteuern</t>
  </si>
  <si>
    <t>Fiskalertrag</t>
  </si>
  <si>
    <t>Regalien und Konzessionen</t>
  </si>
  <si>
    <t>Entgelte</t>
  </si>
  <si>
    <t>Verschiedene Erträge</t>
  </si>
  <si>
    <t>Transferertrag</t>
  </si>
  <si>
    <t>Personalaufwand</t>
  </si>
  <si>
    <t>Finanzaufwand</t>
  </si>
  <si>
    <t>Finanzertrag</t>
  </si>
  <si>
    <t>Ergebnis aus Finanzierung</t>
  </si>
  <si>
    <t>Operatives Ergebnis</t>
  </si>
  <si>
    <t>Fremdkapital</t>
  </si>
  <si>
    <t>Aufwertungsreserve</t>
  </si>
  <si>
    <t>Finanzvermögen</t>
  </si>
  <si>
    <t>Nettoschuld I</t>
  </si>
  <si>
    <t>Sach- und übriger Betriebsaufwand</t>
  </si>
  <si>
    <t>Operativer Aufwand</t>
  </si>
  <si>
    <t>Relevantes Eigenkapital</t>
  </si>
  <si>
    <t>Selbstfinanzierungsgrad</t>
  </si>
  <si>
    <t xml:space="preserve">Nettoschuld I  </t>
  </si>
  <si>
    <t>Einwohner</t>
  </si>
  <si>
    <t>Abschreibungen Steuerforderungen</t>
  </si>
  <si>
    <t>Abtragung Bilanzfehlbetrag</t>
  </si>
  <si>
    <t>Nettoinvestitionen</t>
  </si>
  <si>
    <t>Abtragung Bilanzfehlbetrag (30%)</t>
  </si>
  <si>
    <t>Selbstfinanzierung</t>
  </si>
  <si>
    <t xml:space="preserve">Selbstfinanzierung </t>
  </si>
  <si>
    <t>Grundstücke</t>
  </si>
  <si>
    <t>Gebäude, Hochbauten</t>
  </si>
  <si>
    <t>Strassen, Plätze, Friedhof</t>
  </si>
  <si>
    <t>Kanal-/Leitungsnetze, Gewässerbauten</t>
  </si>
  <si>
    <t>Abfallanlagen (Installationen, Einbauten)</t>
  </si>
  <si>
    <t>Informatik- und Kommunikationssysteme</t>
  </si>
  <si>
    <t>Investitionsbeiträge</t>
  </si>
  <si>
    <t>Anlagen im Bau</t>
  </si>
  <si>
    <t>Darlehen des Verwaltungsvermögens</t>
  </si>
  <si>
    <t>Beteiligungen, Grundkapitalien</t>
  </si>
  <si>
    <t>Inbetrieb-
nahme</t>
  </si>
  <si>
    <t>Kate-
gorie</t>
  </si>
  <si>
    <t>Bezeichung</t>
  </si>
  <si>
    <t>Abschr.dauer (Jahre)</t>
  </si>
  <si>
    <t>Bemerkung</t>
  </si>
  <si>
    <t>keine planmässige Abschreibung</t>
  </si>
  <si>
    <t>je nach Objekt</t>
  </si>
  <si>
    <t>nach Nutzungsdauer des Objektes</t>
  </si>
  <si>
    <t>Code:</t>
  </si>
  <si>
    <t>1 = geplant</t>
  </si>
  <si>
    <t>2 = beschlossen</t>
  </si>
  <si>
    <t>3 = in Bau</t>
  </si>
  <si>
    <t>ERFOLGSAUSWEIS EINWOHNERGEMEINDE</t>
  </si>
  <si>
    <t>Einkommens- und Vermögenssteuern nat. Pers.</t>
  </si>
  <si>
    <t>Gewinn- und Kapitalsteuern jur. Pers.</t>
  </si>
  <si>
    <t>Ergebnis aus betrieblicher Tätigkeit</t>
  </si>
  <si>
    <t>Bilanzüberschuss / -fehlbetrag Anfang Jahr</t>
  </si>
  <si>
    <t>Bilanzüberschuss / -fehlbetrag Ende Jahr</t>
  </si>
  <si>
    <t>330/332</t>
  </si>
  <si>
    <t>Abschreibungen Sachanlagen VV / immaterielle Anlagen, alle ohne SF</t>
  </si>
  <si>
    <t>Zinssatz flüssige Mittel</t>
  </si>
  <si>
    <t>Veränderung Zinsaufwand durch Neuverschuldung</t>
  </si>
  <si>
    <t>Differenz</t>
  </si>
  <si>
    <t>Flüssige Mittel</t>
  </si>
  <si>
    <t>Bestand flüssige Mittel Ende Jahr</t>
  </si>
  <si>
    <t>Veränderung Zinsertrag durch flüssige Mittel</t>
  </si>
  <si>
    <t>Nettorendite:</t>
  </si>
  <si>
    <t>Veränderung Finanzaufwand durch Rückzahlung</t>
  </si>
  <si>
    <t>Jahr für Jahr 
einsetzen</t>
  </si>
  <si>
    <t>muss 0 sein!</t>
  </si>
  <si>
    <t>Ausgangsdaten:</t>
  </si>
  <si>
    <t>Budget</t>
  </si>
  <si>
    <t>Prognose</t>
  </si>
  <si>
    <t>Transferaufwand ohne 366</t>
  </si>
  <si>
    <t>Alle Beträge sind in 1'000 Franken zu erfassen</t>
  </si>
  <si>
    <t>Berechnung des Mittelbedarfs</t>
  </si>
  <si>
    <t>davon Finanzausgleichsabgaben</t>
  </si>
  <si>
    <t>Transferaufwand, ohne Finanzausgleich und ohne Abschreibungen Investitionsbeiträge</t>
  </si>
  <si>
    <t>Ausgangslage</t>
  </si>
  <si>
    <t>1. Planjahr:</t>
  </si>
  <si>
    <t>Anzahl Planjahre:</t>
  </si>
  <si>
    <t>+ = Belastung / - = Entlastung</t>
  </si>
  <si>
    <t>Hinweis: alle Zahlen positiv in 1'000 Franken eingeben</t>
  </si>
  <si>
    <t>OHNE SPEZIALFINANZIERUNGEN</t>
  </si>
  <si>
    <t>Bemerkung Δ:</t>
  </si>
  <si>
    <t>Funktion 9100 Allgemeine Gemeindesteuern:</t>
  </si>
  <si>
    <t>Funktion 9101 Sondersteuern:</t>
  </si>
  <si>
    <t>( + = Schuld / - = Vermögen)</t>
  </si>
  <si>
    <r>
      <t>Vorjahreszahlen</t>
    </r>
    <r>
      <rPr>
        <sz val="8"/>
        <rFont val="Arial"/>
        <family val="2"/>
      </rPr>
      <t xml:space="preserve"> (ohne Spezialfinanzierungen)</t>
    </r>
  </si>
  <si>
    <t>38/48</t>
  </si>
  <si>
    <t xml:space="preserve">Bilanzüberschuss/-fehlbetrag Anfang Jahr </t>
  </si>
  <si>
    <t>Bilanzüberschuss/ 
-fehlbetrag Ende Jahr</t>
  </si>
  <si>
    <t>&gt;&gt; Abschreibungen aus Anlagebuchhaltung:</t>
  </si>
  <si>
    <t>&gt;&gt;</t>
  </si>
  <si>
    <r>
      <t xml:space="preserve">Veränderung Zinsbelastung im Jahr
</t>
    </r>
    <r>
      <rPr>
        <sz val="8"/>
        <rFont val="Arial"/>
        <family val="2"/>
      </rPr>
      <t>(+ = Belastung / - = Entlastung)</t>
    </r>
  </si>
  <si>
    <t>Budgetjahr = 1. Planjahr</t>
  </si>
  <si>
    <t>Wachstumsrate</t>
  </si>
  <si>
    <t>Abgang Finanz-/Sachanlagen Finanzvermögen</t>
  </si>
  <si>
    <t>Veränderung Finanzertrag durch Abgang Anlagen FV</t>
  </si>
  <si>
    <t>Zugang Finanz-/Sachanlagen Finanzvermögen</t>
  </si>
  <si>
    <t>Veränderung Finanzertrag durch Zugang Anlagen FV</t>
  </si>
  <si>
    <t>(Buchwert einsetzen, Buchgewinn/-verlust in Prognosen eintragen)</t>
  </si>
  <si>
    <t>Aufnahme Darlehen/Kredite</t>
  </si>
  <si>
    <t>Zinssatz</t>
  </si>
  <si>
    <t>Rückzahlung</t>
  </si>
  <si>
    <t>Bestehende Kredite/Darlehen</t>
  </si>
  <si>
    <t>Kapitalbedarf gemäss Planung</t>
  </si>
  <si>
    <t>Bestand Kredite/Darlehen</t>
  </si>
  <si>
    <t>Rechnung</t>
  </si>
  <si>
    <t>ohne
Abschr.</t>
  </si>
  <si>
    <t>Kredit</t>
  </si>
  <si>
    <t>Vorjahre</t>
  </si>
  <si>
    <t>Kurzfristige Finanzverbindlichkeiten</t>
  </si>
  <si>
    <t>Nettobestand Flüssige Mittel</t>
  </si>
  <si>
    <t>Neuaufnahme Kredite/Darlehen</t>
  </si>
  <si>
    <t>Rückzahlung Kredite/Darlehen</t>
  </si>
  <si>
    <t xml:space="preserve">Fiskalertrag </t>
  </si>
  <si>
    <t>Sondersteuern Funktion 9101</t>
  </si>
  <si>
    <t>Fiskalertrag übrige Funktionen</t>
  </si>
  <si>
    <t>Sondersteuern und übriger Fiskalertrag</t>
  </si>
  <si>
    <t>Übrige Funktionen (z.B. 8120 Strukturverbesserungen):</t>
  </si>
  <si>
    <t>Bestand Darlehen/Kredite</t>
  </si>
  <si>
    <t xml:space="preserve"> </t>
  </si>
  <si>
    <t>Finanzierungsbedarf/-überschuss Spezialfinanzierungen</t>
  </si>
  <si>
    <t>Veränderung Zinsbelastung durch Spezialfinanzierungen</t>
  </si>
  <si>
    <t>Finanzierungsbedarf Spezialfinanzierungen</t>
  </si>
  <si>
    <t>Hinweise Ausgangslage</t>
  </si>
  <si>
    <t>Im Tabellenblatt Ausgangslage werden die Grunddaten und die Werte der letzten abgeschlossenen Rechnung erfasst.</t>
  </si>
  <si>
    <t>Anzahl Planjahre</t>
  </si>
  <si>
    <t>Datum der Planung, wird auf Titelblatt ausgedruckt.</t>
  </si>
  <si>
    <t>Ausgangsdaten</t>
  </si>
  <si>
    <t>Budget: Planung zusammen mit Budget &gt; Eingaben Budget aktuelles Jahr, Prognose aktuelles Jahr und Budget 1. Planjahr.</t>
  </si>
  <si>
    <t>Rechnung: Überarbeitung nach Rechnungsabschluss: Spaltenbezeichnung Prognose wird durch IST ersetzt.</t>
  </si>
  <si>
    <t>Vorjahreszahlen</t>
  </si>
  <si>
    <t>Gesamtergebnis wird für Berechnung kumuliertes Haushaltsergebnis benötigt.</t>
  </si>
  <si>
    <t>Kennzahlen werden für Grafiken Kennzahlen benötigt.</t>
  </si>
  <si>
    <t>Hinweise Investitionsplan</t>
  </si>
  <si>
    <t>Vollständigkeit Investitionen</t>
  </si>
  <si>
    <t>Alle ausstehenden Investitionen erfassen, wichtig für Berechnung Finanzierungsbedarf und Nettoschuld/Schulden.</t>
  </si>
  <si>
    <t>Bereits ausgegebener Anteil des Kredits erfassen.</t>
  </si>
  <si>
    <t>ab "Jahr"</t>
  </si>
  <si>
    <t>Kreditanteil, der nach Planperiode ausgegeben wird, erfassen.</t>
  </si>
  <si>
    <t>Planabschreibungen auf bestehendem Anlagevermögen aus Anlagebuchhaltung einsetzen.</t>
  </si>
  <si>
    <t>ohne Abschr.</t>
  </si>
  <si>
    <t>Hinweise Budget</t>
  </si>
  <si>
    <t>Datenbasis</t>
  </si>
  <si>
    <t>Beim Fiskalertrag bzw. den Steuern erfolgt die Erfassung aus der Funktionalen Gliederung.</t>
  </si>
  <si>
    <t>Spalte Budget</t>
  </si>
  <si>
    <t>Zahlen Budget des laufenden Jahres erfassen.</t>
  </si>
  <si>
    <t>Spalte Δ</t>
  </si>
  <si>
    <t>31 Sach- und übriger Betriebsaufwand</t>
  </si>
  <si>
    <t>Die Abschreibungen von Steuerforderungen werden bei den Steuern erfasst und automatisch in diese Rubrik übernommen.</t>
  </si>
  <si>
    <t>33 Abschreibungen Verwaltungsvermögen inkl. 366</t>
  </si>
  <si>
    <t>Funktion 9101 Sondersteuern</t>
  </si>
  <si>
    <t>Ertrag Sondersteuern eingeben. Abschreibungen (31), Hundetaxen (36) sind mit der ensprechenden Artennummer bereits erfasst.</t>
  </si>
  <si>
    <t>Eingabe = Zuwachs zum Vorjahr.</t>
  </si>
  <si>
    <t>Wachstumsrate = geschätzte Veränderung Steuerertrag, Basis Steuerertrag natürliche Personen 100%.</t>
  </si>
  <si>
    <t>Bevölkerungswachstum in % wird aus Plangrösse Einwohnerzahl berechnet.</t>
  </si>
  <si>
    <t>Hinweise Prognosen</t>
  </si>
  <si>
    <t>Aus den Investitionen und dem Ergebnis der Erfolgsrechnung wird das Finanzierungsergebnis berechnet.</t>
  </si>
  <si>
    <t>Geplante Kreditrückzahlungen als positive Zahl erfassen. Zu jedem Kredit den Zinssatz eingeben (für Berechnung Zinsen notwendig).</t>
  </si>
  <si>
    <t>Beim Verkauf von Bauland Buchwert einsetzen und Buchgewinn oder -verlust im Tabellenblatt Prognosen</t>
  </si>
  <si>
    <t>bei Veränderung Erfolgsrechnung mit Artennummer 34 für Buchverluste oder 44 für Buchgewinne einsetzen.</t>
  </si>
  <si>
    <t>Finanzierungsbedarf-/überschuss Spezialfinanzierungen</t>
  </si>
  <si>
    <t>Mittelbedarf</t>
  </si>
  <si>
    <t>Veränderung Zinsbelastung</t>
  </si>
  <si>
    <t>Hinweise Schulden-Zinsen</t>
  </si>
  <si>
    <t>Schulden-Zinsen</t>
  </si>
  <si>
    <t>Die Flüssigen Mittel werden im Tabellenblatt Schulden-Zinsen für die Berechnung der Finanzierung der Investitionen benötigt.</t>
  </si>
  <si>
    <t>Der Wert kann um ausserordentliche Kreditoren- oder Debitorenbestände korrigiert werden. Standardmässig ist der Abzug der</t>
  </si>
  <si>
    <t>kurzfristigen Finanzverbindlichkeiten vorgesehen.</t>
  </si>
  <si>
    <t>Im Tabellenblatt Budget werden die Daten des laufenden Jahres und des 1. Planjahres erfasst. Die Zahlen des Budgets des</t>
  </si>
  <si>
    <t xml:space="preserve">Die Datenerfassung erfolgt grundsätzlich aus dem Erfolgsausweis ohne Spezialfinanzierungen. Die Abschreibungen (330/332/339/366) </t>
  </si>
  <si>
    <t>werden aus der Artengliederung (ohne Spezialfinanzierungen) oder aus der Anlagebuchhaltung erfasst.</t>
  </si>
  <si>
    <t xml:space="preserve">Die Abschreibungen in dieser Position werden inkl. Abschreibungen Investitionsbeiträge (366) ausgewiesen. Damit wird die </t>
  </si>
  <si>
    <t>Erfassung in den Planjahren vereinfacht.</t>
  </si>
  <si>
    <t xml:space="preserve">Fiskalertrag, der nicht in den Funktionen 9100 Allgemeine Gemeindesteuern und 9101 Sondersteuern verbucht wird, erfassen </t>
  </si>
  <si>
    <t>(z.B. Flächenbeitrage in Funktion 8120 Strukturverbesserungen).</t>
  </si>
  <si>
    <t xml:space="preserve">Mit den Zuwachsraten wird der Zuwachs auf dem entsprechenden Aufwand bzw. Ertrag für jedes Jahr gegenüber dem Vorjahr </t>
  </si>
  <si>
    <t>berechnet. Basis bildet das 1. Planjahr. Kein Zuwachs gegenüber Vorjahr = 0%.</t>
  </si>
  <si>
    <t>Zinssatz für Neukredite: Mutmasslicher Zinssatz für Neukredite im entsprechenden Jahr. Angabe wird für Berechnung Zinsen</t>
  </si>
  <si>
    <t>benötigt (Tabellenblatt Schulden-Zinsen).</t>
  </si>
  <si>
    <t xml:space="preserve">Zinssatz flüssige Mittel: Mutmasslicher Zinssatz für Verzinsung flüssige Mittel. Angabe wird für Berechnung Zinsen benötigt </t>
  </si>
  <si>
    <t>(Tabellenblatt Schulden-Zinsen).</t>
  </si>
  <si>
    <t>Veränderungen in der Erfolgsrechnung in den Planjahren einsetzen. Eine Eingabe wird im entsprechenden Planjahr berücksichtigt.</t>
  </si>
  <si>
    <t>Bei wiederkehrenden Veränderungen Werte in jedem Jahr erfassen.</t>
  </si>
  <si>
    <t xml:space="preserve">Für jede Veränderung die entsprechende zweistellige Artennumer in der ersten Spalte erfassen, damit in der Plan-ER die </t>
  </si>
  <si>
    <t xml:space="preserve">Veränderung eingerechnet werden kann. Belastungen als positive Zahl erfassen (Mehraufwand, Minderertrag) Entlastungen als </t>
  </si>
  <si>
    <t>Im Tabellenblatt Schulden-Zinsen werden mit einem vereinfachten Ansatz der Finanzierungsbedarf, die Schuldenentwicklung und</t>
  </si>
  <si>
    <t>die Zinsen berechnet.</t>
  </si>
  <si>
    <t xml:space="preserve">Die Berechnung basiert auf der Erfolgsrechnung und nicht der Geldflussrechnung. Dies in der Annahme, dass die Bestände der </t>
  </si>
  <si>
    <t>Forderungen, der aktiven Rechnungsabgrenzungen, der laufenden Verbindlichkeiten, der passiven Rechnungsabgrenzungen und</t>
  </si>
  <si>
    <t xml:space="preserve">Abgang von Finanz- oder Sachanlagen im Finanzvermögen als negative Zahl einsetzen: z.B. Verkauf Bauland, Ablauf Festgeldanlage, </t>
  </si>
  <si>
    <t>Rückzahlung Darlehensguthaben. Für jeden Abgang ensprechenden Zinssatz eingeben (für Berechnung Zinsen notwendig).</t>
  </si>
  <si>
    <t xml:space="preserve">Zugang von Finanz-/und Sachanlagen im Finanzvermögen als positive Zahl einsetzen: z.B. Festgeldanlage, Kauf Liegenschaft </t>
  </si>
  <si>
    <t>Finanzvermögen, Darlehensgewährung an Dritte.</t>
  </si>
  <si>
    <t xml:space="preserve">Aus den Finanzplänen der Spezialfinanzierungen (Wasserversorgung, Abwasserbeseitigung usw.) und der Ortsbürgergemeinde </t>
  </si>
  <si>
    <t>Finanzierungsfehlbeträge oder -überschüsse übernehmen. Zinssatz für interne Verzinsung eingeben.</t>
  </si>
  <si>
    <t>Der Mittelbedarf zeigt vereinfacht den Mittelbedarf oder -überschuss aus der Erfolgsrechnung, aus der Investitionsrechnung und</t>
  </si>
  <si>
    <t>aus den Veränderungen in den Sach-/Finanzanlagen des Finanzvermögens. Eingerechnet werden können auch die Finanzierungs-</t>
  </si>
  <si>
    <t>überschüsse-/fehlbeträge der Spezialfinanzierungen und der Ortsbürgergemeinde.</t>
  </si>
  <si>
    <t xml:space="preserve">Der Mittelbedarf muss ausgeglichen werden durch die Neuaufnahme verzinslicher Darlehen oder die Veränderung der flüssigen </t>
  </si>
  <si>
    <t>Mittel.</t>
  </si>
  <si>
    <t>Die Veränderung der Zinsbelastung erfolgt bei allen Eingaben (Rückzahlung Kredite/Darlehen, Abgang oder Zugang Finanz-/</t>
  </si>
  <si>
    <t>Sachanlagen Finanzvermögen, Finanzierungsbedarf-/überschuss Spezialfinanzierungen) ab dem Folgejahr.</t>
  </si>
  <si>
    <t>10. Planjahr</t>
  </si>
  <si>
    <t>2. Selbstfinanzierungsgrad</t>
  </si>
  <si>
    <t>Hinweise Eigenkapital</t>
  </si>
  <si>
    <t>Mindestkapitalisierung</t>
  </si>
  <si>
    <t>EK</t>
  </si>
  <si>
    <t xml:space="preserve">Weist die Bilanz einen Bilanzfehlbetrag aus, ist dieser gemäss § 88g Abs. 2 Gemeindegesetz jährlich um mindestens </t>
  </si>
  <si>
    <t>30 % des Restbuchwerts abzutragen.</t>
  </si>
  <si>
    <t>Das relevante Eigenkapital setzt sich gemäss § 9 Abs. 2 Finanzverordnung zusammen aus der Aufwertungs-, und Neu-</t>
  </si>
  <si>
    <t>bewertungsreserve sowie dem Bilanzüberschuss bzw. -fehlbetrag.</t>
  </si>
  <si>
    <t xml:space="preserve">Die Mindestkapitalisierung beträgt gemäss § 9 Abs. 1 Finanzverordnung 30 % des Aufwands des vorangehenden </t>
  </si>
  <si>
    <t>Rechnungsjahrs. Als Aufwand gilt der operative Aufwand der Gemeinde ohne Spezialfinanzierungen.</t>
  </si>
  <si>
    <t>Anfangsbestand</t>
  </si>
  <si>
    <t>(+ = Belastung / - = Entlastung)</t>
  </si>
  <si>
    <t>6 Verkehr und Nachrichtenübermittlung</t>
  </si>
  <si>
    <t>Im Tabellenblatt Prognosen werden die Veränderungen der Erfolgsrechnung in den Planjahren erfasst.</t>
  </si>
  <si>
    <t>negative Zahl erfassen (Minderaufwand, Mehrertrag).</t>
  </si>
  <si>
    <t>Code wird benötigt für Auswertung "InvprogrammA". Investitionen können entsprechend gegliedert werden.</t>
  </si>
  <si>
    <t>Totalbetrag Kredit (Brutto) eingeben. Investitionseinnahmen in separater Zeile als Negativbetrag erfassen.</t>
  </si>
  <si>
    <t>Anzahl gewünschte Planjahre inkl. Budgetjahr eingeben. Minimalwert = 4 Jahre. Maximalwert = 10 Jahre.</t>
  </si>
  <si>
    <t>Kredite/Darlehen</t>
  </si>
  <si>
    <t>Bestehende langfristige Schulden erfassen mit Zinssatz und geplantem Rückzahlungsjahr. Werte werden in Tabellenblatt</t>
  </si>
  <si>
    <t>"Schulden-Zinsen" in die Rubrik "Rückzahlung Darlehen/Kredite" übernommen.</t>
  </si>
  <si>
    <t>Die Nettoschuld wird für die Einwohnergemeinde ohne Spezialfinanzierungen berechnet.</t>
  </si>
  <si>
    <t>Alle Zahlen positiv in 1'000 Franken eingeben.</t>
  </si>
  <si>
    <t>Mobilien Wasserwerk</t>
  </si>
  <si>
    <t>Übrige immaterielle Anlagen Wasserwerk</t>
  </si>
  <si>
    <t>Investitionsbeiträge an Gemeinden/Verbände Elektrizitätswerk</t>
  </si>
  <si>
    <t>Investitionsbeiträge an private Haushalte Wasserwerk</t>
  </si>
  <si>
    <t>Der Investitionsplan wird unabhängig von der Anzahl der gewählten Planjahre für 10 Jahre angezeigt.</t>
  </si>
  <si>
    <t>Kurzfristige Finanzanlagen</t>
  </si>
  <si>
    <t>der Rückstellungen konstant bleiben.</t>
  </si>
  <si>
    <r>
      <t xml:space="preserve">Berechnung des Mittelbedarfs
</t>
    </r>
    <r>
      <rPr>
        <sz val="8"/>
        <rFont val="Arial"/>
        <family val="2"/>
      </rPr>
      <t>(+ = Bedarf / - = Überschuss)</t>
    </r>
  </si>
  <si>
    <t>Sach-/übriger Betriebsaufwand ohne Abschr. Steuern</t>
  </si>
  <si>
    <t>Investitionsplan Aufgaben- und Finanzplanung</t>
  </si>
  <si>
    <t>Anschlussgebühren</t>
  </si>
  <si>
    <t>davon Finanzausgleichsbeiträge</t>
  </si>
  <si>
    <t>Abschreibungen Verwaltungsvermögen</t>
  </si>
  <si>
    <t>Abtragung Bilanzfehlbetrag (30 %)</t>
  </si>
  <si>
    <t>Entnahme bis:</t>
  </si>
  <si>
    <t>Umbuchung:</t>
  </si>
  <si>
    <t>aus-</t>
  </si>
  <si>
    <t>blend.</t>
  </si>
  <si>
    <t>Zuwachsrate Entgelte</t>
  </si>
  <si>
    <t>mit operativem Ergebnis gerechnet</t>
  </si>
  <si>
    <t>Aufwertungsreserve 
Ende Jahr</t>
  </si>
  <si>
    <t>Bilanzüberschuss/-fehlbetrag Ende Jahr</t>
  </si>
  <si>
    <t>Nettoschuld I (+ = Schuld / - = Vermögen)</t>
  </si>
  <si>
    <t>Mittelfristiges Haushaltsgleichgewicht</t>
  </si>
  <si>
    <t>Aufwertungsreserve übr. Anlagen</t>
  </si>
  <si>
    <t>Aufwertungsreserve Grundstücke</t>
  </si>
  <si>
    <t>Aufwertungsreserve übr. Anlagen
Anfang Jahr</t>
  </si>
  <si>
    <t>Aufwertungsreserve Grundstücke Anfang Jahr</t>
  </si>
  <si>
    <t>08a</t>
  </si>
  <si>
    <t>08b</t>
  </si>
  <si>
    <t>08c</t>
  </si>
  <si>
    <t>Kleintanklöschfahrzeuge, Kommandofahrzeug, Strassenrettungsfahrzeug</t>
  </si>
  <si>
    <t>Schweres und überschweres Pikettfahrzeug, schweres Schlauchverlegefahrzeug, Wechselladefahrzeug</t>
  </si>
  <si>
    <t>Andere Feuerwehrfahrzeuge</t>
  </si>
  <si>
    <t>Finanzausgleich</t>
  </si>
  <si>
    <t>Abgabe Finanzausgleich</t>
  </si>
  <si>
    <t>Beitrag Finanzausgleich</t>
  </si>
  <si>
    <t>Ordentl. Ergänzungsbeiträge (ab 2020 möglich)</t>
  </si>
  <si>
    <t>Übergangsbeiträge (2018 - 2021 möglich)</t>
  </si>
  <si>
    <t>Saldo Aufwertungsreserve übr. Anlagen per 01.01.</t>
  </si>
  <si>
    <t>Saldo Aufwertungsreserve übr. Anlagen per 31.12.</t>
  </si>
  <si>
    <t>Finanzausgleichsabgabe</t>
  </si>
  <si>
    <t>Aufwertungsreserve übr. Anlagen Anfang Jahr</t>
  </si>
  <si>
    <t>Feinausgleich Aufgabenverschiebungsbilanz</t>
  </si>
  <si>
    <t>Finanzausgleichsbeitrag (inkl. Ergänzungs- und  Übergangsbeiträge sowie Feinausgleich)</t>
  </si>
  <si>
    <t>Entnahmen aus Fonds</t>
  </si>
  <si>
    <t>Einlagen in Fonds</t>
  </si>
  <si>
    <t>ohne Spezialfinanzierungen</t>
  </si>
  <si>
    <t>9999 Muster</t>
  </si>
  <si>
    <t>Umbuchung Aufwertungsreserve</t>
  </si>
  <si>
    <t>davon Einlagen in Fonds Fremdkapital</t>
  </si>
  <si>
    <t>davon Entnahmen aus Fonds Fremdkapital</t>
  </si>
  <si>
    <t>Einlagen / Entnahmen Fonds</t>
  </si>
  <si>
    <r>
      <t>Einlagen/Entnahmen Fonds FK</t>
    </r>
    <r>
      <rPr>
        <sz val="8"/>
        <rFont val="Arial"/>
        <family val="2"/>
      </rPr>
      <t xml:space="preserve"> (+ = Entnahme / - = Einlage)</t>
    </r>
  </si>
  <si>
    <r>
      <t xml:space="preserve">Veränderung flüssige Mittel </t>
    </r>
    <r>
      <rPr>
        <sz val="8"/>
        <rFont val="Arial"/>
        <family val="2"/>
      </rPr>
      <t>(  -  = Deckung Mittelbedarf)</t>
    </r>
  </si>
  <si>
    <t>Das 1. Planjahr entspricht dem Budgetjahr. Es kann nur das direkt darauffolgende Jahr erfasst werden.</t>
  </si>
  <si>
    <t>Die Aufwertungsreserven getrennt zwischen übr. Anlagen und Grundstücken erfassen.</t>
  </si>
  <si>
    <t>Die Jahre für "Entnahme bis" und "Umbuchung" unter Berücksichtigung der Weisung vom 10. April 2017 ausfüllen.</t>
  </si>
  <si>
    <t>Weitere Infos finden sich in der Anleitung.</t>
  </si>
  <si>
    <t>Es sind nur Projekte / Investitionen vom Verwaltungsvermögen (ohne Spezialfinanzierungen) zu erfassen.</t>
  </si>
  <si>
    <t>In Betrieb genommene Investitionen können entfernt werden, da die Abschreibungen aus der Anlagebuchhaltung</t>
  </si>
  <si>
    <t>übernommen werden. Sollen sie dennoch weiterhin aufgeführt sein, ist ein "x" in der Spalte "ohne Abschr." zu erfassen.</t>
  </si>
  <si>
    <t>Mit Eingabe x werden keine Abschreibungen berechnet. Für Investitionen, die in Betrieb genommen wurden,</t>
  </si>
  <si>
    <t>die Abschreibungen aus der Anlagebuchhaltung übernommen werden, aber auf dieser Liste noch aufgeführt</t>
  </si>
  <si>
    <t>werden sollen</t>
  </si>
  <si>
    <t>Übernahme Daten von bisherigem Aufgaben- und Finanzplanungs-Tool</t>
  </si>
  <si>
    <t>Sortierung ändern</t>
  </si>
  <si>
    <t>Mittels Rechtsklick auf die Titel "Funktion", "Bezeichnung", "Code" oder "Kredit" können die Investitionen</t>
  </si>
  <si>
    <t>anders sortiert werden.</t>
  </si>
  <si>
    <t>Prognose bzw. IST</t>
  </si>
  <si>
    <t xml:space="preserve">Die Prognose (bzw. IST) berechnet sich aus Budget und  Δ (Abweichung zum Budget). </t>
  </si>
  <si>
    <t>laufenden Jahres werden benötigt, um u.a. die Bilanzwerte der letzten abgeschlossenen Rechnung fortzuführen.</t>
  </si>
  <si>
    <t>Einlagen von Artennr. 35 als Total erfassen. Zudem noch der darin enthaltene Anteil an Fonds im FK (Artennr. 350x).</t>
  </si>
  <si>
    <t>In der Spalte Δ werden die Abweichungen zum Budget des laufenden Jahres erfasst.</t>
  </si>
  <si>
    <t>Keine Eingabe =&gt; Prognose (bzw. IST) = Budget.</t>
  </si>
  <si>
    <t>35 Einlagen in Fonds // 45 Entnahmen aus Fonds</t>
  </si>
  <si>
    <t>Gleiches Vorgehen bei der Artennr. 45 (bzw. Artennr. 450x).</t>
  </si>
  <si>
    <t>Die Artennr. 35 und 45 werden für die Berechnung des Gesamtergebnisses benötigt.</t>
  </si>
  <si>
    <t>Die Anteile davon im FK (350x und 450x) werden benötigt, um die Nettoschuld I zu prognostizieren.</t>
  </si>
  <si>
    <t>3621 // 4621 Finanzausgleich</t>
  </si>
  <si>
    <t xml:space="preserve">Die Abgaben bzw. Beiträge für das laufende Jahr werden im Budget erfasst. Die Zahlen ab dem 1. Planjahr sind in der </t>
  </si>
  <si>
    <t>4895 Entnahme Aufwertungsreserve ohne SF</t>
  </si>
  <si>
    <t>Prognosen zu erfassen.</t>
  </si>
  <si>
    <t>Die Entnahme für das laufende Jahr wird im Budget erfasst. Die Zahlen ab dem 1. Planjahr sind in der Tabellenblatt</t>
  </si>
  <si>
    <t>--&gt; Vorsicht: Wachstumsrate KStA beinhaltet ebenfalls ein Bevölkerungswachstum. Nicht doppelt berücksichtigen.</t>
  </si>
  <si>
    <t>Tabellenblatt Prognosen zu erfassen. Im Tabellenblatt Budget das Total ( = inkl. Ordentl. Ergänzungs- und Übergangs</t>
  </si>
  <si>
    <t>beiträge sowie Feinausgleich Aufgabenverschiebungsbilanz) erfassen. Im Tabellenblatt Prognosen ist dies detailliert</t>
  </si>
  <si>
    <t>vorzunehmen.</t>
  </si>
  <si>
    <t>Abgaben und Beiträge ab dem 1. Planjahr erfassen. Zahlen für das 1. Planjahr werden kommuniziert. Nachfolgende</t>
  </si>
  <si>
    <t>Planjahre entweder abschätzen oder gleichen Wert verwenden.</t>
  </si>
  <si>
    <t>Beträge ab dem 1. Planjahr erfassen.</t>
  </si>
  <si>
    <t>Hinweis erscheint, wenn Betrag im Folgejahr nicht tiefer ist (grundsätzlich jährliche Kürzung gemäss Weisung vom 10.04.2017).</t>
  </si>
  <si>
    <t>Zahlen werden gelöscht, wenn ein neues Planjahr in der Ausgangslage erfasst wird.</t>
  </si>
  <si>
    <t>Berechnung der Selbstfinanzierung: Gesamtergebnis + Abschreibungen Verwaltungsvermögen + Einlagen Fonds - Entnahme</t>
  </si>
  <si>
    <t>Fonds - Abtragung Bilanzfehlbetrag - Entnahme Aufwertungsreserve</t>
  </si>
  <si>
    <t>Hinweise Berechnung NS</t>
  </si>
  <si>
    <t>Hinweise Plan-ER</t>
  </si>
  <si>
    <t>Die erfassten Werte in den Tabellenblättern Budget und Prognose werden übernommen. Jedoch sind sie anhängig von</t>
  </si>
  <si>
    <t>den erfassten Jahren zu "Entnahme bis" und "Umbuchung" im Tabellenblatt Ausgangslage.</t>
  </si>
  <si>
    <t>Aufgeteilte Darstellung von übr. Anlagen und Grundstücken.</t>
  </si>
  <si>
    <t>Geplante Entnahme aus Tabellenblättern Budget und Prognosen, abhängig von den erfassten Jahre im Tabellenblatt</t>
  </si>
  <si>
    <t>Ausgangslage.</t>
  </si>
  <si>
    <t>Umbuchung der Aufwertungsreserve abhängig vom erfassten Jahr in der Ausgangslage (automatische Erfassung).</t>
  </si>
  <si>
    <t>Schulden</t>
  </si>
  <si>
    <t>Hinweise Übersicht</t>
  </si>
  <si>
    <r>
      <t xml:space="preserve">Nettoinvestitionszunahme/-abnahme </t>
    </r>
    <r>
      <rPr>
        <sz val="8"/>
        <rFont val="Arial"/>
        <family val="2"/>
      </rPr>
      <t>(- = Zunahme)</t>
    </r>
  </si>
  <si>
    <t>mit Gesamtergebnis gerechnet</t>
  </si>
  <si>
    <t>Die Anleitung bzw. auch die Änderungsübersicht erläutern das empfohlene Vorgehen, wenn die Investitionen vom bisherigen</t>
  </si>
  <si>
    <t>Finanzplanungs-Tool in die neue Version überführt werden sollen.</t>
  </si>
  <si>
    <t>Zeilen hinzufügen und löschen - Buttons</t>
  </si>
  <si>
    <t>Nebst der bisherigen Möglichkeit von Zeilen zu erfassen (Wert in letzter gelben Zeile einfügen), besteht neu die</t>
  </si>
  <si>
    <t>Möglichkeit einzelne oder auch mehrere Zeilen gleichzeitig hinzuzufügen (grüner Button). Ebenso besteht neu</t>
  </si>
  <si>
    <t>ein Button für die Löschung einer in Betrieb genommenen Investition. Es wird die jeweils angeklickte Zeile entfernt.</t>
  </si>
  <si>
    <t>Ausserordentlicher Aufwand</t>
  </si>
  <si>
    <t>davon Einlagen in das EK</t>
  </si>
  <si>
    <t>davon Abtragung Bilanzfehlbetrag</t>
  </si>
  <si>
    <t>Ausserordentlicher Ertrag</t>
  </si>
  <si>
    <t>davon Entnahmen aus dem EK</t>
  </si>
  <si>
    <t>davon Entnahme Aufwertungsreserve ohne SF</t>
  </si>
  <si>
    <t>Laufender Ertrag</t>
  </si>
  <si>
    <t>Selbstfinanzierungsanteil</t>
  </si>
  <si>
    <t>Aufwertungsreserven (.01 und .02) Ende Jahr</t>
  </si>
  <si>
    <t>Entnahme aus Aufwertungsreserve übr. Anlagen (.01)</t>
  </si>
  <si>
    <t>Abschreibungen Verwaltungsvermögen (planmässige)</t>
  </si>
  <si>
    <t>Nettoschuld I pro Einwohner</t>
  </si>
  <si>
    <t>Nettoinvestitionen (+ = Ausgaben / - = Einnahmen)</t>
  </si>
  <si>
    <r>
      <t>Entnahme Aufwertungsreserve</t>
    </r>
    <r>
      <rPr>
        <b/>
        <sz val="8"/>
        <rFont val="Arial"/>
        <family val="2"/>
      </rPr>
      <t xml:space="preserve"> (Details in Tabellenblatt EK)</t>
    </r>
  </si>
  <si>
    <t>Einlagen in das Eigenkapital</t>
  </si>
  <si>
    <t>Entnahmen aus dem Eigenkapital</t>
  </si>
  <si>
    <t>Mobilien, Maschinen, Ausstattungen, allg. Fahrzeuge</t>
  </si>
  <si>
    <t>5 - 10</t>
  </si>
  <si>
    <t>Abweichungen zu den vorgenannten Kategorien und/oder Abschreibungsdauer</t>
  </si>
  <si>
    <t>Mit Zustimmung des Departements Volkswirtschaft und Inneres</t>
  </si>
  <si>
    <t>Version 7.3</t>
  </si>
  <si>
    <t>Spezialfahrzeuge (Strassenreinigung)</t>
  </si>
  <si>
    <t>Änderungsübersicht</t>
  </si>
  <si>
    <t>02a</t>
  </si>
  <si>
    <t>Containerbauten, Fahrnisbauten</t>
  </si>
  <si>
    <t>02b</t>
  </si>
  <si>
    <t>Heizsysteme, Photovoltaikanlagen</t>
  </si>
  <si>
    <t>03a</t>
  </si>
  <si>
    <t>03b</t>
  </si>
  <si>
    <t>03c</t>
  </si>
  <si>
    <t>Naturstrassen (nicht asphaltierte Strassen)</t>
  </si>
  <si>
    <t>Sportplätze (Rasen- und Hartplätze)</t>
  </si>
  <si>
    <t>Kunstrasenplätze</t>
  </si>
  <si>
    <t>04a</t>
  </si>
  <si>
    <t>Fernwärmenetz</t>
  </si>
  <si>
    <t>Installationen, Ein- und Ausbauten bei Gebäuden</t>
  </si>
  <si>
    <t>Immaterielle Anlagen, Software</t>
  </si>
  <si>
    <t>Orts- und Regionalplanungen</t>
  </si>
  <si>
    <t>11a</t>
  </si>
  <si>
    <t>Datenübertragungsnetze</t>
  </si>
  <si>
    <t>12a</t>
  </si>
  <si>
    <t>10 - 15</t>
  </si>
  <si>
    <t>3 - 5</t>
  </si>
  <si>
    <t>15 - 25</t>
  </si>
  <si>
    <t>Umbuchung Aufwertungsreserve übrige Anlagen</t>
  </si>
  <si>
    <t>Version 7.4</t>
  </si>
  <si>
    <t>- Umbuchung Aufwertungsreserve Grundstücke im Jahr 2023 (Ausgangslage)</t>
  </si>
  <si>
    <t>Umbuchung Aufwertungsreserve Grundstücke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</si>
</sst>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"/>
    <numFmt numFmtId="165" formatCode="00"/>
    <numFmt numFmtId="166" formatCode="0.00\ &quot;%&quot;"/>
    <numFmt numFmtId="167" formatCode="#,##0;\-#,##0;;"/>
    <numFmt numFmtId="168" formatCode="0.0&quot;%&quot;"/>
    <numFmt numFmtId="169" formatCode="#,##0;;&quot;-- &quot;"/>
    <numFmt numFmtId="170" formatCode="[$-807]d/\ mmmm\ yyyy;@"/>
    <numFmt numFmtId="171" formatCode="_ [$€-2]\ * #,##0.00_ ;_ [$€-2]\ * \-#,##0.00_ ;_ [$€-2]\ * &quot;-&quot;??_ "/>
    <numFmt numFmtId="172" formatCode="#,##0;\-#,##0;&quot;-- &quot;"/>
    <numFmt numFmtId="173" formatCode="0.00%;\-0.00%;;"/>
  </numFmts>
  <fonts count="48" x14ac:knownFonts="1">
    <font>
      <sz val="10"/>
      <name val="MS Sans Serif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name val="MS Sans Serif"/>
      <family val="2"/>
    </font>
    <font>
      <b/>
      <sz val="12"/>
      <name val="Arial"/>
      <family val="2"/>
    </font>
    <font>
      <sz val="12"/>
      <name val="MS Sans Serif"/>
      <family val="2"/>
    </font>
    <font>
      <b/>
      <sz val="18"/>
      <name val="Arial"/>
      <family val="2"/>
    </font>
    <font>
      <sz val="24"/>
      <name val="Arial"/>
      <family val="2"/>
    </font>
    <font>
      <b/>
      <sz val="28"/>
      <name val="Arial"/>
      <family val="2"/>
    </font>
    <font>
      <sz val="18"/>
      <name val="Arial"/>
      <family val="2"/>
    </font>
    <font>
      <b/>
      <sz val="12"/>
      <color indexed="10"/>
      <name val="Arial"/>
      <family val="2"/>
    </font>
    <font>
      <sz val="9.5"/>
      <name val="Arial"/>
      <family val="2"/>
    </font>
    <font>
      <sz val="9"/>
      <name val="Arial"/>
      <family val="2"/>
    </font>
    <font>
      <sz val="10"/>
      <color indexed="10"/>
      <name val="MS Sans Serif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8"/>
      <name val="MS Sans Serif"/>
      <family val="2"/>
    </font>
    <font>
      <sz val="10"/>
      <name val="Arial"/>
      <family val="2"/>
    </font>
    <font>
      <b/>
      <sz val="22"/>
      <color indexed="9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i/>
      <sz val="10"/>
      <name val="MS Sans Serif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color rgb="FF000000"/>
      <name val="MS Sans Serif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6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1" fontId="37" fillId="0" borderId="0" applyFont="0" applyFill="0" applyBorder="0" applyAlignment="0" applyProtection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7" fillId="0" borderId="0"/>
    <xf numFmtId="0" fontId="3" fillId="0" borderId="0"/>
    <xf numFmtId="0" fontId="1" fillId="0" borderId="0"/>
  </cellStyleXfs>
  <cellXfs count="927">
    <xf numFmtId="0" fontId="0" fillId="0" borderId="0" xfId="0"/>
    <xf numFmtId="0" fontId="3" fillId="0" borderId="0" xfId="25" applyNumberFormat="1" applyFont="1" applyFill="1" applyBorder="1" applyAlignment="1" applyProtection="1"/>
    <xf numFmtId="0" fontId="3" fillId="0" borderId="0" xfId="25" applyFont="1" applyFill="1" applyBorder="1" applyAlignment="1" applyProtection="1"/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8" fillId="0" borderId="0" xfId="24" applyFont="1"/>
    <xf numFmtId="0" fontId="8" fillId="0" borderId="0" xfId="24" applyFont="1" applyAlignment="1">
      <alignment horizontal="right"/>
    </xf>
    <xf numFmtId="0" fontId="8" fillId="0" borderId="0" xfId="24" applyFont="1" applyAlignment="1">
      <alignment horizontal="left"/>
    </xf>
    <xf numFmtId="0" fontId="3" fillId="0" borderId="0" xfId="22" applyFont="1"/>
    <xf numFmtId="165" fontId="3" fillId="0" borderId="0" xfId="22" applyNumberFormat="1" applyFont="1" applyAlignment="1">
      <alignment horizontal="center"/>
    </xf>
    <xf numFmtId="0" fontId="3" fillId="0" borderId="0" xfId="25" applyNumberFormat="1" applyFont="1" applyFill="1" applyBorder="1" applyAlignment="1" applyProtection="1">
      <alignment vertical="center"/>
    </xf>
    <xf numFmtId="0" fontId="8" fillId="0" borderId="0" xfId="25" applyFont="1" applyFill="1" applyBorder="1" applyAlignment="1" applyProtection="1">
      <alignment vertical="center"/>
    </xf>
    <xf numFmtId="1" fontId="3" fillId="0" borderId="0" xfId="25" applyNumberFormat="1" applyFont="1" applyFill="1" applyBorder="1" applyAlignment="1" applyProtection="1"/>
    <xf numFmtId="0" fontId="3" fillId="0" borderId="0" xfId="25" applyFont="1" applyFill="1" applyBorder="1" applyAlignment="1" applyProtection="1">
      <alignment vertical="center"/>
    </xf>
    <xf numFmtId="1" fontId="5" fillId="0" borderId="0" xfId="25" applyNumberFormat="1" applyFont="1" applyFill="1" applyBorder="1" applyAlignment="1" applyProtection="1"/>
    <xf numFmtId="0" fontId="5" fillId="0" borderId="0" xfId="25" applyFont="1" applyFill="1" applyBorder="1" applyAlignment="1" applyProtection="1"/>
    <xf numFmtId="0" fontId="5" fillId="0" borderId="0" xfId="25" applyNumberFormat="1" applyFont="1" applyFill="1" applyBorder="1" applyAlignment="1" applyProtection="1"/>
    <xf numFmtId="1" fontId="5" fillId="0" borderId="0" xfId="25" applyNumberFormat="1" applyFont="1" applyFill="1" applyBorder="1" applyAlignment="1" applyProtection="1">
      <alignment horizontal="center"/>
    </xf>
    <xf numFmtId="1" fontId="5" fillId="0" borderId="0" xfId="25" quotePrefix="1" applyNumberFormat="1" applyFont="1" applyFill="1" applyBorder="1" applyAlignment="1" applyProtection="1">
      <alignment horizontal="center"/>
    </xf>
    <xf numFmtId="0" fontId="12" fillId="0" borderId="0" xfId="25" applyFont="1" applyFill="1" applyBorder="1" applyAlignment="1" applyProtection="1">
      <alignment vertical="center"/>
    </xf>
    <xf numFmtId="0" fontId="8" fillId="0" borderId="1" xfId="25" applyFont="1" applyFill="1" applyBorder="1" applyAlignment="1" applyProtection="1">
      <alignment vertical="center"/>
    </xf>
    <xf numFmtId="3" fontId="3" fillId="0" borderId="0" xfId="25" applyNumberFormat="1" applyFont="1" applyFill="1" applyBorder="1" applyAlignment="1" applyProtection="1">
      <alignment vertical="center"/>
    </xf>
    <xf numFmtId="0" fontId="8" fillId="0" borderId="0" xfId="24" applyFont="1" applyProtection="1"/>
    <xf numFmtId="0" fontId="8" fillId="0" borderId="0" xfId="24" applyFont="1" applyAlignment="1" applyProtection="1">
      <alignment horizontal="right"/>
    </xf>
    <xf numFmtId="165" fontId="2" fillId="0" borderId="0" xfId="22" applyNumberFormat="1" applyFont="1" applyAlignment="1">
      <alignment horizontal="center"/>
    </xf>
    <xf numFmtId="0" fontId="2" fillId="0" borderId="0" xfId="22" applyFont="1"/>
    <xf numFmtId="165" fontId="2" fillId="0" borderId="0" xfId="22" applyNumberFormat="1" applyFont="1" applyAlignment="1">
      <alignment horizontal="left"/>
    </xf>
    <xf numFmtId="165" fontId="23" fillId="16" borderId="2" xfId="22" applyNumberFormat="1" applyFont="1" applyFill="1" applyBorder="1" applyAlignment="1">
      <alignment horizontal="center" vertical="center"/>
    </xf>
    <xf numFmtId="0" fontId="23" fillId="16" borderId="2" xfId="22" applyFont="1" applyFill="1" applyBorder="1" applyAlignment="1">
      <alignment vertical="center"/>
    </xf>
    <xf numFmtId="0" fontId="23" fillId="16" borderId="2" xfId="22" applyFont="1" applyFill="1" applyBorder="1" applyAlignment="1">
      <alignment horizontal="center" vertical="center" wrapText="1"/>
    </xf>
    <xf numFmtId="165" fontId="2" fillId="0" borderId="2" xfId="22" applyNumberFormat="1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vertical="center"/>
    </xf>
    <xf numFmtId="0" fontId="2" fillId="0" borderId="2" xfId="22" applyFont="1" applyFill="1" applyBorder="1" applyAlignment="1">
      <alignment horizontal="center" vertical="center" wrapText="1"/>
    </xf>
    <xf numFmtId="0" fontId="3" fillId="0" borderId="0" xfId="22" applyFont="1" applyAlignment="1">
      <alignment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2" xfId="22" applyNumberFormat="1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vertical="center" wrapText="1"/>
    </xf>
    <xf numFmtId="0" fontId="12" fillId="0" borderId="2" xfId="24" applyFont="1" applyBorder="1" applyAlignment="1">
      <alignment vertical="center"/>
    </xf>
    <xf numFmtId="3" fontId="8" fillId="17" borderId="2" xfId="24" applyNumberFormat="1" applyFont="1" applyFill="1" applyBorder="1" applyAlignment="1" applyProtection="1">
      <alignment horizontal="right" vertical="center"/>
      <protection locked="0"/>
    </xf>
    <xf numFmtId="3" fontId="8" fillId="17" borderId="3" xfId="24" applyNumberFormat="1" applyFont="1" applyFill="1" applyBorder="1" applyAlignment="1" applyProtection="1">
      <alignment horizontal="right" vertical="center"/>
      <protection locked="0"/>
    </xf>
    <xf numFmtId="3" fontId="8" fillId="17" borderId="4" xfId="24" applyNumberFormat="1" applyFont="1" applyFill="1" applyBorder="1" applyAlignment="1" applyProtection="1">
      <alignment horizontal="right" vertical="center"/>
      <protection locked="0"/>
    </xf>
    <xf numFmtId="3" fontId="8" fillId="17" borderId="5" xfId="24" applyNumberFormat="1" applyFont="1" applyFill="1" applyBorder="1" applyAlignment="1" applyProtection="1">
      <alignment horizontal="right" vertical="center"/>
      <protection locked="0"/>
    </xf>
    <xf numFmtId="0" fontId="8" fillId="0" borderId="0" xfId="24" applyFont="1" applyAlignment="1">
      <alignment vertical="center"/>
    </xf>
    <xf numFmtId="0" fontId="25" fillId="0" borderId="0" xfId="25" applyFont="1" applyFill="1" applyBorder="1" applyAlignment="1" applyProtection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24" applyFont="1" applyAlignment="1">
      <alignment horizontal="left" vertical="center"/>
    </xf>
    <xf numFmtId="10" fontId="8" fillId="17" borderId="5" xfId="24" applyNumberFormat="1" applyFont="1" applyFill="1" applyBorder="1" applyAlignment="1" applyProtection="1">
      <alignment horizontal="right" vertical="center"/>
      <protection locked="0"/>
    </xf>
    <xf numFmtId="3" fontId="8" fillId="17" borderId="6" xfId="24" applyNumberFormat="1" applyFont="1" applyFill="1" applyBorder="1" applyAlignment="1" applyProtection="1">
      <alignment horizontal="right" vertical="center"/>
      <protection locked="0"/>
    </xf>
    <xf numFmtId="3" fontId="8" fillId="0" borderId="4" xfId="24" applyNumberFormat="1" applyFont="1" applyFill="1" applyBorder="1" applyAlignment="1">
      <alignment vertical="center"/>
    </xf>
    <xf numFmtId="3" fontId="8" fillId="0" borderId="3" xfId="24" applyNumberFormat="1" applyFont="1" applyFill="1" applyBorder="1" applyAlignment="1">
      <alignment vertical="center"/>
    </xf>
    <xf numFmtId="0" fontId="5" fillId="0" borderId="0" xfId="25" applyNumberFormat="1" applyFont="1" applyFill="1" applyBorder="1" applyAlignment="1" applyProtection="1">
      <alignment vertical="center"/>
    </xf>
    <xf numFmtId="0" fontId="5" fillId="0" borderId="0" xfId="25" applyFont="1" applyFill="1" applyBorder="1" applyAlignment="1" applyProtection="1">
      <alignment vertical="center"/>
    </xf>
    <xf numFmtId="0" fontId="8" fillId="0" borderId="0" xfId="24" applyFont="1" applyFill="1" applyAlignment="1">
      <alignment vertical="center"/>
    </xf>
    <xf numFmtId="1" fontId="12" fillId="0" borderId="2" xfId="24" applyNumberFormat="1" applyFont="1" applyBorder="1" applyAlignment="1">
      <alignment vertical="center"/>
    </xf>
    <xf numFmtId="0" fontId="20" fillId="0" borderId="0" xfId="24" applyFont="1" applyAlignment="1">
      <alignment vertical="center"/>
    </xf>
    <xf numFmtId="0" fontId="8" fillId="17" borderId="4" xfId="24" applyFont="1" applyFill="1" applyBorder="1" applyAlignment="1" applyProtection="1">
      <alignment vertical="center" shrinkToFit="1"/>
      <protection locked="0"/>
    </xf>
    <xf numFmtId="0" fontId="8" fillId="17" borderId="4" xfId="24" applyFont="1" applyFill="1" applyBorder="1" applyAlignment="1" applyProtection="1">
      <alignment vertical="center"/>
      <protection locked="0"/>
    </xf>
    <xf numFmtId="3" fontId="8" fillId="17" borderId="2" xfId="24" applyNumberFormat="1" applyFont="1" applyFill="1" applyBorder="1" applyAlignment="1" applyProtection="1">
      <alignment vertical="center"/>
      <protection locked="0"/>
    </xf>
    <xf numFmtId="0" fontId="8" fillId="0" borderId="0" xfId="24" applyFont="1" applyBorder="1" applyAlignment="1" applyProtection="1">
      <alignment vertical="center"/>
    </xf>
    <xf numFmtId="0" fontId="8" fillId="0" borderId="0" xfId="24" applyFont="1" applyAlignment="1" applyProtection="1">
      <alignment vertical="center"/>
    </xf>
    <xf numFmtId="0" fontId="8" fillId="0" borderId="0" xfId="24" applyFont="1" applyFill="1" applyAlignment="1" applyProtection="1">
      <alignment vertical="center"/>
    </xf>
    <xf numFmtId="0" fontId="20" fillId="0" borderId="0" xfId="24" applyFont="1" applyAlignment="1" applyProtection="1">
      <alignment vertical="center"/>
    </xf>
    <xf numFmtId="0" fontId="6" fillId="0" borderId="0" xfId="24" applyFont="1" applyAlignment="1" applyProtection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 applyProtection="1">
      <alignment vertical="center"/>
    </xf>
    <xf numFmtId="0" fontId="12" fillId="0" borderId="8" xfId="25" applyFont="1" applyFill="1" applyBorder="1" applyAlignment="1" applyProtection="1">
      <alignment vertical="center"/>
    </xf>
    <xf numFmtId="0" fontId="12" fillId="0" borderId="1" xfId="25" applyFont="1" applyFill="1" applyBorder="1" applyAlignment="1" applyProtection="1">
      <alignment vertical="center"/>
    </xf>
    <xf numFmtId="3" fontId="3" fillId="0" borderId="4" xfId="25" applyNumberFormat="1" applyFont="1" applyFill="1" applyBorder="1" applyAlignment="1" applyProtection="1">
      <alignment vertical="center"/>
    </xf>
    <xf numFmtId="3" fontId="3" fillId="0" borderId="9" xfId="25" applyNumberFormat="1" applyFont="1" applyFill="1" applyBorder="1" applyAlignment="1" applyProtection="1">
      <alignment vertical="center"/>
    </xf>
    <xf numFmtId="3" fontId="6" fillId="18" borderId="2" xfId="25" applyNumberFormat="1" applyFont="1" applyFill="1" applyBorder="1" applyAlignment="1" applyProtection="1">
      <alignment vertical="center"/>
    </xf>
    <xf numFmtId="0" fontId="12" fillId="0" borderId="10" xfId="25" applyFont="1" applyFill="1" applyBorder="1" applyAlignment="1" applyProtection="1">
      <alignment vertical="center"/>
    </xf>
    <xf numFmtId="165" fontId="12" fillId="0" borderId="11" xfId="25" applyNumberFormat="1" applyFont="1" applyFill="1" applyBorder="1" applyAlignment="1" applyProtection="1">
      <alignment vertical="center"/>
    </xf>
    <xf numFmtId="3" fontId="8" fillId="0" borderId="9" xfId="25" applyNumberFormat="1" applyFont="1" applyFill="1" applyBorder="1" applyAlignment="1" applyProtection="1">
      <alignment vertical="center"/>
    </xf>
    <xf numFmtId="3" fontId="23" fillId="18" borderId="2" xfId="25" applyNumberFormat="1" applyFont="1" applyFill="1" applyBorder="1" applyAlignment="1" applyProtection="1">
      <alignment vertical="center"/>
    </xf>
    <xf numFmtId="1" fontId="3" fillId="0" borderId="0" xfId="25" applyNumberFormat="1" applyFont="1" applyFill="1" applyBorder="1" applyAlignment="1" applyProtection="1">
      <alignment vertical="center"/>
    </xf>
    <xf numFmtId="3" fontId="3" fillId="0" borderId="5" xfId="25" applyNumberFormat="1" applyFont="1" applyFill="1" applyBorder="1" applyAlignment="1" applyProtection="1">
      <alignment vertical="center"/>
    </xf>
    <xf numFmtId="3" fontId="3" fillId="0" borderId="12" xfId="25" applyNumberFormat="1" applyFont="1" applyFill="1" applyBorder="1" applyAlignment="1" applyProtection="1">
      <alignment vertical="center"/>
    </xf>
    <xf numFmtId="1" fontId="5" fillId="0" borderId="0" xfId="25" applyNumberFormat="1" applyFont="1" applyFill="1" applyBorder="1" applyAlignment="1" applyProtection="1">
      <alignment vertical="center"/>
    </xf>
    <xf numFmtId="1" fontId="5" fillId="0" borderId="0" xfId="25" quotePrefix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3" fontId="6" fillId="18" borderId="2" xfId="21" applyNumberFormat="1" applyFont="1" applyFill="1" applyBorder="1" applyAlignment="1">
      <alignment vertical="center"/>
    </xf>
    <xf numFmtId="9" fontId="6" fillId="18" borderId="2" xfId="21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9" fontId="8" fillId="17" borderId="2" xfId="24" applyNumberFormat="1" applyFont="1" applyFill="1" applyBorder="1" applyAlignment="1" applyProtection="1">
      <alignment horizontal="right" vertical="center"/>
      <protection locked="0"/>
    </xf>
    <xf numFmtId="0" fontId="8" fillId="0" borderId="8" xfId="25" applyFont="1" applyFill="1" applyBorder="1" applyAlignment="1" applyProtection="1">
      <alignment horizontal="left" vertical="center"/>
    </xf>
    <xf numFmtId="0" fontId="17" fillId="0" borderId="0" xfId="24" applyFont="1" applyAlignment="1">
      <alignment horizontal="left"/>
    </xf>
    <xf numFmtId="0" fontId="23" fillId="0" borderId="0" xfId="0" applyNumberFormat="1" applyFont="1" applyBorder="1" applyAlignment="1">
      <alignment vertical="center"/>
    </xf>
    <xf numFmtId="0" fontId="3" fillId="0" borderId="15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 wrapText="1"/>
    </xf>
    <xf numFmtId="3" fontId="3" fillId="0" borderId="21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165" fontId="25" fillId="0" borderId="0" xfId="22" applyNumberFormat="1" applyFont="1" applyAlignment="1">
      <alignment horizontal="left"/>
    </xf>
    <xf numFmtId="3" fontId="8" fillId="17" borderId="7" xfId="24" applyNumberFormat="1" applyFont="1" applyFill="1" applyBorder="1" applyAlignment="1" applyProtection="1">
      <alignment horizontal="right" vertical="center"/>
      <protection locked="0"/>
    </xf>
    <xf numFmtId="10" fontId="8" fillId="17" borderId="3" xfId="24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5" fillId="0" borderId="0" xfId="24" applyFont="1" applyFill="1" applyAlignment="1">
      <alignment horizontal="left" vertical="center"/>
    </xf>
    <xf numFmtId="0" fontId="8" fillId="17" borderId="2" xfId="0" applyFont="1" applyFill="1" applyBorder="1" applyAlignment="1" applyProtection="1">
      <alignment horizontal="right" vertical="center"/>
      <protection locked="0"/>
    </xf>
    <xf numFmtId="0" fontId="8" fillId="17" borderId="2" xfId="0" applyFont="1" applyFill="1" applyBorder="1" applyAlignment="1" applyProtection="1">
      <alignment horizontal="center" vertical="center"/>
      <protection locked="0"/>
    </xf>
    <xf numFmtId="3" fontId="6" fillId="0" borderId="2" xfId="24" applyNumberFormat="1" applyFont="1" applyFill="1" applyBorder="1" applyAlignment="1" applyProtection="1">
      <alignment vertical="center" shrinkToFit="1"/>
    </xf>
    <xf numFmtId="3" fontId="8" fillId="17" borderId="4" xfId="24" applyNumberFormat="1" applyFont="1" applyFill="1" applyBorder="1" applyAlignment="1" applyProtection="1">
      <alignment horizontal="right" vertical="center" wrapText="1"/>
      <protection locked="0"/>
    </xf>
    <xf numFmtId="3" fontId="8" fillId="17" borderId="5" xfId="24" quotePrefix="1" applyNumberFormat="1" applyFont="1" applyFill="1" applyBorder="1" applyAlignment="1" applyProtection="1">
      <alignment horizontal="right" vertical="center"/>
      <protection locked="0"/>
    </xf>
    <xf numFmtId="0" fontId="25" fillId="0" borderId="0" xfId="24" applyFont="1" applyFill="1" applyBorder="1" applyAlignment="1" applyProtection="1">
      <alignment horizontal="left" vertical="center"/>
    </xf>
    <xf numFmtId="0" fontId="8" fillId="0" borderId="0" xfId="24" applyFont="1" applyFill="1" applyBorder="1" applyAlignment="1" applyProtection="1">
      <alignment vertical="center"/>
    </xf>
    <xf numFmtId="0" fontId="8" fillId="0" borderId="0" xfId="24" applyFont="1" applyFill="1" applyBorder="1" applyAlignment="1" applyProtection="1">
      <alignment horizontal="right" vertical="center"/>
    </xf>
    <xf numFmtId="0" fontId="8" fillId="0" borderId="0" xfId="24" applyFont="1" applyAlignment="1" applyProtection="1">
      <alignment horizontal="right" vertical="center"/>
    </xf>
    <xf numFmtId="0" fontId="19" fillId="0" borderId="0" xfId="24" applyFont="1" applyFill="1" applyBorder="1" applyAlignment="1" applyProtection="1">
      <alignment horizontal="left" vertical="center"/>
    </xf>
    <xf numFmtId="0" fontId="8" fillId="0" borderId="0" xfId="24" applyFont="1" applyFill="1" applyBorder="1" applyAlignment="1" applyProtection="1">
      <alignment horizontal="left" vertical="center"/>
    </xf>
    <xf numFmtId="1" fontId="12" fillId="0" borderId="2" xfId="24" applyNumberFormat="1" applyFont="1" applyBorder="1" applyAlignment="1" applyProtection="1">
      <alignment horizontal="center" vertical="center"/>
    </xf>
    <xf numFmtId="1" fontId="12" fillId="0" borderId="12" xfId="24" applyNumberFormat="1" applyFont="1" applyFill="1" applyBorder="1" applyAlignment="1" applyProtection="1">
      <alignment horizontal="center" vertical="center"/>
    </xf>
    <xf numFmtId="1" fontId="12" fillId="0" borderId="0" xfId="24" applyNumberFormat="1" applyFont="1" applyFill="1" applyBorder="1" applyAlignment="1" applyProtection="1">
      <alignment vertical="center"/>
    </xf>
    <xf numFmtId="1" fontId="12" fillId="0" borderId="0" xfId="24" applyNumberFormat="1" applyFont="1" applyFill="1" applyBorder="1" applyAlignment="1" applyProtection="1">
      <alignment horizontal="center" vertical="center"/>
    </xf>
    <xf numFmtId="0" fontId="8" fillId="0" borderId="2" xfId="24" applyFont="1" applyFill="1" applyBorder="1" applyAlignment="1" applyProtection="1">
      <alignment horizontal="left" vertical="center"/>
    </xf>
    <xf numFmtId="0" fontId="8" fillId="0" borderId="2" xfId="24" applyFont="1" applyFill="1" applyBorder="1" applyAlignment="1" applyProtection="1">
      <alignment vertical="center"/>
    </xf>
    <xf numFmtId="3" fontId="8" fillId="0" borderId="2" xfId="24" applyNumberFormat="1" applyFont="1" applyFill="1" applyBorder="1" applyAlignment="1" applyProtection="1">
      <alignment horizontal="right" vertical="center"/>
    </xf>
    <xf numFmtId="3" fontId="8" fillId="0" borderId="12" xfId="24" applyNumberFormat="1" applyFont="1" applyFill="1" applyBorder="1" applyAlignment="1" applyProtection="1">
      <alignment horizontal="right" vertical="center"/>
    </xf>
    <xf numFmtId="9" fontId="8" fillId="19" borderId="2" xfId="24" applyNumberFormat="1" applyFont="1" applyFill="1" applyBorder="1" applyAlignment="1" applyProtection="1">
      <alignment horizontal="right" vertical="center"/>
    </xf>
    <xf numFmtId="9" fontId="8" fillId="0" borderId="12" xfId="24" applyNumberFormat="1" applyFont="1" applyFill="1" applyBorder="1" applyAlignment="1" applyProtection="1">
      <alignment horizontal="right" vertical="center"/>
    </xf>
    <xf numFmtId="9" fontId="8" fillId="0" borderId="0" xfId="24" applyNumberFormat="1" applyFont="1" applyFill="1" applyBorder="1" applyAlignment="1" applyProtection="1">
      <alignment vertical="center"/>
    </xf>
    <xf numFmtId="9" fontId="8" fillId="0" borderId="0" xfId="24" applyNumberFormat="1" applyFont="1" applyFill="1" applyBorder="1" applyAlignment="1" applyProtection="1">
      <alignment horizontal="right" vertical="center"/>
    </xf>
    <xf numFmtId="0" fontId="6" fillId="0" borderId="0" xfId="24" applyFont="1" applyFill="1" applyAlignment="1" applyProtection="1">
      <alignment horizontal="left" vertical="center"/>
    </xf>
    <xf numFmtId="0" fontId="20" fillId="0" borderId="0" xfId="24" applyFont="1" applyFill="1" applyAlignment="1" applyProtection="1">
      <alignment vertical="center"/>
    </xf>
    <xf numFmtId="0" fontId="12" fillId="0" borderId="8" xfId="24" applyFont="1" applyFill="1" applyBorder="1" applyAlignment="1" applyProtection="1">
      <alignment horizontal="center" vertical="center"/>
    </xf>
    <xf numFmtId="1" fontId="12" fillId="0" borderId="8" xfId="24" applyNumberFormat="1" applyFont="1" applyBorder="1" applyAlignment="1" applyProtection="1">
      <alignment horizontal="center" vertical="center"/>
    </xf>
    <xf numFmtId="1" fontId="12" fillId="0" borderId="2" xfId="24" applyNumberFormat="1" applyFont="1" applyFill="1" applyBorder="1" applyAlignment="1" applyProtection="1">
      <alignment horizontal="center" vertical="center"/>
    </xf>
    <xf numFmtId="0" fontId="12" fillId="0" borderId="2" xfId="24" applyFont="1" applyFill="1" applyBorder="1" applyAlignment="1" applyProtection="1">
      <alignment horizontal="center" vertical="center"/>
    </xf>
    <xf numFmtId="3" fontId="6" fillId="18" borderId="2" xfId="0" applyNumberFormat="1" applyFont="1" applyFill="1" applyBorder="1" applyAlignment="1" applyProtection="1">
      <alignment horizontal="right" vertical="center"/>
    </xf>
    <xf numFmtId="3" fontId="6" fillId="0" borderId="12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vertical="center"/>
    </xf>
    <xf numFmtId="0" fontId="12" fillId="0" borderId="25" xfId="24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2" fillId="0" borderId="2" xfId="24" applyFont="1" applyBorder="1" applyAlignment="1" applyProtection="1">
      <alignment horizontal="left" vertical="center"/>
    </xf>
    <xf numFmtId="0" fontId="12" fillId="0" borderId="2" xfId="24" applyFont="1" applyBorder="1" applyAlignment="1" applyProtection="1">
      <alignment vertical="center"/>
    </xf>
    <xf numFmtId="3" fontId="8" fillId="19" borderId="2" xfId="24" applyNumberFormat="1" applyFont="1" applyFill="1" applyBorder="1" applyAlignment="1" applyProtection="1">
      <alignment horizontal="right" vertical="center"/>
    </xf>
    <xf numFmtId="3" fontId="8" fillId="0" borderId="0" xfId="24" applyNumberFormat="1" applyFont="1" applyFill="1" applyBorder="1" applyAlignment="1" applyProtection="1">
      <alignment vertical="center"/>
    </xf>
    <xf numFmtId="0" fontId="8" fillId="0" borderId="11" xfId="24" applyFont="1" applyBorder="1" applyAlignment="1" applyProtection="1">
      <alignment horizontal="left" vertical="center"/>
    </xf>
    <xf numFmtId="0" fontId="8" fillId="0" borderId="11" xfId="24" applyFont="1" applyBorder="1" applyAlignment="1" applyProtection="1">
      <alignment vertical="center"/>
    </xf>
    <xf numFmtId="0" fontId="8" fillId="0" borderId="0" xfId="24" applyFont="1" applyFill="1" applyAlignment="1" applyProtection="1">
      <alignment horizontal="right" vertical="center"/>
    </xf>
    <xf numFmtId="169" fontId="12" fillId="0" borderId="0" xfId="24" quotePrefix="1" applyNumberFormat="1" applyFont="1" applyFill="1" applyBorder="1" applyAlignment="1" applyProtection="1">
      <alignment vertical="center"/>
    </xf>
    <xf numFmtId="0" fontId="8" fillId="0" borderId="6" xfId="24" applyFont="1" applyBorder="1" applyAlignment="1" applyProtection="1">
      <alignment horizontal="left" vertical="center"/>
    </xf>
    <xf numFmtId="169" fontId="12" fillId="0" borderId="0" xfId="24" applyNumberFormat="1" applyFont="1" applyFill="1" applyBorder="1" applyAlignment="1" applyProtection="1">
      <alignment vertical="center"/>
    </xf>
    <xf numFmtId="0" fontId="8" fillId="0" borderId="25" xfId="24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69" fontId="8" fillId="0" borderId="0" xfId="24" applyNumberFormat="1" applyFont="1" applyAlignment="1" applyProtection="1">
      <alignment vertical="center"/>
    </xf>
    <xf numFmtId="3" fontId="8" fillId="0" borderId="4" xfId="24" applyNumberFormat="1" applyFont="1" applyFill="1" applyBorder="1" applyAlignment="1" applyProtection="1">
      <alignment horizontal="right" vertical="center"/>
    </xf>
    <xf numFmtId="3" fontId="8" fillId="19" borderId="4" xfId="24" applyNumberFormat="1" applyFont="1" applyFill="1" applyBorder="1" applyAlignment="1" applyProtection="1">
      <alignment horizontal="right" vertical="center"/>
    </xf>
    <xf numFmtId="0" fontId="12" fillId="0" borderId="3" xfId="24" applyFont="1" applyBorder="1" applyAlignment="1" applyProtection="1">
      <alignment horizontal="left" vertical="center"/>
    </xf>
    <xf numFmtId="0" fontId="8" fillId="0" borderId="3" xfId="24" applyFont="1" applyBorder="1" applyAlignment="1" applyProtection="1">
      <alignment vertical="center"/>
    </xf>
    <xf numFmtId="3" fontId="8" fillId="0" borderId="6" xfId="24" applyNumberFormat="1" applyFont="1" applyFill="1" applyBorder="1" applyAlignment="1" applyProtection="1">
      <alignment horizontal="right" vertical="center"/>
    </xf>
    <xf numFmtId="3" fontId="8" fillId="0" borderId="2" xfId="24" applyNumberFormat="1" applyFont="1" applyBorder="1" applyAlignment="1" applyProtection="1">
      <alignment horizontal="right" vertical="center"/>
    </xf>
    <xf numFmtId="0" fontId="8" fillId="0" borderId="11" xfId="24" applyFont="1" applyBorder="1" applyAlignment="1" applyProtection="1">
      <alignment horizontal="left" vertical="center" wrapText="1"/>
    </xf>
    <xf numFmtId="0" fontId="8" fillId="0" borderId="11" xfId="24" applyFont="1" applyBorder="1" applyAlignment="1" applyProtection="1">
      <alignment vertical="center" wrapText="1"/>
    </xf>
    <xf numFmtId="3" fontId="8" fillId="19" borderId="4" xfId="24" applyNumberFormat="1" applyFont="1" applyFill="1" applyBorder="1" applyAlignment="1" applyProtection="1">
      <alignment horizontal="right" vertical="center" wrapText="1"/>
    </xf>
    <xf numFmtId="3" fontId="8" fillId="0" borderId="12" xfId="24" applyNumberFormat="1" applyFont="1" applyFill="1" applyBorder="1" applyAlignment="1" applyProtection="1">
      <alignment horizontal="right" vertical="center" wrapText="1"/>
    </xf>
    <xf numFmtId="0" fontId="8" fillId="0" borderId="0" xfId="24" applyFont="1" applyFill="1" applyBorder="1" applyAlignment="1" applyProtection="1">
      <alignment vertical="center" wrapText="1"/>
    </xf>
    <xf numFmtId="0" fontId="8" fillId="0" borderId="5" xfId="24" applyFont="1" applyBorder="1" applyAlignment="1" applyProtection="1">
      <alignment horizontal="left" vertical="center" wrapText="1"/>
    </xf>
    <xf numFmtId="0" fontId="8" fillId="0" borderId="5" xfId="24" applyFont="1" applyBorder="1" applyAlignment="1" applyProtection="1">
      <alignment vertical="center" wrapText="1"/>
    </xf>
    <xf numFmtId="0" fontId="8" fillId="0" borderId="25" xfId="24" applyFont="1" applyFill="1" applyBorder="1" applyAlignment="1" applyProtection="1">
      <alignment vertical="center"/>
    </xf>
    <xf numFmtId="0" fontId="12" fillId="0" borderId="2" xfId="24" applyFont="1" applyFill="1" applyBorder="1" applyAlignment="1" applyProtection="1">
      <alignment horizontal="left" vertical="center"/>
    </xf>
    <xf numFmtId="0" fontId="12" fillId="0" borderId="2" xfId="24" applyFont="1" applyFill="1" applyBorder="1" applyAlignment="1" applyProtection="1">
      <alignment vertical="center"/>
    </xf>
    <xf numFmtId="0" fontId="8" fillId="0" borderId="25" xfId="24" applyFont="1" applyFill="1" applyBorder="1" applyAlignment="1" applyProtection="1">
      <alignment horizontal="right" vertical="center"/>
    </xf>
    <xf numFmtId="3" fontId="8" fillId="0" borderId="11" xfId="24" applyNumberFormat="1" applyFont="1" applyFill="1" applyBorder="1" applyAlignment="1" applyProtection="1">
      <alignment horizontal="right" vertical="center"/>
    </xf>
    <xf numFmtId="3" fontId="8" fillId="19" borderId="11" xfId="24" applyNumberFormat="1" applyFont="1" applyFill="1" applyBorder="1" applyAlignment="1" applyProtection="1">
      <alignment horizontal="right" vertical="center"/>
    </xf>
    <xf numFmtId="0" fontId="8" fillId="0" borderId="4" xfId="24" applyFont="1" applyBorder="1" applyAlignment="1" applyProtection="1">
      <alignment horizontal="left" vertical="center"/>
    </xf>
    <xf numFmtId="0" fontId="8" fillId="0" borderId="4" xfId="24" applyFont="1" applyFill="1" applyBorder="1" applyAlignment="1" applyProtection="1">
      <alignment vertical="center"/>
    </xf>
    <xf numFmtId="0" fontId="8" fillId="0" borderId="12" xfId="24" applyFont="1" applyBorder="1" applyAlignment="1" applyProtection="1">
      <alignment horizontal="left" vertical="center"/>
    </xf>
    <xf numFmtId="3" fontId="8" fillId="19" borderId="7" xfId="24" applyNumberFormat="1" applyFont="1" applyFill="1" applyBorder="1" applyAlignment="1" applyProtection="1">
      <alignment horizontal="right" vertical="center"/>
    </xf>
    <xf numFmtId="0" fontId="8" fillId="0" borderId="9" xfId="24" applyFont="1" applyBorder="1" applyAlignment="1" applyProtection="1">
      <alignment horizontal="left" vertical="center"/>
    </xf>
    <xf numFmtId="0" fontId="8" fillId="0" borderId="9" xfId="24" applyFont="1" applyFill="1" applyBorder="1" applyAlignment="1" applyProtection="1">
      <alignment vertical="center"/>
    </xf>
    <xf numFmtId="3" fontId="8" fillId="0" borderId="7" xfId="24" applyNumberFormat="1" applyFont="1" applyFill="1" applyBorder="1" applyAlignment="1" applyProtection="1">
      <alignment horizontal="right" vertical="center"/>
    </xf>
    <xf numFmtId="0" fontId="8" fillId="0" borderId="3" xfId="24" applyFont="1" applyBorder="1" applyAlignment="1" applyProtection="1">
      <alignment horizontal="left" vertical="center"/>
    </xf>
    <xf numFmtId="0" fontId="8" fillId="0" borderId="3" xfId="24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3" fontId="0" fillId="0" borderId="0" xfId="0" applyNumberFormat="1" applyFill="1" applyBorder="1" applyAlignment="1" applyProtection="1">
      <alignment vertical="center"/>
    </xf>
    <xf numFmtId="0" fontId="12" fillId="0" borderId="11" xfId="24" applyFont="1" applyBorder="1" applyAlignment="1" applyProtection="1">
      <alignment vertical="center"/>
    </xf>
    <xf numFmtId="0" fontId="8" fillId="0" borderId="4" xfId="24" applyFont="1" applyBorder="1" applyAlignment="1" applyProtection="1">
      <alignment vertical="center"/>
    </xf>
    <xf numFmtId="0" fontId="8" fillId="0" borderId="5" xfId="24" applyFont="1" applyBorder="1" applyAlignment="1" applyProtection="1">
      <alignment horizontal="left" vertical="center"/>
    </xf>
    <xf numFmtId="0" fontId="8" fillId="0" borderId="5" xfId="24" applyFont="1" applyBorder="1" applyAlignment="1" applyProtection="1">
      <alignment vertical="center"/>
    </xf>
    <xf numFmtId="3" fontId="8" fillId="0" borderId="5" xfId="24" quotePrefix="1" applyNumberFormat="1" applyFont="1" applyFill="1" applyBorder="1" applyAlignment="1" applyProtection="1">
      <alignment horizontal="right" vertical="center"/>
    </xf>
    <xf numFmtId="3" fontId="8" fillId="0" borderId="12" xfId="24" quotePrefix="1" applyNumberFormat="1" applyFont="1" applyFill="1" applyBorder="1" applyAlignment="1" applyProtection="1">
      <alignment horizontal="right" vertical="center"/>
    </xf>
    <xf numFmtId="3" fontId="8" fillId="0" borderId="5" xfId="24" applyNumberFormat="1" applyFont="1" applyFill="1" applyBorder="1" applyAlignment="1" applyProtection="1">
      <alignment horizontal="right" vertical="center"/>
    </xf>
    <xf numFmtId="3" fontId="8" fillId="0" borderId="3" xfId="24" applyNumberFormat="1" applyFont="1" applyFill="1" applyBorder="1" applyAlignment="1" applyProtection="1">
      <alignment horizontal="right" vertical="center"/>
    </xf>
    <xf numFmtId="0" fontId="8" fillId="0" borderId="2" xfId="24" applyFont="1" applyBorder="1" applyAlignment="1" applyProtection="1">
      <alignment horizontal="left" vertical="center"/>
    </xf>
    <xf numFmtId="0" fontId="8" fillId="0" borderId="2" xfId="24" applyFont="1" applyBorder="1" applyAlignment="1" applyProtection="1">
      <alignment vertical="center"/>
    </xf>
    <xf numFmtId="0" fontId="12" fillId="0" borderId="4" xfId="24" applyFont="1" applyBorder="1" applyAlignment="1" applyProtection="1">
      <alignment horizontal="left" vertical="center"/>
    </xf>
    <xf numFmtId="0" fontId="12" fillId="0" borderId="4" xfId="24" applyFont="1" applyBorder="1" applyAlignment="1" applyProtection="1">
      <alignment vertical="center"/>
    </xf>
    <xf numFmtId="0" fontId="8" fillId="0" borderId="26" xfId="24" applyFont="1" applyFill="1" applyBorder="1" applyAlignment="1" applyProtection="1">
      <alignment vertical="center"/>
    </xf>
    <xf numFmtId="0" fontId="8" fillId="0" borderId="27" xfId="0" applyFont="1" applyFill="1" applyBorder="1" applyAlignment="1" applyProtection="1">
      <alignment vertical="center"/>
    </xf>
    <xf numFmtId="0" fontId="8" fillId="0" borderId="7" xfId="24" applyFont="1" applyBorder="1" applyAlignment="1" applyProtection="1">
      <alignment horizontal="left" vertical="center"/>
    </xf>
    <xf numFmtId="0" fontId="8" fillId="0" borderId="3" xfId="24" applyFont="1" applyFill="1" applyBorder="1" applyAlignment="1" applyProtection="1">
      <alignment horizontal="left" vertical="center"/>
    </xf>
    <xf numFmtId="0" fontId="8" fillId="0" borderId="3" xfId="24" applyFont="1" applyFill="1" applyBorder="1" applyAlignment="1" applyProtection="1">
      <alignment vertical="center"/>
    </xf>
    <xf numFmtId="3" fontId="6" fillId="20" borderId="2" xfId="0" applyNumberFormat="1" applyFont="1" applyFill="1" applyBorder="1" applyAlignment="1" applyProtection="1">
      <alignment horizontal="right" vertical="center"/>
    </xf>
    <xf numFmtId="0" fontId="8" fillId="0" borderId="25" xfId="24" applyFont="1" applyFill="1" applyBorder="1" applyAlignment="1" applyProtection="1">
      <alignment horizontal="left" vertical="center"/>
    </xf>
    <xf numFmtId="3" fontId="8" fillId="0" borderId="0" xfId="24" applyNumberFormat="1" applyFont="1" applyFill="1" applyBorder="1" applyAlignment="1" applyProtection="1">
      <alignment horizontal="right" vertical="center"/>
    </xf>
    <xf numFmtId="0" fontId="8" fillId="0" borderId="0" xfId="24" applyFont="1" applyAlignment="1" applyProtection="1">
      <alignment horizontal="left" vertical="center"/>
    </xf>
    <xf numFmtId="3" fontId="6" fillId="0" borderId="25" xfId="0" applyNumberFormat="1" applyFont="1" applyFill="1" applyBorder="1" applyAlignment="1" applyProtection="1">
      <alignment horizontal="right" vertical="center"/>
    </xf>
    <xf numFmtId="3" fontId="8" fillId="0" borderId="10" xfId="24" applyNumberFormat="1" applyFont="1" applyFill="1" applyBorder="1" applyAlignment="1" applyProtection="1">
      <alignment horizontal="right" vertical="center"/>
    </xf>
    <xf numFmtId="0" fontId="8" fillId="0" borderId="0" xfId="24" applyFont="1" applyAlignment="1" applyProtection="1">
      <alignment horizontal="left"/>
    </xf>
    <xf numFmtId="0" fontId="8" fillId="0" borderId="0" xfId="24" applyFont="1" applyFill="1" applyBorder="1" applyAlignment="1" applyProtection="1">
      <alignment horizontal="right"/>
    </xf>
    <xf numFmtId="0" fontId="25" fillId="0" borderId="0" xfId="24" applyFont="1" applyFill="1" applyBorder="1" applyAlignment="1" applyProtection="1">
      <alignment horizontal="left"/>
    </xf>
    <xf numFmtId="0" fontId="8" fillId="0" borderId="0" xfId="24" applyFont="1" applyFill="1" applyBorder="1" applyProtection="1"/>
    <xf numFmtId="1" fontId="12" fillId="0" borderId="29" xfId="24" applyNumberFormat="1" applyFont="1" applyBorder="1" applyAlignment="1" applyProtection="1">
      <alignment horizontal="right" vertical="center"/>
    </xf>
    <xf numFmtId="1" fontId="12" fillId="0" borderId="2" xfId="24" applyNumberFormat="1" applyFont="1" applyBorder="1" applyAlignment="1" applyProtection="1">
      <alignment horizontal="right" vertical="center"/>
    </xf>
    <xf numFmtId="0" fontId="12" fillId="0" borderId="2" xfId="24" applyFont="1" applyBorder="1" applyAlignment="1" applyProtection="1">
      <alignment horizontal="right" vertical="center"/>
    </xf>
    <xf numFmtId="0" fontId="12" fillId="0" borderId="28" xfId="24" applyFont="1" applyFill="1" applyBorder="1" applyAlignment="1" applyProtection="1">
      <alignment horizontal="right" vertical="center"/>
    </xf>
    <xf numFmtId="0" fontId="12" fillId="0" borderId="2" xfId="24" applyFont="1" applyFill="1" applyBorder="1" applyAlignment="1" applyProtection="1">
      <alignment horizontal="right" vertical="center"/>
    </xf>
    <xf numFmtId="3" fontId="8" fillId="0" borderId="2" xfId="24" applyNumberFormat="1" applyFont="1" applyFill="1" applyBorder="1" applyAlignment="1" applyProtection="1">
      <alignment vertical="center"/>
    </xf>
    <xf numFmtId="9" fontId="8" fillId="0" borderId="2" xfId="24" applyNumberFormat="1" applyFont="1" applyFill="1" applyBorder="1" applyAlignment="1" applyProtection="1">
      <alignment vertical="center"/>
    </xf>
    <xf numFmtId="0" fontId="8" fillId="0" borderId="28" xfId="24" applyFont="1" applyFill="1" applyBorder="1" applyAlignment="1" applyProtection="1">
      <alignment horizontal="left" vertical="center"/>
    </xf>
    <xf numFmtId="0" fontId="8" fillId="0" borderId="29" xfId="24" applyFont="1" applyFill="1" applyBorder="1" applyAlignment="1" applyProtection="1">
      <alignment vertical="center"/>
    </xf>
    <xf numFmtId="1" fontId="8" fillId="0" borderId="0" xfId="24" applyNumberFormat="1" applyFont="1" applyFill="1" applyBorder="1" applyAlignment="1" applyProtection="1">
      <alignment vertical="center"/>
    </xf>
    <xf numFmtId="0" fontId="8" fillId="0" borderId="0" xfId="24" applyNumberFormat="1" applyFont="1" applyFill="1" applyBorder="1" applyAlignment="1" applyProtection="1">
      <alignment vertical="center"/>
    </xf>
    <xf numFmtId="3" fontId="8" fillId="0" borderId="9" xfId="24" applyNumberFormat="1" applyFont="1" applyBorder="1" applyAlignment="1" applyProtection="1">
      <alignment vertical="center"/>
    </xf>
    <xf numFmtId="3" fontId="8" fillId="0" borderId="5" xfId="24" applyNumberFormat="1" applyFont="1" applyFill="1" applyBorder="1" applyAlignment="1" applyProtection="1">
      <alignment vertical="center"/>
    </xf>
    <xf numFmtId="168" fontId="8" fillId="0" borderId="5" xfId="24" applyNumberFormat="1" applyFont="1" applyFill="1" applyBorder="1" applyAlignment="1" applyProtection="1">
      <alignment vertical="center"/>
    </xf>
    <xf numFmtId="3" fontId="8" fillId="0" borderId="5" xfId="24" applyNumberFormat="1" applyFont="1" applyBorder="1" applyAlignment="1" applyProtection="1">
      <alignment vertical="center"/>
    </xf>
    <xf numFmtId="3" fontId="8" fillId="0" borderId="3" xfId="24" applyNumberFormat="1" applyFont="1" applyBorder="1" applyAlignment="1" applyProtection="1">
      <alignment vertical="center"/>
    </xf>
    <xf numFmtId="3" fontId="8" fillId="0" borderId="3" xfId="24" applyNumberFormat="1" applyFont="1" applyFill="1" applyBorder="1" applyAlignment="1" applyProtection="1">
      <alignment vertical="center"/>
    </xf>
    <xf numFmtId="3" fontId="6" fillId="18" borderId="12" xfId="24" applyNumberFormat="1" applyFont="1" applyFill="1" applyBorder="1" applyAlignment="1" applyProtection="1">
      <alignment vertical="center"/>
    </xf>
    <xf numFmtId="3" fontId="8" fillId="0" borderId="2" xfId="24" applyNumberFormat="1" applyFont="1" applyBorder="1" applyAlignment="1" applyProtection="1">
      <alignment vertical="center"/>
    </xf>
    <xf numFmtId="0" fontId="8" fillId="0" borderId="30" xfId="24" quotePrefix="1" applyFont="1" applyFill="1" applyBorder="1" applyAlignment="1" applyProtection="1">
      <alignment vertical="center"/>
    </xf>
    <xf numFmtId="0" fontId="6" fillId="0" borderId="31" xfId="24" applyFont="1" applyFill="1" applyBorder="1" applyAlignment="1" applyProtection="1">
      <alignment vertical="center"/>
    </xf>
    <xf numFmtId="0" fontId="6" fillId="18" borderId="2" xfId="24" applyFont="1" applyFill="1" applyBorder="1" applyAlignment="1" applyProtection="1">
      <alignment horizontal="left" vertical="center"/>
    </xf>
    <xf numFmtId="0" fontId="6" fillId="18" borderId="28" xfId="24" applyFont="1" applyFill="1" applyBorder="1" applyAlignment="1" applyProtection="1">
      <alignment vertical="center"/>
    </xf>
    <xf numFmtId="3" fontId="6" fillId="18" borderId="28" xfId="24" applyNumberFormat="1" applyFont="1" applyFill="1" applyBorder="1" applyAlignment="1" applyProtection="1">
      <alignment vertical="center"/>
    </xf>
    <xf numFmtId="3" fontId="6" fillId="18" borderId="32" xfId="24" applyNumberFormat="1" applyFont="1" applyFill="1" applyBorder="1" applyAlignment="1" applyProtection="1">
      <alignment vertical="center"/>
    </xf>
    <xf numFmtId="3" fontId="6" fillId="18" borderId="29" xfId="24" applyNumberFormat="1" applyFont="1" applyFill="1" applyBorder="1" applyAlignment="1" applyProtection="1">
      <alignment vertical="center"/>
    </xf>
    <xf numFmtId="3" fontId="6" fillId="18" borderId="2" xfId="24" applyNumberFormat="1" applyFont="1" applyFill="1" applyBorder="1" applyAlignment="1" applyProtection="1">
      <alignment vertical="center"/>
    </xf>
    <xf numFmtId="0" fontId="12" fillId="0" borderId="0" xfId="24" applyFont="1" applyFill="1" applyBorder="1" applyAlignment="1" applyProtection="1">
      <alignment horizontal="left" vertical="center"/>
    </xf>
    <xf numFmtId="0" fontId="12" fillId="0" borderId="0" xfId="24" applyFont="1" applyFill="1" applyBorder="1" applyAlignment="1" applyProtection="1">
      <alignment vertical="center"/>
    </xf>
    <xf numFmtId="3" fontId="8" fillId="0" borderId="0" xfId="24" applyNumberFormat="1" applyFont="1" applyAlignment="1" applyProtection="1">
      <alignment vertical="center"/>
    </xf>
    <xf numFmtId="168" fontId="8" fillId="17" borderId="5" xfId="24" applyNumberFormat="1" applyFont="1" applyFill="1" applyBorder="1" applyAlignment="1" applyProtection="1">
      <alignment vertical="center"/>
      <protection locked="0"/>
    </xf>
    <xf numFmtId="3" fontId="8" fillId="17" borderId="5" xfId="24" applyNumberFormat="1" applyFont="1" applyFill="1" applyBorder="1" applyAlignment="1" applyProtection="1">
      <alignment vertical="center"/>
      <protection locked="0"/>
    </xf>
    <xf numFmtId="3" fontId="8" fillId="17" borderId="3" xfId="24" applyNumberFormat="1" applyFont="1" applyFill="1" applyBorder="1" applyAlignment="1" applyProtection="1">
      <alignment vertical="center"/>
      <protection locked="0"/>
    </xf>
    <xf numFmtId="0" fontId="8" fillId="17" borderId="4" xfId="24" applyFont="1" applyFill="1" applyBorder="1" applyAlignment="1" applyProtection="1">
      <alignment horizontal="left" vertical="center"/>
      <protection locked="0"/>
    </xf>
    <xf numFmtId="0" fontId="8" fillId="17" borderId="33" xfId="24" applyFont="1" applyFill="1" applyBorder="1" applyAlignment="1" applyProtection="1">
      <alignment vertical="center"/>
      <protection locked="0"/>
    </xf>
    <xf numFmtId="0" fontId="8" fillId="17" borderId="5" xfId="24" applyFont="1" applyFill="1" applyBorder="1" applyAlignment="1" applyProtection="1">
      <alignment horizontal="left" vertical="center"/>
      <protection locked="0"/>
    </xf>
    <xf numFmtId="0" fontId="8" fillId="17" borderId="34" xfId="24" applyFont="1" applyFill="1" applyBorder="1" applyAlignment="1" applyProtection="1">
      <alignment vertical="center"/>
      <protection locked="0"/>
    </xf>
    <xf numFmtId="0" fontId="8" fillId="17" borderId="3" xfId="24" applyFont="1" applyFill="1" applyBorder="1" applyAlignment="1" applyProtection="1">
      <alignment horizontal="left" vertical="center"/>
      <protection locked="0"/>
    </xf>
    <xf numFmtId="0" fontId="8" fillId="17" borderId="35" xfId="24" applyFont="1" applyFill="1" applyBorder="1" applyAlignment="1" applyProtection="1">
      <alignment vertical="center"/>
      <protection locked="0"/>
    </xf>
    <xf numFmtId="3" fontId="8" fillId="17" borderId="4" xfId="24" applyNumberFormat="1" applyFont="1" applyFill="1" applyBorder="1" applyAlignment="1" applyProtection="1">
      <alignment vertical="center"/>
      <protection locked="0"/>
    </xf>
    <xf numFmtId="0" fontId="25" fillId="0" borderId="0" xfId="24" applyFont="1" applyAlignment="1" applyProtection="1">
      <alignment vertical="center"/>
    </xf>
    <xf numFmtId="0" fontId="3" fillId="0" borderId="0" xfId="24" applyFont="1" applyAlignment="1" applyProtection="1">
      <alignment vertical="center"/>
    </xf>
    <xf numFmtId="0" fontId="3" fillId="0" borderId="0" xfId="24" applyFont="1" applyAlignment="1" applyProtection="1">
      <alignment horizontal="right" vertical="center"/>
    </xf>
    <xf numFmtId="0" fontId="12" fillId="0" borderId="0" xfId="24" applyFont="1" applyAlignment="1" applyProtection="1">
      <alignment vertical="center"/>
    </xf>
    <xf numFmtId="1" fontId="12" fillId="0" borderId="29" xfId="24" applyNumberFormat="1" applyFont="1" applyFill="1" applyBorder="1" applyAlignment="1" applyProtection="1">
      <alignment horizontal="right" vertical="center"/>
    </xf>
    <xf numFmtId="3" fontId="8" fillId="18" borderId="9" xfId="24" applyNumberFormat="1" applyFont="1" applyFill="1" applyBorder="1" applyAlignment="1" applyProtection="1">
      <alignment horizontal="right" vertical="center"/>
    </xf>
    <xf numFmtId="3" fontId="8" fillId="0" borderId="9" xfId="24" applyNumberFormat="1" applyFont="1" applyBorder="1" applyAlignment="1" applyProtection="1">
      <alignment horizontal="right" vertical="center"/>
    </xf>
    <xf numFmtId="3" fontId="12" fillId="18" borderId="3" xfId="24" applyNumberFormat="1" applyFont="1" applyFill="1" applyBorder="1" applyAlignment="1" applyProtection="1">
      <alignment horizontal="right" vertical="center"/>
    </xf>
    <xf numFmtId="3" fontId="6" fillId="18" borderId="2" xfId="24" applyNumberFormat="1" applyFont="1" applyFill="1" applyBorder="1" applyAlignment="1" applyProtection="1">
      <alignment horizontal="right" vertical="center"/>
    </xf>
    <xf numFmtId="0" fontId="20" fillId="0" borderId="25" xfId="24" applyFont="1" applyBorder="1" applyAlignment="1" applyProtection="1">
      <alignment horizontal="right" vertical="center"/>
    </xf>
    <xf numFmtId="3" fontId="3" fillId="0" borderId="19" xfId="24" applyNumberFormat="1" applyFont="1" applyBorder="1" applyAlignment="1" applyProtection="1">
      <alignment horizontal="right" vertical="center"/>
    </xf>
    <xf numFmtId="3" fontId="3" fillId="0" borderId="2" xfId="24" applyNumberFormat="1" applyFont="1" applyBorder="1" applyAlignment="1" applyProtection="1">
      <alignment horizontal="right" vertical="center"/>
    </xf>
    <xf numFmtId="0" fontId="3" fillId="0" borderId="2" xfId="24" applyFont="1" applyBorder="1" applyAlignment="1" applyProtection="1">
      <alignment horizontal="right" vertical="center"/>
    </xf>
    <xf numFmtId="3" fontId="8" fillId="0" borderId="25" xfId="24" applyNumberFormat="1" applyFont="1" applyFill="1" applyBorder="1" applyAlignment="1" applyProtection="1">
      <alignment horizontal="right" vertical="center"/>
    </xf>
    <xf numFmtId="0" fontId="20" fillId="0" borderId="0" xfId="24" applyFont="1" applyAlignment="1" applyProtection="1">
      <alignment horizontal="right" vertical="center"/>
    </xf>
    <xf numFmtId="3" fontId="6" fillId="16" borderId="2" xfId="24" applyNumberFormat="1" applyFont="1" applyFill="1" applyBorder="1" applyAlignment="1" applyProtection="1">
      <alignment horizontal="right" vertical="center"/>
    </xf>
    <xf numFmtId="0" fontId="8" fillId="0" borderId="36" xfId="24" applyFont="1" applyBorder="1" applyAlignment="1" applyProtection="1">
      <alignment horizontal="left" vertical="center"/>
    </xf>
    <xf numFmtId="0" fontId="8" fillId="0" borderId="10" xfId="24" applyFont="1" applyBorder="1" applyAlignment="1" applyProtection="1">
      <alignment vertical="center"/>
    </xf>
    <xf numFmtId="0" fontId="16" fillId="0" borderId="10" xfId="24" applyFont="1" applyBorder="1" applyAlignment="1" applyProtection="1">
      <alignment horizontal="center" vertical="center"/>
    </xf>
    <xf numFmtId="0" fontId="8" fillId="0" borderId="32" xfId="24" applyFont="1" applyBorder="1" applyAlignment="1" applyProtection="1">
      <alignment vertical="center"/>
    </xf>
    <xf numFmtId="0" fontId="8" fillId="0" borderId="32" xfId="24" applyFont="1" applyBorder="1" applyAlignment="1" applyProtection="1">
      <alignment horizontal="right" vertical="center"/>
    </xf>
    <xf numFmtId="0" fontId="3" fillId="0" borderId="25" xfId="24" applyFont="1" applyBorder="1" applyAlignment="1" applyProtection="1">
      <alignment horizontal="right" vertical="center"/>
    </xf>
    <xf numFmtId="0" fontId="3" fillId="0" borderId="0" xfId="24" applyFont="1" applyAlignment="1" applyProtection="1">
      <alignment horizontal="left"/>
    </xf>
    <xf numFmtId="0" fontId="3" fillId="0" borderId="0" xfId="24" applyFont="1" applyProtection="1"/>
    <xf numFmtId="0" fontId="3" fillId="0" borderId="0" xfId="24" applyFont="1" applyAlignment="1" applyProtection="1">
      <alignment horizontal="right"/>
    </xf>
    <xf numFmtId="3" fontId="8" fillId="17" borderId="28" xfId="24" applyNumberFormat="1" applyFont="1" applyFill="1" applyBorder="1" applyAlignment="1" applyProtection="1">
      <alignment horizontal="right" vertical="center"/>
      <protection locked="0"/>
    </xf>
    <xf numFmtId="1" fontId="12" fillId="0" borderId="2" xfId="24" applyNumberFormat="1" applyFont="1" applyBorder="1" applyAlignment="1" applyProtection="1">
      <alignment vertical="center"/>
    </xf>
    <xf numFmtId="3" fontId="6" fillId="18" borderId="2" xfId="0" applyNumberFormat="1" applyFont="1" applyFill="1" applyBorder="1" applyAlignment="1" applyProtection="1">
      <alignment vertical="center"/>
    </xf>
    <xf numFmtId="0" fontId="12" fillId="0" borderId="28" xfId="24" applyFont="1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</xf>
    <xf numFmtId="0" fontId="0" fillId="0" borderId="29" xfId="0" applyFill="1" applyBorder="1" applyAlignment="1" applyProtection="1">
      <alignment vertical="center"/>
    </xf>
    <xf numFmtId="0" fontId="8" fillId="0" borderId="28" xfId="24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3" fontId="8" fillId="0" borderId="32" xfId="0" applyNumberFormat="1" applyFont="1" applyBorder="1" applyAlignment="1" applyProtection="1">
      <alignment vertical="center"/>
    </xf>
    <xf numFmtId="3" fontId="8" fillId="0" borderId="29" xfId="0" applyNumberFormat="1" applyFont="1" applyBorder="1" applyAlignment="1" applyProtection="1">
      <alignment vertical="center"/>
    </xf>
    <xf numFmtId="0" fontId="8" fillId="0" borderId="26" xfId="24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3" fontId="8" fillId="0" borderId="27" xfId="0" applyNumberFormat="1" applyFont="1" applyBorder="1" applyAlignment="1" applyProtection="1">
      <alignment vertical="center"/>
    </xf>
    <xf numFmtId="3" fontId="17" fillId="0" borderId="27" xfId="0" applyNumberFormat="1" applyFont="1" applyBorder="1" applyAlignment="1" applyProtection="1">
      <alignment vertical="center"/>
    </xf>
    <xf numFmtId="3" fontId="17" fillId="0" borderId="37" xfId="0" applyNumberFormat="1" applyFont="1" applyBorder="1" applyAlignment="1" applyProtection="1">
      <alignment vertical="center"/>
    </xf>
    <xf numFmtId="3" fontId="8" fillId="0" borderId="4" xfId="24" applyNumberFormat="1" applyFont="1" applyFill="1" applyBorder="1" applyAlignment="1" applyProtection="1">
      <alignment vertical="center" wrapText="1"/>
    </xf>
    <xf numFmtId="3" fontId="8" fillId="19" borderId="4" xfId="24" applyNumberFormat="1" applyFont="1" applyFill="1" applyBorder="1" applyAlignment="1" applyProtection="1">
      <alignment vertical="center" wrapText="1"/>
    </xf>
    <xf numFmtId="3" fontId="8" fillId="0" borderId="4" xfId="24" applyNumberFormat="1" applyFont="1" applyBorder="1" applyAlignment="1" applyProtection="1">
      <alignment vertical="center"/>
    </xf>
    <xf numFmtId="0" fontId="8" fillId="0" borderId="28" xfId="24" applyFont="1" applyFill="1" applyBorder="1" applyAlignment="1" applyProtection="1">
      <alignment vertical="center"/>
    </xf>
    <xf numFmtId="0" fontId="12" fillId="0" borderId="11" xfId="24" applyFont="1" applyBorder="1" applyAlignment="1" applyProtection="1">
      <alignment horizontal="left" vertical="center"/>
    </xf>
    <xf numFmtId="0" fontId="12" fillId="0" borderId="11" xfId="24" applyFont="1" applyFill="1" applyBorder="1" applyAlignment="1" applyProtection="1">
      <alignment vertical="center"/>
    </xf>
    <xf numFmtId="3" fontId="8" fillId="0" borderId="4" xfId="24" applyNumberFormat="1" applyFont="1" applyFill="1" applyBorder="1" applyAlignment="1" applyProtection="1">
      <alignment vertical="center"/>
    </xf>
    <xf numFmtId="3" fontId="8" fillId="0" borderId="7" xfId="24" applyNumberFormat="1" applyFont="1" applyFill="1" applyBorder="1" applyAlignment="1" applyProtection="1">
      <alignment vertical="center"/>
    </xf>
    <xf numFmtId="0" fontId="8" fillId="0" borderId="32" xfId="24" applyFont="1" applyFill="1" applyBorder="1" applyAlignment="1" applyProtection="1">
      <alignment vertical="center"/>
    </xf>
    <xf numFmtId="0" fontId="8" fillId="0" borderId="32" xfId="0" applyFont="1" applyFill="1" applyBorder="1" applyAlignment="1" applyProtection="1">
      <alignment vertical="center"/>
    </xf>
    <xf numFmtId="3" fontId="0" fillId="0" borderId="32" xfId="0" applyNumberFormat="1" applyFill="1" applyBorder="1" applyAlignment="1" applyProtection="1">
      <alignment vertical="center"/>
    </xf>
    <xf numFmtId="3" fontId="0" fillId="0" borderId="29" xfId="0" applyNumberFormat="1" applyFill="1" applyBorder="1" applyAlignment="1" applyProtection="1">
      <alignment vertical="center"/>
    </xf>
    <xf numFmtId="0" fontId="12" fillId="0" borderId="9" xfId="24" applyFont="1" applyBorder="1" applyAlignment="1" applyProtection="1">
      <alignment horizontal="left" vertical="center"/>
    </xf>
    <xf numFmtId="0" fontId="12" fillId="0" borderId="9" xfId="24" applyFont="1" applyBorder="1" applyAlignment="1" applyProtection="1">
      <alignment vertical="center"/>
    </xf>
    <xf numFmtId="3" fontId="8" fillId="0" borderId="9" xfId="24" applyNumberFormat="1" applyFont="1" applyFill="1" applyBorder="1" applyAlignment="1" applyProtection="1">
      <alignment vertical="center"/>
    </xf>
    <xf numFmtId="3" fontId="8" fillId="0" borderId="5" xfId="24" quotePrefix="1" applyNumberFormat="1" applyFont="1" applyFill="1" applyBorder="1" applyAlignment="1" applyProtection="1">
      <alignment vertical="center"/>
    </xf>
    <xf numFmtId="3" fontId="8" fillId="0" borderId="32" xfId="0" applyNumberFormat="1" applyFont="1" applyFill="1" applyBorder="1" applyAlignment="1" applyProtection="1">
      <alignment vertical="center"/>
    </xf>
    <xf numFmtId="3" fontId="8" fillId="0" borderId="29" xfId="0" applyNumberFormat="1" applyFont="1" applyFill="1" applyBorder="1" applyAlignment="1" applyProtection="1">
      <alignment vertical="center"/>
    </xf>
    <xf numFmtId="0" fontId="12" fillId="0" borderId="5" xfId="24" applyFont="1" applyBorder="1" applyAlignment="1" applyProtection="1">
      <alignment horizontal="left" vertical="center"/>
    </xf>
    <xf numFmtId="0" fontId="12" fillId="0" borderId="5" xfId="24" applyFont="1" applyBorder="1" applyAlignment="1" applyProtection="1">
      <alignment vertical="center"/>
    </xf>
    <xf numFmtId="3" fontId="6" fillId="20" borderId="2" xfId="0" applyNumberFormat="1" applyFont="1" applyFill="1" applyBorder="1" applyAlignment="1" applyProtection="1">
      <alignment vertical="center"/>
    </xf>
    <xf numFmtId="3" fontId="12" fillId="0" borderId="0" xfId="24" quotePrefix="1" applyNumberFormat="1" applyFont="1" applyFill="1" applyBorder="1" applyAlignment="1" applyProtection="1">
      <alignment vertical="center"/>
    </xf>
    <xf numFmtId="0" fontId="25" fillId="0" borderId="0" xfId="24" applyFont="1" applyFill="1" applyAlignment="1" applyProtection="1">
      <alignment horizontal="left" vertical="center"/>
    </xf>
    <xf numFmtId="0" fontId="8" fillId="0" borderId="4" xfId="24" applyFont="1" applyBorder="1" applyAlignment="1" applyProtection="1">
      <alignment horizontal="left" vertical="top"/>
    </xf>
    <xf numFmtId="0" fontId="8" fillId="0" borderId="4" xfId="24" applyFont="1" applyBorder="1" applyAlignment="1" applyProtection="1">
      <alignment vertical="center" wrapText="1"/>
    </xf>
    <xf numFmtId="0" fontId="8" fillId="0" borderId="7" xfId="24" applyFont="1" applyBorder="1" applyAlignment="1" applyProtection="1">
      <alignment vertical="center" wrapText="1"/>
    </xf>
    <xf numFmtId="0" fontId="8" fillId="0" borderId="2" xfId="24" applyFont="1" applyBorder="1" applyAlignment="1" applyProtection="1">
      <alignment vertical="center" wrapText="1"/>
    </xf>
    <xf numFmtId="0" fontId="8" fillId="0" borderId="10" xfId="24" applyFont="1" applyFill="1" applyBorder="1" applyAlignment="1" applyProtection="1">
      <alignment horizontal="left" vertical="center"/>
    </xf>
    <xf numFmtId="9" fontId="8" fillId="0" borderId="26" xfId="24" applyNumberFormat="1" applyFont="1" applyFill="1" applyBorder="1" applyAlignment="1" applyProtection="1">
      <alignment vertical="center"/>
    </xf>
    <xf numFmtId="3" fontId="3" fillId="0" borderId="2" xfId="25" applyNumberFormat="1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10" fontId="8" fillId="0" borderId="2" xfId="24" applyNumberFormat="1" applyFont="1" applyFill="1" applyBorder="1" applyAlignment="1" applyProtection="1">
      <alignment vertical="center"/>
    </xf>
    <xf numFmtId="3" fontId="3" fillId="0" borderId="38" xfId="24" applyNumberFormat="1" applyFont="1" applyBorder="1" applyAlignment="1" applyProtection="1">
      <alignment horizontal="right" vertical="center"/>
    </xf>
    <xf numFmtId="3" fontId="8" fillId="0" borderId="29" xfId="24" applyNumberFormat="1" applyFont="1" applyFill="1" applyBorder="1" applyAlignment="1" applyProtection="1">
      <alignment horizontal="right" vertical="center"/>
    </xf>
    <xf numFmtId="0" fontId="8" fillId="0" borderId="39" xfId="25" applyNumberFormat="1" applyFont="1" applyFill="1" applyBorder="1" applyAlignment="1" applyProtection="1">
      <alignment vertical="center"/>
    </xf>
    <xf numFmtId="0" fontId="8" fillId="0" borderId="40" xfId="25" applyNumberFormat="1" applyFont="1" applyFill="1" applyBorder="1" applyAlignment="1" applyProtection="1">
      <alignment vertical="center"/>
    </xf>
    <xf numFmtId="3" fontId="8" fillId="17" borderId="40" xfId="24" applyNumberFormat="1" applyFont="1" applyFill="1" applyBorder="1" applyAlignment="1" applyProtection="1">
      <alignment vertical="center" shrinkToFit="1"/>
      <protection locked="0"/>
    </xf>
    <xf numFmtId="3" fontId="8" fillId="17" borderId="15" xfId="24" applyNumberFormat="1" applyFont="1" applyFill="1" applyBorder="1" applyAlignment="1" applyProtection="1">
      <alignment vertical="center" shrinkToFit="1"/>
      <protection locked="0"/>
    </xf>
    <xf numFmtId="3" fontId="8" fillId="17" borderId="42" xfId="24" applyNumberFormat="1" applyFont="1" applyFill="1" applyBorder="1" applyAlignment="1" applyProtection="1">
      <alignment vertical="center" shrinkToFit="1"/>
      <protection locked="0"/>
    </xf>
    <xf numFmtId="3" fontId="12" fillId="21" borderId="4" xfId="24" applyNumberFormat="1" applyFont="1" applyFill="1" applyBorder="1" applyAlignment="1" applyProtection="1">
      <alignment horizontal="right" vertical="center"/>
    </xf>
    <xf numFmtId="3" fontId="12" fillId="21" borderId="7" xfId="24" applyNumberFormat="1" applyFont="1" applyFill="1" applyBorder="1" applyAlignment="1" applyProtection="1">
      <alignment horizontal="right" vertical="center"/>
    </xf>
    <xf numFmtId="169" fontId="12" fillId="21" borderId="3" xfId="24" applyNumberFormat="1" applyFont="1" applyFill="1" applyBorder="1" applyAlignment="1" applyProtection="1">
      <alignment vertical="center"/>
    </xf>
    <xf numFmtId="169" fontId="12" fillId="21" borderId="26" xfId="24" applyNumberFormat="1" applyFont="1" applyFill="1" applyBorder="1" applyAlignment="1" applyProtection="1">
      <alignment vertical="center"/>
    </xf>
    <xf numFmtId="169" fontId="12" fillId="21" borderId="27" xfId="24" applyNumberFormat="1" applyFont="1" applyFill="1" applyBorder="1" applyAlignment="1" applyProtection="1">
      <alignment vertical="center"/>
    </xf>
    <xf numFmtId="169" fontId="12" fillId="21" borderId="37" xfId="24" applyNumberFormat="1" applyFont="1" applyFill="1" applyBorder="1" applyAlignment="1" applyProtection="1">
      <alignment vertical="center"/>
    </xf>
    <xf numFmtId="169" fontId="12" fillId="21" borderId="43" xfId="24" applyNumberFormat="1" applyFont="1" applyFill="1" applyBorder="1" applyAlignment="1" applyProtection="1">
      <alignment vertical="center"/>
    </xf>
    <xf numFmtId="169" fontId="12" fillId="21" borderId="8" xfId="24" applyNumberFormat="1" applyFont="1" applyFill="1" applyBorder="1" applyAlignment="1" applyProtection="1">
      <alignment vertical="center"/>
    </xf>
    <xf numFmtId="169" fontId="12" fillId="21" borderId="1" xfId="24" applyNumberFormat="1" applyFont="1" applyFill="1" applyBorder="1" applyAlignment="1" applyProtection="1">
      <alignment vertical="center"/>
    </xf>
    <xf numFmtId="169" fontId="12" fillId="21" borderId="6" xfId="24" applyNumberFormat="1" applyFont="1" applyFill="1" applyBorder="1" applyAlignment="1" applyProtection="1">
      <alignment vertical="center"/>
    </xf>
    <xf numFmtId="169" fontId="12" fillId="21" borderId="5" xfId="24" applyNumberFormat="1" applyFont="1" applyFill="1" applyBorder="1" applyAlignment="1" applyProtection="1">
      <alignment vertical="center"/>
    </xf>
    <xf numFmtId="169" fontId="12" fillId="21" borderId="12" xfId="24" applyNumberFormat="1" applyFont="1" applyFill="1" applyBorder="1" applyAlignment="1" applyProtection="1">
      <alignment horizontal="right" vertical="center"/>
    </xf>
    <xf numFmtId="169" fontId="33" fillId="21" borderId="6" xfId="24" applyNumberFormat="1" applyFont="1" applyFill="1" applyBorder="1" applyAlignment="1" applyProtection="1">
      <alignment horizontal="right" vertical="center"/>
    </xf>
    <xf numFmtId="169" fontId="12" fillId="21" borderId="6" xfId="24" applyNumberFormat="1" applyFont="1" applyFill="1" applyBorder="1" applyAlignment="1" applyProtection="1">
      <alignment horizontal="right" vertical="center"/>
    </xf>
    <xf numFmtId="169" fontId="12" fillId="21" borderId="3" xfId="24" applyNumberFormat="1" applyFont="1" applyFill="1" applyBorder="1" applyAlignment="1" applyProtection="1">
      <alignment horizontal="right" vertical="center"/>
    </xf>
    <xf numFmtId="169" fontId="12" fillId="21" borderId="2" xfId="24" applyNumberFormat="1" applyFont="1" applyFill="1" applyBorder="1" applyAlignment="1" applyProtection="1">
      <alignment horizontal="right" vertical="center"/>
    </xf>
    <xf numFmtId="0" fontId="6" fillId="0" borderId="26" xfId="24" applyFont="1" applyFill="1" applyBorder="1" applyAlignment="1" applyProtection="1">
      <alignment vertical="center"/>
    </xf>
    <xf numFmtId="0" fontId="6" fillId="0" borderId="37" xfId="24" applyFont="1" applyFill="1" applyBorder="1" applyAlignment="1" applyProtection="1">
      <alignment vertical="center"/>
    </xf>
    <xf numFmtId="0" fontId="8" fillId="0" borderId="43" xfId="24" applyFont="1" applyFill="1" applyBorder="1" applyAlignment="1" applyProtection="1">
      <alignment vertical="center"/>
    </xf>
    <xf numFmtId="0" fontId="8" fillId="0" borderId="1" xfId="24" applyFont="1" applyFill="1" applyBorder="1" applyAlignment="1" applyProtection="1">
      <alignment vertical="center"/>
    </xf>
    <xf numFmtId="0" fontId="12" fillId="0" borderId="43" xfId="24" applyFont="1" applyFill="1" applyBorder="1" applyAlignment="1" applyProtection="1">
      <alignment vertical="center"/>
    </xf>
    <xf numFmtId="0" fontId="12" fillId="0" borderId="2" xfId="24" applyFont="1" applyBorder="1" applyAlignment="1" applyProtection="1">
      <alignment horizontal="right" vertical="center" wrapText="1"/>
    </xf>
    <xf numFmtId="0" fontId="3" fillId="0" borderId="43" xfId="24" applyFont="1" applyFill="1" applyBorder="1" applyAlignment="1" applyProtection="1">
      <alignment vertical="center"/>
    </xf>
    <xf numFmtId="0" fontId="3" fillId="17" borderId="34" xfId="24" applyFont="1" applyFill="1" applyBorder="1" applyAlignment="1" applyProtection="1">
      <alignment vertical="center"/>
      <protection locked="0"/>
    </xf>
    <xf numFmtId="169" fontId="12" fillId="21" borderId="11" xfId="24" applyNumberFormat="1" applyFont="1" applyFill="1" applyBorder="1" applyAlignment="1" applyProtection="1">
      <alignment horizontal="right" vertical="center"/>
    </xf>
    <xf numFmtId="3" fontId="3" fillId="0" borderId="2" xfId="24" quotePrefix="1" applyNumberFormat="1" applyFont="1" applyFill="1" applyBorder="1" applyAlignment="1" applyProtection="1">
      <alignment vertical="center"/>
    </xf>
    <xf numFmtId="0" fontId="3" fillId="0" borderId="0" xfId="24" applyFont="1" applyAlignment="1" applyProtection="1">
      <alignment horizontal="left" vertical="center"/>
    </xf>
    <xf numFmtId="0" fontId="3" fillId="0" borderId="0" xfId="0" applyFont="1"/>
    <xf numFmtId="0" fontId="3" fillId="0" borderId="0" xfId="0" applyNumberFormat="1" applyFont="1"/>
    <xf numFmtId="0" fontId="4" fillId="0" borderId="0" xfId="0" applyFont="1"/>
    <xf numFmtId="0" fontId="35" fillId="0" borderId="0" xfId="0" applyFont="1"/>
    <xf numFmtId="0" fontId="9" fillId="22" borderId="0" xfId="23" applyFont="1" applyFill="1"/>
    <xf numFmtId="0" fontId="37" fillId="0" borderId="0" xfId="23"/>
    <xf numFmtId="0" fontId="38" fillId="22" borderId="0" xfId="23" applyFont="1" applyFill="1"/>
    <xf numFmtId="0" fontId="3" fillId="0" borderId="0" xfId="0" applyFont="1" applyFill="1"/>
    <xf numFmtId="0" fontId="35" fillId="0" borderId="0" xfId="0" applyFont="1" applyFill="1"/>
    <xf numFmtId="0" fontId="4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8" fillId="0" borderId="0" xfId="0" applyNumberFormat="1" applyFont="1" applyFill="1"/>
    <xf numFmtId="0" fontId="15" fillId="0" borderId="0" xfId="0" applyFont="1" applyFill="1"/>
    <xf numFmtId="0" fontId="12" fillId="0" borderId="2" xfId="24" applyFont="1" applyFill="1" applyBorder="1" applyAlignment="1" applyProtection="1">
      <alignment horizontal="right" vertical="center" shrinkToFit="1"/>
    </xf>
    <xf numFmtId="0" fontId="8" fillId="17" borderId="7" xfId="24" applyFont="1" applyFill="1" applyBorder="1" applyAlignment="1" applyProtection="1">
      <alignment vertical="center" shrinkToFit="1"/>
      <protection locked="0"/>
    </xf>
    <xf numFmtId="0" fontId="8" fillId="0" borderId="28" xfId="0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vertical="center"/>
    </xf>
    <xf numFmtId="172" fontId="12" fillId="0" borderId="2" xfId="24" applyNumberFormat="1" applyFont="1" applyFill="1" applyBorder="1" applyAlignment="1" applyProtection="1">
      <alignment horizontal="right" vertical="center"/>
    </xf>
    <xf numFmtId="0" fontId="25" fillId="0" borderId="0" xfId="24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0" fillId="0" borderId="32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25" xfId="0" applyFont="1" applyFill="1" applyBorder="1" applyAlignment="1" applyProtection="1">
      <alignment vertical="center"/>
    </xf>
    <xf numFmtId="170" fontId="0" fillId="0" borderId="25" xfId="0" applyNumberFormat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3" fontId="0" fillId="0" borderId="29" xfId="0" applyNumberFormat="1" applyBorder="1" applyAlignment="1" applyProtection="1">
      <alignment vertical="center"/>
    </xf>
    <xf numFmtId="3" fontId="0" fillId="0" borderId="32" xfId="0" applyNumberFormat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24" applyFont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14" fontId="31" fillId="0" borderId="2" xfId="0" applyNumberFormat="1" applyFont="1" applyBorder="1" applyAlignment="1" applyProtection="1">
      <alignment horizontal="right" vertical="center"/>
    </xf>
    <xf numFmtId="0" fontId="7" fillId="0" borderId="32" xfId="0" applyFont="1" applyBorder="1" applyAlignment="1" applyProtection="1">
      <alignment vertical="center"/>
    </xf>
    <xf numFmtId="0" fontId="8" fillId="0" borderId="28" xfId="0" quotePrefix="1" applyFont="1" applyFill="1" applyBorder="1" applyAlignment="1" applyProtection="1">
      <alignment horizontal="left" vertical="center"/>
    </xf>
    <xf numFmtId="0" fontId="8" fillId="0" borderId="28" xfId="0" quotePrefix="1" applyFont="1" applyBorder="1" applyAlignment="1" applyProtection="1">
      <alignment horizontal="left" vertical="center"/>
    </xf>
    <xf numFmtId="0" fontId="6" fillId="18" borderId="28" xfId="0" quotePrefix="1" applyFont="1" applyFill="1" applyBorder="1" applyAlignment="1" applyProtection="1">
      <alignment horizontal="left" vertical="center"/>
    </xf>
    <xf numFmtId="0" fontId="8" fillId="18" borderId="32" xfId="0" applyFont="1" applyFill="1" applyBorder="1" applyAlignment="1" applyProtection="1">
      <alignment vertical="center"/>
    </xf>
    <xf numFmtId="0" fontId="7" fillId="18" borderId="32" xfId="0" applyFont="1" applyFill="1" applyBorder="1" applyAlignment="1" applyProtection="1">
      <alignment vertical="center"/>
    </xf>
    <xf numFmtId="0" fontId="25" fillId="0" borderId="0" xfId="24" applyFont="1" applyFill="1" applyAlignment="1" applyProtection="1">
      <alignment vertical="center"/>
    </xf>
    <xf numFmtId="0" fontId="8" fillId="0" borderId="8" xfId="24" applyFont="1" applyBorder="1" applyAlignment="1" applyProtection="1">
      <alignment vertical="center"/>
    </xf>
    <xf numFmtId="0" fontId="29" fillId="0" borderId="0" xfId="24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49" fontId="8" fillId="0" borderId="28" xfId="24" applyNumberFormat="1" applyFont="1" applyBorder="1" applyAlignment="1" applyProtection="1">
      <alignment vertical="center"/>
    </xf>
    <xf numFmtId="1" fontId="8" fillId="0" borderId="2" xfId="24" applyNumberFormat="1" applyFont="1" applyBorder="1" applyAlignment="1" applyProtection="1">
      <alignment vertical="center"/>
    </xf>
    <xf numFmtId="165" fontId="8" fillId="0" borderId="2" xfId="24" applyNumberFormat="1" applyFont="1" applyBorder="1" applyAlignment="1" applyProtection="1">
      <alignment vertical="center" wrapText="1"/>
    </xf>
    <xf numFmtId="0" fontId="15" fillId="0" borderId="32" xfId="24" applyFont="1" applyBorder="1" applyAlignment="1" applyProtection="1">
      <alignment horizontal="left" vertical="center" wrapText="1"/>
    </xf>
    <xf numFmtId="0" fontId="32" fillId="0" borderId="32" xfId="0" applyFont="1" applyBorder="1" applyAlignment="1" applyProtection="1">
      <alignment vertical="center"/>
    </xf>
    <xf numFmtId="0" fontId="8" fillId="0" borderId="2" xfId="24" applyFont="1" applyFill="1" applyBorder="1" applyAlignment="1" applyProtection="1">
      <alignment horizontal="center" vertical="center"/>
    </xf>
    <xf numFmtId="1" fontId="8" fillId="0" borderId="11" xfId="24" applyNumberFormat="1" applyFont="1" applyBorder="1" applyAlignment="1" applyProtection="1">
      <alignment vertical="center"/>
    </xf>
    <xf numFmtId="167" fontId="8" fillId="0" borderId="42" xfId="24" applyNumberFormat="1" applyFont="1" applyFill="1" applyBorder="1" applyAlignment="1" applyProtection="1">
      <alignment vertical="center" shrinkToFit="1"/>
    </xf>
    <xf numFmtId="0" fontId="6" fillId="0" borderId="2" xfId="24" applyFont="1" applyBorder="1" applyAlignment="1" applyProtection="1">
      <alignment vertical="center"/>
    </xf>
    <xf numFmtId="0" fontId="6" fillId="0" borderId="28" xfId="24" applyFont="1" applyBorder="1" applyAlignment="1" applyProtection="1">
      <alignment vertical="center"/>
    </xf>
    <xf numFmtId="3" fontId="6" fillId="16" borderId="2" xfId="24" applyNumberFormat="1" applyFont="1" applyFill="1" applyBorder="1" applyAlignment="1" applyProtection="1">
      <alignment vertical="center" shrinkToFit="1"/>
    </xf>
    <xf numFmtId="1" fontId="34" fillId="0" borderId="0" xfId="24" applyNumberFormat="1" applyFont="1" applyAlignment="1" applyProtection="1">
      <alignment vertical="center"/>
    </xf>
    <xf numFmtId="1" fontId="12" fillId="0" borderId="0" xfId="24" applyNumberFormat="1" applyFont="1" applyAlignment="1" applyProtection="1">
      <alignment vertical="center"/>
    </xf>
    <xf numFmtId="1" fontId="8" fillId="0" borderId="0" xfId="24" applyNumberFormat="1" applyFont="1" applyAlignment="1" applyProtection="1">
      <alignment vertical="center"/>
    </xf>
    <xf numFmtId="0" fontId="7" fillId="0" borderId="0" xfId="24" applyFont="1" applyAlignment="1" applyProtection="1">
      <alignment vertical="center"/>
    </xf>
    <xf numFmtId="1" fontId="7" fillId="0" borderId="0" xfId="24" applyNumberFormat="1" applyFont="1" applyAlignment="1" applyProtection="1">
      <alignment vertical="center"/>
    </xf>
    <xf numFmtId="3" fontId="7" fillId="0" borderId="0" xfId="24" applyNumberFormat="1" applyFont="1" applyAlignment="1" applyProtection="1">
      <alignment vertical="center"/>
    </xf>
    <xf numFmtId="0" fontId="16" fillId="0" borderId="0" xfId="24" applyFont="1" applyProtection="1"/>
    <xf numFmtId="3" fontId="8" fillId="17" borderId="5" xfId="24" applyNumberFormat="1" applyFont="1" applyFill="1" applyBorder="1" applyAlignment="1" applyProtection="1">
      <alignment vertical="center" shrinkToFit="1"/>
      <protection locked="0"/>
    </xf>
    <xf numFmtId="0" fontId="8" fillId="17" borderId="9" xfId="24" applyFont="1" applyFill="1" applyBorder="1" applyAlignment="1" applyProtection="1">
      <alignment horizontal="left" vertical="center"/>
      <protection locked="0"/>
    </xf>
    <xf numFmtId="165" fontId="3" fillId="18" borderId="17" xfId="0" applyNumberFormat="1" applyFont="1" applyFill="1" applyBorder="1" applyAlignment="1">
      <alignment horizontal="right" vertical="center"/>
    </xf>
    <xf numFmtId="3" fontId="3" fillId="18" borderId="18" xfId="0" applyNumberFormat="1" applyFont="1" applyFill="1" applyBorder="1" applyAlignment="1">
      <alignment horizontal="right" vertical="center"/>
    </xf>
    <xf numFmtId="165" fontId="3" fillId="18" borderId="44" xfId="0" applyNumberFormat="1" applyFont="1" applyFill="1" applyBorder="1" applyAlignment="1">
      <alignment horizontal="right" vertical="center"/>
    </xf>
    <xf numFmtId="3" fontId="3" fillId="18" borderId="45" xfId="0" applyNumberFormat="1" applyFont="1" applyFill="1" applyBorder="1" applyAlignment="1">
      <alignment horizontal="right" vertical="center"/>
    </xf>
    <xf numFmtId="3" fontId="3" fillId="18" borderId="23" xfId="0" applyNumberFormat="1" applyFont="1" applyFill="1" applyBorder="1" applyAlignment="1">
      <alignment horizontal="right" vertical="center"/>
    </xf>
    <xf numFmtId="3" fontId="3" fillId="18" borderId="46" xfId="0" applyNumberFormat="1" applyFont="1" applyFill="1" applyBorder="1" applyAlignment="1">
      <alignment horizontal="right" vertical="center"/>
    </xf>
    <xf numFmtId="0" fontId="6" fillId="18" borderId="2" xfId="24" applyFont="1" applyFill="1" applyBorder="1" applyAlignment="1" applyProtection="1">
      <alignment vertical="center"/>
    </xf>
    <xf numFmtId="0" fontId="21" fillId="0" borderId="29" xfId="0" applyFont="1" applyFill="1" applyBorder="1" applyAlignment="1" applyProtection="1">
      <alignment vertical="center"/>
    </xf>
    <xf numFmtId="0" fontId="8" fillId="0" borderId="2" xfId="24" applyFont="1" applyBorder="1" applyAlignment="1" applyProtection="1">
      <alignment vertical="center" shrinkToFit="1"/>
    </xf>
    <xf numFmtId="167" fontId="8" fillId="0" borderId="47" xfId="24" applyNumberFormat="1" applyFont="1" applyFill="1" applyBorder="1" applyAlignment="1" applyProtection="1">
      <alignment vertical="center" shrinkToFit="1"/>
    </xf>
    <xf numFmtId="0" fontId="35" fillId="0" borderId="48" xfId="24" applyFont="1" applyFill="1" applyBorder="1" applyAlignment="1" applyProtection="1">
      <alignment vertical="center"/>
    </xf>
    <xf numFmtId="169" fontId="35" fillId="21" borderId="28" xfId="24" applyNumberFormat="1" applyFont="1" applyFill="1" applyBorder="1" applyAlignment="1" applyProtection="1">
      <alignment vertical="center"/>
    </xf>
    <xf numFmtId="169" fontId="35" fillId="21" borderId="32" xfId="24" applyNumberFormat="1" applyFont="1" applyFill="1" applyBorder="1" applyAlignment="1" applyProtection="1">
      <alignment vertical="center"/>
    </xf>
    <xf numFmtId="169" fontId="35" fillId="21" borderId="29" xfId="24" applyNumberFormat="1" applyFont="1" applyFill="1" applyBorder="1" applyAlignment="1" applyProtection="1">
      <alignment vertical="center"/>
    </xf>
    <xf numFmtId="3" fontId="39" fillId="0" borderId="2" xfId="24" applyNumberFormat="1" applyFont="1" applyBorder="1" applyAlignment="1" applyProtection="1">
      <alignment vertical="center"/>
    </xf>
    <xf numFmtId="0" fontId="39" fillId="0" borderId="0" xfId="24" applyFont="1" applyFill="1" applyAlignment="1" applyProtection="1">
      <alignment vertical="center"/>
    </xf>
    <xf numFmtId="0" fontId="35" fillId="0" borderId="28" xfId="24" applyFont="1" applyFill="1" applyBorder="1" applyAlignment="1" applyProtection="1">
      <alignment vertical="center"/>
    </xf>
    <xf numFmtId="0" fontId="35" fillId="0" borderId="29" xfId="24" applyFont="1" applyFill="1" applyBorder="1" applyAlignment="1" applyProtection="1">
      <alignment horizontal="left" vertical="center"/>
    </xf>
    <xf numFmtId="0" fontId="35" fillId="0" borderId="28" xfId="24" applyFont="1" applyFill="1" applyBorder="1" applyAlignment="1" applyProtection="1">
      <alignment horizontal="left" vertical="center"/>
    </xf>
    <xf numFmtId="0" fontId="35" fillId="0" borderId="0" xfId="24" applyFont="1" applyFill="1" applyBorder="1" applyAlignment="1" applyProtection="1">
      <alignment vertical="center"/>
    </xf>
    <xf numFmtId="0" fontId="35" fillId="0" borderId="29" xfId="24" applyFont="1" applyFill="1" applyBorder="1" applyAlignment="1" applyProtection="1">
      <alignment vertical="center"/>
    </xf>
    <xf numFmtId="0" fontId="35" fillId="0" borderId="2" xfId="24" applyFont="1" applyFill="1" applyBorder="1" applyAlignment="1" applyProtection="1">
      <alignment horizontal="left" vertical="center"/>
    </xf>
    <xf numFmtId="165" fontId="12" fillId="0" borderId="2" xfId="25" applyNumberFormat="1" applyFont="1" applyFill="1" applyBorder="1" applyAlignment="1" applyProtection="1">
      <alignment vertical="center"/>
    </xf>
    <xf numFmtId="9" fontId="8" fillId="0" borderId="11" xfId="24" applyNumberFormat="1" applyFont="1" applyFill="1" applyBorder="1" applyAlignment="1" applyProtection="1">
      <alignment vertical="center"/>
    </xf>
    <xf numFmtId="169" fontId="8" fillId="0" borderId="0" xfId="24" applyNumberFormat="1" applyFont="1" applyFill="1" applyBorder="1" applyAlignment="1" applyProtection="1">
      <alignment vertical="center"/>
    </xf>
    <xf numFmtId="0" fontId="8" fillId="0" borderId="49" xfId="0" applyFont="1" applyFill="1" applyBorder="1" applyAlignment="1" applyProtection="1">
      <alignment vertical="center"/>
    </xf>
    <xf numFmtId="0" fontId="8" fillId="0" borderId="50" xfId="0" applyFont="1" applyFill="1" applyBorder="1" applyAlignment="1" applyProtection="1">
      <alignment vertical="center"/>
    </xf>
    <xf numFmtId="0" fontId="8" fillId="0" borderId="51" xfId="0" applyFont="1" applyFill="1" applyBorder="1" applyAlignment="1" applyProtection="1">
      <alignment vertical="center"/>
    </xf>
    <xf numFmtId="0" fontId="8" fillId="0" borderId="52" xfId="0" applyFont="1" applyFill="1" applyBorder="1" applyAlignment="1" applyProtection="1">
      <alignment vertical="center"/>
    </xf>
    <xf numFmtId="0" fontId="40" fillId="0" borderId="53" xfId="0" applyFont="1" applyFill="1" applyBorder="1" applyAlignment="1" applyProtection="1">
      <alignment vertical="center"/>
    </xf>
    <xf numFmtId="0" fontId="40" fillId="0" borderId="54" xfId="0" applyFont="1" applyFill="1" applyBorder="1" applyAlignment="1" applyProtection="1">
      <alignment vertical="center"/>
    </xf>
    <xf numFmtId="1" fontId="12" fillId="0" borderId="8" xfId="24" applyNumberFormat="1" applyFont="1" applyFill="1" applyBorder="1" applyAlignment="1" applyProtection="1">
      <alignment horizontal="right" vertical="center"/>
    </xf>
    <xf numFmtId="0" fontId="8" fillId="17" borderId="0" xfId="0" applyFont="1" applyFill="1" applyAlignment="1" applyProtection="1">
      <alignment vertical="center"/>
      <protection locked="0"/>
    </xf>
    <xf numFmtId="3" fontId="8" fillId="0" borderId="0" xfId="24" applyNumberFormat="1" applyFont="1" applyProtection="1"/>
    <xf numFmtId="10" fontId="8" fillId="0" borderId="0" xfId="24" applyNumberFormat="1" applyFont="1" applyProtection="1"/>
    <xf numFmtId="0" fontId="8" fillId="0" borderId="25" xfId="24" applyFont="1" applyBorder="1" applyAlignment="1" applyProtection="1">
      <alignment horizontal="left"/>
    </xf>
    <xf numFmtId="0" fontId="8" fillId="0" borderId="0" xfId="24" applyFont="1" applyBorder="1" applyProtection="1"/>
    <xf numFmtId="167" fontId="8" fillId="0" borderId="2" xfId="20" applyNumberFormat="1" applyFont="1" applyBorder="1" applyAlignment="1" applyProtection="1">
      <alignment vertical="center"/>
    </xf>
    <xf numFmtId="169" fontId="5" fillId="21" borderId="12" xfId="24" applyNumberFormat="1" applyFont="1" applyFill="1" applyBorder="1" applyAlignment="1" applyProtection="1">
      <alignment horizontal="right" vertical="center"/>
    </xf>
    <xf numFmtId="167" fontId="8" fillId="0" borderId="7" xfId="24" applyNumberFormat="1" applyFont="1" applyFill="1" applyBorder="1" applyAlignment="1" applyProtection="1">
      <alignment horizontal="right" vertical="center"/>
    </xf>
    <xf numFmtId="173" fontId="8" fillId="0" borderId="5" xfId="24" applyNumberFormat="1" applyFont="1" applyFill="1" applyBorder="1" applyAlignment="1" applyProtection="1">
      <alignment horizontal="right" vertical="center"/>
    </xf>
    <xf numFmtId="167" fontId="8" fillId="0" borderId="5" xfId="24" applyNumberFormat="1" applyFont="1" applyFill="1" applyBorder="1" applyAlignment="1" applyProtection="1">
      <alignment horizontal="right" vertical="center"/>
    </xf>
    <xf numFmtId="0" fontId="16" fillId="0" borderId="2" xfId="20" applyNumberFormat="1" applyFont="1" applyBorder="1" applyAlignment="1" applyProtection="1">
      <alignment vertical="center"/>
    </xf>
    <xf numFmtId="0" fontId="6" fillId="18" borderId="1" xfId="24" applyFont="1" applyFill="1" applyBorder="1" applyAlignment="1" applyProtection="1">
      <alignment horizontal="left" vertical="center" wrapText="1"/>
    </xf>
    <xf numFmtId="0" fontId="6" fillId="18" borderId="26" xfId="24" applyFont="1" applyFill="1" applyBorder="1" applyAlignment="1" applyProtection="1">
      <alignment horizontal="left" vertical="center"/>
    </xf>
    <xf numFmtId="0" fontId="6" fillId="18" borderId="37" xfId="24" applyFont="1" applyFill="1" applyBorder="1" applyAlignment="1" applyProtection="1">
      <alignment horizontal="left" vertical="center"/>
    </xf>
    <xf numFmtId="0" fontId="7" fillId="18" borderId="43" xfId="24" applyFont="1" applyFill="1" applyBorder="1" applyAlignment="1" applyProtection="1">
      <alignment horizontal="left" vertical="center"/>
    </xf>
    <xf numFmtId="0" fontId="40" fillId="0" borderId="4" xfId="24" applyFont="1" applyFill="1" applyBorder="1" applyAlignment="1" applyProtection="1">
      <alignment vertical="center" shrinkToFit="1"/>
    </xf>
    <xf numFmtId="0" fontId="40" fillId="0" borderId="7" xfId="24" applyFont="1" applyFill="1" applyBorder="1" applyAlignment="1" applyProtection="1">
      <alignment vertical="center" shrinkToFit="1"/>
    </xf>
    <xf numFmtId="0" fontId="3" fillId="0" borderId="32" xfId="0" applyFont="1" applyBorder="1" applyAlignment="1" applyProtection="1">
      <alignment vertical="center"/>
    </xf>
    <xf numFmtId="49" fontId="3" fillId="0" borderId="2" xfId="24" applyNumberFormat="1" applyFont="1" applyBorder="1" applyAlignment="1" applyProtection="1">
      <alignment vertical="center"/>
    </xf>
    <xf numFmtId="0" fontId="3" fillId="17" borderId="4" xfId="24" applyFont="1" applyFill="1" applyBorder="1" applyAlignment="1" applyProtection="1">
      <alignment horizontal="center" vertical="center" shrinkToFit="1"/>
      <protection locked="0"/>
    </xf>
    <xf numFmtId="0" fontId="12" fillId="0" borderId="27" xfId="24" applyFont="1" applyFill="1" applyBorder="1" applyAlignment="1" applyProtection="1">
      <alignment horizontal="center" vertical="center"/>
    </xf>
    <xf numFmtId="1" fontId="12" fillId="0" borderId="27" xfId="24" applyNumberFormat="1" applyFont="1" applyBorder="1" applyAlignment="1" applyProtection="1">
      <alignment horizontal="center" vertical="center"/>
    </xf>
    <xf numFmtId="0" fontId="8" fillId="0" borderId="8" xfId="24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8" fillId="0" borderId="10" xfId="24" applyFont="1" applyFill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</xf>
    <xf numFmtId="3" fontId="12" fillId="21" borderId="2" xfId="24" applyNumberFormat="1" applyFont="1" applyFill="1" applyBorder="1" applyAlignment="1" applyProtection="1">
      <alignment horizontal="right" vertical="center"/>
    </xf>
    <xf numFmtId="0" fontId="8" fillId="0" borderId="29" xfId="24" applyFont="1" applyFill="1" applyBorder="1" applyAlignment="1" applyProtection="1">
      <alignment horizontal="right" vertical="center"/>
    </xf>
    <xf numFmtId="3" fontId="8" fillId="0" borderId="27" xfId="24" applyNumberFormat="1" applyFont="1" applyFill="1" applyBorder="1" applyAlignment="1" applyProtection="1">
      <alignment horizontal="right" vertical="center"/>
    </xf>
    <xf numFmtId="3" fontId="8" fillId="0" borderId="28" xfId="24" applyNumberFormat="1" applyFont="1" applyFill="1" applyBorder="1" applyAlignment="1" applyProtection="1">
      <alignment horizontal="right" vertical="center"/>
    </xf>
    <xf numFmtId="0" fontId="8" fillId="0" borderId="32" xfId="24" applyFont="1" applyFill="1" applyBorder="1" applyAlignment="1" applyProtection="1">
      <alignment horizontal="left" vertical="center"/>
    </xf>
    <xf numFmtId="3" fontId="8" fillId="0" borderId="32" xfId="24" applyNumberFormat="1" applyFont="1" applyFill="1" applyBorder="1" applyAlignment="1" applyProtection="1">
      <alignment horizontal="right" vertical="center"/>
    </xf>
    <xf numFmtId="0" fontId="35" fillId="0" borderId="55" xfId="24" applyFont="1" applyFill="1" applyBorder="1" applyAlignment="1" applyProtection="1">
      <alignment vertical="center"/>
    </xf>
    <xf numFmtId="169" fontId="12" fillId="21" borderId="33" xfId="24" applyNumberFormat="1" applyFont="1" applyFill="1" applyBorder="1" applyAlignment="1" applyProtection="1">
      <alignment vertical="center"/>
    </xf>
    <xf numFmtId="169" fontId="12" fillId="21" borderId="39" xfId="24" applyNumberFormat="1" applyFont="1" applyFill="1" applyBorder="1" applyAlignment="1" applyProtection="1">
      <alignment vertical="center"/>
    </xf>
    <xf numFmtId="169" fontId="12" fillId="21" borderId="40" xfId="24" applyNumberFormat="1" applyFont="1" applyFill="1" applyBorder="1" applyAlignment="1" applyProtection="1">
      <alignment vertical="center"/>
    </xf>
    <xf numFmtId="169" fontId="12" fillId="21" borderId="34" xfId="24" applyNumberFormat="1" applyFont="1" applyFill="1" applyBorder="1" applyAlignment="1" applyProtection="1">
      <alignment vertical="center"/>
    </xf>
    <xf numFmtId="169" fontId="12" fillId="21" borderId="56" xfId="24" applyNumberFormat="1" applyFont="1" applyFill="1" applyBorder="1" applyAlignment="1" applyProtection="1">
      <alignment vertical="center"/>
    </xf>
    <xf numFmtId="169" fontId="12" fillId="21" borderId="41" xfId="24" applyNumberFormat="1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169" fontId="12" fillId="21" borderId="4" xfId="24" applyNumberFormat="1" applyFont="1" applyFill="1" applyBorder="1" applyAlignment="1" applyProtection="1">
      <alignment horizontal="right" vertical="center"/>
    </xf>
    <xf numFmtId="1" fontId="41" fillId="0" borderId="2" xfId="24" applyNumberFormat="1" applyFont="1" applyBorder="1" applyAlignment="1" applyProtection="1">
      <alignment horizontal="right" vertical="center"/>
    </xf>
    <xf numFmtId="0" fontId="41" fillId="0" borderId="2" xfId="24" applyFont="1" applyFill="1" applyBorder="1" applyAlignment="1" applyProtection="1">
      <alignment horizontal="right" vertical="center"/>
    </xf>
    <xf numFmtId="1" fontId="41" fillId="0" borderId="11" xfId="24" applyNumberFormat="1" applyFont="1" applyBorder="1" applyAlignment="1" applyProtection="1">
      <alignment horizontal="right" vertical="center"/>
    </xf>
    <xf numFmtId="0" fontId="41" fillId="0" borderId="2" xfId="24" applyFont="1" applyFill="1" applyBorder="1" applyAlignment="1" applyProtection="1">
      <alignment horizontal="right" vertical="center" shrinkToFit="1"/>
    </xf>
    <xf numFmtId="0" fontId="41" fillId="0" borderId="32" xfId="24" applyFont="1" applyFill="1" applyBorder="1" applyAlignment="1" applyProtection="1">
      <alignment horizontal="right" vertical="center"/>
    </xf>
    <xf numFmtId="0" fontId="8" fillId="0" borderId="29" xfId="24" applyFont="1" applyBorder="1" applyAlignment="1" applyProtection="1">
      <alignment horizontal="right"/>
    </xf>
    <xf numFmtId="0" fontId="8" fillId="17" borderId="7" xfId="24" applyFont="1" applyFill="1" applyBorder="1" applyAlignment="1" applyProtection="1">
      <alignment vertical="center"/>
      <protection locked="0"/>
    </xf>
    <xf numFmtId="3" fontId="8" fillId="17" borderId="7" xfId="24" applyNumberFormat="1" applyFont="1" applyFill="1" applyBorder="1" applyAlignment="1" applyProtection="1">
      <alignment vertical="center" shrinkToFit="1"/>
      <protection locked="0"/>
    </xf>
    <xf numFmtId="3" fontId="8" fillId="17" borderId="16" xfId="24" applyNumberFormat="1" applyFont="1" applyFill="1" applyBorder="1" applyAlignment="1" applyProtection="1">
      <alignment vertical="center" shrinkToFit="1"/>
      <protection locked="0"/>
    </xf>
    <xf numFmtId="3" fontId="8" fillId="17" borderId="22" xfId="24" applyNumberFormat="1" applyFont="1" applyFill="1" applyBorder="1" applyAlignment="1" applyProtection="1">
      <alignment vertical="center" shrinkToFit="1"/>
      <protection locked="0"/>
    </xf>
    <xf numFmtId="3" fontId="8" fillId="17" borderId="57" xfId="24" applyNumberFormat="1" applyFont="1" applyFill="1" applyBorder="1" applyAlignment="1" applyProtection="1">
      <alignment vertical="center" shrinkToFit="1"/>
      <protection locked="0"/>
    </xf>
    <xf numFmtId="0" fontId="2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1" fontId="5" fillId="0" borderId="2" xfId="24" applyNumberFormat="1" applyFont="1" applyBorder="1" applyAlignment="1" applyProtection="1">
      <alignment horizontal="right" vertical="center"/>
    </xf>
    <xf numFmtId="0" fontId="5" fillId="0" borderId="2" xfId="24" applyFont="1" applyBorder="1" applyAlignment="1" applyProtection="1">
      <alignment horizontal="right" vertical="center"/>
    </xf>
    <xf numFmtId="0" fontId="5" fillId="0" borderId="2" xfId="24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3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2" fillId="0" borderId="28" xfId="0" applyNumberFormat="1" applyFont="1" applyFill="1" applyBorder="1" applyAlignment="1" applyProtection="1">
      <alignment vertical="center"/>
    </xf>
    <xf numFmtId="3" fontId="6" fillId="0" borderId="2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8" fillId="0" borderId="0" xfId="0" applyFont="1" applyFill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28" xfId="0" applyFont="1" applyFill="1" applyBorder="1" applyAlignment="1" applyProtection="1">
      <alignment vertical="center"/>
    </xf>
    <xf numFmtId="0" fontId="12" fillId="0" borderId="2" xfId="24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vertical="center"/>
    </xf>
    <xf numFmtId="3" fontId="12" fillId="0" borderId="2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8" fillId="0" borderId="28" xfId="0" applyNumberFormat="1" applyFont="1" applyFill="1" applyBorder="1" applyAlignment="1" applyProtection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3" fontId="8" fillId="0" borderId="2" xfId="0" applyNumberFormat="1" applyFont="1" applyBorder="1" applyAlignment="1" applyProtection="1">
      <alignment vertical="center"/>
    </xf>
    <xf numFmtId="0" fontId="20" fillId="0" borderId="28" xfId="0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9" fontId="6" fillId="18" borderId="2" xfId="21" applyNumberFormat="1" applyFont="1" applyFill="1" applyBorder="1" applyAlignment="1">
      <alignment horizontal="right" vertical="center"/>
    </xf>
    <xf numFmtId="0" fontId="3" fillId="0" borderId="11" xfId="24" applyFont="1" applyBorder="1" applyAlignment="1" applyProtection="1">
      <alignment vertical="center"/>
    </xf>
    <xf numFmtId="0" fontId="3" fillId="0" borderId="5" xfId="24" applyFont="1" applyBorder="1" applyAlignment="1" applyProtection="1">
      <alignment vertical="center"/>
    </xf>
    <xf numFmtId="0" fontId="3" fillId="0" borderId="2" xfId="24" applyFont="1" applyBorder="1" applyAlignment="1" applyProtection="1">
      <alignment horizontal="left" vertical="center"/>
    </xf>
    <xf numFmtId="0" fontId="3" fillId="0" borderId="2" xfId="24" applyFont="1" applyBorder="1" applyAlignment="1" applyProtection="1">
      <alignment vertical="center"/>
    </xf>
    <xf numFmtId="3" fontId="3" fillId="0" borderId="2" xfId="24" applyNumberFormat="1" applyFont="1" applyFill="1" applyBorder="1" applyAlignment="1" applyProtection="1">
      <alignment vertical="center"/>
    </xf>
    <xf numFmtId="3" fontId="3" fillId="0" borderId="11" xfId="25" applyNumberFormat="1" applyFont="1" applyFill="1" applyBorder="1" applyAlignment="1" applyProtection="1">
      <alignment vertical="center"/>
    </xf>
    <xf numFmtId="3" fontId="8" fillId="0" borderId="3" xfId="24" applyNumberFormat="1" applyFont="1" applyFill="1" applyBorder="1" applyAlignment="1" applyProtection="1">
      <alignment horizontal="right" vertical="center" wrapText="1"/>
    </xf>
    <xf numFmtId="3" fontId="8" fillId="19" borderId="3" xfId="24" applyNumberFormat="1" applyFont="1" applyFill="1" applyBorder="1" applyAlignment="1" applyProtection="1">
      <alignment horizontal="right" vertical="center" wrapText="1"/>
    </xf>
    <xf numFmtId="3" fontId="3" fillId="17" borderId="2" xfId="24" applyNumberFormat="1" applyFont="1" applyFill="1" applyBorder="1" applyAlignment="1" applyProtection="1">
      <alignment vertical="center"/>
      <protection locked="0"/>
    </xf>
    <xf numFmtId="9" fontId="3" fillId="17" borderId="2" xfId="24" applyNumberFormat="1" applyFont="1" applyFill="1" applyBorder="1" applyAlignment="1" applyProtection="1">
      <alignment vertical="center"/>
      <protection locked="0"/>
    </xf>
    <xf numFmtId="10" fontId="3" fillId="17" borderId="2" xfId="24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0" fontId="8" fillId="0" borderId="58" xfId="25" applyNumberFormat="1" applyFont="1" applyFill="1" applyBorder="1" applyAlignment="1" applyProtection="1">
      <alignment vertical="center"/>
    </xf>
    <xf numFmtId="0" fontId="8" fillId="0" borderId="57" xfId="25" applyNumberFormat="1" applyFont="1" applyFill="1" applyBorder="1" applyAlignment="1" applyProtection="1">
      <alignment vertical="center"/>
    </xf>
    <xf numFmtId="0" fontId="3" fillId="0" borderId="34" xfId="25" applyNumberFormat="1" applyFont="1" applyFill="1" applyBorder="1" applyAlignment="1" applyProtection="1">
      <alignment vertical="center"/>
    </xf>
    <xf numFmtId="0" fontId="3" fillId="0" borderId="29" xfId="24" applyFont="1" applyBorder="1" applyAlignment="1" applyProtection="1">
      <alignment vertical="center"/>
    </xf>
    <xf numFmtId="14" fontId="7" fillId="0" borderId="11" xfId="0" applyNumberFormat="1" applyFont="1" applyBorder="1" applyAlignment="1" applyProtection="1">
      <alignment horizontal="center" vertical="center"/>
    </xf>
    <xf numFmtId="14" fontId="7" fillId="0" borderId="6" xfId="0" applyNumberFormat="1" applyFont="1" applyBorder="1" applyAlignment="1" applyProtection="1">
      <alignment horizontal="center" vertical="center"/>
    </xf>
    <xf numFmtId="0" fontId="3" fillId="0" borderId="28" xfId="24" applyFont="1" applyBorder="1" applyAlignment="1" applyProtection="1">
      <alignment horizontal="left" vertical="center"/>
    </xf>
    <xf numFmtId="3" fontId="3" fillId="0" borderId="28" xfId="24" applyNumberFormat="1" applyFont="1" applyFill="1" applyBorder="1" applyAlignment="1" applyProtection="1">
      <alignment vertical="center"/>
    </xf>
    <xf numFmtId="3" fontId="3" fillId="0" borderId="29" xfId="24" applyNumberFormat="1" applyFont="1" applyFill="1" applyBorder="1" applyAlignment="1" applyProtection="1">
      <alignment vertical="center"/>
    </xf>
    <xf numFmtId="3" fontId="3" fillId="0" borderId="32" xfId="24" applyNumberFormat="1" applyFont="1" applyFill="1" applyBorder="1" applyAlignment="1" applyProtection="1">
      <alignment vertical="center"/>
    </xf>
    <xf numFmtId="3" fontId="3" fillId="17" borderId="2" xfId="24" applyNumberFormat="1" applyFont="1" applyFill="1" applyBorder="1" applyAlignment="1" applyProtection="1">
      <alignment horizontal="right" vertical="center"/>
      <protection locked="0"/>
    </xf>
    <xf numFmtId="0" fontId="3" fillId="0" borderId="26" xfId="25" applyNumberFormat="1" applyFont="1" applyFill="1" applyBorder="1" applyAlignment="1" applyProtection="1">
      <alignment vertical="center"/>
    </xf>
    <xf numFmtId="3" fontId="6" fillId="20" borderId="28" xfId="0" applyNumberFormat="1" applyFont="1" applyFill="1" applyBorder="1" applyAlignment="1" applyProtection="1">
      <alignment vertical="center"/>
    </xf>
    <xf numFmtId="3" fontId="6" fillId="20" borderId="29" xfId="0" applyNumberFormat="1" applyFont="1" applyFill="1" applyBorder="1" applyAlignment="1" applyProtection="1">
      <alignment vertical="center"/>
    </xf>
    <xf numFmtId="3" fontId="6" fillId="20" borderId="32" xfId="0" applyNumberFormat="1" applyFont="1" applyFill="1" applyBorder="1" applyAlignment="1" applyProtection="1">
      <alignment vertical="center"/>
    </xf>
    <xf numFmtId="0" fontId="21" fillId="0" borderId="10" xfId="0" applyFont="1" applyFill="1" applyBorder="1" applyAlignment="1" applyProtection="1">
      <alignment vertical="center"/>
    </xf>
    <xf numFmtId="1" fontId="12" fillId="0" borderId="11" xfId="24" applyNumberFormat="1" applyFont="1" applyBorder="1" applyAlignment="1" applyProtection="1">
      <alignment vertical="center"/>
    </xf>
    <xf numFmtId="0" fontId="3" fillId="0" borderId="7" xfId="24" applyFont="1" applyBorder="1" applyAlignment="1" applyProtection="1">
      <alignment horizontal="left" vertical="center"/>
    </xf>
    <xf numFmtId="0" fontId="3" fillId="0" borderId="12" xfId="24" applyFont="1" applyBorder="1" applyAlignment="1" applyProtection="1">
      <alignment vertical="center" wrapText="1"/>
    </xf>
    <xf numFmtId="3" fontId="3" fillId="0" borderId="12" xfId="24" quotePrefix="1" applyNumberFormat="1" applyFont="1" applyFill="1" applyBorder="1" applyAlignment="1" applyProtection="1">
      <alignment vertical="center"/>
    </xf>
    <xf numFmtId="0" fontId="3" fillId="0" borderId="5" xfId="24" applyFont="1" applyBorder="1" applyAlignment="1" applyProtection="1">
      <alignment vertical="center" wrapText="1"/>
    </xf>
    <xf numFmtId="3" fontId="3" fillId="0" borderId="5" xfId="24" quotePrefix="1" applyNumberFormat="1" applyFont="1" applyFill="1" applyBorder="1" applyAlignment="1" applyProtection="1">
      <alignment vertical="center"/>
    </xf>
    <xf numFmtId="0" fontId="6" fillId="18" borderId="3" xfId="24" applyFont="1" applyFill="1" applyBorder="1" applyAlignment="1" applyProtection="1">
      <alignment horizontal="left" vertical="center"/>
    </xf>
    <xf numFmtId="3" fontId="6" fillId="18" borderId="12" xfId="24" quotePrefix="1" applyNumberFormat="1" applyFont="1" applyFill="1" applyBorder="1" applyAlignment="1" applyProtection="1">
      <alignment vertical="center"/>
    </xf>
    <xf numFmtId="0" fontId="6" fillId="18" borderId="3" xfId="24" applyFont="1" applyFill="1" applyBorder="1" applyAlignment="1" applyProtection="1">
      <alignment vertical="center" wrapText="1"/>
    </xf>
    <xf numFmtId="0" fontId="3" fillId="0" borderId="7" xfId="24" applyFont="1" applyBorder="1" applyAlignment="1" applyProtection="1">
      <alignment horizontal="left" vertical="top"/>
    </xf>
    <xf numFmtId="0" fontId="3" fillId="0" borderId="5" xfId="24" applyFont="1" applyBorder="1" applyAlignment="1" applyProtection="1">
      <alignment horizontal="left" vertical="center"/>
    </xf>
    <xf numFmtId="0" fontId="6" fillId="0" borderId="0" xfId="24" applyFont="1" applyFill="1" applyBorder="1" applyAlignment="1" applyProtection="1">
      <alignment horizontal="left" vertical="center"/>
    </xf>
    <xf numFmtId="3" fontId="23" fillId="0" borderId="32" xfId="25" applyNumberFormat="1" applyFont="1" applyFill="1" applyBorder="1" applyAlignment="1" applyProtection="1">
      <alignment vertical="center"/>
    </xf>
    <xf numFmtId="3" fontId="6" fillId="0" borderId="7" xfId="25" applyNumberFormat="1" applyFont="1" applyFill="1" applyBorder="1" applyAlignment="1" applyProtection="1">
      <alignment vertical="center"/>
    </xf>
    <xf numFmtId="3" fontId="3" fillId="0" borderId="7" xfId="25" applyNumberFormat="1" applyFont="1" applyFill="1" applyBorder="1" applyAlignment="1" applyProtection="1">
      <alignment vertical="center"/>
    </xf>
    <xf numFmtId="3" fontId="6" fillId="0" borderId="59" xfId="25" applyNumberFormat="1" applyFont="1" applyFill="1" applyBorder="1" applyAlignment="1" applyProtection="1">
      <alignment vertical="center"/>
    </xf>
    <xf numFmtId="3" fontId="6" fillId="0" borderId="58" xfId="25" applyNumberFormat="1" applyFont="1" applyFill="1" applyBorder="1" applyAlignment="1" applyProtection="1">
      <alignment vertical="center"/>
    </xf>
    <xf numFmtId="3" fontId="6" fillId="0" borderId="57" xfId="25" applyNumberFormat="1" applyFont="1" applyFill="1" applyBorder="1" applyAlignment="1" applyProtection="1">
      <alignment vertical="center"/>
    </xf>
    <xf numFmtId="3" fontId="6" fillId="0" borderId="3" xfId="25" applyNumberFormat="1" applyFont="1" applyFill="1" applyBorder="1" applyAlignment="1" applyProtection="1">
      <alignment vertical="center"/>
    </xf>
    <xf numFmtId="3" fontId="3" fillId="0" borderId="3" xfId="25" applyNumberFormat="1" applyFont="1" applyFill="1" applyBorder="1" applyAlignment="1" applyProtection="1">
      <alignment vertical="center"/>
    </xf>
    <xf numFmtId="3" fontId="6" fillId="0" borderId="35" xfId="25" applyNumberFormat="1" applyFont="1" applyFill="1" applyBorder="1" applyAlignment="1" applyProtection="1">
      <alignment vertical="center"/>
    </xf>
    <xf numFmtId="3" fontId="6" fillId="0" borderId="60" xfId="25" applyNumberFormat="1" applyFont="1" applyFill="1" applyBorder="1" applyAlignment="1" applyProtection="1">
      <alignment vertical="center"/>
    </xf>
    <xf numFmtId="3" fontId="6" fillId="0" borderId="24" xfId="25" applyNumberFormat="1" applyFont="1" applyFill="1" applyBorder="1" applyAlignment="1" applyProtection="1">
      <alignment vertical="center"/>
    </xf>
    <xf numFmtId="3" fontId="23" fillId="18" borderId="28" xfId="25" applyNumberFormat="1" applyFont="1" applyFill="1" applyBorder="1" applyAlignment="1" applyProtection="1">
      <alignment vertical="center"/>
    </xf>
    <xf numFmtId="3" fontId="23" fillId="18" borderId="32" xfId="25" applyNumberFormat="1" applyFont="1" applyFill="1" applyBorder="1" applyAlignment="1" applyProtection="1">
      <alignment vertical="center"/>
    </xf>
    <xf numFmtId="3" fontId="23" fillId="18" borderId="29" xfId="25" applyNumberFormat="1" applyFont="1" applyFill="1" applyBorder="1" applyAlignment="1" applyProtection="1">
      <alignment vertical="center"/>
    </xf>
    <xf numFmtId="165" fontId="5" fillId="0" borderId="2" xfId="25" applyNumberFormat="1" applyFont="1" applyFill="1" applyBorder="1" applyAlignment="1" applyProtection="1">
      <alignment vertical="center"/>
    </xf>
    <xf numFmtId="3" fontId="3" fillId="19" borderId="32" xfId="25" applyNumberFormat="1" applyFont="1" applyFill="1" applyBorder="1" applyAlignment="1" applyProtection="1">
      <alignment vertical="center"/>
    </xf>
    <xf numFmtId="3" fontId="6" fillId="18" borderId="3" xfId="24" applyNumberFormat="1" applyFont="1" applyFill="1" applyBorder="1" applyAlignment="1" applyProtection="1">
      <alignment vertical="center"/>
    </xf>
    <xf numFmtId="9" fontId="8" fillId="0" borderId="32" xfId="24" applyNumberFormat="1" applyFont="1" applyFill="1" applyBorder="1" applyAlignment="1" applyProtection="1">
      <alignment vertical="center"/>
    </xf>
    <xf numFmtId="0" fontId="3" fillId="0" borderId="32" xfId="25" applyFont="1" applyFill="1" applyBorder="1" applyAlignment="1" applyProtection="1">
      <alignment vertical="center"/>
    </xf>
    <xf numFmtId="3" fontId="3" fillId="0" borderId="32" xfId="25" applyNumberFormat="1" applyFont="1" applyFill="1" applyBorder="1" applyAlignment="1" applyProtection="1">
      <alignment vertical="center"/>
    </xf>
    <xf numFmtId="3" fontId="8" fillId="0" borderId="2" xfId="25" applyNumberFormat="1" applyFont="1" applyFill="1" applyBorder="1" applyAlignment="1" applyProtection="1">
      <alignment vertical="center"/>
    </xf>
    <xf numFmtId="9" fontId="3" fillId="0" borderId="2" xfId="25" applyNumberFormat="1" applyFont="1" applyFill="1" applyBorder="1" applyAlignment="1" applyProtection="1">
      <alignment vertical="center"/>
    </xf>
    <xf numFmtId="9" fontId="6" fillId="0" borderId="58" xfId="25" applyNumberFormat="1" applyFont="1" applyFill="1" applyBorder="1" applyAlignment="1" applyProtection="1">
      <alignment vertical="center"/>
    </xf>
    <xf numFmtId="9" fontId="3" fillId="0" borderId="39" xfId="25" applyNumberFormat="1" applyFont="1" applyFill="1" applyBorder="1" applyAlignment="1" applyProtection="1">
      <alignment vertical="center"/>
    </xf>
    <xf numFmtId="9" fontId="3" fillId="0" borderId="40" xfId="25" applyNumberFormat="1" applyFont="1" applyFill="1" applyBorder="1" applyAlignment="1" applyProtection="1">
      <alignment vertical="center"/>
    </xf>
    <xf numFmtId="0" fontId="0" fillId="0" borderId="32" xfId="0" applyFill="1" applyBorder="1" applyAlignment="1">
      <alignment vertical="center"/>
    </xf>
    <xf numFmtId="3" fontId="6" fillId="18" borderId="6" xfId="24" applyNumberFormat="1" applyFont="1" applyFill="1" applyBorder="1" applyAlignment="1" applyProtection="1">
      <alignment vertical="center"/>
    </xf>
    <xf numFmtId="165" fontId="8" fillId="17" borderId="4" xfId="24" applyNumberFormat="1" applyFont="1" applyFill="1" applyBorder="1" applyAlignment="1" applyProtection="1">
      <alignment horizontal="right" vertical="center" shrinkToFit="1"/>
      <protection locked="0"/>
    </xf>
    <xf numFmtId="165" fontId="8" fillId="17" borderId="7" xfId="24" applyNumberFormat="1" applyFont="1" applyFill="1" applyBorder="1" applyAlignment="1" applyProtection="1">
      <alignment horizontal="right" vertical="center" shrinkToFit="1"/>
      <protection locked="0"/>
    </xf>
    <xf numFmtId="2" fontId="8" fillId="0" borderId="5" xfId="24" applyNumberFormat="1" applyFont="1" applyBorder="1" applyAlignment="1" applyProtection="1">
      <alignment horizontal="left" vertical="center"/>
    </xf>
    <xf numFmtId="3" fontId="8" fillId="24" borderId="5" xfId="24" applyNumberFormat="1" applyFont="1" applyFill="1" applyBorder="1" applyAlignment="1" applyProtection="1">
      <alignment vertical="center"/>
    </xf>
    <xf numFmtId="3" fontId="6" fillId="24" borderId="6" xfId="24" applyNumberFormat="1" applyFont="1" applyFill="1" applyBorder="1" applyAlignment="1" applyProtection="1">
      <alignment vertical="center"/>
    </xf>
    <xf numFmtId="3" fontId="8" fillId="24" borderId="3" xfId="24" applyNumberFormat="1" applyFont="1" applyFill="1" applyBorder="1" applyAlignment="1" applyProtection="1">
      <alignment vertical="center"/>
    </xf>
    <xf numFmtId="3" fontId="6" fillId="24" borderId="6" xfId="24" applyNumberFormat="1" applyFont="1" applyFill="1" applyBorder="1" applyAlignment="1" applyProtection="1">
      <alignment vertical="center"/>
    </xf>
    <xf numFmtId="2" fontId="8" fillId="0" borderId="3" xfId="24" applyNumberFormat="1" applyFont="1" applyFill="1" applyBorder="1" applyAlignment="1" applyProtection="1">
      <alignment horizontal="left" vertical="center"/>
    </xf>
    <xf numFmtId="0" fontId="3" fillId="0" borderId="7" xfId="24" applyFont="1" applyFill="1" applyBorder="1" applyAlignment="1" applyProtection="1">
      <alignment vertical="center" wrapText="1"/>
    </xf>
    <xf numFmtId="0" fontId="3" fillId="0" borderId="12" xfId="24" applyFont="1" applyFill="1" applyBorder="1" applyAlignment="1" applyProtection="1">
      <alignment vertical="center"/>
    </xf>
    <xf numFmtId="1" fontId="8" fillId="0" borderId="3" xfId="24" applyNumberFormat="1" applyFont="1" applyBorder="1" applyAlignment="1" applyProtection="1">
      <alignment horizontal="left" vertical="center"/>
    </xf>
    <xf numFmtId="0" fontId="3" fillId="0" borderId="3" xfId="24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2" fontId="5" fillId="25" borderId="6" xfId="24" applyNumberFormat="1" applyFont="1" applyFill="1" applyBorder="1" applyAlignment="1" applyProtection="1">
      <alignment horizontal="left" vertical="center"/>
    </xf>
    <xf numFmtId="0" fontId="5" fillId="25" borderId="6" xfId="24" applyFont="1" applyFill="1" applyBorder="1" applyAlignment="1" applyProtection="1">
      <alignment vertical="center"/>
    </xf>
    <xf numFmtId="0" fontId="3" fillId="0" borderId="3" xfId="24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5" xfId="24" applyFont="1" applyBorder="1" applyAlignment="1" applyProtection="1">
      <alignment vertical="center"/>
    </xf>
    <xf numFmtId="0" fontId="5" fillId="0" borderId="2" xfId="24" applyFont="1" applyFill="1" applyBorder="1" applyAlignment="1" applyProtection="1">
      <alignment vertical="center"/>
    </xf>
    <xf numFmtId="0" fontId="5" fillId="0" borderId="0" xfId="24" applyFont="1" applyFill="1" applyAlignment="1" applyProtection="1">
      <alignment vertical="center"/>
    </xf>
    <xf numFmtId="0" fontId="17" fillId="0" borderId="11" xfId="24" applyFont="1" applyBorder="1" applyAlignment="1" applyProtection="1">
      <alignment vertical="center"/>
    </xf>
    <xf numFmtId="3" fontId="3" fillId="17" borderId="2" xfId="0" applyNumberFormat="1" applyFont="1" applyFill="1" applyBorder="1" applyAlignment="1" applyProtection="1">
      <alignment horizontal="right" vertical="center"/>
      <protection locked="0"/>
    </xf>
    <xf numFmtId="0" fontId="3" fillId="17" borderId="2" xfId="0" applyFont="1" applyFill="1" applyBorder="1" applyAlignment="1" applyProtection="1">
      <alignment horizontal="center" vertical="center"/>
      <protection locked="0"/>
    </xf>
    <xf numFmtId="3" fontId="3" fillId="0" borderId="21" xfId="0" applyNumberFormat="1" applyFont="1" applyFill="1" applyBorder="1" applyAlignment="1">
      <alignment horizontal="right" vertical="center"/>
    </xf>
    <xf numFmtId="0" fontId="3" fillId="0" borderId="11" xfId="24" applyFont="1" applyFill="1" applyBorder="1" applyAlignment="1" applyProtection="1">
      <alignment vertical="center"/>
    </xf>
    <xf numFmtId="0" fontId="3" fillId="0" borderId="11" xfId="24" applyFont="1" applyFill="1" applyBorder="1" applyAlignment="1" applyProtection="1">
      <alignment horizontal="left" vertical="center"/>
    </xf>
    <xf numFmtId="0" fontId="3" fillId="0" borderId="11" xfId="24" applyFont="1" applyBorder="1" applyAlignment="1" applyProtection="1">
      <alignment horizontal="left" vertical="center"/>
    </xf>
    <xf numFmtId="169" fontId="12" fillId="21" borderId="5" xfId="24" applyNumberFormat="1" applyFont="1" applyFill="1" applyBorder="1" applyAlignment="1" applyProtection="1">
      <alignment horizontal="right" vertical="center"/>
    </xf>
    <xf numFmtId="0" fontId="5" fillId="0" borderId="2" xfId="24" applyFont="1" applyBorder="1" applyAlignment="1" applyProtection="1">
      <alignment vertical="center"/>
    </xf>
    <xf numFmtId="0" fontId="5" fillId="0" borderId="0" xfId="0" applyFont="1" applyFill="1"/>
    <xf numFmtId="0" fontId="3" fillId="0" borderId="0" xfId="0" quotePrefix="1" applyFont="1"/>
    <xf numFmtId="3" fontId="3" fillId="17" borderId="2" xfId="24" applyNumberFormat="1" applyFont="1" applyFill="1" applyBorder="1" applyAlignment="1" applyProtection="1">
      <alignment vertical="center" shrinkToFit="1"/>
      <protection locked="0"/>
    </xf>
    <xf numFmtId="0" fontId="8" fillId="17" borderId="7" xfId="24" applyFont="1" applyFill="1" applyBorder="1" applyAlignment="1" applyProtection="1">
      <alignment horizontal="center" vertical="center" shrinkToFit="1"/>
      <protection locked="0"/>
    </xf>
    <xf numFmtId="167" fontId="8" fillId="0" borderId="66" xfId="24" applyNumberFormat="1" applyFont="1" applyFill="1" applyBorder="1" applyAlignment="1" applyProtection="1">
      <alignment vertical="center" shrinkToFit="1"/>
    </xf>
    <xf numFmtId="167" fontId="8" fillId="0" borderId="22" xfId="24" applyNumberFormat="1" applyFont="1" applyFill="1" applyBorder="1" applyAlignment="1" applyProtection="1">
      <alignment vertical="center" shrinkToFit="1"/>
    </xf>
    <xf numFmtId="49" fontId="3" fillId="17" borderId="4" xfId="24" applyNumberFormat="1" applyFont="1" applyFill="1" applyBorder="1" applyAlignment="1" applyProtection="1">
      <alignment vertical="center"/>
      <protection locked="0"/>
    </xf>
    <xf numFmtId="0" fontId="3" fillId="17" borderId="4" xfId="24" applyFont="1" applyFill="1" applyBorder="1" applyAlignment="1" applyProtection="1">
      <alignment vertical="center" shrinkToFit="1"/>
      <protection locked="0"/>
    </xf>
    <xf numFmtId="49" fontId="3" fillId="17" borderId="7" xfId="24" applyNumberFormat="1" applyFont="1" applyFill="1" applyBorder="1" applyAlignment="1" applyProtection="1">
      <alignment vertical="center"/>
      <protection locked="0"/>
    </xf>
    <xf numFmtId="3" fontId="6" fillId="20" borderId="11" xfId="0" applyNumberFormat="1" applyFont="1" applyFill="1" applyBorder="1" applyAlignment="1" applyProtection="1">
      <alignment horizontal="right" vertical="center"/>
    </xf>
    <xf numFmtId="3" fontId="6" fillId="20" borderId="26" xfId="0" applyNumberFormat="1" applyFont="1" applyFill="1" applyBorder="1" applyAlignment="1" applyProtection="1">
      <alignment horizontal="right" vertical="center"/>
    </xf>
    <xf numFmtId="0" fontId="8" fillId="0" borderId="0" xfId="24" applyFont="1" applyBorder="1" applyAlignment="1" applyProtection="1">
      <alignment horizontal="left" vertical="center"/>
    </xf>
    <xf numFmtId="0" fontId="3" fillId="0" borderId="0" xfId="24" applyFont="1" applyBorder="1" applyAlignment="1" applyProtection="1">
      <alignment vertical="center"/>
    </xf>
    <xf numFmtId="0" fontId="17" fillId="0" borderId="12" xfId="24" applyFont="1" applyBorder="1" applyAlignment="1" applyProtection="1">
      <alignment vertical="center"/>
    </xf>
    <xf numFmtId="3" fontId="12" fillId="21" borderId="3" xfId="24" applyNumberFormat="1" applyFont="1" applyFill="1" applyBorder="1" applyAlignment="1" applyProtection="1">
      <alignment horizontal="right" vertical="center"/>
    </xf>
    <xf numFmtId="0" fontId="5" fillId="0" borderId="4" xfId="24" applyFont="1" applyBorder="1" applyAlignment="1" applyProtection="1">
      <alignment horizontal="left" vertical="center"/>
    </xf>
    <xf numFmtId="0" fontId="5" fillId="0" borderId="4" xfId="24" applyFont="1" applyBorder="1" applyAlignment="1" applyProtection="1">
      <alignment vertical="center"/>
    </xf>
    <xf numFmtId="0" fontId="3" fillId="0" borderId="4" xfId="24" applyFont="1" applyFill="1" applyBorder="1" applyAlignment="1" applyProtection="1">
      <alignment horizontal="left" vertical="center"/>
    </xf>
    <xf numFmtId="0" fontId="3" fillId="0" borderId="4" xfId="24" applyFont="1" applyFill="1" applyBorder="1" applyAlignment="1" applyProtection="1">
      <alignment vertical="center"/>
    </xf>
    <xf numFmtId="0" fontId="3" fillId="0" borderId="3" xfId="24" applyFont="1" applyFill="1" applyBorder="1" applyAlignment="1" applyProtection="1">
      <alignment horizontal="left" vertical="center"/>
    </xf>
    <xf numFmtId="0" fontId="3" fillId="0" borderId="9" xfId="24" applyFont="1" applyFill="1" applyBorder="1" applyAlignment="1" applyProtection="1">
      <alignment horizontal="left" vertical="center"/>
    </xf>
    <xf numFmtId="0" fontId="3" fillId="0" borderId="9" xfId="24" applyFont="1" applyFill="1" applyBorder="1" applyAlignment="1" applyProtection="1">
      <alignment vertical="center"/>
    </xf>
    <xf numFmtId="0" fontId="3" fillId="0" borderId="5" xfId="24" applyFont="1" applyFill="1" applyBorder="1" applyAlignment="1" applyProtection="1">
      <alignment horizontal="left" vertical="center"/>
    </xf>
    <xf numFmtId="0" fontId="3" fillId="0" borderId="5" xfId="24" applyFont="1" applyFill="1" applyBorder="1" applyAlignment="1" applyProtection="1">
      <alignment vertical="center"/>
    </xf>
    <xf numFmtId="3" fontId="8" fillId="24" borderId="4" xfId="24" applyNumberFormat="1" applyFont="1" applyFill="1" applyBorder="1" applyAlignment="1" applyProtection="1">
      <alignment vertical="center"/>
    </xf>
    <xf numFmtId="9" fontId="3" fillId="0" borderId="28" xfId="25" applyNumberFormat="1" applyFont="1" applyFill="1" applyBorder="1" applyAlignment="1" applyProtection="1">
      <alignment vertical="center"/>
    </xf>
    <xf numFmtId="9" fontId="3" fillId="0" borderId="32" xfId="25" applyNumberFormat="1" applyFont="1" applyFill="1" applyBorder="1" applyAlignment="1" applyProtection="1">
      <alignment vertical="center"/>
    </xf>
    <xf numFmtId="9" fontId="3" fillId="0" borderId="29" xfId="25" applyNumberFormat="1" applyFont="1" applyFill="1" applyBorder="1" applyAlignment="1" applyProtection="1">
      <alignment vertical="center"/>
    </xf>
    <xf numFmtId="9" fontId="3" fillId="0" borderId="0" xfId="25" applyNumberFormat="1" applyFont="1" applyFill="1" applyBorder="1" applyAlignment="1" applyProtection="1">
      <alignment vertical="center"/>
    </xf>
    <xf numFmtId="0" fontId="7" fillId="0" borderId="0" xfId="25" applyFont="1" applyFill="1" applyBorder="1" applyAlignment="1" applyProtection="1"/>
    <xf numFmtId="3" fontId="8" fillId="17" borderId="5" xfId="24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Alignment="1">
      <alignment vertical="center"/>
    </xf>
    <xf numFmtId="0" fontId="2" fillId="0" borderId="2" xfId="22" quotePrefix="1" applyNumberFormat="1" applyFont="1" applyFill="1" applyBorder="1" applyAlignment="1">
      <alignment horizontal="center" vertical="center"/>
    </xf>
    <xf numFmtId="16" fontId="2" fillId="0" borderId="2" xfId="22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3" fillId="0" borderId="0" xfId="0" quotePrefix="1" applyFont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 applyFill="1" applyBorder="1" applyAlignment="1" applyProtection="1">
      <alignment vertical="center"/>
    </xf>
    <xf numFmtId="0" fontId="3" fillId="0" borderId="7" xfId="24" applyFont="1" applyFill="1" applyBorder="1" applyAlignment="1" applyProtection="1">
      <alignment horizontal="left" vertical="center"/>
    </xf>
    <xf numFmtId="0" fontId="3" fillId="0" borderId="5" xfId="24" applyFont="1" applyFill="1" applyBorder="1" applyAlignment="1" applyProtection="1">
      <alignment vertical="center" wrapText="1"/>
    </xf>
    <xf numFmtId="1" fontId="3" fillId="17" borderId="28" xfId="0" applyNumberFormat="1" applyFont="1" applyFill="1" applyBorder="1" applyAlignment="1" applyProtection="1">
      <alignment vertical="center"/>
      <protection locked="0"/>
    </xf>
    <xf numFmtId="1" fontId="0" fillId="0" borderId="29" xfId="0" applyNumberFormat="1" applyBorder="1" applyAlignment="1" applyProtection="1">
      <alignment vertical="center"/>
      <protection locked="0"/>
    </xf>
    <xf numFmtId="1" fontId="8" fillId="17" borderId="28" xfId="0" applyNumberFormat="1" applyFont="1" applyFill="1" applyBorder="1" applyAlignment="1" applyProtection="1">
      <alignment vertical="center"/>
      <protection locked="0"/>
    </xf>
    <xf numFmtId="10" fontId="3" fillId="17" borderId="28" xfId="0" applyNumberFormat="1" applyFont="1" applyFill="1" applyBorder="1" applyAlignment="1" applyProtection="1">
      <alignment vertical="center"/>
      <protection locked="0"/>
    </xf>
    <xf numFmtId="10" fontId="0" fillId="0" borderId="29" xfId="0" applyNumberFormat="1" applyBorder="1" applyAlignment="1" applyProtection="1">
      <alignment vertical="center"/>
      <protection locked="0"/>
    </xf>
    <xf numFmtId="10" fontId="8" fillId="17" borderId="28" xfId="0" applyNumberFormat="1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3" fontId="8" fillId="0" borderId="0" xfId="25" applyNumberFormat="1" applyFont="1" applyFill="1" applyBorder="1" applyAlignment="1" applyProtection="1">
      <alignment vertical="center"/>
    </xf>
    <xf numFmtId="3" fontId="8" fillId="17" borderId="28" xfId="0" applyNumberFormat="1" applyFont="1" applyFill="1" applyBorder="1" applyAlignment="1" applyProtection="1">
      <alignment vertical="center"/>
      <protection locked="0"/>
    </xf>
    <xf numFmtId="3" fontId="0" fillId="0" borderId="29" xfId="0" applyNumberFormat="1" applyBorder="1" applyAlignment="1" applyProtection="1">
      <alignment vertical="center"/>
      <protection locked="0"/>
    </xf>
    <xf numFmtId="3" fontId="8" fillId="0" borderId="0" xfId="25" applyNumberFormat="1" applyFont="1" applyFill="1" applyBorder="1" applyAlignment="1" applyProtection="1">
      <alignment horizontal="right" vertical="center"/>
    </xf>
    <xf numFmtId="165" fontId="12" fillId="0" borderId="0" xfId="25" applyNumberFormat="1" applyFont="1" applyFill="1" applyBorder="1" applyAlignment="1" applyProtection="1">
      <alignment vertical="center"/>
    </xf>
    <xf numFmtId="165" fontId="12" fillId="0" borderId="28" xfId="25" applyNumberFormat="1" applyFont="1" applyFill="1" applyBorder="1" applyAlignment="1" applyProtection="1">
      <alignment vertical="center"/>
    </xf>
    <xf numFmtId="165" fontId="12" fillId="0" borderId="29" xfId="25" applyNumberFormat="1" applyFont="1" applyFill="1" applyBorder="1" applyAlignment="1" applyProtection="1">
      <alignment vertical="center"/>
    </xf>
    <xf numFmtId="3" fontId="8" fillId="17" borderId="35" xfId="25" applyNumberFormat="1" applyFont="1" applyFill="1" applyBorder="1" applyAlignment="1" applyProtection="1">
      <alignment vertical="center"/>
      <protection locked="0"/>
    </xf>
    <xf numFmtId="3" fontId="8" fillId="17" borderId="24" xfId="25" applyNumberFormat="1" applyFont="1" applyFill="1" applyBorder="1" applyAlignment="1" applyProtection="1">
      <alignment vertical="center"/>
      <protection locked="0"/>
    </xf>
    <xf numFmtId="1" fontId="3" fillId="26" borderId="28" xfId="0" applyNumberFormat="1" applyFont="1" applyFill="1" applyBorder="1" applyAlignment="1" applyProtection="1">
      <alignment vertical="center"/>
      <protection locked="0"/>
    </xf>
    <xf numFmtId="1" fontId="0" fillId="26" borderId="29" xfId="0" applyNumberFormat="1" applyFill="1" applyBorder="1" applyAlignment="1" applyProtection="1">
      <alignment vertical="center"/>
      <protection locked="0"/>
    </xf>
    <xf numFmtId="0" fontId="3" fillId="0" borderId="35" xfId="25" applyNumberFormat="1" applyFont="1" applyFill="1" applyBorder="1" applyAlignment="1" applyProtection="1">
      <alignment vertical="center"/>
    </xf>
    <xf numFmtId="0" fontId="8" fillId="0" borderId="60" xfId="25" applyNumberFormat="1" applyFont="1" applyFill="1" applyBorder="1" applyAlignment="1" applyProtection="1">
      <alignment vertical="center"/>
    </xf>
    <xf numFmtId="0" fontId="8" fillId="0" borderId="24" xfId="25" applyNumberFormat="1" applyFont="1" applyFill="1" applyBorder="1" applyAlignment="1" applyProtection="1">
      <alignment vertical="center"/>
    </xf>
    <xf numFmtId="3" fontId="8" fillId="0" borderId="28" xfId="0" applyNumberFormat="1" applyFont="1" applyFill="1" applyBorder="1" applyAlignment="1" applyProtection="1">
      <alignment vertical="center"/>
    </xf>
    <xf numFmtId="3" fontId="0" fillId="0" borderId="29" xfId="0" applyNumberFormat="1" applyFill="1" applyBorder="1" applyAlignment="1" applyProtection="1">
      <alignment vertical="center"/>
    </xf>
    <xf numFmtId="3" fontId="8" fillId="17" borderId="26" xfId="25" applyNumberFormat="1" applyFont="1" applyFill="1" applyBorder="1" applyAlignment="1" applyProtection="1">
      <alignment horizontal="right" vertical="center"/>
      <protection locked="0"/>
    </xf>
    <xf numFmtId="3" fontId="8" fillId="17" borderId="37" xfId="25" applyNumberFormat="1" applyFont="1" applyFill="1" applyBorder="1" applyAlignment="1" applyProtection="1">
      <alignment horizontal="right" vertical="center"/>
      <protection locked="0"/>
    </xf>
    <xf numFmtId="3" fontId="3" fillId="17" borderId="28" xfId="0" applyNumberFormat="1" applyFont="1" applyFill="1" applyBorder="1" applyAlignment="1" applyProtection="1">
      <alignment vertical="center"/>
      <protection locked="0"/>
    </xf>
    <xf numFmtId="3" fontId="8" fillId="17" borderId="29" xfId="0" applyNumberFormat="1" applyFont="1" applyFill="1" applyBorder="1" applyAlignment="1" applyProtection="1">
      <alignment vertical="center"/>
      <protection locked="0"/>
    </xf>
    <xf numFmtId="3" fontId="8" fillId="17" borderId="34" xfId="25" applyNumberFormat="1" applyFont="1" applyFill="1" applyBorder="1" applyAlignment="1" applyProtection="1">
      <alignment horizontal="right" vertical="center"/>
      <protection locked="0"/>
    </xf>
    <xf numFmtId="3" fontId="8" fillId="17" borderId="41" xfId="25" applyNumberFormat="1" applyFont="1" applyFill="1" applyBorder="1" applyAlignment="1" applyProtection="1">
      <alignment horizontal="right" vertical="center"/>
      <protection locked="0"/>
    </xf>
    <xf numFmtId="0" fontId="8" fillId="0" borderId="59" xfId="25" applyNumberFormat="1" applyFont="1" applyFill="1" applyBorder="1" applyAlignment="1" applyProtection="1">
      <alignment vertical="center"/>
    </xf>
    <xf numFmtId="0" fontId="8" fillId="0" borderId="58" xfId="25" applyNumberFormat="1" applyFont="1" applyFill="1" applyBorder="1" applyAlignment="1" applyProtection="1">
      <alignment vertical="center"/>
    </xf>
    <xf numFmtId="0" fontId="8" fillId="0" borderId="57" xfId="25" applyNumberFormat="1" applyFont="1" applyFill="1" applyBorder="1" applyAlignment="1" applyProtection="1">
      <alignment vertical="center"/>
    </xf>
    <xf numFmtId="0" fontId="8" fillId="0" borderId="34" xfId="25" applyNumberFormat="1" applyFont="1" applyFill="1" applyBorder="1" applyAlignment="1" applyProtection="1">
      <alignment vertical="center"/>
    </xf>
    <xf numFmtId="0" fontId="8" fillId="0" borderId="56" xfId="25" applyNumberFormat="1" applyFont="1" applyFill="1" applyBorder="1" applyAlignment="1" applyProtection="1">
      <alignment vertical="center"/>
    </xf>
    <xf numFmtId="0" fontId="8" fillId="0" borderId="41" xfId="25" applyNumberFormat="1" applyFont="1" applyFill="1" applyBorder="1" applyAlignment="1" applyProtection="1">
      <alignment vertical="center"/>
    </xf>
    <xf numFmtId="0" fontId="8" fillId="0" borderId="28" xfId="24" applyFont="1" applyBorder="1" applyAlignment="1" applyProtection="1">
      <alignment vertical="center" wrapText="1"/>
    </xf>
    <xf numFmtId="0" fontId="8" fillId="0" borderId="32" xfId="24" applyFont="1" applyBorder="1" applyAlignment="1" applyProtection="1">
      <alignment vertical="center" wrapText="1"/>
    </xf>
    <xf numFmtId="0" fontId="8" fillId="0" borderId="29" xfId="24" applyFont="1" applyBorder="1" applyAlignment="1" applyProtection="1">
      <alignment vertical="center" wrapText="1"/>
    </xf>
    <xf numFmtId="3" fontId="8" fillId="17" borderId="59" xfId="25" applyNumberFormat="1" applyFont="1" applyFill="1" applyBorder="1" applyAlignment="1" applyProtection="1">
      <alignment vertical="center"/>
      <protection locked="0"/>
    </xf>
    <xf numFmtId="3" fontId="8" fillId="17" borderId="57" xfId="25" applyNumberFormat="1" applyFont="1" applyFill="1" applyBorder="1" applyAlignment="1" applyProtection="1">
      <alignment vertical="center"/>
      <protection locked="0"/>
    </xf>
    <xf numFmtId="3" fontId="8" fillId="17" borderId="34" xfId="25" applyNumberFormat="1" applyFont="1" applyFill="1" applyBorder="1" applyAlignment="1" applyProtection="1">
      <alignment vertical="center"/>
      <protection locked="0"/>
    </xf>
    <xf numFmtId="3" fontId="8" fillId="17" borderId="41" xfId="25" applyNumberFormat="1" applyFont="1" applyFill="1" applyBorder="1" applyAlignment="1" applyProtection="1">
      <alignment vertical="center"/>
      <protection locked="0"/>
    </xf>
    <xf numFmtId="0" fontId="3" fillId="17" borderId="28" xfId="0" applyFont="1" applyFill="1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3" fontId="16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ill="1" applyBorder="1" applyAlignment="1" applyProtection="1">
      <alignment vertical="center"/>
    </xf>
    <xf numFmtId="170" fontId="8" fillId="17" borderId="28" xfId="0" applyNumberFormat="1" applyFont="1" applyFill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8" fillId="17" borderId="28" xfId="0" applyFont="1" applyFill="1" applyBorder="1" applyAlignment="1" applyProtection="1">
      <alignment horizontal="left" vertical="center"/>
      <protection locked="0"/>
    </xf>
    <xf numFmtId="0" fontId="8" fillId="17" borderId="32" xfId="0" applyFont="1" applyFill="1" applyBorder="1" applyAlignment="1" applyProtection="1">
      <alignment horizontal="left" vertical="center"/>
      <protection locked="0"/>
    </xf>
    <xf numFmtId="0" fontId="8" fillId="17" borderId="29" xfId="0" applyFont="1" applyFill="1" applyBorder="1" applyAlignment="1" applyProtection="1">
      <alignment horizontal="left" vertical="center"/>
      <protection locked="0"/>
    </xf>
    <xf numFmtId="0" fontId="8" fillId="0" borderId="30" xfId="0" applyFont="1" applyFill="1" applyBorder="1" applyAlignment="1" applyProtection="1">
      <alignment vertical="center"/>
    </xf>
    <xf numFmtId="0" fontId="8" fillId="0" borderId="61" xfId="0" applyFont="1" applyFill="1" applyBorder="1" applyAlignment="1" applyProtection="1">
      <alignment vertical="center"/>
    </xf>
    <xf numFmtId="0" fontId="21" fillId="0" borderId="61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vertical="center"/>
    </xf>
    <xf numFmtId="0" fontId="8" fillId="0" borderId="28" xfId="0" applyFont="1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3" fontId="3" fillId="17" borderId="28" xfId="0" applyNumberFormat="1" applyFont="1" applyFill="1" applyBorder="1" applyAlignment="1" applyProtection="1">
      <alignment horizontal="right" vertical="center"/>
      <protection locked="0"/>
    </xf>
    <xf numFmtId="3" fontId="8" fillId="17" borderId="29" xfId="0" applyNumberFormat="1" applyFont="1" applyFill="1" applyBorder="1" applyAlignment="1" applyProtection="1">
      <alignment horizontal="right" vertical="center"/>
      <protection locked="0"/>
    </xf>
    <xf numFmtId="0" fontId="8" fillId="0" borderId="30" xfId="0" applyFont="1" applyBorder="1" applyAlignment="1" applyProtection="1">
      <alignment vertical="center"/>
    </xf>
    <xf numFmtId="0" fontId="8" fillId="0" borderId="61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vertical="center"/>
    </xf>
    <xf numFmtId="0" fontId="3" fillId="17" borderId="28" xfId="0" applyFont="1" applyFill="1" applyBorder="1" applyAlignment="1" applyProtection="1">
      <alignment horizontal="left" vertical="center"/>
      <protection locked="0"/>
    </xf>
    <xf numFmtId="3" fontId="8" fillId="0" borderId="28" xfId="0" applyNumberFormat="1" applyFont="1" applyBorder="1" applyAlignment="1" applyProtection="1">
      <alignment vertical="center"/>
    </xf>
    <xf numFmtId="3" fontId="0" fillId="0" borderId="32" xfId="0" applyNumberFormat="1" applyBorder="1" applyAlignment="1" applyProtection="1">
      <alignment vertical="center"/>
    </xf>
    <xf numFmtId="3" fontId="0" fillId="0" borderId="29" xfId="0" applyNumberFormat="1" applyBorder="1" applyAlignment="1" applyProtection="1">
      <alignment vertical="center"/>
    </xf>
    <xf numFmtId="0" fontId="16" fillId="17" borderId="32" xfId="0" applyFont="1" applyFill="1" applyBorder="1" applyAlignment="1" applyProtection="1">
      <alignment horizontal="left" vertical="center"/>
      <protection locked="0"/>
    </xf>
    <xf numFmtId="0" fontId="16" fillId="17" borderId="29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</xf>
    <xf numFmtId="0" fontId="8" fillId="0" borderId="28" xfId="24" applyFont="1" applyBorder="1" applyAlignment="1" applyProtection="1">
      <alignment horizontal="left" vertical="center"/>
    </xf>
    <xf numFmtId="0" fontId="8" fillId="0" borderId="32" xfId="24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15" fillId="0" borderId="28" xfId="24" applyFont="1" applyBorder="1" applyAlignment="1" applyProtection="1">
      <alignment horizontal="left" vertical="center" wrapText="1"/>
    </xf>
    <xf numFmtId="0" fontId="15" fillId="0" borderId="32" xfId="24" applyFont="1" applyBorder="1" applyAlignment="1" applyProtection="1">
      <alignment horizontal="left" vertical="center" wrapText="1"/>
    </xf>
    <xf numFmtId="0" fontId="12" fillId="0" borderId="28" xfId="24" applyFont="1" applyBorder="1" applyAlignment="1" applyProtection="1">
      <alignment horizontal="left" vertical="center"/>
    </xf>
    <xf numFmtId="0" fontId="12" fillId="0" borderId="32" xfId="24" applyFont="1" applyBorder="1" applyAlignment="1" applyProtection="1">
      <alignment horizontal="left" vertical="center"/>
    </xf>
    <xf numFmtId="0" fontId="12" fillId="0" borderId="29" xfId="24" applyFont="1" applyBorder="1" applyAlignment="1" applyProtection="1">
      <alignment horizontal="left" vertical="center"/>
    </xf>
    <xf numFmtId="0" fontId="6" fillId="0" borderId="28" xfId="24" applyFont="1" applyBorder="1" applyAlignment="1" applyProtection="1">
      <alignment horizontal="left" vertical="center" shrinkToFit="1"/>
    </xf>
    <xf numFmtId="0" fontId="6" fillId="0" borderId="32" xfId="24" applyFont="1" applyBorder="1" applyAlignment="1" applyProtection="1">
      <alignment horizontal="left" vertical="center" shrinkToFit="1"/>
    </xf>
    <xf numFmtId="0" fontId="6" fillId="0" borderId="29" xfId="24" applyFont="1" applyBorder="1" applyAlignment="1" applyProtection="1">
      <alignment horizontal="left" vertical="center" shrinkToFit="1"/>
    </xf>
    <xf numFmtId="0" fontId="6" fillId="20" borderId="2" xfId="24" applyFont="1" applyFill="1" applyBorder="1" applyAlignment="1" applyProtection="1">
      <alignment vertical="center"/>
    </xf>
    <xf numFmtId="0" fontId="20" fillId="20" borderId="2" xfId="0" applyFont="1" applyFill="1" applyBorder="1" applyAlignment="1" applyProtection="1">
      <alignment vertical="center"/>
    </xf>
    <xf numFmtId="0" fontId="17" fillId="23" borderId="28" xfId="24" applyFont="1" applyFill="1" applyBorder="1" applyAlignment="1" applyProtection="1">
      <alignment horizontal="left" vertical="center" shrinkToFit="1"/>
      <protection locked="0"/>
    </xf>
    <xf numFmtId="0" fontId="17" fillId="23" borderId="32" xfId="24" applyFont="1" applyFill="1" applyBorder="1" applyAlignment="1" applyProtection="1">
      <alignment horizontal="left" vertical="center" shrinkToFit="1"/>
      <protection locked="0"/>
    </xf>
    <xf numFmtId="0" fontId="17" fillId="23" borderId="29" xfId="24" applyFont="1" applyFill="1" applyBorder="1" applyAlignment="1" applyProtection="1">
      <alignment horizontal="left" vertical="center" shrinkToFit="1"/>
      <protection locked="0"/>
    </xf>
    <xf numFmtId="0" fontId="6" fillId="18" borderId="2" xfId="24" applyFont="1" applyFill="1" applyBorder="1" applyAlignment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17" fillId="23" borderId="28" xfId="24" applyFont="1" applyFill="1" applyBorder="1" applyAlignment="1" applyProtection="1">
      <alignment vertical="center" shrinkToFit="1"/>
      <protection locked="0"/>
    </xf>
    <xf numFmtId="0" fontId="43" fillId="23" borderId="32" xfId="0" applyFont="1" applyFill="1" applyBorder="1" applyAlignment="1" applyProtection="1">
      <alignment vertical="center" shrinkToFit="1"/>
      <protection locked="0"/>
    </xf>
    <xf numFmtId="0" fontId="43" fillId="23" borderId="29" xfId="0" applyFont="1" applyFill="1" applyBorder="1" applyAlignment="1" applyProtection="1">
      <alignment vertical="center" shrinkToFit="1"/>
      <protection locked="0"/>
    </xf>
    <xf numFmtId="0" fontId="43" fillId="0" borderId="32" xfId="0" applyFont="1" applyBorder="1" applyAlignment="1" applyProtection="1">
      <alignment vertical="center" shrinkToFit="1"/>
      <protection locked="0"/>
    </xf>
    <xf numFmtId="0" fontId="43" fillId="0" borderId="29" xfId="0" applyFont="1" applyBorder="1" applyAlignment="1" applyProtection="1">
      <alignment vertical="center" shrinkToFit="1"/>
      <protection locked="0"/>
    </xf>
    <xf numFmtId="1" fontId="12" fillId="24" borderId="26" xfId="24" applyNumberFormat="1" applyFont="1" applyFill="1" applyBorder="1" applyAlignment="1" applyProtection="1">
      <alignment horizontal="center" vertical="center"/>
    </xf>
    <xf numFmtId="1" fontId="12" fillId="24" borderId="37" xfId="24" applyNumberFormat="1" applyFont="1" applyFill="1" applyBorder="1" applyAlignment="1" applyProtection="1">
      <alignment horizontal="center" vertical="center"/>
    </xf>
    <xf numFmtId="1" fontId="12" fillId="24" borderId="43" xfId="24" applyNumberFormat="1" applyFont="1" applyFill="1" applyBorder="1" applyAlignment="1" applyProtection="1">
      <alignment horizontal="center" vertical="center"/>
    </xf>
    <xf numFmtId="1" fontId="12" fillId="24" borderId="1" xfId="24" applyNumberFormat="1" applyFont="1" applyFill="1" applyBorder="1" applyAlignment="1" applyProtection="1">
      <alignment horizontal="center" vertical="center"/>
    </xf>
    <xf numFmtId="1" fontId="12" fillId="24" borderId="11" xfId="24" applyNumberFormat="1" applyFont="1" applyFill="1" applyBorder="1" applyAlignment="1" applyProtection="1">
      <alignment horizontal="center" vertical="center"/>
    </xf>
    <xf numFmtId="1" fontId="12" fillId="24" borderId="6" xfId="24" applyNumberFormat="1" applyFont="1" applyFill="1" applyBorder="1" applyAlignment="1" applyProtection="1">
      <alignment horizontal="center" vertical="center"/>
    </xf>
    <xf numFmtId="0" fontId="6" fillId="0" borderId="26" xfId="24" applyFont="1" applyFill="1" applyBorder="1" applyAlignment="1" applyProtection="1">
      <alignment vertical="center"/>
    </xf>
    <xf numFmtId="0" fontId="6" fillId="0" borderId="37" xfId="24" applyFont="1" applyFill="1" applyBorder="1" applyAlignment="1" applyProtection="1">
      <alignment vertical="center"/>
    </xf>
    <xf numFmtId="0" fontId="6" fillId="0" borderId="43" xfId="24" applyFont="1" applyFill="1" applyBorder="1" applyAlignment="1" applyProtection="1">
      <alignment vertical="center"/>
    </xf>
    <xf numFmtId="0" fontId="6" fillId="0" borderId="1" xfId="24" applyFont="1" applyFill="1" applyBorder="1" applyAlignment="1" applyProtection="1">
      <alignment vertical="center"/>
    </xf>
    <xf numFmtId="0" fontId="6" fillId="0" borderId="11" xfId="24" applyFont="1" applyFill="1" applyBorder="1" applyAlignment="1" applyProtection="1">
      <alignment vertical="center"/>
    </xf>
    <xf numFmtId="0" fontId="6" fillId="0" borderId="12" xfId="24" applyFont="1" applyFill="1" applyBorder="1" applyAlignment="1" applyProtection="1">
      <alignment vertical="center"/>
    </xf>
    <xf numFmtId="0" fontId="6" fillId="18" borderId="28" xfId="24" applyFont="1" applyFill="1" applyBorder="1" applyAlignment="1" applyProtection="1">
      <alignment vertical="center"/>
    </xf>
    <xf numFmtId="0" fontId="6" fillId="18" borderId="29" xfId="24" applyFont="1" applyFill="1" applyBorder="1" applyAlignment="1" applyProtection="1">
      <alignment vertical="center"/>
    </xf>
    <xf numFmtId="0" fontId="3" fillId="0" borderId="35" xfId="24" applyFont="1" applyBorder="1" applyAlignment="1" applyProtection="1">
      <alignment horizontal="left" vertical="center"/>
    </xf>
    <xf numFmtId="0" fontId="8" fillId="0" borderId="24" xfId="24" applyFont="1" applyBorder="1" applyAlignment="1" applyProtection="1">
      <alignment horizontal="left" vertical="center"/>
    </xf>
    <xf numFmtId="0" fontId="8" fillId="17" borderId="34" xfId="24" applyFont="1" applyFill="1" applyBorder="1" applyAlignment="1" applyProtection="1">
      <alignment vertical="center"/>
      <protection locked="0"/>
    </xf>
    <xf numFmtId="0" fontId="8" fillId="17" borderId="41" xfId="24" applyFont="1" applyFill="1" applyBorder="1" applyAlignment="1" applyProtection="1">
      <alignment vertical="center"/>
      <protection locked="0"/>
    </xf>
    <xf numFmtId="0" fontId="6" fillId="0" borderId="26" xfId="24" applyFont="1" applyFill="1" applyBorder="1" applyAlignment="1" applyProtection="1">
      <alignment vertical="center" wrapText="1"/>
    </xf>
    <xf numFmtId="0" fontId="8" fillId="0" borderId="33" xfId="24" applyFont="1" applyBorder="1" applyAlignment="1" applyProtection="1">
      <alignment vertical="center"/>
    </xf>
    <xf numFmtId="0" fontId="8" fillId="0" borderId="40" xfId="24" applyFont="1" applyBorder="1" applyAlignment="1" applyProtection="1">
      <alignment vertical="center"/>
    </xf>
    <xf numFmtId="0" fontId="8" fillId="0" borderId="64" xfId="24" applyFont="1" applyBorder="1" applyAlignment="1" applyProtection="1">
      <alignment vertical="center"/>
    </xf>
    <xf numFmtId="0" fontId="8" fillId="0" borderId="65" xfId="24" applyFont="1" applyBorder="1" applyAlignment="1" applyProtection="1">
      <alignment vertical="center"/>
    </xf>
    <xf numFmtId="0" fontId="6" fillId="18" borderId="28" xfId="24" applyFont="1" applyFill="1" applyBorder="1" applyAlignment="1" applyProtection="1">
      <alignment vertical="center" wrapText="1"/>
    </xf>
    <xf numFmtId="0" fontId="30" fillId="0" borderId="43" xfId="24" applyFont="1" applyFill="1" applyBorder="1" applyAlignment="1" applyProtection="1">
      <alignment vertical="center"/>
    </xf>
    <xf numFmtId="0" fontId="30" fillId="0" borderId="1" xfId="24" applyFont="1" applyFill="1" applyBorder="1" applyAlignment="1" applyProtection="1">
      <alignment vertical="center"/>
    </xf>
    <xf numFmtId="0" fontId="8" fillId="0" borderId="59" xfId="24" applyFont="1" applyFill="1" applyBorder="1" applyAlignment="1" applyProtection="1">
      <alignment vertical="center"/>
    </xf>
    <xf numFmtId="0" fontId="8" fillId="0" borderId="57" xfId="24" applyFont="1" applyFill="1" applyBorder="1" applyAlignment="1" applyProtection="1">
      <alignment vertical="center"/>
    </xf>
    <xf numFmtId="0" fontId="8" fillId="0" borderId="33" xfId="24" applyFont="1" applyFill="1" applyBorder="1" applyAlignment="1" applyProtection="1">
      <alignment vertical="center"/>
    </xf>
    <xf numFmtId="0" fontId="8" fillId="0" borderId="40" xfId="24" applyFont="1" applyFill="1" applyBorder="1" applyAlignment="1" applyProtection="1">
      <alignment vertical="center"/>
    </xf>
    <xf numFmtId="0" fontId="3" fillId="18" borderId="33" xfId="24" applyFont="1" applyFill="1" applyBorder="1" applyAlignment="1" applyProtection="1">
      <alignment vertical="center"/>
    </xf>
    <xf numFmtId="0" fontId="8" fillId="18" borderId="40" xfId="24" applyFont="1" applyFill="1" applyBorder="1" applyAlignment="1" applyProtection="1">
      <alignment vertical="center"/>
    </xf>
    <xf numFmtId="0" fontId="8" fillId="0" borderId="34" xfId="24" applyFont="1" applyBorder="1" applyAlignment="1" applyProtection="1">
      <alignment vertical="center"/>
    </xf>
    <xf numFmtId="0" fontId="8" fillId="0" borderId="41" xfId="24" applyFont="1" applyBorder="1" applyAlignment="1" applyProtection="1">
      <alignment vertical="center"/>
    </xf>
    <xf numFmtId="0" fontId="8" fillId="0" borderId="28" xfId="24" applyFont="1" applyFill="1" applyBorder="1" applyAlignment="1" applyProtection="1">
      <alignment vertical="center"/>
    </xf>
    <xf numFmtId="0" fontId="8" fillId="0" borderId="29" xfId="24" applyFont="1" applyFill="1" applyBorder="1" applyAlignment="1" applyProtection="1">
      <alignment vertical="center"/>
    </xf>
    <xf numFmtId="0" fontId="8" fillId="18" borderId="35" xfId="24" applyFont="1" applyFill="1" applyBorder="1" applyAlignment="1" applyProtection="1">
      <alignment vertical="center"/>
    </xf>
    <xf numFmtId="0" fontId="8" fillId="18" borderId="24" xfId="24" applyFont="1" applyFill="1" applyBorder="1" applyAlignment="1" applyProtection="1">
      <alignment vertical="center"/>
    </xf>
    <xf numFmtId="0" fontId="6" fillId="18" borderId="29" xfId="24" applyFont="1" applyFill="1" applyBorder="1" applyAlignment="1" applyProtection="1">
      <alignment vertical="center" wrapText="1"/>
    </xf>
    <xf numFmtId="0" fontId="3" fillId="0" borderId="28" xfId="24" applyFont="1" applyBorder="1" applyAlignment="1" applyProtection="1">
      <alignment vertical="center"/>
    </xf>
    <xf numFmtId="0" fontId="3" fillId="0" borderId="29" xfId="24" applyFont="1" applyBorder="1" applyAlignment="1" applyProtection="1">
      <alignment vertical="center"/>
    </xf>
    <xf numFmtId="0" fontId="3" fillId="0" borderId="34" xfId="24" applyFont="1" applyBorder="1" applyAlignment="1" applyProtection="1">
      <alignment vertical="center"/>
    </xf>
    <xf numFmtId="0" fontId="3" fillId="0" borderId="34" xfId="24" applyFont="1" applyBorder="1" applyAlignment="1" applyProtection="1">
      <alignment horizontal="left" vertical="center"/>
    </xf>
    <xf numFmtId="0" fontId="3" fillId="0" borderId="41" xfId="24" applyFont="1" applyBorder="1" applyAlignment="1" applyProtection="1">
      <alignment horizontal="left" vertical="center"/>
    </xf>
    <xf numFmtId="0" fontId="8" fillId="0" borderId="41" xfId="24" applyFont="1" applyBorder="1" applyAlignment="1" applyProtection="1">
      <alignment horizontal="left" vertical="center"/>
    </xf>
    <xf numFmtId="0" fontId="8" fillId="0" borderId="62" xfId="24" applyFont="1" applyFill="1" applyBorder="1" applyAlignment="1" applyProtection="1">
      <alignment horizontal="left" vertical="center" wrapText="1"/>
    </xf>
    <xf numFmtId="0" fontId="21" fillId="0" borderId="63" xfId="0" applyFont="1" applyBorder="1" applyAlignment="1" applyProtection="1">
      <alignment horizontal="left" vertical="center"/>
    </xf>
    <xf numFmtId="0" fontId="3" fillId="17" borderId="59" xfId="24" applyFont="1" applyFill="1" applyBorder="1" applyAlignment="1" applyProtection="1">
      <alignment vertical="center"/>
      <protection locked="0"/>
    </xf>
    <xf numFmtId="0" fontId="8" fillId="17" borderId="57" xfId="24" applyFont="1" applyFill="1" applyBorder="1" applyAlignment="1" applyProtection="1">
      <alignment vertical="center"/>
      <protection locked="0"/>
    </xf>
    <xf numFmtId="0" fontId="3" fillId="17" borderId="34" xfId="24" applyFont="1" applyFill="1" applyBorder="1" applyAlignment="1" applyProtection="1">
      <alignment vertical="center"/>
      <protection locked="0"/>
    </xf>
    <xf numFmtId="0" fontId="8" fillId="17" borderId="35" xfId="24" applyFont="1" applyFill="1" applyBorder="1" applyAlignment="1" applyProtection="1">
      <alignment vertical="center"/>
      <protection locked="0"/>
    </xf>
    <xf numFmtId="0" fontId="8" fillId="17" borderId="24" xfId="24" applyFont="1" applyFill="1" applyBorder="1" applyAlignment="1" applyProtection="1">
      <alignment vertical="center"/>
      <protection locked="0"/>
    </xf>
    <xf numFmtId="0" fontId="8" fillId="17" borderId="59" xfId="24" applyFont="1" applyFill="1" applyBorder="1" applyAlignment="1" applyProtection="1">
      <alignment vertical="center"/>
      <protection locked="0"/>
    </xf>
    <xf numFmtId="0" fontId="3" fillId="17" borderId="43" xfId="24" applyFont="1" applyFill="1" applyBorder="1" applyAlignment="1" applyProtection="1">
      <alignment horizontal="left" vertical="center"/>
      <protection locked="0"/>
    </xf>
    <xf numFmtId="0" fontId="8" fillId="17" borderId="1" xfId="24" applyFont="1" applyFill="1" applyBorder="1" applyAlignment="1" applyProtection="1">
      <alignment horizontal="left" vertical="center"/>
      <protection locked="0"/>
    </xf>
    <xf numFmtId="0" fontId="8" fillId="0" borderId="26" xfId="24" applyFont="1" applyFill="1" applyBorder="1" applyAlignment="1" applyProtection="1">
      <alignment vertical="center"/>
    </xf>
    <xf numFmtId="0" fontId="8" fillId="0" borderId="37" xfId="24" applyFont="1" applyFill="1" applyBorder="1" applyAlignment="1" applyProtection="1">
      <alignment vertical="center"/>
    </xf>
    <xf numFmtId="0" fontId="3" fillId="17" borderId="34" xfId="24" applyFont="1" applyFill="1" applyBorder="1" applyAlignment="1" applyProtection="1">
      <alignment horizontal="left" vertical="center"/>
      <protection locked="0"/>
    </xf>
    <xf numFmtId="0" fontId="8" fillId="17" borderId="41" xfId="24" applyFont="1" applyFill="1" applyBorder="1" applyAlignment="1" applyProtection="1">
      <alignment horizontal="left" vertical="center"/>
      <protection locked="0"/>
    </xf>
    <xf numFmtId="0" fontId="3" fillId="17" borderId="59" xfId="24" applyFont="1" applyFill="1" applyBorder="1" applyAlignment="1" applyProtection="1">
      <alignment horizontal="left" vertical="center"/>
      <protection locked="0"/>
    </xf>
    <xf numFmtId="0" fontId="8" fillId="17" borderId="57" xfId="24" applyFont="1" applyFill="1" applyBorder="1" applyAlignment="1" applyProtection="1">
      <alignment horizontal="left" vertical="center"/>
      <protection locked="0"/>
    </xf>
    <xf numFmtId="0" fontId="8" fillId="0" borderId="28" xfId="24" applyFont="1" applyFill="1" applyBorder="1" applyAlignment="1" applyProtection="1">
      <alignment vertical="center" wrapText="1"/>
    </xf>
    <xf numFmtId="0" fontId="8" fillId="0" borderId="29" xfId="24" applyFont="1" applyFill="1" applyBorder="1" applyAlignment="1" applyProtection="1">
      <alignment vertical="center" wrapText="1"/>
    </xf>
    <xf numFmtId="0" fontId="7" fillId="0" borderId="43" xfId="24" applyFont="1" applyFill="1" applyBorder="1" applyAlignment="1" applyProtection="1">
      <alignment vertical="center" wrapText="1"/>
    </xf>
    <xf numFmtId="0" fontId="8" fillId="0" borderId="1" xfId="24" applyFont="1" applyFill="1" applyBorder="1" applyAlignment="1" applyProtection="1">
      <alignment vertical="center" wrapText="1"/>
    </xf>
    <xf numFmtId="3" fontId="6" fillId="18" borderId="11" xfId="24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43" xfId="24" applyFont="1" applyFill="1" applyBorder="1" applyAlignment="1" applyProtection="1">
      <alignment vertical="center"/>
    </xf>
    <xf numFmtId="0" fontId="8" fillId="0" borderId="1" xfId="24" applyFont="1" applyFill="1" applyBorder="1" applyAlignment="1" applyProtection="1">
      <alignment vertical="center"/>
    </xf>
    <xf numFmtId="3" fontId="6" fillId="18" borderId="6" xfId="24" applyNumberFormat="1" applyFont="1" applyFill="1" applyBorder="1" applyAlignment="1" applyProtection="1">
      <alignment horizontal="right" vertical="center"/>
    </xf>
    <xf numFmtId="0" fontId="6" fillId="16" borderId="28" xfId="24" applyFont="1" applyFill="1" applyBorder="1" applyAlignment="1" applyProtection="1">
      <alignment vertical="center"/>
    </xf>
    <xf numFmtId="0" fontId="6" fillId="16" borderId="29" xfId="24" applyFont="1" applyFill="1" applyBorder="1" applyAlignment="1" applyProtection="1">
      <alignment vertical="center"/>
    </xf>
    <xf numFmtId="3" fontId="6" fillId="18" borderId="11" xfId="24" applyNumberFormat="1" applyFont="1" applyFill="1" applyBorder="1" applyAlignment="1" applyProtection="1">
      <alignment vertical="center"/>
    </xf>
    <xf numFmtId="3" fontId="6" fillId="18" borderId="6" xfId="24" applyNumberFormat="1" applyFont="1" applyFill="1" applyBorder="1" applyAlignment="1" applyProtection="1">
      <alignment vertical="center"/>
    </xf>
    <xf numFmtId="0" fontId="8" fillId="0" borderId="59" xfId="24" applyFont="1" applyBorder="1" applyAlignment="1" applyProtection="1">
      <alignment vertical="center"/>
    </xf>
    <xf numFmtId="0" fontId="8" fillId="0" borderId="57" xfId="24" applyFont="1" applyBorder="1" applyAlignment="1" applyProtection="1">
      <alignment vertical="center"/>
    </xf>
    <xf numFmtId="0" fontId="12" fillId="0" borderId="8" xfId="24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12" fillId="0" borderId="28" xfId="24" applyFont="1" applyFill="1" applyBorder="1" applyAlignment="1" applyProtection="1">
      <alignment vertical="center"/>
    </xf>
    <xf numFmtId="0" fontId="21" fillId="0" borderId="29" xfId="0" applyFont="1" applyFill="1" applyBorder="1" applyAlignment="1" applyProtection="1">
      <alignment vertical="center"/>
    </xf>
    <xf numFmtId="0" fontId="3" fillId="0" borderId="34" xfId="25" applyFont="1" applyFill="1" applyBorder="1" applyAlignment="1" applyProtection="1">
      <alignment horizontal="left" vertical="center"/>
    </xf>
    <xf numFmtId="0" fontId="3" fillId="0" borderId="41" xfId="25" applyFont="1" applyFill="1" applyBorder="1" applyAlignment="1" applyProtection="1">
      <alignment horizontal="left" vertical="center"/>
    </xf>
    <xf numFmtId="0" fontId="3" fillId="0" borderId="27" xfId="25" applyFont="1" applyFill="1" applyBorder="1" applyAlignment="1" applyProtection="1">
      <alignment horizontal="left" vertical="center"/>
    </xf>
    <xf numFmtId="0" fontId="12" fillId="0" borderId="8" xfId="25" applyFont="1" applyFill="1" applyBorder="1" applyAlignment="1" applyProtection="1">
      <alignment horizontal="left" vertical="center"/>
    </xf>
    <xf numFmtId="0" fontId="12" fillId="0" borderId="1" xfId="25" applyFont="1" applyFill="1" applyBorder="1" applyAlignment="1" applyProtection="1">
      <alignment horizontal="left" vertical="center"/>
    </xf>
    <xf numFmtId="0" fontId="5" fillId="0" borderId="27" xfId="25" applyFont="1" applyFill="1" applyBorder="1" applyAlignment="1" applyProtection="1">
      <alignment horizontal="left" vertical="center"/>
    </xf>
    <xf numFmtId="0" fontId="3" fillId="0" borderId="35" xfId="25" applyFont="1" applyFill="1" applyBorder="1" applyAlignment="1" applyProtection="1">
      <alignment horizontal="left" vertical="center"/>
    </xf>
    <xf numFmtId="0" fontId="3" fillId="0" borderId="24" xfId="25" applyFont="1" applyFill="1" applyBorder="1" applyAlignment="1" applyProtection="1">
      <alignment horizontal="left" vertical="center"/>
    </xf>
    <xf numFmtId="0" fontId="23" fillId="18" borderId="2" xfId="25" applyFont="1" applyFill="1" applyBorder="1" applyAlignment="1" applyProtection="1">
      <alignment vertical="center"/>
    </xf>
    <xf numFmtId="0" fontId="22" fillId="18" borderId="2" xfId="0" applyFont="1" applyFill="1" applyBorder="1" applyAlignment="1">
      <alignment vertical="center"/>
    </xf>
    <xf numFmtId="0" fontId="3" fillId="0" borderId="4" xfId="25" applyFont="1" applyFill="1" applyBorder="1" applyAlignment="1" applyProtection="1">
      <alignment vertical="center"/>
    </xf>
    <xf numFmtId="0" fontId="0" fillId="0" borderId="4" xfId="0" applyBorder="1" applyAlignment="1">
      <alignment vertical="center"/>
    </xf>
    <xf numFmtId="0" fontId="5" fillId="0" borderId="8" xfId="25" applyFont="1" applyFill="1" applyBorder="1" applyAlignment="1" applyProtection="1">
      <alignment horizontal="left" vertical="center"/>
    </xf>
    <xf numFmtId="0" fontId="5" fillId="0" borderId="1" xfId="25" applyFont="1" applyFill="1" applyBorder="1" applyAlignment="1" applyProtection="1">
      <alignment horizontal="left" vertical="center"/>
    </xf>
    <xf numFmtId="0" fontId="3" fillId="0" borderId="5" xfId="25" applyFont="1" applyFill="1" applyBorder="1" applyAlignment="1" applyProtection="1">
      <alignment vertical="center"/>
    </xf>
    <xf numFmtId="0" fontId="3" fillId="0" borderId="2" xfId="25" applyFont="1" applyFill="1" applyBorder="1" applyAlignment="1" applyProtection="1">
      <alignment vertical="center"/>
    </xf>
    <xf numFmtId="0" fontId="3" fillId="0" borderId="9" xfId="25" applyFont="1" applyFill="1" applyBorder="1" applyAlignment="1" applyProtection="1">
      <alignment vertical="center"/>
    </xf>
    <xf numFmtId="0" fontId="23" fillId="0" borderId="32" xfId="25" applyFont="1" applyFill="1" applyBorder="1" applyAlignment="1" applyProtection="1">
      <alignment horizontal="left" vertical="center"/>
    </xf>
    <xf numFmtId="0" fontId="3" fillId="0" borderId="33" xfId="25" applyFont="1" applyFill="1" applyBorder="1" applyAlignment="1" applyProtection="1">
      <alignment horizontal="left" vertical="center"/>
    </xf>
    <xf numFmtId="0" fontId="3" fillId="0" borderId="40" xfId="25" applyFont="1" applyFill="1" applyBorder="1" applyAlignment="1" applyProtection="1">
      <alignment horizontal="left" vertical="center"/>
    </xf>
    <xf numFmtId="0" fontId="6" fillId="18" borderId="2" xfId="25" applyFont="1" applyFill="1" applyBorder="1" applyAlignment="1" applyProtection="1">
      <alignment vertical="center"/>
    </xf>
    <xf numFmtId="0" fontId="3" fillId="19" borderId="27" xfId="25" applyFont="1" applyFill="1" applyBorder="1" applyAlignment="1" applyProtection="1">
      <alignment horizontal="left" vertical="center"/>
    </xf>
    <xf numFmtId="0" fontId="8" fillId="0" borderId="28" xfId="24" applyFont="1" applyFill="1" applyBorder="1" applyAlignment="1" applyProtection="1">
      <alignment horizontal="left" vertical="center"/>
    </xf>
    <xf numFmtId="0" fontId="8" fillId="0" borderId="29" xfId="24" applyFont="1" applyFill="1" applyBorder="1" applyAlignment="1" applyProtection="1">
      <alignment horizontal="left" vertical="center"/>
    </xf>
    <xf numFmtId="0" fontId="24" fillId="18" borderId="2" xfId="0" applyFont="1" applyFill="1" applyBorder="1" applyAlignment="1">
      <alignment vertical="center"/>
    </xf>
    <xf numFmtId="0" fontId="3" fillId="0" borderId="33" xfId="25" applyFont="1" applyFill="1" applyBorder="1" applyAlignment="1" applyProtection="1">
      <alignment vertical="center"/>
    </xf>
    <xf numFmtId="0" fontId="3" fillId="0" borderId="40" xfId="25" applyFont="1" applyFill="1" applyBorder="1" applyAlignment="1" applyProtection="1">
      <alignment vertical="center"/>
    </xf>
    <xf numFmtId="0" fontId="3" fillId="0" borderId="64" xfId="25" applyFont="1" applyFill="1" applyBorder="1" applyAlignment="1" applyProtection="1">
      <alignment vertical="center"/>
    </xf>
    <xf numFmtId="0" fontId="3" fillId="0" borderId="65" xfId="25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6" fillId="18" borderId="28" xfId="24" applyFont="1" applyFill="1" applyBorder="1" applyAlignment="1">
      <alignment vertical="center"/>
    </xf>
    <xf numFmtId="0" fontId="22" fillId="18" borderId="29" xfId="0" applyFont="1" applyFill="1" applyBorder="1" applyAlignment="1">
      <alignment vertical="center"/>
    </xf>
    <xf numFmtId="0" fontId="8" fillId="0" borderId="33" xfId="24" applyFont="1" applyFill="1" applyBorder="1" applyAlignment="1">
      <alignment vertical="center"/>
    </xf>
    <xf numFmtId="0" fontId="8" fillId="0" borderId="40" xfId="24" applyFont="1" applyFill="1" applyBorder="1" applyAlignment="1">
      <alignment vertical="center"/>
    </xf>
    <xf numFmtId="0" fontId="8" fillId="0" borderId="35" xfId="24" applyFont="1" applyBorder="1" applyAlignment="1">
      <alignment vertical="center"/>
    </xf>
    <xf numFmtId="0" fontId="8" fillId="0" borderId="24" xfId="24" applyFont="1" applyBorder="1" applyAlignment="1">
      <alignment vertical="center"/>
    </xf>
    <xf numFmtId="0" fontId="8" fillId="0" borderId="33" xfId="24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33" xfId="24" applyFont="1" applyFill="1" applyBorder="1" applyAlignment="1">
      <alignment vertical="center"/>
    </xf>
    <xf numFmtId="0" fontId="3" fillId="0" borderId="35" xfId="24" applyFont="1" applyBorder="1" applyAlignment="1">
      <alignment vertical="center"/>
    </xf>
    <xf numFmtId="0" fontId="2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28" xfId="25" applyFont="1" applyFill="1" applyBorder="1" applyAlignment="1" applyProtection="1">
      <alignment vertical="center"/>
    </xf>
    <xf numFmtId="0" fontId="3" fillId="0" borderId="29" xfId="25" applyFont="1" applyFill="1" applyBorder="1" applyAlignment="1" applyProtection="1">
      <alignment vertical="center"/>
    </xf>
    <xf numFmtId="0" fontId="3" fillId="0" borderId="11" xfId="25" applyFont="1" applyFill="1" applyBorder="1" applyAlignment="1" applyProtection="1">
      <alignment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5" xfId="25" applyFont="1" applyFill="1" applyBorder="1" applyAlignment="1" applyProtection="1">
      <alignment vertical="center"/>
    </xf>
    <xf numFmtId="0" fontId="3" fillId="0" borderId="34" xfId="25" applyFont="1" applyFill="1" applyBorder="1" applyAlignment="1" applyProtection="1">
      <alignment vertical="center"/>
    </xf>
    <xf numFmtId="0" fontId="0" fillId="0" borderId="41" xfId="0" applyBorder="1" applyAlignment="1">
      <alignment vertical="center"/>
    </xf>
  </cellXfs>
  <cellStyles count="26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Euro" xfId="19"/>
    <cellStyle name="Komma" xfId="20" builtinId="3"/>
    <cellStyle name="Prozent" xfId="21" builtinId="5"/>
    <cellStyle name="Standard" xfId="0" builtinId="0"/>
    <cellStyle name="Standard_Erfassungstool Investitionen_06.07.2011 Korr - Kopie" xfId="22"/>
    <cellStyle name="Standard_Hlp" xfId="23"/>
    <cellStyle name="Standard_Konzept Finanzplanung V3" xfId="24"/>
    <cellStyle name="Standard_monitor.xls" xfId="25"/>
  </cellStyles>
  <dxfs count="3"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CC"/>
      <color rgb="FFFFFFC0"/>
      <color rgb="FF8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Entwicklung Nettoschuld I je Einwohner</a:t>
            </a:r>
          </a:p>
        </c:rich>
      </c:tx>
      <c:layout>
        <c:manualLayout>
          <c:xMode val="edge"/>
          <c:yMode val="edge"/>
          <c:x val="0.18864767558505449"/>
          <c:y val="1.4204400920473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475792988314"/>
          <c:y val="0.13920473855415838"/>
          <c:w val="0.86477462437395658"/>
          <c:h val="0.64488725819987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GDat!$C$3</c:f>
              <c:strCache>
                <c:ptCount val="1"/>
                <c:pt idx="0">
                  <c:v>Nettoschuld I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6CA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8A-4198-A238-2CD8785B19A1}"/>
              </c:ext>
            </c:extLst>
          </c:dPt>
          <c:dPt>
            <c:idx val="1"/>
            <c:invertIfNegative val="0"/>
            <c:bubble3D val="0"/>
            <c:spPr>
              <a:solidFill>
                <a:srgbClr val="A6CA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98A-4198-A238-2CD8785B19A1}"/>
              </c:ext>
            </c:extLst>
          </c:dPt>
          <c:dPt>
            <c:idx val="2"/>
            <c:invertIfNegative val="0"/>
            <c:bubble3D val="0"/>
            <c:spPr>
              <a:solidFill>
                <a:srgbClr val="A6CA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98A-4198-A238-2CD8785B19A1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  <a:gs pos="100000">
                    <a:srgbClr xmlns:mc="http://schemas.openxmlformats.org/markup-compatibility/2006" xmlns:a14="http://schemas.microsoft.com/office/drawing/2010/main" val="000076" mc:Ignorable="a14" a14:legacySpreadsheetColorIndex="12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98A-4198-A238-2CD8785B19A1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  <a:gs pos="100000">
                    <a:srgbClr xmlns:mc="http://schemas.openxmlformats.org/markup-compatibility/2006" xmlns:a14="http://schemas.microsoft.com/office/drawing/2010/main" val="000076" mc:Ignorable="a14" a14:legacySpreadsheetColorIndex="12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98A-4198-A238-2CD8785B19A1}"/>
              </c:ext>
            </c:extLst>
          </c:dPt>
          <c:cat>
            <c:numRef>
              <c:f>GDat!$B$4:$B$17</c:f>
              <c:numCache>
                <c:formatCode>00</c:formatCode>
                <c:ptCount val="1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</c:numCache>
            </c:numRef>
          </c:cat>
          <c:val>
            <c:numRef>
              <c:f>GDat!$C$4:$C$17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8A-4198-A238-2CD8785B1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4810240"/>
        <c:axId val="284812032"/>
      </c:barChart>
      <c:catAx>
        <c:axId val="28481024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848120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8481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Fr.</a:t>
                </a:r>
              </a:p>
            </c:rich>
          </c:tx>
          <c:layout>
            <c:manualLayout>
              <c:xMode val="edge"/>
              <c:yMode val="edge"/>
              <c:x val="8.3472811971801956E-3"/>
              <c:y val="0.41761426880463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84810240"/>
        <c:crosses val="autoZero"/>
        <c:crossBetween val="between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Footer>&amp;L&amp;"Arial,Standard"&amp;8&amp;N / &amp;B&amp;R&amp;"Arial,Standard"&amp;8&amp;D</c:oddFooter>
    </c:headerFooter>
    <c:pageMargins b="0.59" l="0.78740157480314965" r="0.78740157480314965" t="0.72" header="0.51181102362204722" footer="0.2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Entwicklung Nettoinvestitionen/Selbstfinanzierung</a:t>
            </a:r>
          </a:p>
        </c:rich>
      </c:tx>
      <c:layout>
        <c:manualLayout>
          <c:xMode val="edge"/>
          <c:yMode val="edge"/>
          <c:x val="0.17792430666446415"/>
          <c:y val="3.59280665364399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09090909090909"/>
          <c:y val="0.19437364426855752"/>
          <c:w val="0.83216783216783219"/>
          <c:h val="0.62148415206920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GDat!$F$3</c:f>
              <c:strCache>
                <c:ptCount val="1"/>
                <c:pt idx="0">
                  <c:v>Netto-
investitionen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802060" mc:Ignorable="a14" a14:legacySpreadsheetColorIndex="2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C2-496C-8EBD-BD12C0623F96}"/>
              </c:ext>
            </c:extLst>
          </c:dPt>
          <c:dPt>
            <c:idx val="1"/>
            <c:invertIfNegative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802060" mc:Ignorable="a14" a14:legacySpreadsheetColorIndex="2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C2-496C-8EBD-BD12C0623F96}"/>
              </c:ext>
            </c:extLst>
          </c:dPt>
          <c:dPt>
            <c:idx val="2"/>
            <c:invertIfNegative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802060" mc:Ignorable="a14" a14:legacySpreadsheetColorIndex="2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C2-496C-8EBD-BD12C0623F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8C2-496C-8EBD-BD12C0623F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8C2-496C-8EBD-BD12C0623F96}"/>
              </c:ext>
            </c:extLst>
          </c:dPt>
          <c:cat>
            <c:numRef>
              <c:f>GDat!$E$4:$E$17</c:f>
              <c:numCache>
                <c:formatCode>00</c:formatCode>
                <c:ptCount val="1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</c:numCache>
            </c:numRef>
          </c:cat>
          <c:val>
            <c:numRef>
              <c:f>GDat!$F$4:$F$17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C2-496C-8EBD-BD12C0623F96}"/>
            </c:ext>
          </c:extLst>
        </c:ser>
        <c:ser>
          <c:idx val="2"/>
          <c:order val="1"/>
          <c:tx>
            <c:strRef>
              <c:f>GDat!$G$3</c:f>
              <c:strCache>
                <c:ptCount val="1"/>
                <c:pt idx="0">
                  <c:v>Selbst-
finanzierung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802060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C0" mc:Ignorable="a14" a14:legacySpreadsheetColorIndex="2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8C2-496C-8EBD-BD12C0623F96}"/>
              </c:ext>
            </c:extLst>
          </c:dPt>
          <c:dPt>
            <c:idx val="1"/>
            <c:invertIfNegative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802060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C0" mc:Ignorable="a14" a14:legacySpreadsheetColorIndex="2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8C2-496C-8EBD-BD12C0623F96}"/>
              </c:ext>
            </c:extLst>
          </c:dPt>
          <c:dPt>
            <c:idx val="2"/>
            <c:invertIfNegative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802060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C0" mc:Ignorable="a14" a14:legacySpreadsheetColorIndex="2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8C2-496C-8EBD-BD12C0623F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8C2-496C-8EBD-BD12C0623F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8C2-496C-8EBD-BD12C0623F96}"/>
              </c:ext>
            </c:extLst>
          </c:dPt>
          <c:cat>
            <c:numRef>
              <c:f>GDat!$E$4:$E$17</c:f>
              <c:numCache>
                <c:formatCode>00</c:formatCode>
                <c:ptCount val="1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</c:numCache>
            </c:numRef>
          </c:cat>
          <c:val>
            <c:numRef>
              <c:f>GDat!$G$4:$G$17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8C2-496C-8EBD-BD12C0623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933120"/>
        <c:axId val="44934656"/>
      </c:barChart>
      <c:catAx>
        <c:axId val="44933120"/>
        <c:scaling>
          <c:orientation val="minMax"/>
        </c:scaling>
        <c:delete val="0"/>
        <c:axPos val="b"/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9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3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in 1'000 Fr.</a:t>
                </a:r>
              </a:p>
            </c:rich>
          </c:tx>
          <c:layout>
            <c:manualLayout>
              <c:xMode val="edge"/>
              <c:yMode val="edge"/>
              <c:x val="4.118624157994237E-2"/>
              <c:y val="0.449102442757315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93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84615384615385"/>
          <c:y val="0.86700874666881467"/>
          <c:w val="0.31293706293706292"/>
          <c:h val="0.102301790281329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Footer>&amp;L&amp;"Arial,Standard"&amp;8&amp;N / &amp;B&amp;R&amp;"Arial,Standard"&amp;8&amp;D</c:oddFooter>
    </c:headerFooter>
    <c:pageMargins b="0.984251969" l="0.78740157499999996" r="0.78740157499999996" t="0.984251969" header="0.4921259845" footer="0.492125984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Radio" checked="Checked" firstButton="1" fmlaLink="$S$1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104775</xdr:rowOff>
        </xdr:from>
        <xdr:to>
          <xdr:col>5</xdr:col>
          <xdr:colOff>152400</xdr:colOff>
          <xdr:row>10</xdr:row>
          <xdr:rowOff>0</xdr:rowOff>
        </xdr:to>
        <xdr:sp macro="" textlink="">
          <xdr:nvSpPr>
            <xdr:cNvPr id="133126" name="Option Button 6" hidden="1">
              <a:extLst>
                <a:ext uri="{63B3BB69-23CF-44E3-9099-C40C66FF867C}">
                  <a14:compatExt spid="_x0000_s13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Budget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161925</xdr:rowOff>
        </xdr:from>
        <xdr:to>
          <xdr:col>5</xdr:col>
          <xdr:colOff>152400</xdr:colOff>
          <xdr:row>11</xdr:row>
          <xdr:rowOff>57150</xdr:rowOff>
        </xdr:to>
        <xdr:sp macro="" textlink="">
          <xdr:nvSpPr>
            <xdr:cNvPr id="133127" name="Option Button 7" hidden="1">
              <a:extLst>
                <a:ext uri="{63B3BB69-23CF-44E3-9099-C40C66FF867C}">
                  <a14:compatExt spid="_x0000_s13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Rechnung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0</xdr:row>
          <xdr:rowOff>85725</xdr:rowOff>
        </xdr:from>
        <xdr:to>
          <xdr:col>14</xdr:col>
          <xdr:colOff>76200</xdr:colOff>
          <xdr:row>0</xdr:row>
          <xdr:rowOff>285750</xdr:rowOff>
        </xdr:to>
        <xdr:sp macro="" textlink="">
          <xdr:nvSpPr>
            <xdr:cNvPr id="133131" name="Button 11" hidden="1">
              <a:extLst>
                <a:ext uri="{63B3BB69-23CF-44E3-9099-C40C66FF867C}">
                  <a14:compatExt spid="_x0000_s13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0</xdr:row>
          <xdr:rowOff>95250</xdr:rowOff>
        </xdr:from>
        <xdr:to>
          <xdr:col>17</xdr:col>
          <xdr:colOff>142875</xdr:colOff>
          <xdr:row>0</xdr:row>
          <xdr:rowOff>295275</xdr:rowOff>
        </xdr:to>
        <xdr:sp macro="" textlink="">
          <xdr:nvSpPr>
            <xdr:cNvPr id="133206" name="Button 86" hidden="1">
              <a:extLst>
                <a:ext uri="{63B3BB69-23CF-44E3-9099-C40C66FF867C}">
                  <a14:compatExt spid="_x0000_s13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Überschriften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0</xdr:row>
          <xdr:rowOff>38100</xdr:rowOff>
        </xdr:from>
        <xdr:to>
          <xdr:col>7</xdr:col>
          <xdr:colOff>990600</xdr:colOff>
          <xdr:row>0</xdr:row>
          <xdr:rowOff>238125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0</xdr:row>
          <xdr:rowOff>38100</xdr:rowOff>
        </xdr:from>
        <xdr:to>
          <xdr:col>11</xdr:col>
          <xdr:colOff>209550</xdr:colOff>
          <xdr:row>0</xdr:row>
          <xdr:rowOff>238125</xdr:rowOff>
        </xdr:to>
        <xdr:sp macro="" textlink="">
          <xdr:nvSpPr>
            <xdr:cNvPr id="134148" name="Button 4" hidden="1">
              <a:extLst>
                <a:ext uri="{63B3BB69-23CF-44E3-9099-C40C66FF867C}">
                  <a14:compatExt spid="_x0000_s13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ein-/ausblenden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2114550</xdr:colOff>
          <xdr:row>0</xdr:row>
          <xdr:rowOff>66675</xdr:rowOff>
        </xdr:from>
        <xdr:to>
          <xdr:col>3</xdr:col>
          <xdr:colOff>371475</xdr:colOff>
          <xdr:row>0</xdr:row>
          <xdr:rowOff>266700</xdr:rowOff>
        </xdr:to>
        <xdr:sp macro="" textlink="">
          <xdr:nvSpPr>
            <xdr:cNvPr id="127042" name="Button 66" hidden="1">
              <a:extLst>
                <a:ext uri="{63B3BB69-23CF-44E3-9099-C40C66FF867C}">
                  <a14:compatExt spid="_x0000_s127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2124075</xdr:colOff>
          <xdr:row>3</xdr:row>
          <xdr:rowOff>38100</xdr:rowOff>
        </xdr:from>
        <xdr:to>
          <xdr:col>3</xdr:col>
          <xdr:colOff>409575</xdr:colOff>
          <xdr:row>3</xdr:row>
          <xdr:rowOff>285750</xdr:rowOff>
        </xdr:to>
        <xdr:sp macro="" textlink="">
          <xdr:nvSpPr>
            <xdr:cNvPr id="127045" name="Zeile_löschen" hidden="1">
              <a:extLst>
                <a:ext uri="{63B3BB69-23CF-44E3-9099-C40C66FF867C}">
                  <a14:compatExt spid="_x0000_s127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3</xdr:row>
          <xdr:rowOff>38100</xdr:rowOff>
        </xdr:from>
        <xdr:to>
          <xdr:col>1</xdr:col>
          <xdr:colOff>1885950</xdr:colOff>
          <xdr:row>3</xdr:row>
          <xdr:rowOff>285750</xdr:rowOff>
        </xdr:to>
        <xdr:sp macro="" textlink="">
          <xdr:nvSpPr>
            <xdr:cNvPr id="127046" name="Zeilen_einfügen" hidden="1">
              <a:extLst>
                <a:ext uri="{63B3BB69-23CF-44E3-9099-C40C66FF867C}">
                  <a14:compatExt spid="_x0000_s127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0</xdr:row>
          <xdr:rowOff>85725</xdr:rowOff>
        </xdr:from>
        <xdr:to>
          <xdr:col>6</xdr:col>
          <xdr:colOff>704850</xdr:colOff>
          <xdr:row>0</xdr:row>
          <xdr:rowOff>285750</xdr:rowOff>
        </xdr:to>
        <xdr:sp macro="" textlink="">
          <xdr:nvSpPr>
            <xdr:cNvPr id="136202" name="Button 10" hidden="1">
              <a:extLst>
                <a:ext uri="{63B3BB69-23CF-44E3-9099-C40C66FF867C}">
                  <a14:compatExt spid="_x0000_s13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2114550</xdr:colOff>
          <xdr:row>0</xdr:row>
          <xdr:rowOff>57150</xdr:rowOff>
        </xdr:from>
        <xdr:to>
          <xdr:col>1</xdr:col>
          <xdr:colOff>3009900</xdr:colOff>
          <xdr:row>0</xdr:row>
          <xdr:rowOff>257175</xdr:rowOff>
        </xdr:to>
        <xdr:sp macro="" textlink="">
          <xdr:nvSpPr>
            <xdr:cNvPr id="135178" name="Button 10" hidden="1">
              <a:extLst>
                <a:ext uri="{63B3BB69-23CF-44E3-9099-C40C66FF867C}">
                  <a14:compatExt spid="_x0000_s13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0</xdr:row>
          <xdr:rowOff>114300</xdr:rowOff>
        </xdr:from>
        <xdr:to>
          <xdr:col>6</xdr:col>
          <xdr:colOff>638175</xdr:colOff>
          <xdr:row>1</xdr:row>
          <xdr:rowOff>0</xdr:rowOff>
        </xdr:to>
        <xdr:sp macro="" textlink="">
          <xdr:nvSpPr>
            <xdr:cNvPr id="138247" name="Button 7" hidden="1">
              <a:extLst>
                <a:ext uri="{63B3BB69-23CF-44E3-9099-C40C66FF867C}">
                  <a14:compatExt spid="_x0000_s13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0</xdr:row>
          <xdr:rowOff>76200</xdr:rowOff>
        </xdr:from>
        <xdr:to>
          <xdr:col>6</xdr:col>
          <xdr:colOff>647700</xdr:colOff>
          <xdr:row>0</xdr:row>
          <xdr:rowOff>276225</xdr:rowOff>
        </xdr:to>
        <xdr:sp macro="" textlink="">
          <xdr:nvSpPr>
            <xdr:cNvPr id="571393" name="Button 1" hidden="1">
              <a:extLst>
                <a:ext uri="{63B3BB69-23CF-44E3-9099-C40C66FF867C}">
                  <a14:compatExt spid="_x0000_s57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2</xdr:row>
          <xdr:rowOff>57150</xdr:rowOff>
        </xdr:from>
        <xdr:to>
          <xdr:col>1</xdr:col>
          <xdr:colOff>2209800</xdr:colOff>
          <xdr:row>2</xdr:row>
          <xdr:rowOff>257175</xdr:rowOff>
        </xdr:to>
        <xdr:sp macro="" textlink="">
          <xdr:nvSpPr>
            <xdr:cNvPr id="141464" name="Button 152" hidden="1">
              <a:extLst>
                <a:ext uri="{63B3BB69-23CF-44E3-9099-C40C66FF867C}">
                  <a14:compatExt spid="_x0000_s14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2</xdr:row>
          <xdr:rowOff>57150</xdr:rowOff>
        </xdr:from>
        <xdr:to>
          <xdr:col>1</xdr:col>
          <xdr:colOff>2209800</xdr:colOff>
          <xdr:row>2</xdr:row>
          <xdr:rowOff>257175</xdr:rowOff>
        </xdr:to>
        <xdr:sp macro="" textlink="">
          <xdr:nvSpPr>
            <xdr:cNvPr id="605185" name="Button 1" hidden="1">
              <a:extLst>
                <a:ext uri="{63B3BB69-23CF-44E3-9099-C40C66FF867C}">
                  <a14:compatExt spid="_x0000_s60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2390775</xdr:colOff>
          <xdr:row>0</xdr:row>
          <xdr:rowOff>47625</xdr:rowOff>
        </xdr:from>
        <xdr:to>
          <xdr:col>1</xdr:col>
          <xdr:colOff>3286125</xdr:colOff>
          <xdr:row>0</xdr:row>
          <xdr:rowOff>247650</xdr:rowOff>
        </xdr:to>
        <xdr:sp macro="" textlink="">
          <xdr:nvSpPr>
            <xdr:cNvPr id="139282" name="Button 18" hidden="1">
              <a:extLst>
                <a:ext uri="{63B3BB69-23CF-44E3-9099-C40C66FF867C}">
                  <a14:compatExt spid="_x0000_s139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1</xdr:row>
          <xdr:rowOff>28575</xdr:rowOff>
        </xdr:from>
        <xdr:to>
          <xdr:col>1</xdr:col>
          <xdr:colOff>1866900</xdr:colOff>
          <xdr:row>2</xdr:row>
          <xdr:rowOff>66675</xdr:rowOff>
        </xdr:to>
        <xdr:sp macro="" textlink="">
          <xdr:nvSpPr>
            <xdr:cNvPr id="125005" name="Button 77" hidden="1">
              <a:extLst>
                <a:ext uri="{63B3BB69-23CF-44E3-9099-C40C66FF867C}">
                  <a14:compatExt spid="_x0000_s125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0</xdr:row>
          <xdr:rowOff>85725</xdr:rowOff>
        </xdr:from>
        <xdr:to>
          <xdr:col>6</xdr:col>
          <xdr:colOff>228600</xdr:colOff>
          <xdr:row>0</xdr:row>
          <xdr:rowOff>285750</xdr:rowOff>
        </xdr:to>
        <xdr:sp macro="" textlink="">
          <xdr:nvSpPr>
            <xdr:cNvPr id="149505" name="Button 1" hidden="1">
              <a:extLst>
                <a:ext uri="{63B3BB69-23CF-44E3-9099-C40C66FF867C}">
                  <a14:compatExt spid="_x0000_s149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1</xdr:row>
          <xdr:rowOff>38100</xdr:rowOff>
        </xdr:from>
        <xdr:to>
          <xdr:col>1</xdr:col>
          <xdr:colOff>1219200</xdr:colOff>
          <xdr:row>2</xdr:row>
          <xdr:rowOff>85725</xdr:rowOff>
        </xdr:to>
        <xdr:sp macro="" textlink="">
          <xdr:nvSpPr>
            <xdr:cNvPr id="128017" name="Button 17" hidden="1">
              <a:extLst>
                <a:ext uri="{63B3BB69-23CF-44E3-9099-C40C66FF867C}">
                  <a14:compatExt spid="_x0000_s128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1057275</xdr:colOff>
          <xdr:row>1</xdr:row>
          <xdr:rowOff>76200</xdr:rowOff>
        </xdr:from>
        <xdr:to>
          <xdr:col>1</xdr:col>
          <xdr:colOff>1952625</xdr:colOff>
          <xdr:row>2</xdr:row>
          <xdr:rowOff>114300</xdr:rowOff>
        </xdr:to>
        <xdr:sp macro="" textlink="">
          <xdr:nvSpPr>
            <xdr:cNvPr id="123906" name="Button 2" hidden="1">
              <a:extLst>
                <a:ext uri="{63B3BB69-23CF-44E3-9099-C40C66FF867C}">
                  <a14:compatExt spid="_x0000_s123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4</xdr:row>
      <xdr:rowOff>0</xdr:rowOff>
    </xdr:from>
    <xdr:to>
      <xdr:col>12</xdr:col>
      <xdr:colOff>0</xdr:colOff>
      <xdr:row>25</xdr:row>
      <xdr:rowOff>0</xdr:rowOff>
    </xdr:to>
    <xdr:graphicFrame macro="">
      <xdr:nvGraphicFramePr>
        <xdr:cNvPr id="1085172" name="Grafik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11</xdr:col>
      <xdr:colOff>704850</xdr:colOff>
      <xdr:row>51</xdr:row>
      <xdr:rowOff>0</xdr:rowOff>
    </xdr:to>
    <xdr:graphicFrame macro="">
      <xdr:nvGraphicFramePr>
        <xdr:cNvPr id="1085173" name="Grafik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2</xdr:row>
          <xdr:rowOff>9525</xdr:rowOff>
        </xdr:from>
        <xdr:to>
          <xdr:col>11</xdr:col>
          <xdr:colOff>695325</xdr:colOff>
          <xdr:row>3</xdr:row>
          <xdr:rowOff>47625</xdr:rowOff>
        </xdr:to>
        <xdr:sp macro="" textlink="">
          <xdr:nvSpPr>
            <xdr:cNvPr id="6707" name="Button 563" hidden="1">
              <a:extLst>
                <a:ext uri="{63B3BB69-23CF-44E3-9099-C40C66FF867C}">
                  <a14:compatExt spid="_x0000_s6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27</xdr:row>
          <xdr:rowOff>371475</xdr:rowOff>
        </xdr:from>
        <xdr:to>
          <xdr:col>11</xdr:col>
          <xdr:colOff>695325</xdr:colOff>
          <xdr:row>28</xdr:row>
          <xdr:rowOff>0</xdr:rowOff>
        </xdr:to>
        <xdr:sp macro="" textlink="">
          <xdr:nvSpPr>
            <xdr:cNvPr id="6708" name="Button 564" hidden="1">
              <a:extLst>
                <a:ext uri="{63B3BB69-23CF-44E3-9099-C40C66FF867C}">
                  <a14:compatExt spid="_x0000_s6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1</xdr:row>
          <xdr:rowOff>85725</xdr:rowOff>
        </xdr:from>
        <xdr:to>
          <xdr:col>10</xdr:col>
          <xdr:colOff>600075</xdr:colOff>
          <xdr:row>1</xdr:row>
          <xdr:rowOff>295275</xdr:rowOff>
        </xdr:to>
        <xdr:sp macro="" textlink="">
          <xdr:nvSpPr>
            <xdr:cNvPr id="603139" name="Button 3" hidden="1">
              <a:extLst>
                <a:ext uri="{63B3BB69-23CF-44E3-9099-C40C66FF867C}">
                  <a14:compatExt spid="_x0000_s60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Zurück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0</xdr:row>
          <xdr:rowOff>47625</xdr:rowOff>
        </xdr:from>
        <xdr:to>
          <xdr:col>12</xdr:col>
          <xdr:colOff>333375</xdr:colOff>
          <xdr:row>1</xdr:row>
          <xdr:rowOff>104775</xdr:rowOff>
        </xdr:to>
        <xdr:sp macro="" textlink="">
          <xdr:nvSpPr>
            <xdr:cNvPr id="1130497" name="Button 1" hidden="1">
              <a:extLst>
                <a:ext uri="{63B3BB69-23CF-44E3-9099-C40C66FF867C}">
                  <a14:compatExt spid="_x0000_s1130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Tabelle exportieren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rgb="FF92D050"/>
  </sheetPr>
  <dimension ref="A1:A10"/>
  <sheetViews>
    <sheetView showRowColHeaders="0" workbookViewId="0">
      <selection activeCell="A32" sqref="A32"/>
    </sheetView>
  </sheetViews>
  <sheetFormatPr baseColWidth="10" defaultColWidth="11.42578125" defaultRowHeight="12.75" x14ac:dyDescent="0.2"/>
  <cols>
    <col min="1" max="1" width="217.42578125" style="691" customWidth="1"/>
    <col min="2" max="16384" width="11.42578125" style="365"/>
  </cols>
  <sheetData>
    <row r="1" spans="1:1" ht="41.25" customHeight="1" x14ac:dyDescent="0.2">
      <c r="A1" s="685" t="s">
        <v>609</v>
      </c>
    </row>
    <row r="4" spans="1:1" x14ac:dyDescent="0.2">
      <c r="A4" s="688" t="s">
        <v>632</v>
      </c>
    </row>
    <row r="5" spans="1:1" x14ac:dyDescent="0.2">
      <c r="A5" s="689" t="s">
        <v>633</v>
      </c>
    </row>
    <row r="6" spans="1:1" x14ac:dyDescent="0.2">
      <c r="A6" s="689"/>
    </row>
    <row r="7" spans="1:1" x14ac:dyDescent="0.2">
      <c r="A7" s="689"/>
    </row>
    <row r="8" spans="1:1" ht="27" customHeight="1" x14ac:dyDescent="0.2">
      <c r="A8" s="690"/>
    </row>
    <row r="9" spans="1:1" x14ac:dyDescent="0.2">
      <c r="A9" s="689"/>
    </row>
    <row r="10" spans="1:1" x14ac:dyDescent="0.2">
      <c r="A10" s="689"/>
    </row>
  </sheetData>
  <sheetProtection algorithmName="SHA-512" hashValue="MTuPY4Mp223ydS+b3OV1QsNaGH148kHqjYkhPZjgivS66XU2HJohiyAwRFFJK6TdtY43D0H7uBX7mtodnhegkw==" saltValue="sAbtKQQEU/7fV9XRLvQ5G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indexed="53"/>
    <pageSetUpPr fitToPage="1"/>
  </sheetPr>
  <dimension ref="A1:S90"/>
  <sheetViews>
    <sheetView showRowColHeaders="0" tabSelected="1" zoomScale="140" workbookViewId="0">
      <selection activeCell="L28" sqref="L28"/>
    </sheetView>
  </sheetViews>
  <sheetFormatPr baseColWidth="10" defaultColWidth="0" defaultRowHeight="12.75" zeroHeight="1" x14ac:dyDescent="0.2"/>
  <cols>
    <col min="1" max="1" width="6" style="386" customWidth="1"/>
    <col min="2" max="2" width="6.28515625" style="385" customWidth="1"/>
    <col min="3" max="3" width="6.42578125" style="385" customWidth="1"/>
    <col min="4" max="18" width="5.7109375" style="385" customWidth="1"/>
    <col min="19" max="19" width="12.28515625" style="385" hidden="1" customWidth="1"/>
    <col min="20" max="16384" width="11.42578125" style="385" hidden="1"/>
  </cols>
  <sheetData>
    <row r="1" spans="1:19" ht="24.95" customHeight="1" x14ac:dyDescent="0.2">
      <c r="A1" s="120" t="s">
        <v>323</v>
      </c>
      <c r="B1" s="384"/>
      <c r="C1" s="384"/>
      <c r="D1" s="384"/>
    </row>
    <row r="2" spans="1:19" ht="12.75" customHeight="1" x14ac:dyDescent="0.2"/>
    <row r="3" spans="1:19" ht="12.75" customHeight="1" x14ac:dyDescent="0.2">
      <c r="A3" s="386" t="s">
        <v>74</v>
      </c>
      <c r="D3" s="737" t="s">
        <v>522</v>
      </c>
      <c r="E3" s="738"/>
      <c r="F3" s="738"/>
      <c r="G3" s="739"/>
      <c r="H3" s="389"/>
    </row>
    <row r="4" spans="1:19" ht="12.75" customHeight="1" x14ac:dyDescent="0.2"/>
    <row r="5" spans="1:19" ht="12.75" customHeight="1" x14ac:dyDescent="0.2">
      <c r="A5" s="386" t="s">
        <v>324</v>
      </c>
      <c r="D5" s="116">
        <v>2024</v>
      </c>
      <c r="E5" s="390"/>
      <c r="F5" s="385" t="s">
        <v>325</v>
      </c>
      <c r="I5" s="115">
        <v>10</v>
      </c>
    </row>
    <row r="6" spans="1:19" ht="12.75" customHeight="1" x14ac:dyDescent="0.2">
      <c r="D6" s="385" t="s">
        <v>340</v>
      </c>
    </row>
    <row r="7" spans="1:19" ht="12.75" customHeight="1" x14ac:dyDescent="0.2"/>
    <row r="8" spans="1:19" ht="12.75" customHeight="1" x14ac:dyDescent="0.2">
      <c r="A8" s="386" t="s">
        <v>89</v>
      </c>
      <c r="D8" s="742"/>
      <c r="E8" s="743"/>
      <c r="F8" s="743"/>
      <c r="G8" s="744"/>
      <c r="H8" s="391"/>
    </row>
    <row r="9" spans="1:19" ht="12.75" customHeight="1" thickBot="1" x14ac:dyDescent="0.25"/>
    <row r="10" spans="1:19" ht="12.75" customHeight="1" x14ac:dyDescent="0.2">
      <c r="A10" s="386" t="s">
        <v>315</v>
      </c>
      <c r="F10" s="466" t="str">
        <f>IF(S10=1,"&gt;&gt; Planung: Budget "&amp;D5-1&amp;" / Prognose "&amp;D5-1&amp;" / Budget "&amp;D5&amp;" = 1. Planjahr","")</f>
        <v>&gt;&gt; Planung: Budget 2023 / Prognose 2023 / Budget 2024 = 1. Planjahr</v>
      </c>
      <c r="G10" s="462"/>
      <c r="H10" s="462"/>
      <c r="I10" s="462"/>
      <c r="J10" s="462"/>
      <c r="K10" s="462"/>
      <c r="L10" s="462"/>
      <c r="M10" s="462"/>
      <c r="N10" s="462"/>
      <c r="O10" s="462"/>
      <c r="P10" s="463"/>
      <c r="S10" s="469">
        <v>1</v>
      </c>
    </row>
    <row r="11" spans="1:19" ht="12.75" customHeight="1" thickBot="1" x14ac:dyDescent="0.25">
      <c r="F11" s="467" t="str">
        <f>IF(S10=1,"","&gt;&gt; Planung: Budget "&amp;D5-1&amp;" / Ist "&amp;D5-1&amp;" / Budget "&amp;D5&amp;" = 1. Planjahr")</f>
        <v/>
      </c>
      <c r="G11" s="464"/>
      <c r="H11" s="464"/>
      <c r="I11" s="464"/>
      <c r="J11" s="464"/>
      <c r="K11" s="464"/>
      <c r="L11" s="464"/>
      <c r="M11" s="464"/>
      <c r="N11" s="464"/>
      <c r="O11" s="464"/>
      <c r="P11" s="465"/>
    </row>
    <row r="12" spans="1:19" ht="12.75" customHeight="1" x14ac:dyDescent="0.2"/>
    <row r="13" spans="1:19" ht="12.75" customHeight="1" x14ac:dyDescent="0.2">
      <c r="A13" s="392" t="str">
        <f>"Einwohnerzahl "&amp;D5-2&amp;":"</f>
        <v>Einwohnerzahl 2022:</v>
      </c>
      <c r="D13" s="759"/>
      <c r="E13" s="760"/>
    </row>
    <row r="14" spans="1:19" ht="12.75" customHeight="1" thickBot="1" x14ac:dyDescent="0.25"/>
    <row r="15" spans="1:19" ht="12.75" customHeight="1" thickBot="1" x14ac:dyDescent="0.25">
      <c r="A15" s="761" t="s">
        <v>319</v>
      </c>
      <c r="B15" s="762"/>
      <c r="C15" s="762"/>
      <c r="D15" s="762"/>
      <c r="E15" s="762"/>
      <c r="F15" s="762"/>
      <c r="G15" s="763"/>
    </row>
    <row r="16" spans="1:19" ht="12.75" customHeight="1" x14ac:dyDescent="0.2"/>
    <row r="17" spans="1:19" ht="12.75" customHeight="1" x14ac:dyDescent="0.2">
      <c r="A17" s="393" t="str">
        <f>"Bilanz 31.12."&amp;D5-2</f>
        <v>Bilanz 31.12.2022</v>
      </c>
      <c r="B17" s="394"/>
      <c r="C17" s="394"/>
      <c r="D17" s="395"/>
      <c r="E17" s="395"/>
      <c r="F17" s="395"/>
      <c r="G17" s="395"/>
      <c r="H17" s="160"/>
      <c r="I17" s="160"/>
      <c r="J17" s="160"/>
      <c r="K17" s="160"/>
    </row>
    <row r="18" spans="1:19" ht="12.75" customHeight="1" x14ac:dyDescent="0.2">
      <c r="A18" s="381">
        <v>100</v>
      </c>
      <c r="B18" s="395" t="s">
        <v>308</v>
      </c>
      <c r="C18" s="395"/>
      <c r="D18" s="395"/>
      <c r="E18" s="395"/>
      <c r="F18" s="395"/>
      <c r="G18" s="395"/>
      <c r="H18" s="720"/>
      <c r="I18" s="704"/>
      <c r="J18" s="160"/>
      <c r="K18" s="160"/>
    </row>
    <row r="19" spans="1:19" ht="12.75" customHeight="1" x14ac:dyDescent="0.2">
      <c r="A19" s="381">
        <v>102</v>
      </c>
      <c r="B19" s="510" t="s">
        <v>479</v>
      </c>
      <c r="C19" s="395"/>
      <c r="D19" s="395"/>
      <c r="E19" s="395"/>
      <c r="F19" s="395"/>
      <c r="G19" s="395"/>
      <c r="H19" s="720"/>
      <c r="I19" s="704"/>
      <c r="J19" s="160"/>
      <c r="K19" s="160"/>
    </row>
    <row r="20" spans="1:19" ht="12.75" customHeight="1" x14ac:dyDescent="0.2">
      <c r="A20" s="381">
        <v>201</v>
      </c>
      <c r="B20" s="395" t="s">
        <v>357</v>
      </c>
      <c r="C20" s="395"/>
      <c r="D20" s="395"/>
      <c r="E20" s="395"/>
      <c r="F20" s="395"/>
      <c r="G20" s="395"/>
      <c r="H20" s="720"/>
      <c r="I20" s="704"/>
      <c r="J20" s="160"/>
      <c r="K20" s="160"/>
    </row>
    <row r="21" spans="1:19" ht="12.75" customHeight="1" thickBot="1" x14ac:dyDescent="0.25">
      <c r="A21" s="381" t="s">
        <v>358</v>
      </c>
      <c r="B21" s="395"/>
      <c r="C21" s="395"/>
      <c r="D21" s="395"/>
      <c r="E21" s="395"/>
      <c r="F21" s="395"/>
      <c r="G21" s="395"/>
      <c r="H21" s="765">
        <f>H18+H19-H20</f>
        <v>0</v>
      </c>
      <c r="I21" s="767"/>
      <c r="J21" s="160"/>
      <c r="K21" s="160"/>
    </row>
    <row r="22" spans="1:19" ht="12.75" customHeight="1" thickBot="1" x14ac:dyDescent="0.25">
      <c r="A22" s="381" t="s">
        <v>135</v>
      </c>
      <c r="B22" s="291"/>
      <c r="C22" s="291"/>
      <c r="D22" s="291"/>
      <c r="E22" s="315"/>
      <c r="F22" s="397"/>
      <c r="G22" s="396"/>
      <c r="H22" s="765">
        <f>'Berechnung NS'!H77</f>
        <v>0</v>
      </c>
      <c r="I22" s="766"/>
      <c r="J22" s="753" t="s">
        <v>134</v>
      </c>
      <c r="K22" s="754"/>
      <c r="L22" s="754"/>
      <c r="M22" s="755"/>
      <c r="N22" s="755"/>
      <c r="O22" s="756"/>
    </row>
    <row r="23" spans="1:19" ht="12.75" customHeight="1" x14ac:dyDescent="0.2"/>
    <row r="24" spans="1:19" ht="12.75" customHeight="1" x14ac:dyDescent="0.2">
      <c r="A24" s="386" t="s">
        <v>56</v>
      </c>
      <c r="K24" s="568"/>
    </row>
    <row r="25" spans="1:19" ht="12.75" customHeight="1" x14ac:dyDescent="0.2">
      <c r="A25" s="757">
        <v>29500.01</v>
      </c>
      <c r="B25" s="758"/>
      <c r="C25" s="745" t="s">
        <v>498</v>
      </c>
      <c r="D25" s="746"/>
      <c r="E25" s="746"/>
      <c r="F25" s="746"/>
      <c r="G25" s="747"/>
      <c r="H25" s="720"/>
      <c r="I25" s="704"/>
      <c r="K25" s="568" t="s">
        <v>488</v>
      </c>
      <c r="L25" s="695"/>
      <c r="M25" s="696"/>
      <c r="O25" s="568" t="s">
        <v>489</v>
      </c>
      <c r="P25" s="695"/>
      <c r="Q25" s="696"/>
    </row>
    <row r="26" spans="1:19" s="190" customFormat="1" ht="12.75" customHeight="1" x14ac:dyDescent="0.2">
      <c r="A26" s="757">
        <v>29500.02</v>
      </c>
      <c r="B26" s="758"/>
      <c r="C26" s="745" t="s">
        <v>499</v>
      </c>
      <c r="D26" s="746"/>
      <c r="E26" s="746"/>
      <c r="F26" s="746"/>
      <c r="G26" s="747"/>
      <c r="H26" s="720"/>
      <c r="I26" s="704"/>
      <c r="J26" s="692"/>
      <c r="K26" s="636"/>
      <c r="O26" s="636" t="s">
        <v>489</v>
      </c>
      <c r="P26" s="711">
        <v>2023</v>
      </c>
      <c r="Q26" s="712"/>
    </row>
    <row r="27" spans="1:19" ht="12.75" customHeight="1" x14ac:dyDescent="0.2">
      <c r="A27" s="770"/>
      <c r="B27" s="770"/>
      <c r="C27" s="773"/>
      <c r="D27" s="773"/>
      <c r="E27" s="773"/>
      <c r="F27" s="773"/>
      <c r="G27" s="773"/>
      <c r="H27" s="740"/>
      <c r="I27" s="741"/>
    </row>
    <row r="28" spans="1:19" ht="12.75" customHeight="1" x14ac:dyDescent="0.2">
      <c r="A28" s="771">
        <v>299</v>
      </c>
      <c r="B28" s="772"/>
      <c r="C28" s="731" t="s">
        <v>247</v>
      </c>
      <c r="D28" s="731"/>
      <c r="E28" s="748"/>
      <c r="F28" s="748"/>
      <c r="G28" s="749"/>
      <c r="H28" s="720"/>
      <c r="I28" s="704"/>
    </row>
    <row r="29" spans="1:19" ht="12.75" customHeight="1" x14ac:dyDescent="0.2"/>
    <row r="30" spans="1:19" ht="12.75" customHeight="1" x14ac:dyDescent="0.2">
      <c r="A30" s="386" t="str">
        <f>"Kredite/Darlehen per 31.12."&amp;D5-2</f>
        <v>Kredite/Darlehen per 31.12.2022</v>
      </c>
      <c r="H30" s="701" t="s">
        <v>83</v>
      </c>
      <c r="I30" s="701"/>
      <c r="J30" s="701" t="s">
        <v>348</v>
      </c>
      <c r="K30" s="701"/>
      <c r="L30" s="701" t="s">
        <v>349</v>
      </c>
      <c r="M30" s="701"/>
      <c r="N30" s="390"/>
      <c r="O30" s="190"/>
      <c r="P30" s="190"/>
      <c r="Q30" s="398"/>
      <c r="R30" s="398"/>
      <c r="S30" s="398"/>
    </row>
    <row r="31" spans="1:19" ht="12.75" customHeight="1" x14ac:dyDescent="0.2">
      <c r="A31" s="764"/>
      <c r="B31" s="768"/>
      <c r="C31" s="768"/>
      <c r="D31" s="768"/>
      <c r="E31" s="768"/>
      <c r="F31" s="768"/>
      <c r="G31" s="769"/>
      <c r="H31" s="720"/>
      <c r="I31" s="704"/>
      <c r="J31" s="698"/>
      <c r="K31" s="699"/>
      <c r="L31" s="695"/>
      <c r="M31" s="696"/>
    </row>
    <row r="32" spans="1:19" ht="12.75" customHeight="1" x14ac:dyDescent="0.2">
      <c r="A32" s="764"/>
      <c r="B32" s="768"/>
      <c r="C32" s="768"/>
      <c r="D32" s="768"/>
      <c r="E32" s="768"/>
      <c r="F32" s="768"/>
      <c r="G32" s="769"/>
      <c r="H32" s="720"/>
      <c r="I32" s="704"/>
      <c r="J32" s="698"/>
      <c r="K32" s="699"/>
      <c r="L32" s="695"/>
      <c r="M32" s="696"/>
    </row>
    <row r="33" spans="1:13" ht="12.75" customHeight="1" x14ac:dyDescent="0.2">
      <c r="A33" s="764"/>
      <c r="B33" s="751"/>
      <c r="C33" s="751"/>
      <c r="D33" s="751"/>
      <c r="E33" s="751"/>
      <c r="F33" s="751"/>
      <c r="G33" s="752"/>
      <c r="H33" s="703"/>
      <c r="I33" s="704"/>
      <c r="J33" s="700"/>
      <c r="K33" s="699"/>
      <c r="L33" s="697"/>
      <c r="M33" s="696"/>
    </row>
    <row r="34" spans="1:13" ht="12.75" customHeight="1" x14ac:dyDescent="0.2">
      <c r="A34" s="764"/>
      <c r="B34" s="751"/>
      <c r="C34" s="751"/>
      <c r="D34" s="751"/>
      <c r="E34" s="751"/>
      <c r="F34" s="751"/>
      <c r="G34" s="752"/>
      <c r="H34" s="703"/>
      <c r="I34" s="704"/>
      <c r="J34" s="700"/>
      <c r="K34" s="699"/>
      <c r="L34" s="697"/>
      <c r="M34" s="696"/>
    </row>
    <row r="35" spans="1:13" ht="12.75" customHeight="1" x14ac:dyDescent="0.2">
      <c r="A35" s="764"/>
      <c r="B35" s="751"/>
      <c r="C35" s="751"/>
      <c r="D35" s="751"/>
      <c r="E35" s="751"/>
      <c r="F35" s="751"/>
      <c r="G35" s="752"/>
      <c r="H35" s="703"/>
      <c r="I35" s="704"/>
      <c r="J35" s="700"/>
      <c r="K35" s="699"/>
      <c r="L35" s="697"/>
      <c r="M35" s="696"/>
    </row>
    <row r="36" spans="1:13" ht="12.75" customHeight="1" x14ac:dyDescent="0.2">
      <c r="A36" s="750"/>
      <c r="B36" s="751"/>
      <c r="C36" s="751"/>
      <c r="D36" s="751"/>
      <c r="E36" s="751"/>
      <c r="F36" s="751"/>
      <c r="G36" s="752"/>
      <c r="H36" s="703"/>
      <c r="I36" s="704"/>
      <c r="J36" s="700"/>
      <c r="K36" s="699"/>
      <c r="L36" s="697"/>
      <c r="M36" s="696"/>
    </row>
    <row r="37" spans="1:13" ht="12.75" customHeight="1" x14ac:dyDescent="0.2">
      <c r="A37" s="750"/>
      <c r="B37" s="751"/>
      <c r="C37" s="751"/>
      <c r="D37" s="751"/>
      <c r="E37" s="751"/>
      <c r="F37" s="751"/>
      <c r="G37" s="752"/>
      <c r="H37" s="703"/>
      <c r="I37" s="704"/>
      <c r="J37" s="700"/>
      <c r="K37" s="699"/>
      <c r="L37" s="697"/>
      <c r="M37" s="696"/>
    </row>
    <row r="38" spans="1:13" ht="12.75" customHeight="1" x14ac:dyDescent="0.2">
      <c r="A38" s="750"/>
      <c r="B38" s="751"/>
      <c r="C38" s="751"/>
      <c r="D38" s="751"/>
      <c r="E38" s="751"/>
      <c r="F38" s="751"/>
      <c r="G38" s="752"/>
      <c r="H38" s="703"/>
      <c r="I38" s="704"/>
      <c r="J38" s="700"/>
      <c r="K38" s="699"/>
      <c r="L38" s="697"/>
      <c r="M38" s="696"/>
    </row>
    <row r="39" spans="1:13" ht="12.75" customHeight="1" x14ac:dyDescent="0.2">
      <c r="A39" s="750"/>
      <c r="B39" s="751"/>
      <c r="C39" s="751"/>
      <c r="D39" s="751"/>
      <c r="E39" s="751"/>
      <c r="F39" s="751"/>
      <c r="G39" s="752"/>
      <c r="H39" s="703"/>
      <c r="I39" s="704"/>
      <c r="J39" s="700"/>
      <c r="K39" s="699"/>
      <c r="L39" s="697"/>
      <c r="M39" s="696"/>
    </row>
    <row r="40" spans="1:13" ht="12.75" customHeight="1" x14ac:dyDescent="0.2">
      <c r="A40" s="750"/>
      <c r="B40" s="751"/>
      <c r="C40" s="751"/>
      <c r="D40" s="751"/>
      <c r="E40" s="751"/>
      <c r="F40" s="751"/>
      <c r="G40" s="752"/>
      <c r="H40" s="703"/>
      <c r="I40" s="704"/>
      <c r="J40" s="700"/>
      <c r="K40" s="699"/>
      <c r="L40" s="697"/>
      <c r="M40" s="696"/>
    </row>
    <row r="41" spans="1:13" ht="12.75" customHeight="1" x14ac:dyDescent="0.2">
      <c r="A41" s="750"/>
      <c r="B41" s="751"/>
      <c r="C41" s="751"/>
      <c r="D41" s="751"/>
      <c r="E41" s="751"/>
      <c r="F41" s="751"/>
      <c r="G41" s="752"/>
      <c r="H41" s="703"/>
      <c r="I41" s="704"/>
      <c r="J41" s="700"/>
      <c r="K41" s="699"/>
      <c r="L41" s="697"/>
      <c r="M41" s="696"/>
    </row>
    <row r="42" spans="1:13" ht="12.75" customHeight="1" x14ac:dyDescent="0.2">
      <c r="A42" s="750"/>
      <c r="B42" s="751"/>
      <c r="C42" s="751"/>
      <c r="D42" s="751"/>
      <c r="E42" s="751"/>
      <c r="F42" s="751"/>
      <c r="G42" s="752"/>
      <c r="H42" s="703"/>
      <c r="I42" s="704"/>
      <c r="J42" s="700"/>
      <c r="K42" s="699"/>
      <c r="L42" s="697"/>
      <c r="M42" s="696"/>
    </row>
    <row r="43" spans="1:13" ht="12.75" customHeight="1" x14ac:dyDescent="0.2">
      <c r="A43" s="750"/>
      <c r="B43" s="751"/>
      <c r="C43" s="751"/>
      <c r="D43" s="751"/>
      <c r="E43" s="751"/>
      <c r="F43" s="751"/>
      <c r="G43" s="752"/>
      <c r="H43" s="703"/>
      <c r="I43" s="704"/>
      <c r="J43" s="700"/>
      <c r="K43" s="699"/>
      <c r="L43" s="697"/>
      <c r="M43" s="696"/>
    </row>
    <row r="44" spans="1:13" ht="12.75" customHeight="1" x14ac:dyDescent="0.2">
      <c r="A44" s="750"/>
      <c r="B44" s="751"/>
      <c r="C44" s="751"/>
      <c r="D44" s="751"/>
      <c r="E44" s="751"/>
      <c r="F44" s="751"/>
      <c r="G44" s="752"/>
      <c r="H44" s="703"/>
      <c r="I44" s="704"/>
      <c r="J44" s="700"/>
      <c r="K44" s="699"/>
      <c r="L44" s="697"/>
      <c r="M44" s="696"/>
    </row>
    <row r="45" spans="1:13" ht="12.75" customHeight="1" x14ac:dyDescent="0.2">
      <c r="A45" s="750"/>
      <c r="B45" s="751"/>
      <c r="C45" s="751"/>
      <c r="D45" s="751"/>
      <c r="E45" s="751"/>
      <c r="F45" s="751"/>
      <c r="G45" s="752"/>
      <c r="H45" s="703"/>
      <c r="I45" s="704"/>
      <c r="J45" s="700"/>
      <c r="K45" s="699"/>
      <c r="L45" s="697"/>
      <c r="M45" s="696"/>
    </row>
    <row r="46" spans="1:13" ht="12.75" customHeight="1" x14ac:dyDescent="0.2">
      <c r="A46" s="750"/>
      <c r="B46" s="751"/>
      <c r="C46" s="751"/>
      <c r="D46" s="751"/>
      <c r="E46" s="751"/>
      <c r="F46" s="751"/>
      <c r="G46" s="752"/>
      <c r="H46" s="703"/>
      <c r="I46" s="704"/>
      <c r="J46" s="700"/>
      <c r="K46" s="699"/>
      <c r="L46" s="697"/>
      <c r="M46" s="696"/>
    </row>
    <row r="47" spans="1:13" ht="12.75" customHeight="1" x14ac:dyDescent="0.2">
      <c r="A47" s="750"/>
      <c r="B47" s="751"/>
      <c r="C47" s="751"/>
      <c r="D47" s="751"/>
      <c r="E47" s="751"/>
      <c r="F47" s="751"/>
      <c r="G47" s="752"/>
      <c r="H47" s="703"/>
      <c r="I47" s="704"/>
      <c r="J47" s="700"/>
      <c r="K47" s="699"/>
      <c r="L47" s="697"/>
      <c r="M47" s="696"/>
    </row>
    <row r="48" spans="1:13" ht="12.75" customHeight="1" x14ac:dyDescent="0.2">
      <c r="A48" s="750"/>
      <c r="B48" s="751"/>
      <c r="C48" s="751"/>
      <c r="D48" s="751"/>
      <c r="E48" s="751"/>
      <c r="F48" s="751"/>
      <c r="G48" s="752"/>
      <c r="H48" s="703"/>
      <c r="I48" s="704"/>
      <c r="J48" s="700"/>
      <c r="K48" s="699"/>
      <c r="L48" s="697"/>
      <c r="M48" s="696"/>
    </row>
    <row r="49" spans="1:17" ht="12.75" customHeight="1" x14ac:dyDescent="0.2">
      <c r="A49" s="750"/>
      <c r="B49" s="751"/>
      <c r="C49" s="751"/>
      <c r="D49" s="751"/>
      <c r="E49" s="751"/>
      <c r="F49" s="751"/>
      <c r="G49" s="752"/>
      <c r="H49" s="703"/>
      <c r="I49" s="704"/>
      <c r="J49" s="700"/>
      <c r="K49" s="699"/>
      <c r="L49" s="697"/>
      <c r="M49" s="696"/>
    </row>
    <row r="50" spans="1:17" ht="12.75" customHeight="1" x14ac:dyDescent="0.2">
      <c r="A50" s="750"/>
      <c r="B50" s="751"/>
      <c r="C50" s="751"/>
      <c r="D50" s="751"/>
      <c r="E50" s="751"/>
      <c r="F50" s="751"/>
      <c r="G50" s="752"/>
      <c r="H50" s="703"/>
      <c r="I50" s="704"/>
      <c r="J50" s="700"/>
      <c r="K50" s="699"/>
      <c r="L50" s="697"/>
      <c r="M50" s="696"/>
    </row>
    <row r="51" spans="1:17" ht="12.75" customHeight="1" x14ac:dyDescent="0.2"/>
    <row r="52" spans="1:17" ht="12.75" customHeight="1" x14ac:dyDescent="0.2">
      <c r="A52" s="399" t="str">
        <f>"Erfolgsausweis "&amp;D5-2&amp;" (Einwohnergemeinde ohne Spezialfinanzierungen)"</f>
        <v>Erfolgsausweis 2022 (Einwohnergemeinde ohne Spezialfinanzierungen)</v>
      </c>
      <c r="B52" s="400"/>
      <c r="C52" s="400"/>
      <c r="D52" s="401"/>
      <c r="E52" s="401"/>
      <c r="F52" s="401"/>
      <c r="G52" s="401"/>
      <c r="H52" s="401"/>
      <c r="I52" s="401"/>
      <c r="J52" s="401"/>
      <c r="K52" s="401"/>
    </row>
    <row r="53" spans="1:17" ht="12.75" customHeight="1" x14ac:dyDescent="0.2">
      <c r="A53" s="730" t="s">
        <v>85</v>
      </c>
      <c r="B53" s="731"/>
      <c r="C53" s="731"/>
      <c r="D53" s="731"/>
      <c r="E53" s="731"/>
      <c r="F53" s="731"/>
      <c r="G53" s="732"/>
      <c r="H53" s="720"/>
      <c r="I53" s="721"/>
    </row>
    <row r="54" spans="1:17" ht="12.75" customHeight="1" x14ac:dyDescent="0.2">
      <c r="A54" s="730" t="s">
        <v>255</v>
      </c>
      <c r="B54" s="731"/>
      <c r="C54" s="731"/>
      <c r="D54" s="731"/>
      <c r="E54" s="731"/>
      <c r="F54" s="731"/>
      <c r="G54" s="732"/>
      <c r="H54" s="720"/>
      <c r="I54" s="704"/>
    </row>
    <row r="55" spans="1:17" ht="12.75" customHeight="1" x14ac:dyDescent="0.2">
      <c r="A55" s="730" t="s">
        <v>264</v>
      </c>
      <c r="B55" s="731"/>
      <c r="C55" s="731"/>
      <c r="D55" s="731"/>
      <c r="E55" s="731"/>
      <c r="F55" s="731"/>
      <c r="G55" s="732"/>
      <c r="H55" s="716">
        <f>H53+H54</f>
        <v>0</v>
      </c>
      <c r="I55" s="717"/>
    </row>
    <row r="56" spans="1:17" ht="12.75" customHeight="1" x14ac:dyDescent="0.2">
      <c r="A56" s="402"/>
      <c r="B56" s="402"/>
      <c r="C56" s="402"/>
      <c r="D56" s="402"/>
      <c r="E56" s="402"/>
      <c r="F56" s="402"/>
      <c r="G56" s="402"/>
      <c r="H56" s="403"/>
      <c r="I56" s="191"/>
    </row>
    <row r="57" spans="1:17" s="11" customFormat="1" ht="12.75" customHeight="1" x14ac:dyDescent="0.2">
      <c r="A57" s="404" t="s">
        <v>333</v>
      </c>
      <c r="B57" s="385"/>
      <c r="C57" s="385"/>
      <c r="D57" s="385"/>
      <c r="E57" s="385"/>
      <c r="F57" s="385"/>
      <c r="G57" s="385"/>
      <c r="H57" s="707">
        <f>J57-1</f>
        <v>2020</v>
      </c>
      <c r="I57" s="708"/>
      <c r="J57" s="707">
        <f>L57-1</f>
        <v>2021</v>
      </c>
      <c r="K57" s="708"/>
      <c r="L57" s="707">
        <f>D5-2</f>
        <v>2022</v>
      </c>
      <c r="M57" s="708"/>
      <c r="N57" s="706"/>
      <c r="O57" s="706"/>
      <c r="P57" s="706"/>
      <c r="Q57" s="706"/>
    </row>
    <row r="58" spans="1:17" s="11" customFormat="1" ht="12.75" customHeight="1" x14ac:dyDescent="0.2">
      <c r="A58" s="580" t="s">
        <v>258</v>
      </c>
      <c r="B58" s="333"/>
      <c r="C58" s="333"/>
      <c r="D58" s="333"/>
      <c r="E58" s="333"/>
      <c r="F58" s="333"/>
      <c r="G58" s="334"/>
      <c r="H58" s="718"/>
      <c r="I58" s="719"/>
      <c r="J58" s="718"/>
      <c r="K58" s="719"/>
      <c r="L58" s="718"/>
      <c r="M58" s="719"/>
      <c r="N58" s="705"/>
      <c r="O58" s="705"/>
      <c r="P58" s="705"/>
      <c r="Q58" s="705"/>
    </row>
    <row r="59" spans="1:17" s="11" customFormat="1" ht="12.75" customHeight="1" x14ac:dyDescent="0.2">
      <c r="A59" s="571" t="s">
        <v>157</v>
      </c>
      <c r="B59" s="569"/>
      <c r="C59" s="569"/>
      <c r="D59" s="569"/>
      <c r="E59" s="569"/>
      <c r="F59" s="569"/>
      <c r="G59" s="570"/>
      <c r="H59" s="722"/>
      <c r="I59" s="723"/>
      <c r="J59" s="722"/>
      <c r="K59" s="723"/>
      <c r="L59" s="722"/>
      <c r="M59" s="723"/>
      <c r="N59" s="705"/>
      <c r="O59" s="705"/>
      <c r="P59" s="705"/>
      <c r="Q59" s="705"/>
    </row>
    <row r="60" spans="1:17" s="11" customFormat="1" ht="12.75" customHeight="1" x14ac:dyDescent="0.2">
      <c r="A60" s="727" t="s">
        <v>273</v>
      </c>
      <c r="B60" s="728"/>
      <c r="C60" s="728"/>
      <c r="D60" s="728"/>
      <c r="E60" s="728"/>
      <c r="F60" s="728"/>
      <c r="G60" s="729"/>
      <c r="H60" s="735"/>
      <c r="I60" s="736"/>
      <c r="J60" s="735"/>
      <c r="K60" s="736"/>
      <c r="L60" s="735"/>
      <c r="M60" s="736"/>
      <c r="N60" s="702"/>
      <c r="O60" s="702"/>
      <c r="P60" s="702"/>
      <c r="Q60" s="702"/>
    </row>
    <row r="61" spans="1:17" s="11" customFormat="1" ht="12.75" customHeight="1" x14ac:dyDescent="0.2">
      <c r="A61" s="724" t="s">
        <v>271</v>
      </c>
      <c r="B61" s="725"/>
      <c r="C61" s="725"/>
      <c r="D61" s="725"/>
      <c r="E61" s="725"/>
      <c r="F61" s="725"/>
      <c r="G61" s="726"/>
      <c r="H61" s="733"/>
      <c r="I61" s="734"/>
      <c r="J61" s="733"/>
      <c r="K61" s="734"/>
      <c r="L61" s="733"/>
      <c r="M61" s="734"/>
      <c r="N61" s="702"/>
      <c r="O61" s="702"/>
      <c r="P61" s="702"/>
      <c r="Q61" s="702"/>
    </row>
    <row r="62" spans="1:17" s="11" customFormat="1" ht="12.75" customHeight="1" x14ac:dyDescent="0.2">
      <c r="A62" s="713" t="s">
        <v>145</v>
      </c>
      <c r="B62" s="714"/>
      <c r="C62" s="714"/>
      <c r="D62" s="714"/>
      <c r="E62" s="714"/>
      <c r="F62" s="714"/>
      <c r="G62" s="715"/>
      <c r="H62" s="709"/>
      <c r="I62" s="710"/>
      <c r="J62" s="709"/>
      <c r="K62" s="710"/>
      <c r="L62" s="709"/>
      <c r="M62" s="710"/>
      <c r="N62" s="702"/>
      <c r="O62" s="702"/>
      <c r="P62" s="702"/>
      <c r="Q62" s="702"/>
    </row>
    <row r="63" spans="1:17" ht="12.75" customHeight="1" x14ac:dyDescent="0.2"/>
    <row r="64" spans="1:17" ht="12.75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x14ac:dyDescent="0.2"/>
  </sheetData>
  <sheetProtection algorithmName="SHA-512" hashValue="gQGKjLX+hVd2QdHscxPOB0YbrFRB42SatERa19ZlVjSG9m1cklZAwikZ05Fq53yVfKJHAwLytbgOjPGjk9Mf0g==" saltValue="Tgm++Kc1hpWBx6sdnK5MYQ==" spinCount="100000" sheet="1" objects="1" scenarios="1"/>
  <mergeCells count="147">
    <mergeCell ref="H50:I50"/>
    <mergeCell ref="H58:I58"/>
    <mergeCell ref="A42:G42"/>
    <mergeCell ref="H42:I42"/>
    <mergeCell ref="H47:I47"/>
    <mergeCell ref="H44:I44"/>
    <mergeCell ref="H46:I46"/>
    <mergeCell ref="A39:G39"/>
    <mergeCell ref="H39:I39"/>
    <mergeCell ref="A47:G47"/>
    <mergeCell ref="A46:G46"/>
    <mergeCell ref="A41:G41"/>
    <mergeCell ref="A45:G45"/>
    <mergeCell ref="A48:G48"/>
    <mergeCell ref="J32:K32"/>
    <mergeCell ref="H28:I28"/>
    <mergeCell ref="H22:I22"/>
    <mergeCell ref="H20:I20"/>
    <mergeCell ref="H21:I21"/>
    <mergeCell ref="C26:G26"/>
    <mergeCell ref="A25:B25"/>
    <mergeCell ref="H25:I25"/>
    <mergeCell ref="A38:G38"/>
    <mergeCell ref="A32:G32"/>
    <mergeCell ref="H37:I37"/>
    <mergeCell ref="H36:I36"/>
    <mergeCell ref="A34:G34"/>
    <mergeCell ref="A37:G37"/>
    <mergeCell ref="H38:I38"/>
    <mergeCell ref="A27:B27"/>
    <mergeCell ref="H31:I31"/>
    <mergeCell ref="A31:G31"/>
    <mergeCell ref="A28:B28"/>
    <mergeCell ref="C27:G27"/>
    <mergeCell ref="A33:G33"/>
    <mergeCell ref="H35:I35"/>
    <mergeCell ref="J34:K34"/>
    <mergeCell ref="D13:E13"/>
    <mergeCell ref="A15:G15"/>
    <mergeCell ref="A40:G40"/>
    <mergeCell ref="A43:G43"/>
    <mergeCell ref="A49:G49"/>
    <mergeCell ref="H43:I43"/>
    <mergeCell ref="H45:I45"/>
    <mergeCell ref="H40:I40"/>
    <mergeCell ref="H49:I49"/>
    <mergeCell ref="H33:I33"/>
    <mergeCell ref="A35:G35"/>
    <mergeCell ref="H34:I34"/>
    <mergeCell ref="A36:G36"/>
    <mergeCell ref="A44:G44"/>
    <mergeCell ref="L44:M44"/>
    <mergeCell ref="L46:M46"/>
    <mergeCell ref="J45:K45"/>
    <mergeCell ref="L60:M60"/>
    <mergeCell ref="J43:K43"/>
    <mergeCell ref="H48:I48"/>
    <mergeCell ref="J50:K50"/>
    <mergeCell ref="D3:G3"/>
    <mergeCell ref="H27:I27"/>
    <mergeCell ref="D8:G8"/>
    <mergeCell ref="H26:I26"/>
    <mergeCell ref="C25:G25"/>
    <mergeCell ref="C28:G28"/>
    <mergeCell ref="J30:K30"/>
    <mergeCell ref="L35:M35"/>
    <mergeCell ref="A50:G50"/>
    <mergeCell ref="H18:I18"/>
    <mergeCell ref="H19:I19"/>
    <mergeCell ref="J22:O22"/>
    <mergeCell ref="A26:B26"/>
    <mergeCell ref="H32:I32"/>
    <mergeCell ref="H30:I30"/>
    <mergeCell ref="L25:M25"/>
    <mergeCell ref="A53:G53"/>
    <mergeCell ref="P26:Q26"/>
    <mergeCell ref="A62:G62"/>
    <mergeCell ref="H62:I62"/>
    <mergeCell ref="L50:M50"/>
    <mergeCell ref="J49:K49"/>
    <mergeCell ref="H55:I55"/>
    <mergeCell ref="J57:K57"/>
    <mergeCell ref="L58:M58"/>
    <mergeCell ref="H54:I54"/>
    <mergeCell ref="H53:I53"/>
    <mergeCell ref="H59:I59"/>
    <mergeCell ref="A61:G61"/>
    <mergeCell ref="A60:G60"/>
    <mergeCell ref="A55:G55"/>
    <mergeCell ref="J61:K61"/>
    <mergeCell ref="L61:M61"/>
    <mergeCell ref="H57:I57"/>
    <mergeCell ref="J60:K60"/>
    <mergeCell ref="H60:I60"/>
    <mergeCell ref="H61:I61"/>
    <mergeCell ref="L59:M59"/>
    <mergeCell ref="J59:K59"/>
    <mergeCell ref="J58:K58"/>
    <mergeCell ref="A54:G54"/>
    <mergeCell ref="P61:Q61"/>
    <mergeCell ref="L39:M39"/>
    <mergeCell ref="J39:K39"/>
    <mergeCell ref="L38:M38"/>
    <mergeCell ref="H41:I41"/>
    <mergeCell ref="N62:O62"/>
    <mergeCell ref="P60:Q60"/>
    <mergeCell ref="P62:Q62"/>
    <mergeCell ref="N61:O61"/>
    <mergeCell ref="P59:Q59"/>
    <mergeCell ref="P57:Q57"/>
    <mergeCell ref="N58:O58"/>
    <mergeCell ref="L57:M57"/>
    <mergeCell ref="P58:Q58"/>
    <mergeCell ref="L62:M62"/>
    <mergeCell ref="J62:K62"/>
    <mergeCell ref="N59:O59"/>
    <mergeCell ref="N60:O60"/>
    <mergeCell ref="N57:O57"/>
    <mergeCell ref="J42:K42"/>
    <mergeCell ref="J41:K41"/>
    <mergeCell ref="L41:M41"/>
    <mergeCell ref="L42:M42"/>
    <mergeCell ref="L43:M43"/>
    <mergeCell ref="P25:Q25"/>
    <mergeCell ref="L32:M32"/>
    <mergeCell ref="L34:M34"/>
    <mergeCell ref="J31:K31"/>
    <mergeCell ref="L31:M31"/>
    <mergeCell ref="L49:M49"/>
    <mergeCell ref="J47:K47"/>
    <mergeCell ref="L47:M47"/>
    <mergeCell ref="L33:M33"/>
    <mergeCell ref="J33:K33"/>
    <mergeCell ref="J37:K37"/>
    <mergeCell ref="J44:K44"/>
    <mergeCell ref="J40:K40"/>
    <mergeCell ref="L40:M40"/>
    <mergeCell ref="L37:M37"/>
    <mergeCell ref="L45:M45"/>
    <mergeCell ref="J46:K46"/>
    <mergeCell ref="L36:M36"/>
    <mergeCell ref="L30:M30"/>
    <mergeCell ref="J38:K38"/>
    <mergeCell ref="J48:K48"/>
    <mergeCell ref="L48:M48"/>
    <mergeCell ref="J36:K36"/>
    <mergeCell ref="J35:K35"/>
  </mergeCells>
  <phoneticPr fontId="13" type="noConversion"/>
  <dataValidations count="2">
    <dataValidation type="whole" allowBlank="1" showInputMessage="1" showErrorMessage="1" sqref="I5">
      <formula1>4</formula1>
      <formula2>10</formula2>
    </dataValidation>
    <dataValidation allowBlank="1" showInputMessage="1" showErrorMessage="1" promptTitle="Hinweis:" prompt="Jahr Rückzahlung eingeben." sqref="L31:M50"/>
  </dataValidations>
  <pageMargins left="0.56000000000000005" right="0.23" top="0.85" bottom="0.984251969" header="0.4921259845" footer="0.4921259845"/>
  <pageSetup paperSize="9" scale="92" orientation="portrait" r:id="rId1"/>
  <headerFooter alignWithMargins="0">
    <oddFooter>&amp;L&amp;"Arial,Standard"&amp;8&amp;F / &amp;A&amp;R&amp;"Arial,Standard"&amp;8&amp;D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6" r:id="rId4" name="Option Button 6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104775</xdr:rowOff>
                  </from>
                  <to>
                    <xdr:col>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7" r:id="rId5" name="Option Button 7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161925</xdr:rowOff>
                  </from>
                  <to>
                    <xdr:col>5</xdr:col>
                    <xdr:colOff>152400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1" r:id="rId6" name="Button 11">
              <controlPr defaultSize="0" print="0" autoFill="0" autoPict="0" macro="[0]!Drucken">
                <anchor moveWithCells="1">
                  <from>
                    <xdr:col>11</xdr:col>
                    <xdr:colOff>323850</xdr:colOff>
                    <xdr:row>0</xdr:row>
                    <xdr:rowOff>85725</xdr:rowOff>
                  </from>
                  <to>
                    <xdr:col>14</xdr:col>
                    <xdr:colOff>76200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6" r:id="rId7" name="Button 86">
              <controlPr defaultSize="0" print="0" autoFill="0" autoPict="0" macro="[0]!Überschriften">
                <anchor moveWithCells="1">
                  <from>
                    <xdr:col>15</xdr:col>
                    <xdr:colOff>9525</xdr:colOff>
                    <xdr:row>0</xdr:row>
                    <xdr:rowOff>95250</xdr:rowOff>
                  </from>
                  <to>
                    <xdr:col>17</xdr:col>
                    <xdr:colOff>142875</xdr:colOff>
                    <xdr:row>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indexed="53"/>
  </sheetPr>
  <dimension ref="A1:L116"/>
  <sheetViews>
    <sheetView showGridLines="0" showRowColHeaders="0" zoomScale="140" workbookViewId="0">
      <selection activeCell="H4" sqref="H4"/>
    </sheetView>
  </sheetViews>
  <sheetFormatPr baseColWidth="10" defaultColWidth="0" defaultRowHeight="12.75" zeroHeight="1" x14ac:dyDescent="0.2"/>
  <cols>
    <col min="1" max="1" width="10.28515625" style="386" customWidth="1"/>
    <col min="2" max="2" width="10.7109375" style="385" customWidth="1"/>
    <col min="3" max="3" width="7" style="385" customWidth="1"/>
    <col min="4" max="4" width="7.5703125" style="385" customWidth="1"/>
    <col min="5" max="5" width="16" style="385" customWidth="1"/>
    <col min="6" max="6" width="6.7109375" style="385" customWidth="1"/>
    <col min="7" max="7" width="23.28515625" style="385" customWidth="1"/>
    <col min="8" max="8" width="15.42578125" style="405" customWidth="1"/>
    <col min="9" max="12" width="4.5703125" style="385" customWidth="1"/>
    <col min="13" max="16384" width="4.5703125" style="385" hidden="1"/>
  </cols>
  <sheetData>
    <row r="1" spans="1:10" ht="24.95" customHeight="1" x14ac:dyDescent="0.2">
      <c r="A1" s="120" t="s">
        <v>246</v>
      </c>
      <c r="B1" s="384"/>
    </row>
    <row r="2" spans="1:10" ht="12.75" customHeight="1" x14ac:dyDescent="0.2">
      <c r="J2" s="573" t="s">
        <v>490</v>
      </c>
    </row>
    <row r="3" spans="1:10" ht="12.75" customHeight="1" x14ac:dyDescent="0.2">
      <c r="A3" s="386" t="s">
        <v>327</v>
      </c>
      <c r="H3" s="406" t="str">
        <f>Ausgangslage!A17</f>
        <v>Bilanz 31.12.2022</v>
      </c>
      <c r="J3" s="574" t="s">
        <v>491</v>
      </c>
    </row>
    <row r="4" spans="1:10" ht="12.75" customHeight="1" x14ac:dyDescent="0.2">
      <c r="A4" s="381">
        <v>20</v>
      </c>
      <c r="B4" s="291" t="s">
        <v>259</v>
      </c>
      <c r="C4" s="407"/>
      <c r="D4" s="291"/>
      <c r="E4" s="291"/>
      <c r="F4" s="291"/>
      <c r="G4" s="382"/>
      <c r="H4" s="646"/>
      <c r="J4" s="116"/>
    </row>
    <row r="5" spans="1:10" ht="12.75" customHeight="1" x14ac:dyDescent="0.2">
      <c r="A5" s="408" t="s">
        <v>90</v>
      </c>
      <c r="B5" s="308" t="s">
        <v>96</v>
      </c>
      <c r="C5" s="407"/>
      <c r="D5" s="291"/>
      <c r="E5" s="291"/>
      <c r="F5" s="291"/>
      <c r="G5" s="382"/>
      <c r="H5" s="646"/>
      <c r="J5" s="116"/>
    </row>
    <row r="6" spans="1:10" ht="12.75" customHeight="1" x14ac:dyDescent="0.2">
      <c r="A6" s="408" t="s">
        <v>91</v>
      </c>
      <c r="B6" s="308" t="s">
        <v>97</v>
      </c>
      <c r="C6" s="407"/>
      <c r="D6" s="291"/>
      <c r="E6" s="291"/>
      <c r="F6" s="291"/>
      <c r="G6" s="382"/>
      <c r="H6" s="646"/>
      <c r="J6" s="116"/>
    </row>
    <row r="7" spans="1:10" ht="12.75" customHeight="1" x14ac:dyDescent="0.2">
      <c r="A7" s="408" t="s">
        <v>92</v>
      </c>
      <c r="B7" s="308" t="s">
        <v>98</v>
      </c>
      <c r="C7" s="407"/>
      <c r="D7" s="291"/>
      <c r="E7" s="291"/>
      <c r="F7" s="291"/>
      <c r="G7" s="382"/>
      <c r="H7" s="646"/>
      <c r="J7" s="116"/>
    </row>
    <row r="8" spans="1:10" ht="12.75" customHeight="1" x14ac:dyDescent="0.2">
      <c r="A8" s="408" t="s">
        <v>93</v>
      </c>
      <c r="B8" s="308" t="s">
        <v>99</v>
      </c>
      <c r="C8" s="407"/>
      <c r="D8" s="291"/>
      <c r="E8" s="291"/>
      <c r="F8" s="291"/>
      <c r="G8" s="382"/>
      <c r="H8" s="646"/>
      <c r="J8" s="647"/>
    </row>
    <row r="9" spans="1:10" ht="12.75" customHeight="1" x14ac:dyDescent="0.2">
      <c r="A9" s="408" t="s">
        <v>101</v>
      </c>
      <c r="B9" s="308" t="s">
        <v>103</v>
      </c>
      <c r="C9" s="407"/>
      <c r="D9" s="291"/>
      <c r="E9" s="291"/>
      <c r="F9" s="291"/>
      <c r="G9" s="382"/>
      <c r="H9" s="646"/>
      <c r="J9" s="647"/>
    </row>
    <row r="10" spans="1:10" ht="12.75" customHeight="1" x14ac:dyDescent="0.2">
      <c r="A10" s="409" t="s">
        <v>94</v>
      </c>
      <c r="B10" s="291" t="s">
        <v>100</v>
      </c>
      <c r="C10" s="407"/>
      <c r="D10" s="291"/>
      <c r="E10" s="291"/>
      <c r="F10" s="291"/>
      <c r="G10" s="382"/>
      <c r="H10" s="646"/>
      <c r="J10" s="116"/>
    </row>
    <row r="11" spans="1:10" ht="12.75" customHeight="1" x14ac:dyDescent="0.2">
      <c r="A11" s="409" t="s">
        <v>102</v>
      </c>
      <c r="B11" s="291" t="s">
        <v>112</v>
      </c>
      <c r="C11" s="407"/>
      <c r="D11" s="291"/>
      <c r="E11" s="291"/>
      <c r="F11" s="291"/>
      <c r="G11" s="382"/>
      <c r="H11" s="646"/>
      <c r="J11" s="116"/>
    </row>
    <row r="12" spans="1:10" ht="12.75" customHeight="1" x14ac:dyDescent="0.2">
      <c r="A12" s="409" t="s">
        <v>104</v>
      </c>
      <c r="B12" s="291" t="s">
        <v>105</v>
      </c>
      <c r="C12" s="407"/>
      <c r="D12" s="291"/>
      <c r="E12" s="291"/>
      <c r="F12" s="291"/>
      <c r="G12" s="382"/>
      <c r="H12" s="646"/>
      <c r="J12" s="116"/>
    </row>
    <row r="13" spans="1:10" ht="12.75" customHeight="1" x14ac:dyDescent="0.2">
      <c r="A13" s="409" t="s">
        <v>106</v>
      </c>
      <c r="B13" s="291" t="s">
        <v>115</v>
      </c>
      <c r="C13" s="407"/>
      <c r="D13" s="291"/>
      <c r="E13" s="291"/>
      <c r="F13" s="291"/>
      <c r="G13" s="382"/>
      <c r="H13" s="646"/>
      <c r="J13" s="116"/>
    </row>
    <row r="14" spans="1:10" ht="12.75" customHeight="1" x14ac:dyDescent="0.2">
      <c r="A14" s="409" t="s">
        <v>107</v>
      </c>
      <c r="B14" s="291" t="s">
        <v>108</v>
      </c>
      <c r="C14" s="407"/>
      <c r="D14" s="291"/>
      <c r="E14" s="291"/>
      <c r="F14" s="291"/>
      <c r="G14" s="382"/>
      <c r="H14" s="646"/>
      <c r="J14" s="647"/>
    </row>
    <row r="15" spans="1:10" ht="12.75" customHeight="1" x14ac:dyDescent="0.2">
      <c r="A15" s="409" t="s">
        <v>109</v>
      </c>
      <c r="B15" s="291" t="s">
        <v>110</v>
      </c>
      <c r="C15" s="407"/>
      <c r="D15" s="291"/>
      <c r="E15" s="291"/>
      <c r="F15" s="291"/>
      <c r="G15" s="382"/>
      <c r="H15" s="646"/>
      <c r="J15" s="647"/>
    </row>
    <row r="16" spans="1:10" ht="12.75" customHeight="1" x14ac:dyDescent="0.2">
      <c r="A16" s="409" t="s">
        <v>111</v>
      </c>
      <c r="B16" s="291" t="s">
        <v>117</v>
      </c>
      <c r="C16" s="407"/>
      <c r="D16" s="291"/>
      <c r="E16" s="291"/>
      <c r="F16" s="291"/>
      <c r="G16" s="382"/>
      <c r="H16" s="646"/>
      <c r="J16" s="116"/>
    </row>
    <row r="17" spans="1:10" ht="12.75" customHeight="1" x14ac:dyDescent="0.2">
      <c r="A17" s="409" t="s">
        <v>113</v>
      </c>
      <c r="B17" s="291" t="s">
        <v>118</v>
      </c>
      <c r="C17" s="407"/>
      <c r="D17" s="291"/>
      <c r="E17" s="291"/>
      <c r="F17" s="291"/>
      <c r="G17" s="382"/>
      <c r="H17" s="646"/>
      <c r="J17" s="116"/>
    </row>
    <row r="18" spans="1:10" ht="12.75" customHeight="1" x14ac:dyDescent="0.2">
      <c r="A18" s="409" t="s">
        <v>114</v>
      </c>
      <c r="B18" s="291" t="s">
        <v>119</v>
      </c>
      <c r="C18" s="407"/>
      <c r="D18" s="291"/>
      <c r="E18" s="291"/>
      <c r="F18" s="291"/>
      <c r="G18" s="382"/>
      <c r="H18" s="646"/>
      <c r="J18" s="116"/>
    </row>
    <row r="19" spans="1:10" ht="12.75" customHeight="1" x14ac:dyDescent="0.2">
      <c r="A19" s="409" t="s">
        <v>116</v>
      </c>
      <c r="B19" s="291" t="s">
        <v>120</v>
      </c>
      <c r="C19" s="407"/>
      <c r="D19" s="291"/>
      <c r="E19" s="291"/>
      <c r="F19" s="291"/>
      <c r="G19" s="382"/>
      <c r="H19" s="646"/>
      <c r="J19" s="116"/>
    </row>
    <row r="20" spans="1:10" ht="12.75" customHeight="1" x14ac:dyDescent="0.2">
      <c r="A20" s="409" t="s">
        <v>121</v>
      </c>
      <c r="B20" s="291" t="s">
        <v>122</v>
      </c>
      <c r="C20" s="407"/>
      <c r="D20" s="291"/>
      <c r="E20" s="291"/>
      <c r="F20" s="291"/>
      <c r="G20" s="382"/>
      <c r="H20" s="646"/>
      <c r="J20" s="116"/>
    </row>
    <row r="21" spans="1:10" ht="12.75" customHeight="1" x14ac:dyDescent="0.2">
      <c r="A21" s="409" t="s">
        <v>123</v>
      </c>
      <c r="B21" s="486" t="s">
        <v>474</v>
      </c>
      <c r="C21" s="407"/>
      <c r="D21" s="291"/>
      <c r="E21" s="291"/>
      <c r="F21" s="291"/>
      <c r="G21" s="382"/>
      <c r="H21" s="646"/>
      <c r="J21" s="116"/>
    </row>
    <row r="22" spans="1:10" ht="12.75" customHeight="1" x14ac:dyDescent="0.2">
      <c r="A22" s="409" t="s">
        <v>124</v>
      </c>
      <c r="B22" s="291" t="s">
        <v>125</v>
      </c>
      <c r="C22" s="407"/>
      <c r="D22" s="291"/>
      <c r="E22" s="291"/>
      <c r="F22" s="291"/>
      <c r="G22" s="382"/>
      <c r="H22" s="646"/>
      <c r="J22" s="116"/>
    </row>
    <row r="23" spans="1:10" ht="12.75" customHeight="1" x14ac:dyDescent="0.2">
      <c r="A23" s="409" t="s">
        <v>126</v>
      </c>
      <c r="B23" s="291" t="s">
        <v>127</v>
      </c>
      <c r="C23" s="407"/>
      <c r="D23" s="291"/>
      <c r="E23" s="291"/>
      <c r="F23" s="291"/>
      <c r="G23" s="382"/>
      <c r="H23" s="646"/>
      <c r="J23" s="116"/>
    </row>
    <row r="24" spans="1:10" ht="12.75" customHeight="1" x14ac:dyDescent="0.2">
      <c r="A24" s="409" t="s">
        <v>128</v>
      </c>
      <c r="B24" s="291" t="s">
        <v>129</v>
      </c>
      <c r="C24" s="407"/>
      <c r="D24" s="291"/>
      <c r="E24" s="291"/>
      <c r="F24" s="291"/>
      <c r="G24" s="382"/>
      <c r="H24" s="646"/>
      <c r="J24" s="116"/>
    </row>
    <row r="25" spans="1:10" ht="12.75" customHeight="1" x14ac:dyDescent="0.2">
      <c r="A25" s="409" t="s">
        <v>130</v>
      </c>
      <c r="B25" s="291" t="s">
        <v>131</v>
      </c>
      <c r="C25" s="407"/>
      <c r="D25" s="291"/>
      <c r="E25" s="291"/>
      <c r="F25" s="291"/>
      <c r="G25" s="382"/>
      <c r="H25" s="646"/>
      <c r="J25" s="116"/>
    </row>
    <row r="26" spans="1:10" ht="12.75" customHeight="1" x14ac:dyDescent="0.2">
      <c r="A26" s="409" t="s">
        <v>132</v>
      </c>
      <c r="B26" s="291" t="s">
        <v>133</v>
      </c>
      <c r="C26" s="407"/>
      <c r="D26" s="291"/>
      <c r="E26" s="291"/>
      <c r="F26" s="291"/>
      <c r="G26" s="382"/>
      <c r="H26" s="646"/>
      <c r="J26" s="116"/>
    </row>
    <row r="27" spans="1:10" ht="12.75" customHeight="1" x14ac:dyDescent="0.2">
      <c r="A27" s="409" t="s">
        <v>146</v>
      </c>
      <c r="B27" s="291" t="s">
        <v>147</v>
      </c>
      <c r="C27" s="407"/>
      <c r="D27" s="291"/>
      <c r="E27" s="291"/>
      <c r="F27" s="291"/>
      <c r="G27" s="382"/>
      <c r="H27" s="646"/>
      <c r="J27" s="116"/>
    </row>
    <row r="28" spans="1:10" ht="12.75" customHeight="1" x14ac:dyDescent="0.2">
      <c r="A28" s="409" t="s">
        <v>148</v>
      </c>
      <c r="B28" s="291" t="s">
        <v>149</v>
      </c>
      <c r="C28" s="407"/>
      <c r="D28" s="291"/>
      <c r="E28" s="291"/>
      <c r="F28" s="291"/>
      <c r="G28" s="382"/>
      <c r="H28" s="646"/>
      <c r="J28" s="116"/>
    </row>
    <row r="29" spans="1:10" ht="12.75" customHeight="1" x14ac:dyDescent="0.2">
      <c r="A29" s="409" t="s">
        <v>150</v>
      </c>
      <c r="B29" s="291" t="s">
        <v>151</v>
      </c>
      <c r="C29" s="407"/>
      <c r="D29" s="291"/>
      <c r="E29" s="291"/>
      <c r="F29" s="291"/>
      <c r="G29" s="382"/>
      <c r="H29" s="646"/>
      <c r="J29" s="116"/>
    </row>
    <row r="30" spans="1:10" ht="12.75" customHeight="1" x14ac:dyDescent="0.2">
      <c r="A30" s="409" t="s">
        <v>152</v>
      </c>
      <c r="B30" s="291" t="s">
        <v>153</v>
      </c>
      <c r="C30" s="407"/>
      <c r="D30" s="291"/>
      <c r="E30" s="291"/>
      <c r="F30" s="291"/>
      <c r="G30" s="382"/>
      <c r="H30" s="646"/>
      <c r="J30" s="116"/>
    </row>
    <row r="31" spans="1:10" ht="12.75" customHeight="1" x14ac:dyDescent="0.2">
      <c r="A31" s="409" t="s">
        <v>162</v>
      </c>
      <c r="B31" s="291" t="s">
        <v>163</v>
      </c>
      <c r="C31" s="407"/>
      <c r="D31" s="291"/>
      <c r="E31" s="291"/>
      <c r="F31" s="291"/>
      <c r="G31" s="382"/>
      <c r="H31" s="646"/>
      <c r="J31" s="116"/>
    </row>
    <row r="32" spans="1:10" ht="12.75" customHeight="1" x14ac:dyDescent="0.2">
      <c r="A32" s="409" t="s">
        <v>164</v>
      </c>
      <c r="B32" s="291" t="s">
        <v>165</v>
      </c>
      <c r="C32" s="407"/>
      <c r="D32" s="291"/>
      <c r="E32" s="291"/>
      <c r="F32" s="291"/>
      <c r="G32" s="382"/>
      <c r="H32" s="646"/>
      <c r="J32" s="116"/>
    </row>
    <row r="33" spans="1:10" ht="12.75" customHeight="1" x14ac:dyDescent="0.2">
      <c r="A33" s="409" t="s">
        <v>166</v>
      </c>
      <c r="B33" s="291" t="s">
        <v>167</v>
      </c>
      <c r="C33" s="407"/>
      <c r="D33" s="291"/>
      <c r="E33" s="291"/>
      <c r="F33" s="291"/>
      <c r="G33" s="382"/>
      <c r="H33" s="646"/>
      <c r="J33" s="116"/>
    </row>
    <row r="34" spans="1:10" ht="12.75" customHeight="1" x14ac:dyDescent="0.2">
      <c r="A34" s="409" t="s">
        <v>168</v>
      </c>
      <c r="B34" s="291" t="s">
        <v>169</v>
      </c>
      <c r="C34" s="407"/>
      <c r="D34" s="291"/>
      <c r="E34" s="291"/>
      <c r="F34" s="291"/>
      <c r="G34" s="382"/>
      <c r="H34" s="646"/>
      <c r="J34" s="116"/>
    </row>
    <row r="35" spans="1:10" ht="12.75" customHeight="1" x14ac:dyDescent="0.2">
      <c r="A35" s="409" t="s">
        <v>170</v>
      </c>
      <c r="B35" s="291" t="s">
        <v>171</v>
      </c>
      <c r="C35" s="407"/>
      <c r="D35" s="291"/>
      <c r="E35" s="291"/>
      <c r="F35" s="291"/>
      <c r="G35" s="382"/>
      <c r="H35" s="646"/>
      <c r="J35" s="116"/>
    </row>
    <row r="36" spans="1:10" ht="12.75" customHeight="1" x14ac:dyDescent="0.2">
      <c r="A36" s="409" t="s">
        <v>172</v>
      </c>
      <c r="B36" s="291" t="s">
        <v>175</v>
      </c>
      <c r="C36" s="407"/>
      <c r="D36" s="291"/>
      <c r="E36" s="291"/>
      <c r="F36" s="291"/>
      <c r="G36" s="382"/>
      <c r="H36" s="646"/>
      <c r="J36" s="116"/>
    </row>
    <row r="37" spans="1:10" ht="12.75" customHeight="1" x14ac:dyDescent="0.2">
      <c r="A37" s="409" t="s">
        <v>173</v>
      </c>
      <c r="B37" s="291" t="s">
        <v>174</v>
      </c>
      <c r="C37" s="407"/>
      <c r="D37" s="291"/>
      <c r="E37" s="291"/>
      <c r="F37" s="291"/>
      <c r="G37" s="382"/>
      <c r="H37" s="646"/>
      <c r="J37" s="116"/>
    </row>
    <row r="38" spans="1:10" ht="12.75" customHeight="1" x14ac:dyDescent="0.2">
      <c r="A38" s="409" t="s">
        <v>176</v>
      </c>
      <c r="B38" s="291" t="s">
        <v>177</v>
      </c>
      <c r="C38" s="407"/>
      <c r="D38" s="291"/>
      <c r="E38" s="291"/>
      <c r="F38" s="291"/>
      <c r="G38" s="382"/>
      <c r="H38" s="646"/>
      <c r="J38" s="116"/>
    </row>
    <row r="39" spans="1:10" ht="12.75" customHeight="1" x14ac:dyDescent="0.2">
      <c r="A39" s="409" t="s">
        <v>178</v>
      </c>
      <c r="B39" s="291" t="s">
        <v>179</v>
      </c>
      <c r="C39" s="407"/>
      <c r="D39" s="291"/>
      <c r="E39" s="291"/>
      <c r="F39" s="291"/>
      <c r="G39" s="382"/>
      <c r="H39" s="646"/>
      <c r="J39" s="116"/>
    </row>
    <row r="40" spans="1:10" ht="12.75" customHeight="1" x14ac:dyDescent="0.2">
      <c r="A40" s="409" t="s">
        <v>180</v>
      </c>
      <c r="B40" s="291" t="s">
        <v>181</v>
      </c>
      <c r="C40" s="407"/>
      <c r="D40" s="291"/>
      <c r="E40" s="291"/>
      <c r="F40" s="291"/>
      <c r="G40" s="382"/>
      <c r="H40" s="646"/>
      <c r="J40" s="116"/>
    </row>
    <row r="41" spans="1:10" ht="12.75" customHeight="1" x14ac:dyDescent="0.2">
      <c r="A41" s="409" t="s">
        <v>183</v>
      </c>
      <c r="B41" s="486" t="s">
        <v>475</v>
      </c>
      <c r="C41" s="407"/>
      <c r="D41" s="291"/>
      <c r="E41" s="291"/>
      <c r="F41" s="291"/>
      <c r="G41" s="382"/>
      <c r="H41" s="646"/>
      <c r="J41" s="116"/>
    </row>
    <row r="42" spans="1:10" ht="12.75" customHeight="1" x14ac:dyDescent="0.2">
      <c r="A42" s="409" t="s">
        <v>184</v>
      </c>
      <c r="B42" s="291" t="s">
        <v>185</v>
      </c>
      <c r="C42" s="407"/>
      <c r="D42" s="291"/>
      <c r="E42" s="291"/>
      <c r="F42" s="291"/>
      <c r="G42" s="382"/>
      <c r="H42" s="646"/>
      <c r="J42" s="116"/>
    </row>
    <row r="43" spans="1:10" ht="12.75" customHeight="1" x14ac:dyDescent="0.2">
      <c r="A43" s="409" t="s">
        <v>186</v>
      </c>
      <c r="B43" s="291" t="s">
        <v>187</v>
      </c>
      <c r="C43" s="407"/>
      <c r="D43" s="291"/>
      <c r="E43" s="291"/>
      <c r="F43" s="291"/>
      <c r="G43" s="382"/>
      <c r="H43" s="646"/>
      <c r="J43" s="116"/>
    </row>
    <row r="44" spans="1:10" ht="12.75" customHeight="1" x14ac:dyDescent="0.2">
      <c r="A44" s="409" t="s">
        <v>182</v>
      </c>
      <c r="B44" s="291" t="s">
        <v>187</v>
      </c>
      <c r="C44" s="407"/>
      <c r="D44" s="291"/>
      <c r="E44" s="291"/>
      <c r="F44" s="291"/>
      <c r="G44" s="382"/>
      <c r="H44" s="646"/>
      <c r="J44" s="116"/>
    </row>
    <row r="45" spans="1:10" ht="12.75" customHeight="1" x14ac:dyDescent="0.2">
      <c r="A45" s="409" t="s">
        <v>188</v>
      </c>
      <c r="B45" s="291" t="s">
        <v>189</v>
      </c>
      <c r="C45" s="407"/>
      <c r="D45" s="291"/>
      <c r="E45" s="291"/>
      <c r="F45" s="291"/>
      <c r="G45" s="382"/>
      <c r="H45" s="646"/>
      <c r="J45" s="116"/>
    </row>
    <row r="46" spans="1:10" ht="12.75" customHeight="1" x14ac:dyDescent="0.2">
      <c r="A46" s="409" t="s">
        <v>190</v>
      </c>
      <c r="B46" s="291" t="s">
        <v>191</v>
      </c>
      <c r="C46" s="407"/>
      <c r="D46" s="291"/>
      <c r="E46" s="291"/>
      <c r="F46" s="291"/>
      <c r="G46" s="382"/>
      <c r="H46" s="646"/>
      <c r="J46" s="116"/>
    </row>
    <row r="47" spans="1:10" ht="12.75" customHeight="1" x14ac:dyDescent="0.2">
      <c r="A47" s="409" t="s">
        <v>192</v>
      </c>
      <c r="B47" s="291" t="s">
        <v>193</v>
      </c>
      <c r="C47" s="407"/>
      <c r="D47" s="291"/>
      <c r="E47" s="291"/>
      <c r="F47" s="291"/>
      <c r="G47" s="382"/>
      <c r="H47" s="646"/>
      <c r="J47" s="116"/>
    </row>
    <row r="48" spans="1:10" ht="12.75" customHeight="1" x14ac:dyDescent="0.2">
      <c r="A48" s="409" t="s">
        <v>194</v>
      </c>
      <c r="B48" s="291" t="s">
        <v>195</v>
      </c>
      <c r="C48" s="407"/>
      <c r="D48" s="291"/>
      <c r="E48" s="291"/>
      <c r="F48" s="291"/>
      <c r="G48" s="382"/>
      <c r="H48" s="646"/>
      <c r="J48" s="116"/>
    </row>
    <row r="49" spans="1:10" ht="12.75" customHeight="1" x14ac:dyDescent="0.2">
      <c r="A49" s="409" t="s">
        <v>196</v>
      </c>
      <c r="B49" s="486" t="s">
        <v>476</v>
      </c>
      <c r="C49" s="407"/>
      <c r="D49" s="291"/>
      <c r="E49" s="291"/>
      <c r="F49" s="291"/>
      <c r="G49" s="382"/>
      <c r="H49" s="646"/>
      <c r="J49" s="116"/>
    </row>
    <row r="50" spans="1:10" ht="12.75" customHeight="1" x14ac:dyDescent="0.2">
      <c r="A50" s="409" t="s">
        <v>197</v>
      </c>
      <c r="B50" s="291" t="s">
        <v>198</v>
      </c>
      <c r="C50" s="407"/>
      <c r="D50" s="291"/>
      <c r="E50" s="291"/>
      <c r="F50" s="291"/>
      <c r="G50" s="382"/>
      <c r="H50" s="646"/>
      <c r="J50" s="116"/>
    </row>
    <row r="51" spans="1:10" ht="12.75" customHeight="1" x14ac:dyDescent="0.2">
      <c r="A51" s="409" t="s">
        <v>199</v>
      </c>
      <c r="B51" s="291" t="s">
        <v>200</v>
      </c>
      <c r="C51" s="407"/>
      <c r="D51" s="291"/>
      <c r="E51" s="291"/>
      <c r="F51" s="291"/>
      <c r="G51" s="382"/>
      <c r="H51" s="646"/>
      <c r="J51" s="116"/>
    </row>
    <row r="52" spans="1:10" ht="12.75" customHeight="1" x14ac:dyDescent="0.2">
      <c r="A52" s="409" t="s">
        <v>201</v>
      </c>
      <c r="B52" s="291" t="s">
        <v>202</v>
      </c>
      <c r="C52" s="407"/>
      <c r="D52" s="291"/>
      <c r="E52" s="291"/>
      <c r="F52" s="291"/>
      <c r="G52" s="382"/>
      <c r="H52" s="646"/>
      <c r="J52" s="116"/>
    </row>
    <row r="53" spans="1:10" ht="12.75" customHeight="1" x14ac:dyDescent="0.2">
      <c r="A53" s="409" t="s">
        <v>203</v>
      </c>
      <c r="B53" s="291" t="s">
        <v>204</v>
      </c>
      <c r="C53" s="407"/>
      <c r="D53" s="291"/>
      <c r="E53" s="291"/>
      <c r="F53" s="291"/>
      <c r="G53" s="382"/>
      <c r="H53" s="646"/>
      <c r="J53" s="116"/>
    </row>
    <row r="54" spans="1:10" ht="12.75" customHeight="1" x14ac:dyDescent="0.2">
      <c r="A54" s="409" t="s">
        <v>205</v>
      </c>
      <c r="B54" s="291" t="s">
        <v>206</v>
      </c>
      <c r="C54" s="407"/>
      <c r="D54" s="291"/>
      <c r="E54" s="291"/>
      <c r="F54" s="291"/>
      <c r="G54" s="382"/>
      <c r="H54" s="646"/>
      <c r="J54" s="116"/>
    </row>
    <row r="55" spans="1:10" ht="12.75" customHeight="1" x14ac:dyDescent="0.2">
      <c r="A55" s="409" t="s">
        <v>207</v>
      </c>
      <c r="B55" s="291" t="s">
        <v>208</v>
      </c>
      <c r="C55" s="407"/>
      <c r="D55" s="291"/>
      <c r="E55" s="291"/>
      <c r="F55" s="291"/>
      <c r="G55" s="382"/>
      <c r="H55" s="646"/>
      <c r="J55" s="116"/>
    </row>
    <row r="56" spans="1:10" ht="12.75" customHeight="1" x14ac:dyDescent="0.2">
      <c r="A56" s="409" t="s">
        <v>209</v>
      </c>
      <c r="B56" s="291" t="s">
        <v>212</v>
      </c>
      <c r="C56" s="407"/>
      <c r="D56" s="291"/>
      <c r="E56" s="291"/>
      <c r="F56" s="291"/>
      <c r="G56" s="382"/>
      <c r="H56" s="646"/>
      <c r="J56" s="116"/>
    </row>
    <row r="57" spans="1:10" ht="12.75" customHeight="1" x14ac:dyDescent="0.2">
      <c r="A57" s="409" t="s">
        <v>210</v>
      </c>
      <c r="B57" s="291" t="s">
        <v>213</v>
      </c>
      <c r="C57" s="407"/>
      <c r="D57" s="291"/>
      <c r="E57" s="291"/>
      <c r="F57" s="291"/>
      <c r="G57" s="382"/>
      <c r="H57" s="646"/>
      <c r="J57" s="116"/>
    </row>
    <row r="58" spans="1:10" ht="12.75" customHeight="1" x14ac:dyDescent="0.2">
      <c r="A58" s="409" t="s">
        <v>211</v>
      </c>
      <c r="B58" s="291" t="s">
        <v>214</v>
      </c>
      <c r="C58" s="407"/>
      <c r="D58" s="291"/>
      <c r="E58" s="291"/>
      <c r="F58" s="291"/>
      <c r="G58" s="382"/>
      <c r="H58" s="646"/>
      <c r="J58" s="116"/>
    </row>
    <row r="59" spans="1:10" ht="12.75" customHeight="1" x14ac:dyDescent="0.2">
      <c r="A59" s="409" t="s">
        <v>215</v>
      </c>
      <c r="B59" s="291" t="s">
        <v>216</v>
      </c>
      <c r="C59" s="407"/>
      <c r="D59" s="291"/>
      <c r="E59" s="291"/>
      <c r="F59" s="291"/>
      <c r="G59" s="382"/>
      <c r="H59" s="646"/>
      <c r="J59" s="116"/>
    </row>
    <row r="60" spans="1:10" ht="12.75" customHeight="1" x14ac:dyDescent="0.2">
      <c r="A60" s="409" t="s">
        <v>217</v>
      </c>
      <c r="B60" s="291" t="s">
        <v>218</v>
      </c>
      <c r="C60" s="407"/>
      <c r="D60" s="291"/>
      <c r="E60" s="291"/>
      <c r="F60" s="291"/>
      <c r="G60" s="382"/>
      <c r="H60" s="646"/>
      <c r="J60" s="116"/>
    </row>
    <row r="61" spans="1:10" ht="12.75" customHeight="1" x14ac:dyDescent="0.2">
      <c r="A61" s="409" t="s">
        <v>219</v>
      </c>
      <c r="B61" s="291" t="s">
        <v>220</v>
      </c>
      <c r="C61" s="407"/>
      <c r="D61" s="291"/>
      <c r="E61" s="291"/>
      <c r="F61" s="291"/>
      <c r="G61" s="382"/>
      <c r="H61" s="646"/>
      <c r="J61" s="116"/>
    </row>
    <row r="62" spans="1:10" ht="12.75" customHeight="1" x14ac:dyDescent="0.2">
      <c r="A62" s="409" t="s">
        <v>221</v>
      </c>
      <c r="B62" s="291" t="s">
        <v>68</v>
      </c>
      <c r="C62" s="407"/>
      <c r="D62" s="291"/>
      <c r="E62" s="291"/>
      <c r="F62" s="291"/>
      <c r="G62" s="382"/>
      <c r="H62" s="646"/>
      <c r="J62" s="116"/>
    </row>
    <row r="63" spans="1:10" ht="12.75" customHeight="1" x14ac:dyDescent="0.2">
      <c r="A63" s="409" t="s">
        <v>222</v>
      </c>
      <c r="B63" s="291" t="s">
        <v>69</v>
      </c>
      <c r="C63" s="407"/>
      <c r="D63" s="291"/>
      <c r="E63" s="291"/>
      <c r="F63" s="291"/>
      <c r="G63" s="382"/>
      <c r="H63" s="646"/>
      <c r="J63" s="116"/>
    </row>
    <row r="64" spans="1:10" ht="12.75" customHeight="1" x14ac:dyDescent="0.2">
      <c r="A64" s="409" t="s">
        <v>223</v>
      </c>
      <c r="B64" s="291" t="s">
        <v>70</v>
      </c>
      <c r="C64" s="407"/>
      <c r="D64" s="291"/>
      <c r="E64" s="291"/>
      <c r="F64" s="291"/>
      <c r="G64" s="382"/>
      <c r="H64" s="646"/>
      <c r="J64" s="116"/>
    </row>
    <row r="65" spans="1:10" ht="12.75" customHeight="1" x14ac:dyDescent="0.2">
      <c r="A65" s="409" t="s">
        <v>224</v>
      </c>
      <c r="B65" s="291" t="s">
        <v>67</v>
      </c>
      <c r="C65" s="407"/>
      <c r="D65" s="291"/>
      <c r="E65" s="291"/>
      <c r="F65" s="291"/>
      <c r="G65" s="382"/>
      <c r="H65" s="646"/>
      <c r="J65" s="116"/>
    </row>
    <row r="66" spans="1:10" ht="12.75" customHeight="1" x14ac:dyDescent="0.2">
      <c r="A66" s="409" t="s">
        <v>225</v>
      </c>
      <c r="B66" s="486" t="s">
        <v>477</v>
      </c>
      <c r="C66" s="407"/>
      <c r="D66" s="291"/>
      <c r="E66" s="291"/>
      <c r="F66" s="291"/>
      <c r="G66" s="382"/>
      <c r="H66" s="646"/>
      <c r="J66" s="116"/>
    </row>
    <row r="67" spans="1:10" ht="12.75" customHeight="1" x14ac:dyDescent="0.2">
      <c r="A67" s="409" t="s">
        <v>226</v>
      </c>
      <c r="B67" s="291" t="s">
        <v>227</v>
      </c>
      <c r="C67" s="407"/>
      <c r="D67" s="291"/>
      <c r="E67" s="291"/>
      <c r="F67" s="291"/>
      <c r="G67" s="382"/>
      <c r="H67" s="646"/>
      <c r="J67" s="116"/>
    </row>
    <row r="68" spans="1:10" ht="12.75" customHeight="1" x14ac:dyDescent="0.2">
      <c r="A68" s="409" t="s">
        <v>228</v>
      </c>
      <c r="B68" s="291" t="s">
        <v>229</v>
      </c>
      <c r="C68" s="407"/>
      <c r="D68" s="291"/>
      <c r="E68" s="291"/>
      <c r="F68" s="291"/>
      <c r="G68" s="382"/>
      <c r="H68" s="646"/>
      <c r="J68" s="116"/>
    </row>
    <row r="69" spans="1:10" ht="12.75" customHeight="1" x14ac:dyDescent="0.2">
      <c r="A69" s="409" t="s">
        <v>230</v>
      </c>
      <c r="B69" s="291" t="s">
        <v>231</v>
      </c>
      <c r="C69" s="407"/>
      <c r="D69" s="291"/>
      <c r="E69" s="291"/>
      <c r="F69" s="291"/>
      <c r="G69" s="382"/>
      <c r="H69" s="646"/>
      <c r="J69" s="116"/>
    </row>
    <row r="70" spans="1:10" ht="12.75" customHeight="1" x14ac:dyDescent="0.2">
      <c r="A70" s="409" t="s">
        <v>232</v>
      </c>
      <c r="B70" s="291" t="s">
        <v>233</v>
      </c>
      <c r="C70" s="407"/>
      <c r="D70" s="291"/>
      <c r="E70" s="291"/>
      <c r="F70" s="291"/>
      <c r="G70" s="382"/>
      <c r="H70" s="646"/>
      <c r="J70" s="116"/>
    </row>
    <row r="71" spans="1:10" ht="12.75" customHeight="1" x14ac:dyDescent="0.2">
      <c r="A71" s="409" t="s">
        <v>234</v>
      </c>
      <c r="B71" s="291" t="s">
        <v>235</v>
      </c>
      <c r="C71" s="407"/>
      <c r="D71" s="291"/>
      <c r="E71" s="291"/>
      <c r="F71" s="291"/>
      <c r="G71" s="382"/>
      <c r="H71" s="646"/>
      <c r="J71" s="116"/>
    </row>
    <row r="72" spans="1:10" ht="12.75" customHeight="1" x14ac:dyDescent="0.2">
      <c r="A72" s="409" t="s">
        <v>236</v>
      </c>
      <c r="B72" s="291" t="s">
        <v>237</v>
      </c>
      <c r="C72" s="407"/>
      <c r="D72" s="291"/>
      <c r="E72" s="291"/>
      <c r="F72" s="291"/>
      <c r="G72" s="382"/>
      <c r="H72" s="646"/>
      <c r="J72" s="116"/>
    </row>
    <row r="73" spans="1:10" ht="12.75" customHeight="1" x14ac:dyDescent="0.2">
      <c r="A73" s="409" t="s">
        <v>238</v>
      </c>
      <c r="B73" s="291" t="s">
        <v>239</v>
      </c>
      <c r="C73" s="407"/>
      <c r="D73" s="291"/>
      <c r="E73" s="291"/>
      <c r="F73" s="291"/>
      <c r="G73" s="382"/>
      <c r="H73" s="646"/>
      <c r="J73" s="116"/>
    </row>
    <row r="74" spans="1:10" ht="12.75" customHeight="1" x14ac:dyDescent="0.2">
      <c r="A74" s="409" t="s">
        <v>240</v>
      </c>
      <c r="B74" s="291" t="s">
        <v>241</v>
      </c>
      <c r="C74" s="407"/>
      <c r="D74" s="291"/>
      <c r="E74" s="291"/>
      <c r="F74" s="291"/>
      <c r="G74" s="382"/>
      <c r="H74" s="646"/>
      <c r="J74" s="116"/>
    </row>
    <row r="75" spans="1:10" ht="12.75" customHeight="1" x14ac:dyDescent="0.2">
      <c r="A75" s="409" t="s">
        <v>242</v>
      </c>
      <c r="B75" s="291" t="s">
        <v>245</v>
      </c>
      <c r="C75" s="407"/>
      <c r="D75" s="291"/>
      <c r="E75" s="291"/>
      <c r="F75" s="291"/>
      <c r="G75" s="382"/>
      <c r="H75" s="646"/>
      <c r="J75" s="116"/>
    </row>
    <row r="76" spans="1:10" ht="12.75" customHeight="1" x14ac:dyDescent="0.2">
      <c r="A76" s="409" t="s">
        <v>95</v>
      </c>
      <c r="B76" s="291" t="s">
        <v>261</v>
      </c>
      <c r="C76" s="407"/>
      <c r="D76" s="291"/>
      <c r="E76" s="291"/>
      <c r="F76" s="291"/>
      <c r="G76" s="382"/>
      <c r="H76" s="646"/>
      <c r="J76" s="116"/>
    </row>
    <row r="77" spans="1:10" ht="12.75" customHeight="1" x14ac:dyDescent="0.2">
      <c r="A77" s="410" t="str">
        <f>"Nettoschuld I per 31.12."&amp;Ausgangslage!D5-2</f>
        <v>Nettoschuld I per 31.12.2022</v>
      </c>
      <c r="B77" s="411"/>
      <c r="C77" s="411"/>
      <c r="D77" s="411"/>
      <c r="E77" s="412" t="s">
        <v>332</v>
      </c>
      <c r="F77" s="411"/>
      <c r="G77" s="411"/>
      <c r="H77" s="144">
        <f>ROUND(H4+SUM(H5:H9)-H10-SUM(H11:H75)-H76,0)</f>
        <v>0</v>
      </c>
    </row>
    <row r="78" spans="1:10" ht="12.75" customHeight="1" x14ac:dyDescent="0.2"/>
    <row r="79" spans="1:10" ht="12.75" hidden="1" customHeight="1" x14ac:dyDescent="0.2"/>
    <row r="80" spans="1:10" ht="12.75" hidden="1" customHeight="1" x14ac:dyDescent="0.2">
      <c r="B80" s="120"/>
    </row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</sheetData>
  <sheetProtection password="DD0F" sheet="1" objects="1" scenarios="1"/>
  <phoneticPr fontId="13" type="noConversion"/>
  <dataValidations count="2">
    <dataValidation type="list" allowBlank="1" showInputMessage="1" showErrorMessage="1" sqref="J4:J76">
      <formula1>"x"</formula1>
    </dataValidation>
    <dataValidation allowBlank="1" showInputMessage="1" showErrorMessage="1" promptTitle="Hinweis:" prompt="Wird primär für den ausserordentlichen Finanzausgleich verwendet." sqref="H10"/>
  </dataValidations>
  <pageMargins left="0.43307086614173229" right="0.23622047244094491" top="0.62992125984251968" bottom="0.98425196850393704" header="0.39370078740157483" footer="0.39370078740157483"/>
  <pageSetup paperSize="9" orientation="portrait" r:id="rId1"/>
  <headerFooter alignWithMargins="0">
    <oddFooter>&amp;L&amp;"Arial,Standard"&amp;8&amp;F / &amp;A&amp;R&amp;"Arial,Standard"&amp;8&amp;D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Drucken">
                <anchor moveWithCells="1">
                  <from>
                    <xdr:col>7</xdr:col>
                    <xdr:colOff>95250</xdr:colOff>
                    <xdr:row>0</xdr:row>
                    <xdr:rowOff>38100</xdr:rowOff>
                  </from>
                  <to>
                    <xdr:col>7</xdr:col>
                    <xdr:colOff>990600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8" r:id="rId5" name="Button 4">
              <controlPr defaultSize="0" print="0" autoFill="0" autoPict="0" macro="[0]!einausblenden">
                <anchor moveWithCells="1">
                  <from>
                    <xdr:col>9</xdr:col>
                    <xdr:colOff>9525</xdr:colOff>
                    <xdr:row>0</xdr:row>
                    <xdr:rowOff>38100</xdr:rowOff>
                  </from>
                  <to>
                    <xdr:col>11</xdr:col>
                    <xdr:colOff>209550</xdr:colOff>
                    <xdr:row>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indexed="53"/>
    <pageSetUpPr autoPageBreaks="0"/>
  </sheetPr>
  <dimension ref="A1:AF22"/>
  <sheetViews>
    <sheetView showGridLines="0" showRowColHeaders="0" zoomScale="146" zoomScaleNormal="140" workbookViewId="0">
      <pane xSplit="4" ySplit="4" topLeftCell="E5" activePane="bottomRight" state="frozen"/>
      <selection pane="topRight"/>
      <selection pane="bottomLeft"/>
      <selection pane="bottomRight" activeCell="V5" sqref="V5"/>
    </sheetView>
  </sheetViews>
  <sheetFormatPr baseColWidth="10" defaultColWidth="0" defaultRowHeight="12.75" x14ac:dyDescent="0.2"/>
  <cols>
    <col min="1" max="1" width="9.5703125" style="22" customWidth="1"/>
    <col min="2" max="2" width="34.28515625" style="22" customWidth="1"/>
    <col min="3" max="3" width="5.28515625" style="23" customWidth="1"/>
    <col min="4" max="4" width="7.5703125" style="23" customWidth="1"/>
    <col min="5" max="5" width="8" style="23" customWidth="1"/>
    <col min="6" max="17" width="6.85546875" style="23" customWidth="1"/>
    <col min="18" max="18" width="5.85546875" style="23" customWidth="1"/>
    <col min="19" max="19" width="3.7109375" style="23" customWidth="1"/>
    <col min="20" max="20" width="9.5703125" style="23" customWidth="1"/>
    <col min="21" max="21" width="7.7109375" style="23" customWidth="1"/>
    <col min="22" max="31" width="7.140625" style="23" customWidth="1"/>
    <col min="32" max="32" width="1.28515625" style="22" customWidth="1"/>
    <col min="33" max="255" width="11.42578125" style="22" hidden="1" customWidth="1"/>
    <col min="256" max="16384" width="11.42578125" style="22" hidden="1"/>
  </cols>
  <sheetData>
    <row r="1" spans="1:31" s="60" customFormat="1" ht="24.95" customHeight="1" x14ac:dyDescent="0.2">
      <c r="A1" s="413" t="s">
        <v>13</v>
      </c>
      <c r="B1" s="61"/>
      <c r="C1" s="61"/>
      <c r="D1" s="61"/>
    </row>
    <row r="2" spans="1:31" s="60" customFormat="1" ht="12.75" customHeight="1" x14ac:dyDescent="0.2">
      <c r="A2" s="644" t="s">
        <v>521</v>
      </c>
      <c r="B2" s="61"/>
      <c r="C2" s="61"/>
      <c r="E2" s="414"/>
    </row>
    <row r="3" spans="1:31" s="62" customFormat="1" ht="12.75" customHeight="1" x14ac:dyDescent="0.2">
      <c r="A3" s="415"/>
      <c r="B3" s="416"/>
      <c r="C3" s="416"/>
      <c r="D3" s="416"/>
      <c r="E3" s="776" t="s">
        <v>77</v>
      </c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8"/>
      <c r="V3" s="776" t="s">
        <v>88</v>
      </c>
      <c r="W3" s="777"/>
      <c r="X3" s="777"/>
      <c r="Y3" s="777"/>
      <c r="Z3" s="777"/>
      <c r="AA3" s="777"/>
      <c r="AB3" s="777"/>
      <c r="AC3" s="777"/>
      <c r="AD3" s="777"/>
      <c r="AE3" s="778"/>
    </row>
    <row r="4" spans="1:31" s="60" customFormat="1" ht="25.5" x14ac:dyDescent="0.2">
      <c r="A4" s="417"/>
      <c r="B4" s="278"/>
      <c r="C4" s="278"/>
      <c r="D4" s="307"/>
      <c r="E4" s="131" t="s">
        <v>356</v>
      </c>
      <c r="F4" s="418">
        <f>Ausgangslage!D5-1</f>
        <v>2023</v>
      </c>
      <c r="G4" s="201">
        <f>F4+1</f>
        <v>2024</v>
      </c>
      <c r="H4" s="201">
        <f t="shared" ref="H4:P4" si="0">G4+1</f>
        <v>2025</v>
      </c>
      <c r="I4" s="201">
        <f t="shared" si="0"/>
        <v>2026</v>
      </c>
      <c r="J4" s="201">
        <f t="shared" si="0"/>
        <v>2027</v>
      </c>
      <c r="K4" s="201">
        <f t="shared" si="0"/>
        <v>2028</v>
      </c>
      <c r="L4" s="201">
        <f t="shared" si="0"/>
        <v>2029</v>
      </c>
      <c r="M4" s="201">
        <f t="shared" si="0"/>
        <v>2030</v>
      </c>
      <c r="N4" s="201">
        <f t="shared" si="0"/>
        <v>2031</v>
      </c>
      <c r="O4" s="201">
        <f t="shared" si="0"/>
        <v>2032</v>
      </c>
      <c r="P4" s="201">
        <f t="shared" si="0"/>
        <v>2033</v>
      </c>
      <c r="Q4" s="445" t="str">
        <f>"ab "&amp;P4+1</f>
        <v>ab 2034</v>
      </c>
      <c r="R4" s="419" t="s">
        <v>286</v>
      </c>
      <c r="S4" s="201" t="s">
        <v>84</v>
      </c>
      <c r="T4" s="325" t="s">
        <v>285</v>
      </c>
      <c r="U4" s="325" t="s">
        <v>354</v>
      </c>
      <c r="V4" s="201">
        <f>G4</f>
        <v>2024</v>
      </c>
      <c r="W4" s="201">
        <f>G4+1</f>
        <v>2025</v>
      </c>
      <c r="X4" s="201">
        <f t="shared" ref="X4:AE4" si="1">H4+1</f>
        <v>2026</v>
      </c>
      <c r="Y4" s="201">
        <f t="shared" si="1"/>
        <v>2027</v>
      </c>
      <c r="Z4" s="201">
        <f t="shared" si="1"/>
        <v>2028</v>
      </c>
      <c r="AA4" s="201">
        <f t="shared" si="1"/>
        <v>2029</v>
      </c>
      <c r="AB4" s="201">
        <f t="shared" si="1"/>
        <v>2030</v>
      </c>
      <c r="AC4" s="201">
        <f t="shared" si="1"/>
        <v>2031</v>
      </c>
      <c r="AD4" s="201">
        <f t="shared" si="1"/>
        <v>2032</v>
      </c>
      <c r="AE4" s="201">
        <f t="shared" si="1"/>
        <v>2033</v>
      </c>
    </row>
    <row r="5" spans="1:31" s="60" customFormat="1" ht="18" customHeight="1" x14ac:dyDescent="0.2">
      <c r="A5" s="774" t="s">
        <v>337</v>
      </c>
      <c r="B5" s="775"/>
      <c r="C5" s="775"/>
      <c r="D5" s="775"/>
      <c r="E5" s="420"/>
      <c r="F5" s="421" t="s">
        <v>338</v>
      </c>
      <c r="G5" s="387"/>
      <c r="H5" s="387"/>
      <c r="I5" s="421" t="s">
        <v>338</v>
      </c>
      <c r="J5" s="421"/>
      <c r="K5" s="278"/>
      <c r="L5" s="421" t="s">
        <v>338</v>
      </c>
      <c r="M5" s="421"/>
      <c r="N5" s="387"/>
      <c r="O5" s="421" t="s">
        <v>338</v>
      </c>
      <c r="P5" s="421"/>
      <c r="Q5" s="421"/>
      <c r="R5" s="387"/>
      <c r="S5" s="387"/>
      <c r="T5" s="421" t="s">
        <v>338</v>
      </c>
      <c r="U5" s="388"/>
      <c r="V5" s="656"/>
      <c r="W5" s="656"/>
      <c r="X5" s="656"/>
      <c r="Y5" s="656"/>
      <c r="Z5" s="656"/>
      <c r="AA5" s="656"/>
      <c r="AB5" s="656"/>
      <c r="AC5" s="656"/>
      <c r="AD5" s="656"/>
      <c r="AE5" s="656"/>
    </row>
    <row r="6" spans="1:31" s="60" customFormat="1" x14ac:dyDescent="0.2">
      <c r="A6" s="487" t="s">
        <v>81</v>
      </c>
      <c r="B6" s="201" t="s">
        <v>82</v>
      </c>
      <c r="C6" s="201" t="s">
        <v>79</v>
      </c>
      <c r="D6" s="422" t="s">
        <v>355</v>
      </c>
      <c r="E6" s="302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227"/>
      <c r="V6" s="423"/>
      <c r="W6" s="423"/>
      <c r="X6" s="423"/>
      <c r="Y6" s="423"/>
      <c r="Z6" s="423"/>
      <c r="AA6" s="423"/>
      <c r="AB6" s="423"/>
      <c r="AC6" s="423"/>
      <c r="AD6" s="423"/>
      <c r="AE6" s="423"/>
    </row>
    <row r="7" spans="1:31" s="60" customFormat="1" ht="12.75" customHeight="1" x14ac:dyDescent="0.2">
      <c r="A7" s="660"/>
      <c r="B7" s="661"/>
      <c r="C7" s="57"/>
      <c r="D7" s="435"/>
      <c r="E7" s="336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5"/>
      <c r="R7" s="624"/>
      <c r="S7" s="484"/>
      <c r="T7" s="56"/>
      <c r="U7" s="488"/>
      <c r="V7" s="446">
        <f>ROUND(IF(AND(V$4&gt;=$T7+1,$S7&lt;&gt;0,V$4&lt;$T7+1+$S7,$U7&lt;&gt;"x"),$D7/$S7,0),0)</f>
        <v>0</v>
      </c>
      <c r="W7" s="424">
        <f t="shared" ref="W7:AE8" si="2">ROUND(IF(AND(W$4&gt;=$T7+1,$S7&lt;&gt;0,W$4&lt;$T7+1+$S7,$U7&lt;&gt;"x"),$D7/$S7,0),0)</f>
        <v>0</v>
      </c>
      <c r="X7" s="424">
        <f t="shared" si="2"/>
        <v>0</v>
      </c>
      <c r="Y7" s="424">
        <f t="shared" si="2"/>
        <v>0</v>
      </c>
      <c r="Z7" s="424">
        <f t="shared" si="2"/>
        <v>0</v>
      </c>
      <c r="AA7" s="424">
        <f t="shared" si="2"/>
        <v>0</v>
      </c>
      <c r="AB7" s="424">
        <f t="shared" si="2"/>
        <v>0</v>
      </c>
      <c r="AC7" s="424">
        <f t="shared" si="2"/>
        <v>0</v>
      </c>
      <c r="AD7" s="424">
        <f t="shared" si="2"/>
        <v>0</v>
      </c>
      <c r="AE7" s="424">
        <f t="shared" si="2"/>
        <v>0</v>
      </c>
    </row>
    <row r="8" spans="1:31" s="60" customFormat="1" ht="12.75" customHeight="1" x14ac:dyDescent="0.2">
      <c r="A8" s="662"/>
      <c r="B8" s="380"/>
      <c r="C8" s="518"/>
      <c r="D8" s="519"/>
      <c r="E8" s="520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2"/>
      <c r="R8" s="625"/>
      <c r="S8" s="485"/>
      <c r="T8" s="380"/>
      <c r="U8" s="657"/>
      <c r="V8" s="658">
        <f t="shared" ref="V8" si="3">ROUND(IF(AND(V$4&gt;=$T8+1,$S8&lt;&gt;0,V$4&lt;$T8+1+$S8,$U8&lt;&gt;"x"),$D8/$S8,0),0)</f>
        <v>0</v>
      </c>
      <c r="W8" s="659">
        <f t="shared" si="2"/>
        <v>0</v>
      </c>
      <c r="X8" s="659">
        <f t="shared" si="2"/>
        <v>0</v>
      </c>
      <c r="Y8" s="659">
        <f t="shared" si="2"/>
        <v>0</v>
      </c>
      <c r="Z8" s="659">
        <f t="shared" si="2"/>
        <v>0</v>
      </c>
      <c r="AA8" s="659">
        <f t="shared" si="2"/>
        <v>0</v>
      </c>
      <c r="AB8" s="659">
        <f t="shared" si="2"/>
        <v>0</v>
      </c>
      <c r="AC8" s="659">
        <f t="shared" si="2"/>
        <v>0</v>
      </c>
      <c r="AD8" s="659">
        <f t="shared" si="2"/>
        <v>0</v>
      </c>
      <c r="AE8" s="659">
        <f t="shared" si="2"/>
        <v>0</v>
      </c>
    </row>
    <row r="9" spans="1:31" s="63" customFormat="1" ht="12.75" customHeight="1" x14ac:dyDescent="0.2">
      <c r="A9" s="425"/>
      <c r="B9" s="426" t="s">
        <v>80</v>
      </c>
      <c r="C9" s="425"/>
      <c r="D9" s="117">
        <f>SUM(D$7:INDEX(D:D,ROW()-1))</f>
        <v>0</v>
      </c>
      <c r="E9" s="427">
        <f>SUM(E$6:INDEX(E:E,ROW()-1))</f>
        <v>0</v>
      </c>
      <c r="F9" s="427">
        <f>SUM(F$6:INDEX(F:F,ROW()-1))</f>
        <v>0</v>
      </c>
      <c r="G9" s="427">
        <f>SUM(G$6:INDEX(G:G,ROW()-1))</f>
        <v>0</v>
      </c>
      <c r="H9" s="427">
        <f>SUM(H$6:INDEX(H:H,ROW()-1))</f>
        <v>0</v>
      </c>
      <c r="I9" s="427">
        <f>SUM(I$6:INDEX(I:I,ROW()-1))</f>
        <v>0</v>
      </c>
      <c r="J9" s="427">
        <f>SUM(J$6:INDEX(J:J,ROW()-1))</f>
        <v>0</v>
      </c>
      <c r="K9" s="427">
        <f>SUM(K$6:INDEX(K:K,ROW()-1))</f>
        <v>0</v>
      </c>
      <c r="L9" s="427">
        <f>SUM(L$6:INDEX(L:L,ROW()-1))</f>
        <v>0</v>
      </c>
      <c r="M9" s="427">
        <f>SUM(M$6:INDEX(M:M,ROW()-1))</f>
        <v>0</v>
      </c>
      <c r="N9" s="427">
        <f>SUM(N$6:INDEX(N:N,ROW()-1))</f>
        <v>0</v>
      </c>
      <c r="O9" s="427">
        <f>SUM(O$6:INDEX(O:O,ROW()-1))</f>
        <v>0</v>
      </c>
      <c r="P9" s="427">
        <f>SUM(P$6:INDEX(P:P,ROW()-1))</f>
        <v>0</v>
      </c>
      <c r="Q9" s="427">
        <f>SUM(Q$6:INDEX(Q:Q,ROW()-1))</f>
        <v>0</v>
      </c>
      <c r="R9" s="779"/>
      <c r="S9" s="780"/>
      <c r="T9" s="780"/>
      <c r="U9" s="781"/>
      <c r="V9" s="427">
        <f>SUM(V$5:INDEX(V:V,ROW()-1))</f>
        <v>0</v>
      </c>
      <c r="W9" s="427">
        <f>SUM(W$5:INDEX(W:W,ROW()-1))</f>
        <v>0</v>
      </c>
      <c r="X9" s="427">
        <f>SUM(X$5:INDEX(X:X,ROW()-1))</f>
        <v>0</v>
      </c>
      <c r="Y9" s="427">
        <f>SUM(Y$5:INDEX(Y:Y,ROW()-1))</f>
        <v>0</v>
      </c>
      <c r="Z9" s="427">
        <f>SUM(Z$5:INDEX(Z:Z,ROW()-1))</f>
        <v>0</v>
      </c>
      <c r="AA9" s="427">
        <f>SUM(AA$5:INDEX(AA:AA,ROW()-1))</f>
        <v>0</v>
      </c>
      <c r="AB9" s="427">
        <f>SUM(AB$5:INDEX(AB:AB,ROW()-1))</f>
        <v>0</v>
      </c>
      <c r="AC9" s="427">
        <f>SUM(AC$5:INDEX(AC:AC,ROW()-1))</f>
        <v>0</v>
      </c>
      <c r="AD9" s="427">
        <f>SUM(AD$5:INDEX(AD:AD,ROW()-1))</f>
        <v>0</v>
      </c>
      <c r="AE9" s="427">
        <f>SUM(AE$5:INDEX(AE:AE,ROW()-1))</f>
        <v>0</v>
      </c>
    </row>
    <row r="10" spans="1:31" s="60" customFormat="1" ht="12.75" customHeight="1" x14ac:dyDescent="0.2">
      <c r="D10" s="428" t="str">
        <f>IF(SUM(E9:Q9)=D9,"","Achtung: geplante Investitionen stimmen nicht mit Kreditbetrag überein.")</f>
        <v/>
      </c>
      <c r="E10" s="429"/>
      <c r="F10" s="429"/>
      <c r="G10" s="429"/>
      <c r="H10" s="429"/>
      <c r="I10" s="429"/>
      <c r="J10" s="429"/>
      <c r="K10" s="429"/>
      <c r="L10" s="429"/>
      <c r="M10" s="430"/>
      <c r="N10" s="430"/>
      <c r="O10" s="430"/>
      <c r="P10" s="430"/>
      <c r="Q10" s="430"/>
      <c r="R10" s="430"/>
      <c r="S10" s="430"/>
      <c r="T10" s="430"/>
      <c r="U10" s="430"/>
    </row>
    <row r="11" spans="1:31" s="431" customFormat="1" ht="12.75" customHeight="1" x14ac:dyDescent="0.2">
      <c r="A11" s="431" t="s">
        <v>293</v>
      </c>
      <c r="D11" s="432"/>
      <c r="E11" s="432"/>
      <c r="V11" s="433"/>
    </row>
    <row r="12" spans="1:31" s="431" customFormat="1" ht="12.75" customHeight="1" x14ac:dyDescent="0.2">
      <c r="A12" s="431" t="s">
        <v>294</v>
      </c>
      <c r="D12" s="432"/>
      <c r="E12" s="432"/>
    </row>
    <row r="13" spans="1:31" s="431" customFormat="1" ht="12.75" customHeight="1" x14ac:dyDescent="0.2">
      <c r="A13" s="431" t="s">
        <v>295</v>
      </c>
      <c r="D13" s="432"/>
      <c r="E13" s="432"/>
    </row>
    <row r="14" spans="1:31" s="431" customFormat="1" ht="12.75" customHeight="1" x14ac:dyDescent="0.2">
      <c r="A14" s="431" t="s">
        <v>296</v>
      </c>
    </row>
    <row r="15" spans="1:31" ht="12.75" customHeight="1" x14ac:dyDescent="0.2"/>
    <row r="16" spans="1:31" ht="12.75" customHeight="1" x14ac:dyDescent="0.2"/>
    <row r="22" spans="1:1" x14ac:dyDescent="0.2">
      <c r="A22" s="434"/>
    </row>
  </sheetData>
  <sheetProtection algorithmName="SHA-512" hashValue="+iystW0CaR6c91pql1taZOSt0XUDvYGHnWqLhG5TCzGUc63Jdg9Mw5ciTx5kCHURxU8GZRNTS+D+UExP/eTzbA==" saltValue="LIaONAWOdi7vT5Nu3mkubA==" spinCount="100000" sheet="1" objects="1" scenarios="1"/>
  <mergeCells count="4">
    <mergeCell ref="A5:D5"/>
    <mergeCell ref="E3:U3"/>
    <mergeCell ref="V3:AE3"/>
    <mergeCell ref="R9:U9"/>
  </mergeCells>
  <phoneticPr fontId="3" type="noConversion"/>
  <conditionalFormatting sqref="D7">
    <cfRule type="cellIs" dxfId="2" priority="99" stopIfTrue="1" operator="notEqual">
      <formula>SUM($E7:$Q7)</formula>
    </cfRule>
  </conditionalFormatting>
  <conditionalFormatting sqref="D8">
    <cfRule type="cellIs" dxfId="1" priority="1" stopIfTrue="1" operator="notEqual">
      <formula>SUM($E8:$Q8)</formula>
    </cfRule>
  </conditionalFormatting>
  <dataValidations count="3">
    <dataValidation allowBlank="1" showInputMessage="1" showErrorMessage="1" promptTitle="Hinweis:" prompt="x setzen für Investitionen, die bereits in Anbu erfasst sind. Abschreibungen sind in &quot;Abschreibungen aus Anlagebuchhaltung&quot; bereits eingerechnet." sqref="U4:U5 U7:U8"/>
    <dataValidation allowBlank="1" showInputMessage="1" showErrorMessage="1" prompt="Nutzungsdauer" sqref="S4"/>
    <dataValidation type="list" allowBlank="1" showInputMessage="1" showErrorMessage="1" errorTitle="nicht zugelassene Eingabe" error="1 = Investitionsprojekt ist geplant_x000a_2 = Investitionsprojekt ist beschlossen_x000a_3 = Investitionsprojekt ist in Bau" promptTitle="Codes" prompt="1 = geplant_x000a_2 = beschlossen_x000a_3 = in Bau" sqref="C7:C8">
      <formula1>"1,2,3"</formula1>
    </dataValidation>
  </dataValidations>
  <pageMargins left="0.47244094488188981" right="0.43307086614173229" top="0.62992125984251968" bottom="0.98425196850393704" header="0.43307086614173229" footer="0.51181102362204722"/>
  <pageSetup paperSize="9" scale="80" fitToHeight="0" orientation="landscape" r:id="rId1"/>
  <headerFooter alignWithMargins="0">
    <oddFooter>&amp;L&amp;"Arial,Standard"&amp;8&amp;F / &amp;A&amp;CSeite &amp;P / &amp;N&amp;R&amp;"Arial,Standard"&amp;8&amp;D</oddFooter>
  </headerFooter>
  <colBreaks count="1" manualBreakCount="1">
    <brk id="21" max="1048575" man="1"/>
  </colBreaks>
  <drawing r:id="rId2"/>
  <legacyDrawing r:id="rId3"/>
  <controls>
    <mc:AlternateContent xmlns:mc="http://schemas.openxmlformats.org/markup-compatibility/2006">
      <mc:Choice Requires="x14">
        <control shapeId="127046" r:id="rId4" name="Zeilen_einfügen">
          <controlPr defaultSize="0" print="0" autoLine="0" r:id="rId5">
            <anchor moveWithCells="1">
              <from>
                <xdr:col>1</xdr:col>
                <xdr:colOff>962025</xdr:colOff>
                <xdr:row>3</xdr:row>
                <xdr:rowOff>38100</xdr:rowOff>
              </from>
              <to>
                <xdr:col>1</xdr:col>
                <xdr:colOff>1885950</xdr:colOff>
                <xdr:row>3</xdr:row>
                <xdr:rowOff>285750</xdr:rowOff>
              </to>
            </anchor>
          </controlPr>
        </control>
      </mc:Choice>
      <mc:Fallback>
        <control shapeId="127046" r:id="rId4" name="Zeilen_einfügen"/>
      </mc:Fallback>
    </mc:AlternateContent>
    <mc:AlternateContent xmlns:mc="http://schemas.openxmlformats.org/markup-compatibility/2006">
      <mc:Choice Requires="x14">
        <control shapeId="127045" r:id="rId6" name="Zeile_löschen">
          <controlPr defaultSize="0" print="0" autoLine="0" r:id="rId7">
            <anchor moveWithCells="1">
              <from>
                <xdr:col>1</xdr:col>
                <xdr:colOff>2124075</xdr:colOff>
                <xdr:row>3</xdr:row>
                <xdr:rowOff>38100</xdr:rowOff>
              </from>
              <to>
                <xdr:col>3</xdr:col>
                <xdr:colOff>409575</xdr:colOff>
                <xdr:row>3</xdr:row>
                <xdr:rowOff>285750</xdr:rowOff>
              </to>
            </anchor>
          </controlPr>
        </control>
      </mc:Choice>
      <mc:Fallback>
        <control shapeId="127045" r:id="rId6" name="Zeile_löschen"/>
      </mc:Fallback>
    </mc:AlternateContent>
    <mc:AlternateContent xmlns:mc="http://schemas.openxmlformats.org/markup-compatibility/2006">
      <mc:Choice Requires="x14">
        <control shapeId="127042" r:id="rId8" name="Button 66">
          <controlPr defaultSize="0" print="0" autoFill="0" autoPict="0" macro="[0]!Drucken">
            <anchor moveWithCells="1">
              <from>
                <xdr:col>1</xdr:col>
                <xdr:colOff>2114550</xdr:colOff>
                <xdr:row>0</xdr:row>
                <xdr:rowOff>66675</xdr:rowOff>
              </from>
              <to>
                <xdr:col>3</xdr:col>
                <xdr:colOff>371475</xdr:colOff>
                <xdr:row>0</xdr:row>
                <xdr:rowOff>266700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>
    <tabColor indexed="53"/>
    <outlinePr summaryBelow="0"/>
    <pageSetUpPr autoPageBreaks="0" fitToPage="1"/>
  </sheetPr>
  <dimension ref="A1:J147"/>
  <sheetViews>
    <sheetView showGridLines="0" showRowColHeaders="0" zoomScale="140" zoomScaleNormal="100" workbookViewId="0">
      <selection activeCell="C5" sqref="C5"/>
    </sheetView>
  </sheetViews>
  <sheetFormatPr baseColWidth="10" defaultColWidth="0" defaultRowHeight="12.75" zeroHeight="1" x14ac:dyDescent="0.2"/>
  <cols>
    <col min="1" max="1" width="8" style="215" customWidth="1"/>
    <col min="2" max="2" width="47.85546875" style="22" customWidth="1"/>
    <col min="3" max="5" width="10.7109375" style="23" customWidth="1"/>
    <col min="6" max="6" width="1.85546875" style="216" customWidth="1"/>
    <col min="7" max="7" width="10.7109375" style="23" customWidth="1"/>
    <col min="8" max="8" width="2.28515625" style="216" customWidth="1"/>
    <col min="9" max="16384" width="0" style="22" hidden="1"/>
  </cols>
  <sheetData>
    <row r="1" spans="1:10" s="60" customFormat="1" ht="24.95" customHeight="1" x14ac:dyDescent="0.2">
      <c r="A1" s="120" t="str">
        <f>"Budget "&amp;Ausgangslage!D5-1&amp;" / Budget "&amp;Ausgangslage!D5</f>
        <v>Budget 2023 / Budget 2024</v>
      </c>
      <c r="B1" s="121"/>
      <c r="C1" s="122"/>
      <c r="D1" s="122"/>
      <c r="E1" s="122"/>
      <c r="F1" s="122"/>
      <c r="G1" s="123"/>
      <c r="H1" s="121"/>
    </row>
    <row r="2" spans="1:10" s="60" customFormat="1" ht="12.75" customHeight="1" x14ac:dyDescent="0.2">
      <c r="A2" s="124"/>
      <c r="B2" s="121"/>
      <c r="C2" s="122"/>
      <c r="D2" s="122"/>
      <c r="E2" s="123"/>
      <c r="F2" s="122"/>
      <c r="G2" s="123"/>
      <c r="H2" s="121"/>
    </row>
    <row r="3" spans="1:10" s="61" customFormat="1" ht="12.75" customHeight="1" x14ac:dyDescent="0.2">
      <c r="A3" s="125"/>
      <c r="B3" s="121"/>
      <c r="C3" s="126">
        <f>Ausgangslage!D5-1</f>
        <v>2023</v>
      </c>
      <c r="D3" s="126" t="s">
        <v>49</v>
      </c>
      <c r="E3" s="126">
        <f>C3</f>
        <v>2023</v>
      </c>
      <c r="F3" s="127"/>
      <c r="G3" s="126">
        <f>Ausgangslage!D5</f>
        <v>2024</v>
      </c>
      <c r="H3" s="128"/>
      <c r="I3" s="60"/>
    </row>
    <row r="4" spans="1:10" s="61" customFormat="1" ht="12.75" customHeight="1" x14ac:dyDescent="0.2">
      <c r="A4" s="125"/>
      <c r="B4" s="121"/>
      <c r="C4" s="489" t="s">
        <v>316</v>
      </c>
      <c r="D4" s="489"/>
      <c r="E4" s="490" t="str">
        <f>IF(Ausgangslage!$S$10=1,"Prognose","IST")</f>
        <v>Prognose</v>
      </c>
      <c r="F4" s="129"/>
      <c r="G4" s="490" t="s">
        <v>316</v>
      </c>
      <c r="H4" s="128"/>
      <c r="I4" s="60"/>
    </row>
    <row r="5" spans="1:10" s="61" customFormat="1" ht="12.75" customHeight="1" x14ac:dyDescent="0.2">
      <c r="A5" s="130" t="s">
        <v>48</v>
      </c>
      <c r="B5" s="131"/>
      <c r="C5" s="38"/>
      <c r="D5" s="38"/>
      <c r="E5" s="132">
        <f>C5+D5</f>
        <v>0</v>
      </c>
      <c r="F5" s="133"/>
      <c r="G5" s="38"/>
      <c r="H5" s="121"/>
    </row>
    <row r="6" spans="1:10" s="61" customFormat="1" ht="12.75" customHeight="1" x14ac:dyDescent="0.2">
      <c r="A6" s="130" t="s">
        <v>76</v>
      </c>
      <c r="B6" s="131"/>
      <c r="C6" s="93"/>
      <c r="D6" s="497"/>
      <c r="E6" s="134">
        <f>C6</f>
        <v>0</v>
      </c>
      <c r="F6" s="135"/>
      <c r="G6" s="93"/>
      <c r="H6" s="136"/>
    </row>
    <row r="7" spans="1:10" s="61" customFormat="1" ht="12.75" customHeight="1" x14ac:dyDescent="0.2">
      <c r="A7" s="125"/>
      <c r="B7" s="121"/>
      <c r="C7" s="122"/>
      <c r="D7" s="122"/>
      <c r="E7" s="137"/>
      <c r="F7" s="137"/>
      <c r="G7" s="137"/>
      <c r="H7" s="136"/>
    </row>
    <row r="8" spans="1:10" s="61" customFormat="1" ht="12.75" customHeight="1" x14ac:dyDescent="0.2">
      <c r="A8" s="138" t="s">
        <v>297</v>
      </c>
      <c r="B8" s="139"/>
      <c r="C8" s="140" t="s">
        <v>316</v>
      </c>
      <c r="D8" s="140" t="s">
        <v>49</v>
      </c>
      <c r="E8" s="141" t="str">
        <f>E4</f>
        <v>Prognose</v>
      </c>
      <c r="F8" s="129"/>
      <c r="G8" s="141" t="s">
        <v>316</v>
      </c>
      <c r="H8" s="128"/>
    </row>
    <row r="9" spans="1:10" s="61" customFormat="1" ht="12.75" customHeight="1" x14ac:dyDescent="0.2">
      <c r="A9" s="138" t="s">
        <v>328</v>
      </c>
      <c r="B9" s="121"/>
      <c r="C9" s="142">
        <f>C3</f>
        <v>2023</v>
      </c>
      <c r="D9" s="143"/>
      <c r="E9" s="126">
        <f>E3</f>
        <v>2023</v>
      </c>
      <c r="F9" s="127"/>
      <c r="G9" s="126">
        <f>G3</f>
        <v>2024</v>
      </c>
      <c r="H9" s="128"/>
    </row>
    <row r="10" spans="1:10" s="139" customFormat="1" ht="12.75" customHeight="1" x14ac:dyDescent="0.2">
      <c r="A10" s="787" t="s">
        <v>85</v>
      </c>
      <c r="B10" s="788"/>
      <c r="C10" s="144">
        <f>ROUND(C12+C16+C22+C28+C33,0)</f>
        <v>0</v>
      </c>
      <c r="D10" s="144">
        <f>ROUND(D12+D16+D22+D28+D33,0)</f>
        <v>0</v>
      </c>
      <c r="E10" s="144">
        <f>ROUND(E12+E16+E22+E28+E33,0)</f>
        <v>0</v>
      </c>
      <c r="F10" s="145"/>
      <c r="G10" s="144">
        <f>ROUND(G12+G16+G22+G28+G33,0)</f>
        <v>0</v>
      </c>
      <c r="H10" s="146"/>
    </row>
    <row r="11" spans="1:10" s="61" customFormat="1" ht="12.75" customHeight="1" x14ac:dyDescent="0.2">
      <c r="A11" s="147"/>
      <c r="B11" s="148"/>
      <c r="C11" s="148"/>
      <c r="D11" s="148"/>
      <c r="E11" s="148"/>
      <c r="F11" s="148"/>
      <c r="G11" s="492"/>
      <c r="H11" s="148"/>
    </row>
    <row r="12" spans="1:10" s="60" customFormat="1" ht="12.75" customHeight="1" x14ac:dyDescent="0.2">
      <c r="A12" s="149">
        <v>30</v>
      </c>
      <c r="B12" s="150" t="s">
        <v>254</v>
      </c>
      <c r="C12" s="38"/>
      <c r="D12" s="38"/>
      <c r="E12" s="151">
        <f>C12+D12</f>
        <v>0</v>
      </c>
      <c r="F12" s="133"/>
      <c r="G12" s="38"/>
      <c r="H12" s="152"/>
      <c r="I12" s="61"/>
    </row>
    <row r="13" spans="1:10" s="60" customFormat="1" ht="12.75" customHeight="1" x14ac:dyDescent="0.2">
      <c r="A13" s="153"/>
      <c r="B13" s="645" t="s">
        <v>329</v>
      </c>
      <c r="C13" s="122"/>
      <c r="D13" s="122"/>
      <c r="E13" s="122"/>
      <c r="F13" s="122"/>
      <c r="G13" s="493"/>
      <c r="H13" s="156"/>
      <c r="I13" s="61"/>
    </row>
    <row r="14" spans="1:10" s="60" customFormat="1" ht="12.75" customHeight="1" x14ac:dyDescent="0.2">
      <c r="A14" s="157"/>
      <c r="B14" s="784"/>
      <c r="C14" s="785"/>
      <c r="D14" s="785"/>
      <c r="E14" s="785"/>
      <c r="F14" s="785"/>
      <c r="G14" s="786"/>
      <c r="H14" s="158"/>
      <c r="I14" s="61"/>
    </row>
    <row r="15" spans="1:10" s="60" customFormat="1" ht="12.75" customHeight="1" x14ac:dyDescent="0.2">
      <c r="A15" s="159"/>
      <c r="B15" s="160"/>
      <c r="C15" s="160"/>
      <c r="D15" s="160"/>
      <c r="E15" s="160"/>
      <c r="F15" s="160"/>
      <c r="G15" s="494"/>
      <c r="H15" s="160"/>
      <c r="I15" s="61"/>
    </row>
    <row r="16" spans="1:10" s="60" customFormat="1" ht="12.75" customHeight="1" x14ac:dyDescent="0.2">
      <c r="A16" s="149">
        <v>31</v>
      </c>
      <c r="B16" s="150" t="s">
        <v>263</v>
      </c>
      <c r="C16" s="38"/>
      <c r="D16" s="132">
        <f>SUM(D17:D18)</f>
        <v>0</v>
      </c>
      <c r="E16" s="151">
        <f>D16+C16</f>
        <v>0</v>
      </c>
      <c r="F16" s="133"/>
      <c r="G16" s="38"/>
      <c r="H16" s="152"/>
      <c r="J16" s="161"/>
    </row>
    <row r="17" spans="1:9" s="60" customFormat="1" ht="12.75" customHeight="1" x14ac:dyDescent="0.2">
      <c r="A17" s="153">
        <v>31</v>
      </c>
      <c r="B17" s="557" t="s">
        <v>482</v>
      </c>
      <c r="C17" s="162">
        <f>C16-C18</f>
        <v>0</v>
      </c>
      <c r="D17" s="40"/>
      <c r="E17" s="163">
        <f>C17+D17</f>
        <v>0</v>
      </c>
      <c r="F17" s="133"/>
      <c r="G17" s="163">
        <f>G16-G18</f>
        <v>0</v>
      </c>
      <c r="H17" s="152"/>
    </row>
    <row r="18" spans="1:9" s="60" customFormat="1" ht="12.75" customHeight="1" x14ac:dyDescent="0.2">
      <c r="A18" s="164"/>
      <c r="B18" s="165" t="s">
        <v>269</v>
      </c>
      <c r="C18" s="166">
        <f>C46</f>
        <v>0</v>
      </c>
      <c r="D18" s="166">
        <f>D46</f>
        <v>0</v>
      </c>
      <c r="E18" s="166">
        <f>C18+D18</f>
        <v>0</v>
      </c>
      <c r="F18" s="133"/>
      <c r="G18" s="166">
        <f>G46</f>
        <v>0</v>
      </c>
      <c r="H18" s="152"/>
    </row>
    <row r="19" spans="1:9" s="60" customFormat="1" ht="12.75" customHeight="1" x14ac:dyDescent="0.2">
      <c r="A19" s="153"/>
      <c r="B19" s="645" t="s">
        <v>329</v>
      </c>
      <c r="C19" s="122"/>
      <c r="D19" s="122"/>
      <c r="E19" s="122"/>
      <c r="F19" s="122"/>
      <c r="G19" s="493"/>
      <c r="H19" s="156"/>
      <c r="I19" s="61"/>
    </row>
    <row r="20" spans="1:9" s="60" customFormat="1" ht="12.75" customHeight="1" x14ac:dyDescent="0.2">
      <c r="A20" s="157"/>
      <c r="B20" s="789"/>
      <c r="C20" s="790"/>
      <c r="D20" s="790"/>
      <c r="E20" s="790"/>
      <c r="F20" s="790"/>
      <c r="G20" s="791"/>
      <c r="H20" s="158"/>
      <c r="I20" s="61"/>
    </row>
    <row r="21" spans="1:9" s="60" customFormat="1" ht="12.75" customHeight="1" x14ac:dyDescent="0.2">
      <c r="A21" s="159"/>
      <c r="B21" s="59"/>
      <c r="C21" s="59"/>
      <c r="D21" s="59"/>
      <c r="E21" s="59"/>
      <c r="F21" s="59"/>
      <c r="G21" s="276"/>
      <c r="H21" s="59"/>
    </row>
    <row r="22" spans="1:9" s="60" customFormat="1" ht="12.75" customHeight="1" x14ac:dyDescent="0.2">
      <c r="A22" s="149">
        <v>33</v>
      </c>
      <c r="B22" s="150" t="s">
        <v>59</v>
      </c>
      <c r="C22" s="167">
        <f>C23+C24</f>
        <v>0</v>
      </c>
      <c r="D22" s="167">
        <f>D23+D24</f>
        <v>0</v>
      </c>
      <c r="E22" s="167">
        <f>C22+D22</f>
        <v>0</v>
      </c>
      <c r="F22" s="133"/>
      <c r="G22" s="167">
        <f>G23+G24</f>
        <v>0</v>
      </c>
      <c r="H22" s="152"/>
    </row>
    <row r="23" spans="1:9" s="60" customFormat="1" ht="24.75" customHeight="1" x14ac:dyDescent="0.2">
      <c r="A23" s="168" t="s">
        <v>303</v>
      </c>
      <c r="B23" s="169" t="s">
        <v>304</v>
      </c>
      <c r="C23" s="118"/>
      <c r="D23" s="118"/>
      <c r="E23" s="170">
        <f>C23+D23</f>
        <v>0</v>
      </c>
      <c r="F23" s="171"/>
      <c r="G23" s="118"/>
      <c r="H23" s="172"/>
    </row>
    <row r="24" spans="1:9" s="60" customFormat="1" ht="12.75" customHeight="1" x14ac:dyDescent="0.2">
      <c r="A24" s="173">
        <v>366</v>
      </c>
      <c r="B24" s="174" t="s">
        <v>16</v>
      </c>
      <c r="C24" s="563">
        <f>C36</f>
        <v>0</v>
      </c>
      <c r="D24" s="563">
        <f>D36</f>
        <v>0</v>
      </c>
      <c r="E24" s="564">
        <f>C24+D24</f>
        <v>0</v>
      </c>
      <c r="F24" s="171"/>
      <c r="G24" s="563">
        <f>G36</f>
        <v>0</v>
      </c>
      <c r="H24" s="172"/>
    </row>
    <row r="25" spans="1:9" s="60" customFormat="1" ht="12.75" customHeight="1" x14ac:dyDescent="0.2">
      <c r="A25" s="153"/>
      <c r="B25" s="645" t="s">
        <v>329</v>
      </c>
      <c r="C25" s="122"/>
      <c r="D25" s="122"/>
      <c r="E25" s="122"/>
      <c r="F25" s="122"/>
      <c r="G25" s="493"/>
      <c r="H25" s="156"/>
      <c r="I25" s="61"/>
    </row>
    <row r="26" spans="1:9" s="60" customFormat="1" ht="12.75" customHeight="1" x14ac:dyDescent="0.2">
      <c r="A26" s="157"/>
      <c r="B26" s="789"/>
      <c r="C26" s="792"/>
      <c r="D26" s="792"/>
      <c r="E26" s="792"/>
      <c r="F26" s="792"/>
      <c r="G26" s="793"/>
      <c r="H26" s="158"/>
      <c r="I26" s="61"/>
    </row>
    <row r="27" spans="1:9" s="60" customFormat="1" ht="12.75" customHeight="1" x14ac:dyDescent="0.2">
      <c r="A27" s="175"/>
      <c r="B27" s="160"/>
      <c r="C27" s="160"/>
      <c r="D27" s="160"/>
      <c r="E27" s="160"/>
      <c r="F27" s="160"/>
      <c r="G27" s="494"/>
      <c r="H27" s="160"/>
    </row>
    <row r="28" spans="1:9" s="60" customFormat="1" ht="12.75" customHeight="1" x14ac:dyDescent="0.2">
      <c r="A28" s="176">
        <v>35</v>
      </c>
      <c r="B28" s="643" t="s">
        <v>520</v>
      </c>
      <c r="C28" s="38"/>
      <c r="D28" s="38"/>
      <c r="E28" s="132">
        <f>C28+D28</f>
        <v>0</v>
      </c>
      <c r="F28" s="133"/>
      <c r="G28" s="38"/>
      <c r="H28" s="152"/>
    </row>
    <row r="29" spans="1:9" s="60" customFormat="1" ht="12.75" customHeight="1" x14ac:dyDescent="0.2">
      <c r="A29" s="650">
        <v>350</v>
      </c>
      <c r="B29" s="649" t="s">
        <v>524</v>
      </c>
      <c r="C29" s="38"/>
      <c r="D29" s="38"/>
      <c r="E29" s="132">
        <f>C29+D29</f>
        <v>0</v>
      </c>
      <c r="F29" s="133"/>
      <c r="G29" s="38"/>
      <c r="H29" s="152"/>
    </row>
    <row r="30" spans="1:9" s="60" customFormat="1" ht="12.75" customHeight="1" x14ac:dyDescent="0.2">
      <c r="A30" s="153"/>
      <c r="B30" s="645" t="s">
        <v>329</v>
      </c>
      <c r="C30" s="178"/>
      <c r="D30" s="122"/>
      <c r="E30" s="122"/>
      <c r="F30" s="122"/>
      <c r="G30" s="493"/>
      <c r="H30" s="156"/>
      <c r="I30" s="61"/>
    </row>
    <row r="31" spans="1:9" s="60" customFormat="1" ht="12.75" customHeight="1" x14ac:dyDescent="0.2">
      <c r="A31" s="157"/>
      <c r="B31" s="789"/>
      <c r="C31" s="790"/>
      <c r="D31" s="790"/>
      <c r="E31" s="790"/>
      <c r="F31" s="790"/>
      <c r="G31" s="791"/>
      <c r="H31" s="158"/>
      <c r="I31" s="61"/>
    </row>
    <row r="32" spans="1:9" s="60" customFormat="1" ht="12.75" customHeight="1" x14ac:dyDescent="0.2">
      <c r="A32" s="159"/>
      <c r="B32" s="160"/>
      <c r="C32" s="160"/>
      <c r="D32" s="160"/>
      <c r="E32" s="160"/>
      <c r="F32" s="160"/>
      <c r="G32" s="494"/>
      <c r="H32" s="160"/>
    </row>
    <row r="33" spans="1:9" s="60" customFormat="1" ht="12.75" customHeight="1" x14ac:dyDescent="0.2">
      <c r="A33" s="149">
        <v>36</v>
      </c>
      <c r="B33" s="177" t="s">
        <v>318</v>
      </c>
      <c r="C33" s="179">
        <f>C34-C36</f>
        <v>0</v>
      </c>
      <c r="D33" s="179">
        <f>D37</f>
        <v>0</v>
      </c>
      <c r="E33" s="180">
        <f>C33+D33</f>
        <v>0</v>
      </c>
      <c r="F33" s="133"/>
      <c r="G33" s="179">
        <f>G34-G36</f>
        <v>0</v>
      </c>
      <c r="H33" s="152"/>
    </row>
    <row r="34" spans="1:9" s="60" customFormat="1" ht="12.75" customHeight="1" x14ac:dyDescent="0.2">
      <c r="A34" s="181">
        <v>36</v>
      </c>
      <c r="B34" s="182" t="s">
        <v>15</v>
      </c>
      <c r="C34" s="40"/>
      <c r="D34" s="162">
        <f>D37</f>
        <v>0</v>
      </c>
      <c r="E34" s="163">
        <f>C34+D34</f>
        <v>0</v>
      </c>
      <c r="F34" s="187"/>
      <c r="G34" s="40"/>
      <c r="H34" s="152"/>
    </row>
    <row r="35" spans="1:9" s="60" customFormat="1" ht="12.75" customHeight="1" x14ac:dyDescent="0.2">
      <c r="A35" s="183">
        <v>3621</v>
      </c>
      <c r="B35" s="633" t="s">
        <v>515</v>
      </c>
      <c r="C35" s="109">
        <v>0</v>
      </c>
      <c r="D35" s="339"/>
      <c r="E35" s="184">
        <f>C35</f>
        <v>0</v>
      </c>
      <c r="F35" s="133"/>
      <c r="G35" s="187">
        <f>Prognosen!E29</f>
        <v>0</v>
      </c>
      <c r="H35" s="152"/>
    </row>
    <row r="36" spans="1:9" s="60" customFormat="1" ht="12.75" customHeight="1" x14ac:dyDescent="0.2">
      <c r="A36" s="185">
        <v>366</v>
      </c>
      <c r="B36" s="186" t="s">
        <v>16</v>
      </c>
      <c r="C36" s="109"/>
      <c r="D36" s="684"/>
      <c r="E36" s="187">
        <f>C36+D36</f>
        <v>0</v>
      </c>
      <c r="F36" s="133"/>
      <c r="G36" s="109"/>
      <c r="H36" s="152"/>
    </row>
    <row r="37" spans="1:9" s="60" customFormat="1" ht="25.5" x14ac:dyDescent="0.2">
      <c r="A37" s="188"/>
      <c r="B37" s="189" t="s">
        <v>322</v>
      </c>
      <c r="C37" s="166">
        <f>C33-C35</f>
        <v>0</v>
      </c>
      <c r="D37" s="48"/>
      <c r="E37" s="166">
        <f>C37+D37</f>
        <v>0</v>
      </c>
      <c r="F37" s="133"/>
      <c r="G37" s="166">
        <f>G33-G35</f>
        <v>0</v>
      </c>
      <c r="H37" s="152"/>
    </row>
    <row r="38" spans="1:9" s="60" customFormat="1" ht="12.75" customHeight="1" x14ac:dyDescent="0.2">
      <c r="A38" s="153"/>
      <c r="B38" s="645" t="s">
        <v>329</v>
      </c>
      <c r="C38" s="122"/>
      <c r="D38" s="122"/>
      <c r="E38" s="122"/>
      <c r="F38" s="122"/>
      <c r="G38" s="493"/>
      <c r="H38" s="156"/>
      <c r="I38" s="61"/>
    </row>
    <row r="39" spans="1:9" s="60" customFormat="1" ht="12.75" customHeight="1" x14ac:dyDescent="0.2">
      <c r="A39" s="157"/>
      <c r="B39" s="789"/>
      <c r="C39" s="790"/>
      <c r="D39" s="790"/>
      <c r="E39" s="790"/>
      <c r="F39" s="790"/>
      <c r="G39" s="791"/>
      <c r="H39" s="158"/>
      <c r="I39" s="61"/>
    </row>
    <row r="40" spans="1:9" s="60" customFormat="1" ht="12.75" customHeight="1" x14ac:dyDescent="0.2">
      <c r="A40" s="491"/>
      <c r="B40" s="190"/>
      <c r="C40" s="190"/>
      <c r="D40" s="190"/>
      <c r="E40" s="190"/>
      <c r="F40" s="190"/>
      <c r="G40" s="190"/>
      <c r="H40" s="190"/>
    </row>
    <row r="41" spans="1:9" s="139" customFormat="1" ht="12.75" customHeight="1" x14ac:dyDescent="0.2">
      <c r="A41" s="787" t="s">
        <v>86</v>
      </c>
      <c r="B41" s="788"/>
      <c r="C41" s="144">
        <f>ROUND(C43+C58+C62+C66+C70+C75,0)</f>
        <v>0</v>
      </c>
      <c r="D41" s="144">
        <f>ROUND(D43+D58+D62+D66+D70+D75,0)</f>
        <v>0</v>
      </c>
      <c r="E41" s="144">
        <f>ROUND(E43+E58+E62+E66+E70+E75,0)</f>
        <v>0</v>
      </c>
      <c r="F41" s="145"/>
      <c r="G41" s="144">
        <f>ROUND(G43+G58+G62+G66+G70+G75,0)</f>
        <v>0</v>
      </c>
      <c r="H41" s="146"/>
    </row>
    <row r="42" spans="1:9" s="61" customFormat="1" ht="12.75" customHeight="1" x14ac:dyDescent="0.2">
      <c r="A42" s="147"/>
      <c r="B42" s="148"/>
      <c r="C42" s="191"/>
      <c r="D42" s="191"/>
      <c r="E42" s="191"/>
      <c r="F42" s="191"/>
      <c r="G42" s="495"/>
      <c r="H42" s="148"/>
    </row>
    <row r="43" spans="1:9" s="60" customFormat="1" ht="12.75" customHeight="1" x14ac:dyDescent="0.2">
      <c r="A43" s="149">
        <v>40</v>
      </c>
      <c r="B43" s="150" t="s">
        <v>249</v>
      </c>
      <c r="C43" s="132">
        <f>C45+C47+C48+C52+C54</f>
        <v>0</v>
      </c>
      <c r="D43" s="132">
        <f>D45+D47+D48+D52+D54</f>
        <v>0</v>
      </c>
      <c r="E43" s="132">
        <f t="shared" ref="E43:E52" si="0">C43+D43</f>
        <v>0</v>
      </c>
      <c r="F43" s="133"/>
      <c r="G43" s="132">
        <f>G45+G47+G48+G52+G54</f>
        <v>0</v>
      </c>
      <c r="H43" s="152"/>
    </row>
    <row r="44" spans="1:9" s="60" customFormat="1" ht="12.75" customHeight="1" x14ac:dyDescent="0.2">
      <c r="A44" s="153" t="s">
        <v>330</v>
      </c>
      <c r="B44" s="192"/>
      <c r="C44" s="179"/>
      <c r="D44" s="179"/>
      <c r="E44" s="179"/>
      <c r="F44" s="133"/>
      <c r="G44" s="179"/>
      <c r="H44" s="152"/>
    </row>
    <row r="45" spans="1:9" s="60" customFormat="1" ht="12.75" customHeight="1" x14ac:dyDescent="0.2">
      <c r="A45" s="181" t="s">
        <v>39</v>
      </c>
      <c r="B45" s="193" t="s">
        <v>298</v>
      </c>
      <c r="C45" s="40"/>
      <c r="D45" s="40"/>
      <c r="E45" s="162">
        <f t="shared" si="0"/>
        <v>0</v>
      </c>
      <c r="F45" s="133"/>
      <c r="G45" s="40"/>
      <c r="H45" s="152"/>
    </row>
    <row r="46" spans="1:9" s="60" customFormat="1" ht="12.75" customHeight="1" x14ac:dyDescent="0.2">
      <c r="A46" s="194">
        <v>31</v>
      </c>
      <c r="B46" s="195" t="s">
        <v>269</v>
      </c>
      <c r="C46" s="119"/>
      <c r="D46" s="119"/>
      <c r="E46" s="196">
        <f t="shared" si="0"/>
        <v>0</v>
      </c>
      <c r="F46" s="197"/>
      <c r="G46" s="119"/>
      <c r="H46" s="461"/>
    </row>
    <row r="47" spans="1:9" s="60" customFormat="1" ht="12.75" customHeight="1" x14ac:dyDescent="0.2">
      <c r="A47" s="194">
        <v>4002</v>
      </c>
      <c r="B47" s="195" t="s">
        <v>87</v>
      </c>
      <c r="C47" s="41"/>
      <c r="D47" s="41"/>
      <c r="E47" s="198">
        <f t="shared" si="0"/>
        <v>0</v>
      </c>
      <c r="F47" s="133"/>
      <c r="G47" s="41"/>
      <c r="H47" s="152"/>
    </row>
    <row r="48" spans="1:9" s="60" customFormat="1" ht="12.75" customHeight="1" x14ac:dyDescent="0.2">
      <c r="A48" s="188">
        <v>4010</v>
      </c>
      <c r="B48" s="165" t="s">
        <v>299</v>
      </c>
      <c r="C48" s="39"/>
      <c r="D48" s="39"/>
      <c r="E48" s="199">
        <f t="shared" si="0"/>
        <v>0</v>
      </c>
      <c r="F48" s="133"/>
      <c r="G48" s="39"/>
      <c r="H48" s="152"/>
    </row>
    <row r="49" spans="1:9" s="60" customFormat="1" ht="12.75" customHeight="1" x14ac:dyDescent="0.2">
      <c r="A49" s="153"/>
      <c r="B49" s="645" t="s">
        <v>329</v>
      </c>
      <c r="C49" s="122"/>
      <c r="D49" s="122"/>
      <c r="E49" s="122"/>
      <c r="F49" s="122"/>
      <c r="G49" s="493"/>
      <c r="H49" s="156"/>
      <c r="I49" s="61"/>
    </row>
    <row r="50" spans="1:9" s="60" customFormat="1" ht="12.75" customHeight="1" x14ac:dyDescent="0.2">
      <c r="A50" s="157"/>
      <c r="B50" s="789"/>
      <c r="C50" s="790"/>
      <c r="D50" s="790"/>
      <c r="E50" s="790"/>
      <c r="F50" s="790"/>
      <c r="G50" s="791"/>
      <c r="H50" s="158"/>
      <c r="I50" s="61"/>
    </row>
    <row r="51" spans="1:9" s="60" customFormat="1" ht="12.75" customHeight="1" x14ac:dyDescent="0.2">
      <c r="A51" s="183" t="s">
        <v>331</v>
      </c>
      <c r="B51" s="159"/>
      <c r="C51" s="500"/>
      <c r="D51" s="499"/>
      <c r="E51" s="499"/>
      <c r="F51" s="499"/>
      <c r="G51" s="214"/>
      <c r="H51" s="152"/>
    </row>
    <row r="52" spans="1:9" s="60" customFormat="1" ht="12.75" customHeight="1" x14ac:dyDescent="0.2">
      <c r="A52" s="200">
        <v>40</v>
      </c>
      <c r="B52" s="201" t="s">
        <v>248</v>
      </c>
      <c r="C52" s="38"/>
      <c r="D52" s="38"/>
      <c r="E52" s="132">
        <f t="shared" si="0"/>
        <v>0</v>
      </c>
      <c r="F52" s="133"/>
      <c r="G52" s="38"/>
      <c r="H52" s="152"/>
    </row>
    <row r="53" spans="1:9" s="60" customFormat="1" ht="12.75" customHeight="1" x14ac:dyDescent="0.2">
      <c r="A53" s="153" t="s">
        <v>365</v>
      </c>
      <c r="B53" s="154"/>
      <c r="C53" s="272"/>
      <c r="D53" s="211"/>
      <c r="E53" s="211"/>
      <c r="F53" s="211"/>
      <c r="G53" s="214"/>
      <c r="H53" s="152"/>
    </row>
    <row r="54" spans="1:9" s="60" customFormat="1" ht="12.75" customHeight="1" x14ac:dyDescent="0.2">
      <c r="A54" s="200">
        <v>40</v>
      </c>
      <c r="B54" s="201" t="s">
        <v>361</v>
      </c>
      <c r="C54" s="38"/>
      <c r="D54" s="38"/>
      <c r="E54" s="132">
        <f>C54+D54</f>
        <v>0</v>
      </c>
      <c r="F54" s="133"/>
      <c r="G54" s="38"/>
      <c r="H54" s="152"/>
    </row>
    <row r="55" spans="1:9" s="60" customFormat="1" ht="12.75" customHeight="1" x14ac:dyDescent="0.2">
      <c r="A55" s="153"/>
      <c r="B55" s="645" t="s">
        <v>329</v>
      </c>
      <c r="C55" s="122"/>
      <c r="D55" s="122"/>
      <c r="E55" s="122"/>
      <c r="F55" s="122"/>
      <c r="G55" s="493"/>
      <c r="H55" s="156"/>
      <c r="I55" s="61"/>
    </row>
    <row r="56" spans="1:9" s="60" customFormat="1" ht="12.75" customHeight="1" x14ac:dyDescent="0.2">
      <c r="A56" s="157"/>
      <c r="B56" s="789"/>
      <c r="C56" s="790"/>
      <c r="D56" s="790"/>
      <c r="E56" s="790"/>
      <c r="F56" s="790"/>
      <c r="G56" s="791"/>
      <c r="H56" s="158"/>
      <c r="I56" s="61"/>
    </row>
    <row r="57" spans="1:9" s="60" customFormat="1" ht="12.75" customHeight="1" x14ac:dyDescent="0.2">
      <c r="A57" s="175"/>
      <c r="B57" s="190"/>
      <c r="C57" s="190"/>
      <c r="D57" s="190"/>
      <c r="E57" s="190"/>
      <c r="F57" s="190"/>
      <c r="G57" s="496"/>
      <c r="H57" s="190"/>
    </row>
    <row r="58" spans="1:9" s="60" customFormat="1" ht="12.75" customHeight="1" x14ac:dyDescent="0.2">
      <c r="A58" s="202">
        <v>41</v>
      </c>
      <c r="B58" s="203" t="s">
        <v>250</v>
      </c>
      <c r="C58" s="38"/>
      <c r="D58" s="38"/>
      <c r="E58" s="132">
        <f>C58+D58</f>
        <v>0</v>
      </c>
      <c r="F58" s="133"/>
      <c r="G58" s="38"/>
      <c r="H58" s="152"/>
    </row>
    <row r="59" spans="1:9" s="60" customFormat="1" ht="12.75" customHeight="1" x14ac:dyDescent="0.2">
      <c r="A59" s="153"/>
      <c r="B59" s="645" t="s">
        <v>329</v>
      </c>
      <c r="C59" s="122"/>
      <c r="D59" s="122"/>
      <c r="E59" s="122"/>
      <c r="F59" s="122"/>
      <c r="G59" s="493"/>
      <c r="H59" s="156"/>
      <c r="I59" s="61"/>
    </row>
    <row r="60" spans="1:9" s="60" customFormat="1" ht="12.75" customHeight="1" x14ac:dyDescent="0.2">
      <c r="A60" s="157"/>
      <c r="B60" s="789"/>
      <c r="C60" s="792"/>
      <c r="D60" s="792"/>
      <c r="E60" s="792"/>
      <c r="F60" s="792"/>
      <c r="G60" s="793"/>
      <c r="H60" s="158"/>
      <c r="I60" s="61"/>
    </row>
    <row r="61" spans="1:9" s="60" customFormat="1" ht="12.75" customHeight="1" x14ac:dyDescent="0.2">
      <c r="A61" s="175"/>
      <c r="B61" s="190"/>
      <c r="C61" s="190"/>
      <c r="D61" s="190"/>
      <c r="E61" s="190"/>
      <c r="F61" s="190"/>
      <c r="G61" s="496"/>
      <c r="H61" s="190"/>
    </row>
    <row r="62" spans="1:9" s="60" customFormat="1" ht="12.75" customHeight="1" x14ac:dyDescent="0.2">
      <c r="A62" s="149">
        <v>42</v>
      </c>
      <c r="B62" s="150" t="s">
        <v>251</v>
      </c>
      <c r="C62" s="38"/>
      <c r="D62" s="38"/>
      <c r="E62" s="132">
        <f>C62+D62</f>
        <v>0</v>
      </c>
      <c r="F62" s="133"/>
      <c r="G62" s="38"/>
      <c r="H62" s="152"/>
    </row>
    <row r="63" spans="1:9" s="60" customFormat="1" ht="12.75" customHeight="1" x14ac:dyDescent="0.2">
      <c r="A63" s="153"/>
      <c r="B63" s="645" t="s">
        <v>329</v>
      </c>
      <c r="C63" s="122"/>
      <c r="D63" s="122"/>
      <c r="E63" s="122"/>
      <c r="F63" s="122"/>
      <c r="G63" s="493"/>
      <c r="H63" s="156"/>
      <c r="I63" s="61"/>
    </row>
    <row r="64" spans="1:9" s="60" customFormat="1" ht="12.75" customHeight="1" x14ac:dyDescent="0.2">
      <c r="A64" s="157"/>
      <c r="B64" s="789"/>
      <c r="C64" s="790"/>
      <c r="D64" s="790"/>
      <c r="E64" s="790"/>
      <c r="F64" s="790"/>
      <c r="G64" s="791"/>
      <c r="H64" s="158"/>
      <c r="I64" s="61"/>
    </row>
    <row r="65" spans="1:9" s="60" customFormat="1" ht="12.75" customHeight="1" x14ac:dyDescent="0.2">
      <c r="A65" s="204"/>
      <c r="B65" s="205"/>
      <c r="C65" s="190"/>
      <c r="D65" s="190"/>
      <c r="E65" s="190"/>
      <c r="F65" s="190"/>
      <c r="G65" s="496"/>
      <c r="H65" s="190"/>
    </row>
    <row r="66" spans="1:9" s="60" customFormat="1" ht="12.75" customHeight="1" x14ac:dyDescent="0.2">
      <c r="A66" s="149">
        <v>43</v>
      </c>
      <c r="B66" s="150" t="s">
        <v>252</v>
      </c>
      <c r="C66" s="38"/>
      <c r="D66" s="38"/>
      <c r="E66" s="132">
        <f>C66+D66</f>
        <v>0</v>
      </c>
      <c r="F66" s="133"/>
      <c r="G66" s="38"/>
      <c r="H66" s="152"/>
    </row>
    <row r="67" spans="1:9" s="60" customFormat="1" ht="12.75" customHeight="1" x14ac:dyDescent="0.2">
      <c r="A67" s="153"/>
      <c r="B67" s="645" t="s">
        <v>329</v>
      </c>
      <c r="C67" s="122"/>
      <c r="D67" s="122"/>
      <c r="E67" s="122"/>
      <c r="F67" s="122"/>
      <c r="G67" s="493"/>
      <c r="H67" s="156"/>
      <c r="I67" s="61"/>
    </row>
    <row r="68" spans="1:9" s="60" customFormat="1" ht="12.75" customHeight="1" x14ac:dyDescent="0.2">
      <c r="A68" s="157"/>
      <c r="B68" s="789"/>
      <c r="C68" s="792"/>
      <c r="D68" s="792"/>
      <c r="E68" s="792"/>
      <c r="F68" s="792"/>
      <c r="G68" s="793"/>
      <c r="H68" s="158"/>
      <c r="I68" s="61"/>
    </row>
    <row r="69" spans="1:9" s="60" customFormat="1" ht="12.75" customHeight="1" x14ac:dyDescent="0.2">
      <c r="A69" s="175"/>
      <c r="B69" s="190"/>
      <c r="C69" s="190"/>
      <c r="D69" s="190"/>
      <c r="E69" s="190"/>
      <c r="F69" s="190"/>
      <c r="G69" s="496"/>
      <c r="H69" s="190"/>
    </row>
    <row r="70" spans="1:9" s="60" customFormat="1" ht="12.75" customHeight="1" x14ac:dyDescent="0.2">
      <c r="A70" s="149">
        <v>45</v>
      </c>
      <c r="B70" s="653" t="s">
        <v>519</v>
      </c>
      <c r="C70" s="38"/>
      <c r="D70" s="38"/>
      <c r="E70" s="132">
        <f>C70+D70</f>
        <v>0</v>
      </c>
      <c r="F70" s="133"/>
      <c r="G70" s="38"/>
      <c r="H70" s="152"/>
    </row>
    <row r="71" spans="1:9" s="60" customFormat="1" ht="12.75" customHeight="1" x14ac:dyDescent="0.2">
      <c r="A71" s="651">
        <v>450</v>
      </c>
      <c r="B71" s="557" t="s">
        <v>525</v>
      </c>
      <c r="C71" s="38"/>
      <c r="D71" s="38"/>
      <c r="E71" s="132">
        <f>C71+D71</f>
        <v>0</v>
      </c>
      <c r="F71" s="133"/>
      <c r="G71" s="38"/>
      <c r="H71" s="152"/>
    </row>
    <row r="72" spans="1:9" s="60" customFormat="1" ht="12.75" customHeight="1" x14ac:dyDescent="0.2">
      <c r="A72" s="153"/>
      <c r="B72" s="645" t="s">
        <v>329</v>
      </c>
      <c r="C72" s="122"/>
      <c r="D72" s="122"/>
      <c r="E72" s="122"/>
      <c r="F72" s="122"/>
      <c r="G72" s="493"/>
      <c r="H72" s="156"/>
      <c r="I72" s="61"/>
    </row>
    <row r="73" spans="1:9" s="60" customFormat="1" ht="12.75" customHeight="1" x14ac:dyDescent="0.2">
      <c r="A73" s="157"/>
      <c r="B73" s="789"/>
      <c r="C73" s="790"/>
      <c r="D73" s="790"/>
      <c r="E73" s="790"/>
      <c r="F73" s="790"/>
      <c r="G73" s="791"/>
      <c r="H73" s="158"/>
      <c r="I73" s="61"/>
    </row>
    <row r="74" spans="1:9" s="60" customFormat="1" ht="12.75" customHeight="1" x14ac:dyDescent="0.2">
      <c r="A74" s="175"/>
      <c r="B74" s="190"/>
      <c r="C74" s="190"/>
      <c r="D74" s="190"/>
      <c r="E74" s="190"/>
      <c r="F74" s="190"/>
      <c r="G74" s="496"/>
      <c r="H74" s="190"/>
    </row>
    <row r="75" spans="1:9" s="60" customFormat="1" ht="12.75" customHeight="1" x14ac:dyDescent="0.2">
      <c r="A75" s="149">
        <v>46</v>
      </c>
      <c r="B75" s="150" t="s">
        <v>253</v>
      </c>
      <c r="C75" s="38"/>
      <c r="D75" s="132">
        <f>D77</f>
        <v>0</v>
      </c>
      <c r="E75" s="132">
        <f>C75+D75</f>
        <v>0</v>
      </c>
      <c r="F75" s="133"/>
      <c r="G75" s="38"/>
      <c r="H75" s="152"/>
    </row>
    <row r="76" spans="1:9" s="60" customFormat="1" ht="27" customHeight="1" x14ac:dyDescent="0.2">
      <c r="A76" s="206">
        <v>4621</v>
      </c>
      <c r="B76" s="632" t="s">
        <v>518</v>
      </c>
      <c r="C76" s="109">
        <v>0</v>
      </c>
      <c r="D76" s="338"/>
      <c r="E76" s="187">
        <f>C76</f>
        <v>0</v>
      </c>
      <c r="F76" s="133"/>
      <c r="G76" s="187">
        <f>SUM(Prognosen!E30:E33)</f>
        <v>0</v>
      </c>
      <c r="H76" s="152"/>
    </row>
    <row r="77" spans="1:9" s="59" customFormat="1" ht="12.75" customHeight="1" x14ac:dyDescent="0.2">
      <c r="A77" s="207"/>
      <c r="B77" s="208" t="s">
        <v>17</v>
      </c>
      <c r="C77" s="199">
        <f>C75-C76</f>
        <v>0</v>
      </c>
      <c r="D77" s="48"/>
      <c r="E77" s="199">
        <f>C77+D77</f>
        <v>0</v>
      </c>
      <c r="F77" s="133"/>
      <c r="G77" s="199">
        <f>G75-G76</f>
        <v>0</v>
      </c>
      <c r="H77" s="152"/>
    </row>
    <row r="78" spans="1:9" s="60" customFormat="1" ht="12.75" customHeight="1" x14ac:dyDescent="0.2">
      <c r="A78" s="153"/>
      <c r="B78" s="645" t="s">
        <v>329</v>
      </c>
      <c r="C78" s="122"/>
      <c r="D78" s="122"/>
      <c r="E78" s="122"/>
      <c r="F78" s="122"/>
      <c r="G78" s="493"/>
      <c r="H78" s="156"/>
      <c r="I78" s="61"/>
    </row>
    <row r="79" spans="1:9" s="60" customFormat="1" ht="12.75" customHeight="1" x14ac:dyDescent="0.2">
      <c r="A79" s="157"/>
      <c r="B79" s="789"/>
      <c r="C79" s="790"/>
      <c r="D79" s="790"/>
      <c r="E79" s="790"/>
      <c r="F79" s="790"/>
      <c r="G79" s="791"/>
      <c r="H79" s="158"/>
      <c r="I79" s="61"/>
    </row>
    <row r="80" spans="1:9" s="121" customFormat="1" ht="12.75" customHeight="1" x14ac:dyDescent="0.2">
      <c r="A80" s="307"/>
      <c r="B80" s="160"/>
      <c r="C80" s="160"/>
      <c r="D80" s="160"/>
      <c r="E80" s="160"/>
      <c r="F80" s="160"/>
      <c r="G80" s="160"/>
      <c r="H80" s="160"/>
    </row>
    <row r="81" spans="1:9" s="139" customFormat="1" ht="12.75" customHeight="1" x14ac:dyDescent="0.2">
      <c r="A81" s="782" t="s">
        <v>300</v>
      </c>
      <c r="B81" s="783"/>
      <c r="C81" s="209">
        <f>C41-C10</f>
        <v>0</v>
      </c>
      <c r="D81" s="209">
        <f>D41-D10</f>
        <v>0</v>
      </c>
      <c r="E81" s="209">
        <f>E41-E10</f>
        <v>0</v>
      </c>
      <c r="F81" s="145"/>
      <c r="G81" s="209">
        <f>G41-G10</f>
        <v>0</v>
      </c>
      <c r="H81" s="146"/>
    </row>
    <row r="82" spans="1:9" s="121" customFormat="1" ht="12.75" customHeight="1" x14ac:dyDescent="0.2">
      <c r="A82" s="501"/>
      <c r="C82" s="211"/>
      <c r="D82" s="211"/>
      <c r="E82" s="211"/>
      <c r="F82" s="211"/>
      <c r="G82" s="502"/>
      <c r="H82" s="152"/>
    </row>
    <row r="83" spans="1:9" s="60" customFormat="1" ht="12.75" customHeight="1" x14ac:dyDescent="0.2">
      <c r="A83" s="149">
        <v>34</v>
      </c>
      <c r="B83" s="150" t="s">
        <v>255</v>
      </c>
      <c r="C83" s="38"/>
      <c r="D83" s="38"/>
      <c r="E83" s="132">
        <f>C83+D83</f>
        <v>0</v>
      </c>
      <c r="F83" s="133"/>
      <c r="G83" s="38"/>
      <c r="H83" s="152"/>
    </row>
    <row r="84" spans="1:9" s="60" customFormat="1" ht="12.75" customHeight="1" x14ac:dyDescent="0.2">
      <c r="A84" s="153"/>
      <c r="B84" s="645" t="s">
        <v>329</v>
      </c>
      <c r="C84" s="122"/>
      <c r="D84" s="122"/>
      <c r="E84" s="122"/>
      <c r="F84" s="122"/>
      <c r="G84" s="493"/>
      <c r="H84" s="156"/>
      <c r="I84" s="61"/>
    </row>
    <row r="85" spans="1:9" s="60" customFormat="1" ht="12.75" customHeight="1" x14ac:dyDescent="0.2">
      <c r="A85" s="157"/>
      <c r="B85" s="789"/>
      <c r="C85" s="792"/>
      <c r="D85" s="792"/>
      <c r="E85" s="792"/>
      <c r="F85" s="792"/>
      <c r="G85" s="793"/>
      <c r="H85" s="158"/>
      <c r="I85" s="61"/>
    </row>
    <row r="86" spans="1:9" s="60" customFormat="1" ht="12.75" customHeight="1" x14ac:dyDescent="0.2">
      <c r="A86" s="175"/>
      <c r="B86" s="160"/>
      <c r="C86" s="160"/>
      <c r="D86" s="160"/>
      <c r="E86" s="160"/>
      <c r="F86" s="160"/>
      <c r="G86" s="494"/>
      <c r="H86" s="160"/>
    </row>
    <row r="87" spans="1:9" s="60" customFormat="1" ht="12.75" customHeight="1" x14ac:dyDescent="0.2">
      <c r="A87" s="149">
        <v>44</v>
      </c>
      <c r="B87" s="150" t="s">
        <v>256</v>
      </c>
      <c r="C87" s="38"/>
      <c r="D87" s="38"/>
      <c r="E87" s="132">
        <f>C87+D87</f>
        <v>0</v>
      </c>
      <c r="F87" s="133"/>
      <c r="G87" s="38"/>
      <c r="H87" s="152"/>
    </row>
    <row r="88" spans="1:9" s="60" customFormat="1" ht="12.75" customHeight="1" x14ac:dyDescent="0.2">
      <c r="A88" s="153"/>
      <c r="B88" s="645" t="s">
        <v>329</v>
      </c>
      <c r="C88" s="155"/>
      <c r="D88" s="155"/>
      <c r="E88" s="155"/>
      <c r="F88" s="122"/>
      <c r="G88" s="498"/>
      <c r="H88" s="156"/>
      <c r="I88" s="61"/>
    </row>
    <row r="89" spans="1:9" s="60" customFormat="1" ht="12.75" customHeight="1" x14ac:dyDescent="0.2">
      <c r="A89" s="157"/>
      <c r="B89" s="789"/>
      <c r="C89" s="792"/>
      <c r="D89" s="792"/>
      <c r="E89" s="792"/>
      <c r="F89" s="792"/>
      <c r="G89" s="793"/>
      <c r="H89" s="158"/>
      <c r="I89" s="61"/>
    </row>
    <row r="90" spans="1:9" s="60" customFormat="1" ht="12.75" customHeight="1" x14ac:dyDescent="0.2">
      <c r="A90" s="307"/>
      <c r="B90" s="160"/>
      <c r="C90" s="160"/>
      <c r="D90" s="160"/>
      <c r="E90" s="160"/>
      <c r="F90" s="160"/>
      <c r="G90" s="160"/>
      <c r="H90" s="160"/>
    </row>
    <row r="91" spans="1:9" s="139" customFormat="1" ht="12.75" customHeight="1" x14ac:dyDescent="0.2">
      <c r="A91" s="782" t="s">
        <v>257</v>
      </c>
      <c r="B91" s="783"/>
      <c r="C91" s="209">
        <f>ROUND(C87-C83,0)</f>
        <v>0</v>
      </c>
      <c r="D91" s="209">
        <f>ROUND(D87-D83,0)</f>
        <v>0</v>
      </c>
      <c r="E91" s="209">
        <f>ROUND(E87-E83,0)</f>
        <v>0</v>
      </c>
      <c r="F91" s="145"/>
      <c r="G91" s="209">
        <f>ROUND(G87-G83,0)</f>
        <v>0</v>
      </c>
      <c r="H91" s="146"/>
    </row>
    <row r="92" spans="1:9" s="60" customFormat="1" ht="12.75" customHeight="1" x14ac:dyDescent="0.2">
      <c r="A92" s="212"/>
      <c r="C92" s="123"/>
      <c r="D92" s="123"/>
      <c r="E92" s="123"/>
      <c r="F92" s="122"/>
      <c r="G92" s="123"/>
      <c r="H92" s="121"/>
    </row>
    <row r="93" spans="1:9" s="139" customFormat="1" ht="12.75" customHeight="1" x14ac:dyDescent="0.2">
      <c r="A93" s="782" t="s">
        <v>258</v>
      </c>
      <c r="B93" s="783"/>
      <c r="C93" s="209">
        <f>C81+C91</f>
        <v>0</v>
      </c>
      <c r="D93" s="209">
        <f>D81+D91</f>
        <v>0</v>
      </c>
      <c r="E93" s="209">
        <f>E81+E91</f>
        <v>0</v>
      </c>
      <c r="F93" s="145"/>
      <c r="G93" s="209">
        <f>G81+G91</f>
        <v>0</v>
      </c>
      <c r="H93" s="146"/>
    </row>
    <row r="94" spans="1:9" s="60" customFormat="1" ht="12.75" customHeight="1" x14ac:dyDescent="0.2">
      <c r="A94" s="212"/>
      <c r="C94" s="123"/>
      <c r="D94" s="123"/>
      <c r="E94" s="123"/>
      <c r="F94" s="122"/>
      <c r="G94" s="123"/>
      <c r="H94" s="121"/>
    </row>
    <row r="95" spans="1:9" s="139" customFormat="1" ht="12.75" customHeight="1" x14ac:dyDescent="0.2">
      <c r="A95" s="782" t="s">
        <v>18</v>
      </c>
      <c r="B95" s="783"/>
      <c r="C95" s="663">
        <f>-C96+C100</f>
        <v>0</v>
      </c>
      <c r="D95" s="663">
        <f t="shared" ref="D95:E95" si="1">-D96+D100</f>
        <v>0</v>
      </c>
      <c r="E95" s="664">
        <f t="shared" si="1"/>
        <v>0</v>
      </c>
      <c r="F95" s="213"/>
      <c r="G95" s="663">
        <f>-G96+G100</f>
        <v>0</v>
      </c>
      <c r="H95" s="146"/>
    </row>
    <row r="96" spans="1:9" s="139" customFormat="1" ht="12.75" customHeight="1" x14ac:dyDescent="0.2">
      <c r="A96" s="669">
        <v>38</v>
      </c>
      <c r="B96" s="670" t="s">
        <v>587</v>
      </c>
      <c r="C96" s="40">
        <v>0</v>
      </c>
      <c r="D96" s="40"/>
      <c r="E96" s="162">
        <f>C96+D96</f>
        <v>0</v>
      </c>
      <c r="F96" s="272"/>
      <c r="G96" s="162">
        <f>Prognosen!E43</f>
        <v>0</v>
      </c>
      <c r="H96" s="146"/>
    </row>
    <row r="97" spans="1:9" s="139" customFormat="1" ht="12.75" customHeight="1" x14ac:dyDescent="0.2">
      <c r="A97" s="595">
        <v>389</v>
      </c>
      <c r="B97" s="558" t="s">
        <v>588</v>
      </c>
      <c r="C97" s="41">
        <v>0</v>
      </c>
      <c r="D97" s="41"/>
      <c r="E97" s="198">
        <f>C97+D97</f>
        <v>0</v>
      </c>
      <c r="F97" s="272"/>
      <c r="G97" s="198">
        <f>Prognosen!E44</f>
        <v>0</v>
      </c>
      <c r="H97" s="146"/>
    </row>
    <row r="98" spans="1:9" s="139" customFormat="1" ht="12.75" customHeight="1" x14ac:dyDescent="0.2">
      <c r="A98" s="188">
        <v>3899</v>
      </c>
      <c r="B98" s="635" t="s">
        <v>589</v>
      </c>
      <c r="C98" s="48"/>
      <c r="D98" s="39"/>
      <c r="E98" s="199">
        <f>C98+D98</f>
        <v>0</v>
      </c>
      <c r="F98" s="133"/>
      <c r="G98" s="48"/>
      <c r="H98" s="146"/>
    </row>
    <row r="99" spans="1:9" s="139" customFormat="1" ht="12.75" customHeight="1" x14ac:dyDescent="0.2">
      <c r="A99" s="665"/>
      <c r="B99" s="666"/>
      <c r="C99" s="211"/>
      <c r="D99" s="211"/>
      <c r="E99" s="211"/>
      <c r="F99" s="211"/>
      <c r="G99" s="211"/>
      <c r="H99" s="146"/>
    </row>
    <row r="100" spans="1:9" s="139" customFormat="1" ht="12.75" customHeight="1" x14ac:dyDescent="0.2">
      <c r="A100" s="669">
        <v>48</v>
      </c>
      <c r="B100" s="670" t="s">
        <v>590</v>
      </c>
      <c r="C100" s="40">
        <v>0</v>
      </c>
      <c r="D100" s="40"/>
      <c r="E100" s="162">
        <f>C100+D100</f>
        <v>0</v>
      </c>
      <c r="F100" s="133"/>
      <c r="G100" s="162">
        <f>Prognosen!E45</f>
        <v>0</v>
      </c>
      <c r="H100" s="146"/>
    </row>
    <row r="101" spans="1:9" s="139" customFormat="1" ht="12.75" customHeight="1" x14ac:dyDescent="0.2">
      <c r="A101" s="595">
        <v>489</v>
      </c>
      <c r="B101" s="558" t="s">
        <v>591</v>
      </c>
      <c r="C101" s="41">
        <v>0</v>
      </c>
      <c r="D101" s="41"/>
      <c r="E101" s="198">
        <f>C101+D101</f>
        <v>0</v>
      </c>
      <c r="F101" s="133"/>
      <c r="G101" s="198">
        <f>Prognosen!E46</f>
        <v>0</v>
      </c>
      <c r="H101" s="146"/>
    </row>
    <row r="102" spans="1:9" s="60" customFormat="1" ht="12.75" customHeight="1" x14ac:dyDescent="0.2">
      <c r="A102" s="188">
        <v>4895</v>
      </c>
      <c r="B102" s="635" t="s">
        <v>592</v>
      </c>
      <c r="C102" s="39">
        <v>0</v>
      </c>
      <c r="D102" s="668"/>
      <c r="E102" s="199">
        <f>C102</f>
        <v>0</v>
      </c>
      <c r="F102" s="133"/>
      <c r="G102" s="199">
        <f>Prognosen!E38</f>
        <v>0</v>
      </c>
      <c r="H102" s="152"/>
    </row>
    <row r="103" spans="1:9" s="60" customFormat="1" ht="12.75" customHeight="1" x14ac:dyDescent="0.2">
      <c r="A103" s="183"/>
      <c r="B103" s="667" t="s">
        <v>329</v>
      </c>
      <c r="C103" s="122"/>
      <c r="D103" s="122"/>
      <c r="E103" s="122"/>
      <c r="F103" s="122"/>
      <c r="G103" s="493"/>
      <c r="H103" s="156"/>
      <c r="I103" s="61"/>
    </row>
    <row r="104" spans="1:9" s="60" customFormat="1" ht="12.75" customHeight="1" x14ac:dyDescent="0.2">
      <c r="A104" s="157"/>
      <c r="B104" s="784"/>
      <c r="C104" s="785"/>
      <c r="D104" s="785"/>
      <c r="E104" s="785"/>
      <c r="F104" s="785"/>
      <c r="G104" s="786"/>
      <c r="H104" s="158"/>
      <c r="I104" s="61"/>
    </row>
    <row r="105" spans="1:9" s="60" customFormat="1" ht="12.75" customHeight="1" x14ac:dyDescent="0.2">
      <c r="A105" s="212"/>
      <c r="C105" s="123"/>
      <c r="D105" s="123"/>
      <c r="E105" s="123"/>
      <c r="F105" s="122"/>
      <c r="G105" s="123"/>
      <c r="H105" s="121"/>
    </row>
    <row r="106" spans="1:9" s="139" customFormat="1" ht="12.75" customHeight="1" x14ac:dyDescent="0.2">
      <c r="A106" s="782" t="s">
        <v>19</v>
      </c>
      <c r="B106" s="783"/>
      <c r="C106" s="209">
        <f>ROUND(C93+C95,0)</f>
        <v>0</v>
      </c>
      <c r="D106" s="209">
        <f t="shared" ref="D106:E106" si="2">ROUND(D93+D95,0)</f>
        <v>0</v>
      </c>
      <c r="E106" s="209">
        <f t="shared" si="2"/>
        <v>0</v>
      </c>
      <c r="F106" s="145"/>
      <c r="G106" s="209">
        <f>ROUND(G93+G95,0)</f>
        <v>0</v>
      </c>
      <c r="H106" s="146"/>
    </row>
    <row r="107" spans="1:9" s="60" customFormat="1" ht="12.75" customHeight="1" x14ac:dyDescent="0.2">
      <c r="A107" s="212"/>
      <c r="C107" s="123"/>
      <c r="D107" s="123"/>
      <c r="E107" s="123"/>
      <c r="F107" s="122"/>
      <c r="G107" s="123"/>
      <c r="H107" s="121"/>
    </row>
    <row r="108" spans="1:9" s="60" customFormat="1" ht="12.75" hidden="1" customHeight="1" x14ac:dyDescent="0.2">
      <c r="A108" s="212"/>
      <c r="C108" s="123"/>
      <c r="D108" s="123"/>
      <c r="E108" s="123"/>
      <c r="F108" s="122"/>
      <c r="G108" s="123"/>
      <c r="H108" s="121"/>
    </row>
    <row r="109" spans="1:9" s="60" customFormat="1" ht="12.75" hidden="1" customHeight="1" x14ac:dyDescent="0.2">
      <c r="A109" s="212"/>
      <c r="C109" s="123"/>
      <c r="D109" s="123"/>
      <c r="E109" s="123"/>
      <c r="F109" s="122"/>
      <c r="G109" s="123"/>
      <c r="H109" s="121"/>
    </row>
    <row r="110" spans="1:9" s="60" customFormat="1" ht="12.75" hidden="1" customHeight="1" x14ac:dyDescent="0.2">
      <c r="A110" s="212"/>
      <c r="C110" s="123"/>
      <c r="D110" s="123"/>
      <c r="E110" s="123"/>
      <c r="F110" s="122"/>
      <c r="G110" s="123"/>
      <c r="H110" s="121"/>
    </row>
    <row r="111" spans="1:9" s="60" customFormat="1" ht="12.75" hidden="1" customHeight="1" x14ac:dyDescent="0.2">
      <c r="A111" s="212"/>
      <c r="C111" s="123"/>
      <c r="D111" s="123"/>
      <c r="E111" s="123"/>
      <c r="F111" s="122"/>
      <c r="G111" s="123"/>
      <c r="H111" s="121"/>
    </row>
    <row r="112" spans="1:9" s="60" customFormat="1" ht="12.75" hidden="1" customHeight="1" x14ac:dyDescent="0.2">
      <c r="A112" s="212"/>
      <c r="C112" s="123"/>
      <c r="D112" s="123"/>
      <c r="E112" s="123"/>
      <c r="F112" s="122"/>
      <c r="G112" s="123"/>
      <c r="H112" s="121"/>
    </row>
    <row r="113" spans="1:8" s="60" customFormat="1" ht="12.75" hidden="1" customHeight="1" x14ac:dyDescent="0.2">
      <c r="A113" s="212"/>
      <c r="C113" s="123"/>
      <c r="D113" s="123"/>
      <c r="E113" s="123"/>
      <c r="F113" s="122"/>
      <c r="G113" s="123"/>
      <c r="H113" s="121"/>
    </row>
    <row r="114" spans="1:8" s="60" customFormat="1" ht="12.75" hidden="1" customHeight="1" x14ac:dyDescent="0.2">
      <c r="A114" s="212"/>
      <c r="C114" s="123"/>
      <c r="D114" s="123"/>
      <c r="E114" s="123"/>
      <c r="F114" s="122"/>
      <c r="G114" s="123"/>
      <c r="H114" s="121"/>
    </row>
    <row r="115" spans="1:8" s="60" customFormat="1" ht="12.75" hidden="1" customHeight="1" x14ac:dyDescent="0.2">
      <c r="A115" s="212"/>
      <c r="C115" s="123"/>
      <c r="D115" s="123"/>
      <c r="E115" s="123"/>
      <c r="F115" s="122"/>
      <c r="G115" s="123"/>
      <c r="H115" s="121"/>
    </row>
    <row r="116" spans="1:8" s="60" customFormat="1" ht="12.75" hidden="1" customHeight="1" x14ac:dyDescent="0.2">
      <c r="A116" s="212"/>
      <c r="C116" s="123"/>
      <c r="D116" s="123"/>
      <c r="E116" s="123"/>
      <c r="F116" s="122"/>
      <c r="G116" s="123"/>
      <c r="H116" s="121"/>
    </row>
    <row r="117" spans="1:8" s="60" customFormat="1" ht="12.75" hidden="1" customHeight="1" x14ac:dyDescent="0.2">
      <c r="A117" s="212"/>
      <c r="C117" s="123"/>
      <c r="D117" s="123"/>
      <c r="E117" s="123"/>
      <c r="F117" s="122"/>
      <c r="G117" s="123"/>
      <c r="H117" s="121"/>
    </row>
    <row r="118" spans="1:8" s="60" customFormat="1" ht="12.75" hidden="1" customHeight="1" x14ac:dyDescent="0.2">
      <c r="A118" s="212"/>
      <c r="C118" s="123"/>
      <c r="D118" s="123"/>
      <c r="E118" s="123"/>
      <c r="F118" s="122"/>
      <c r="G118" s="123"/>
      <c r="H118" s="121"/>
    </row>
    <row r="119" spans="1:8" s="60" customFormat="1" ht="12.75" hidden="1" customHeight="1" x14ac:dyDescent="0.2">
      <c r="A119" s="212"/>
      <c r="C119" s="123"/>
      <c r="D119" s="123"/>
      <c r="E119" s="123"/>
      <c r="F119" s="122"/>
      <c r="G119" s="123"/>
      <c r="H119" s="121"/>
    </row>
    <row r="120" spans="1:8" s="60" customFormat="1" ht="12.75" hidden="1" customHeight="1" x14ac:dyDescent="0.2">
      <c r="A120" s="212"/>
      <c r="C120" s="123"/>
      <c r="D120" s="123"/>
      <c r="E120" s="123"/>
      <c r="F120" s="122"/>
      <c r="G120" s="123"/>
      <c r="H120" s="121"/>
    </row>
    <row r="121" spans="1:8" s="60" customFormat="1" ht="12.75" hidden="1" customHeight="1" x14ac:dyDescent="0.2">
      <c r="A121" s="212"/>
      <c r="C121" s="123"/>
      <c r="D121" s="123"/>
      <c r="E121" s="123"/>
      <c r="F121" s="122"/>
      <c r="G121" s="123"/>
      <c r="H121" s="121"/>
    </row>
    <row r="122" spans="1:8" s="60" customFormat="1" ht="12.75" hidden="1" customHeight="1" x14ac:dyDescent="0.2">
      <c r="A122" s="212"/>
      <c r="C122" s="123"/>
      <c r="D122" s="123"/>
      <c r="E122" s="123"/>
      <c r="F122" s="122"/>
      <c r="G122" s="123"/>
      <c r="H122" s="121"/>
    </row>
    <row r="123" spans="1:8" s="60" customFormat="1" ht="12.75" hidden="1" customHeight="1" x14ac:dyDescent="0.2">
      <c r="A123" s="212"/>
      <c r="C123" s="123"/>
      <c r="D123" s="123"/>
      <c r="E123" s="123"/>
      <c r="F123" s="122"/>
      <c r="G123" s="123"/>
      <c r="H123" s="121"/>
    </row>
    <row r="124" spans="1:8" s="60" customFormat="1" ht="12.75" hidden="1" customHeight="1" x14ac:dyDescent="0.2">
      <c r="A124" s="212"/>
      <c r="C124" s="123"/>
      <c r="D124" s="123"/>
      <c r="E124" s="123"/>
      <c r="F124" s="122"/>
      <c r="G124" s="123"/>
      <c r="H124" s="121"/>
    </row>
    <row r="125" spans="1:8" s="60" customFormat="1" ht="12.75" hidden="1" customHeight="1" x14ac:dyDescent="0.2">
      <c r="A125" s="212"/>
      <c r="C125" s="123"/>
      <c r="D125" s="123"/>
      <c r="E125" s="123"/>
      <c r="F125" s="122"/>
      <c r="G125" s="123"/>
      <c r="H125" s="121"/>
    </row>
    <row r="126" spans="1:8" s="60" customFormat="1" ht="12.75" hidden="1" customHeight="1" x14ac:dyDescent="0.2">
      <c r="A126" s="212"/>
      <c r="C126" s="123"/>
      <c r="D126" s="123"/>
      <c r="E126" s="123"/>
      <c r="F126" s="122"/>
      <c r="G126" s="123"/>
      <c r="H126" s="121"/>
    </row>
    <row r="127" spans="1:8" s="60" customFormat="1" ht="12.75" hidden="1" customHeight="1" x14ac:dyDescent="0.2">
      <c r="A127" s="212"/>
      <c r="C127" s="123"/>
      <c r="D127" s="123"/>
      <c r="E127" s="123"/>
      <c r="F127" s="122"/>
      <c r="G127" s="123"/>
      <c r="H127" s="121"/>
    </row>
    <row r="128" spans="1:8" s="60" customFormat="1" ht="12.75" hidden="1" customHeight="1" x14ac:dyDescent="0.2">
      <c r="A128" s="212"/>
      <c r="C128" s="123"/>
      <c r="D128" s="123"/>
      <c r="E128" s="123"/>
      <c r="F128" s="122"/>
      <c r="G128" s="123"/>
      <c r="H128" s="121"/>
    </row>
    <row r="129" spans="1:8" s="60" customFormat="1" ht="12.75" hidden="1" customHeight="1" x14ac:dyDescent="0.2">
      <c r="A129" s="212"/>
      <c r="C129" s="123"/>
      <c r="D129" s="123"/>
      <c r="E129" s="123"/>
      <c r="F129" s="122"/>
      <c r="G129" s="123"/>
      <c r="H129" s="121"/>
    </row>
    <row r="130" spans="1:8" s="60" customFormat="1" hidden="1" x14ac:dyDescent="0.2">
      <c r="A130" s="212"/>
      <c r="C130" s="123"/>
      <c r="D130" s="123"/>
      <c r="E130" s="123"/>
      <c r="F130" s="122"/>
      <c r="G130" s="123"/>
      <c r="H130" s="121"/>
    </row>
    <row r="131" spans="1:8" s="60" customFormat="1" hidden="1" x14ac:dyDescent="0.2">
      <c r="A131" s="212"/>
      <c r="C131" s="123"/>
      <c r="D131" s="123"/>
      <c r="E131" s="123"/>
      <c r="F131" s="122"/>
      <c r="G131" s="123"/>
      <c r="H131" s="121"/>
    </row>
    <row r="132" spans="1:8" s="60" customFormat="1" hidden="1" x14ac:dyDescent="0.2">
      <c r="A132" s="212"/>
      <c r="C132" s="123"/>
      <c r="D132" s="123"/>
      <c r="E132" s="123"/>
      <c r="F132" s="122"/>
      <c r="G132" s="123"/>
      <c r="H132" s="121"/>
    </row>
    <row r="133" spans="1:8" s="60" customFormat="1" hidden="1" x14ac:dyDescent="0.2">
      <c r="A133" s="212"/>
      <c r="C133" s="123"/>
      <c r="D133" s="123"/>
      <c r="E133" s="123"/>
      <c r="F133" s="122"/>
      <c r="G133" s="123"/>
      <c r="H133" s="121"/>
    </row>
    <row r="134" spans="1:8" s="60" customFormat="1" hidden="1" x14ac:dyDescent="0.2">
      <c r="A134" s="212"/>
      <c r="C134" s="123"/>
      <c r="D134" s="123"/>
      <c r="E134" s="123"/>
      <c r="F134" s="122"/>
      <c r="G134" s="123"/>
      <c r="H134" s="121"/>
    </row>
    <row r="135" spans="1:8" s="60" customFormat="1" hidden="1" x14ac:dyDescent="0.2">
      <c r="A135" s="212"/>
      <c r="C135" s="123"/>
      <c r="D135" s="123"/>
      <c r="E135" s="123"/>
      <c r="F135" s="122"/>
      <c r="G135" s="123"/>
      <c r="H135" s="121"/>
    </row>
    <row r="136" spans="1:8" s="60" customFormat="1" hidden="1" x14ac:dyDescent="0.2">
      <c r="A136" s="212"/>
      <c r="C136" s="123"/>
      <c r="D136" s="123"/>
      <c r="E136" s="123"/>
      <c r="F136" s="122"/>
      <c r="G136" s="123"/>
      <c r="H136" s="121"/>
    </row>
    <row r="137" spans="1:8" s="60" customFormat="1" hidden="1" x14ac:dyDescent="0.2">
      <c r="A137" s="212"/>
      <c r="C137" s="123"/>
      <c r="D137" s="123"/>
      <c r="E137" s="123"/>
      <c r="F137" s="122"/>
      <c r="G137" s="123"/>
      <c r="H137" s="121"/>
    </row>
    <row r="138" spans="1:8" s="60" customFormat="1" hidden="1" x14ac:dyDescent="0.2">
      <c r="A138" s="212"/>
      <c r="C138" s="123"/>
      <c r="D138" s="123"/>
      <c r="E138" s="123"/>
      <c r="F138" s="122"/>
      <c r="G138" s="123"/>
      <c r="H138" s="121"/>
    </row>
    <row r="139" spans="1:8" s="60" customFormat="1" hidden="1" x14ac:dyDescent="0.2">
      <c r="A139" s="212"/>
      <c r="C139" s="123"/>
      <c r="D139" s="123"/>
      <c r="E139" s="123"/>
      <c r="F139" s="122"/>
      <c r="G139" s="123"/>
      <c r="H139" s="121"/>
    </row>
    <row r="140" spans="1:8" s="60" customFormat="1" hidden="1" x14ac:dyDescent="0.2">
      <c r="A140" s="212"/>
      <c r="C140" s="123"/>
      <c r="D140" s="123"/>
      <c r="E140" s="123"/>
      <c r="F140" s="122"/>
      <c r="G140" s="123"/>
      <c r="H140" s="121"/>
    </row>
    <row r="141" spans="1:8" s="60" customFormat="1" hidden="1" x14ac:dyDescent="0.2">
      <c r="A141" s="212"/>
      <c r="C141" s="123"/>
      <c r="D141" s="123"/>
      <c r="E141" s="123"/>
      <c r="F141" s="122"/>
      <c r="G141" s="123"/>
      <c r="H141" s="121"/>
    </row>
    <row r="142" spans="1:8" s="60" customFormat="1" hidden="1" x14ac:dyDescent="0.2">
      <c r="A142" s="212"/>
      <c r="C142" s="123"/>
      <c r="D142" s="123"/>
      <c r="E142" s="123"/>
      <c r="F142" s="122"/>
      <c r="G142" s="123"/>
      <c r="H142" s="121"/>
    </row>
    <row r="143" spans="1:8" s="60" customFormat="1" hidden="1" x14ac:dyDescent="0.2">
      <c r="A143" s="212"/>
      <c r="C143" s="123"/>
      <c r="D143" s="123"/>
      <c r="E143" s="123"/>
      <c r="F143" s="122"/>
      <c r="G143" s="123"/>
      <c r="H143" s="121"/>
    </row>
    <row r="144" spans="1:8" s="60" customFormat="1" hidden="1" x14ac:dyDescent="0.2">
      <c r="A144" s="212"/>
      <c r="C144" s="123"/>
      <c r="D144" s="123"/>
      <c r="E144" s="123"/>
      <c r="F144" s="122"/>
      <c r="G144" s="123"/>
      <c r="H144" s="121"/>
    </row>
    <row r="145" spans="1:8" s="60" customFormat="1" hidden="1" x14ac:dyDescent="0.2">
      <c r="A145" s="212"/>
      <c r="C145" s="123"/>
      <c r="D145" s="123"/>
      <c r="E145" s="123"/>
      <c r="F145" s="122"/>
      <c r="G145" s="123"/>
      <c r="H145" s="121"/>
    </row>
    <row r="146" spans="1:8" x14ac:dyDescent="0.2"/>
    <row r="147" spans="1:8" x14ac:dyDescent="0.2"/>
  </sheetData>
  <sheetProtection algorithmName="SHA-512" hashValue="zfwxEN1FGB/nBrHy8m0G9S24MzAuajRlfnwhfGjz7MpSeg2a5lyBXKP01/qyH4OV4NiTzz5FTZ9YHxPurwCJug==" saltValue="2RMlKxQocvU5dmr8dK/lXw==" spinCount="100000" sheet="1" objects="1" scenarios="1"/>
  <mergeCells count="22">
    <mergeCell ref="B50:G50"/>
    <mergeCell ref="B89:G89"/>
    <mergeCell ref="B85:G85"/>
    <mergeCell ref="B79:G79"/>
    <mergeCell ref="B73:G73"/>
    <mergeCell ref="B56:G56"/>
    <mergeCell ref="B64:G64"/>
    <mergeCell ref="B68:G68"/>
    <mergeCell ref="B60:G60"/>
    <mergeCell ref="A10:B10"/>
    <mergeCell ref="A41:B41"/>
    <mergeCell ref="B14:G14"/>
    <mergeCell ref="B20:G20"/>
    <mergeCell ref="B26:G26"/>
    <mergeCell ref="B31:G31"/>
    <mergeCell ref="B39:G39"/>
    <mergeCell ref="A106:B106"/>
    <mergeCell ref="A93:B93"/>
    <mergeCell ref="A81:B81"/>
    <mergeCell ref="A91:B91"/>
    <mergeCell ref="B104:G104"/>
    <mergeCell ref="A95:B95"/>
  </mergeCells>
  <phoneticPr fontId="18" type="noConversion"/>
  <dataValidations count="9">
    <dataValidation allowBlank="1" showInputMessage="1" showErrorMessage="1" prompt="Veränderung ohne Abschreibung Steuerforderungen. Dieser werden separat bei den Steuern eingegeben." sqref="D17"/>
    <dataValidation allowBlank="1" showInputMessage="1" showErrorMessage="1" promptTitle="Hinweis:" prompt="Abschreibungen als positive Zahl eingeben._x000a_Zahl wird bei 31 Sach- und übriger Betriebsaufwand mitgerechnet." sqref="G46 C46"/>
    <dataValidation allowBlank="1" showInputMessage="1" showErrorMessage="1" promptTitle="Hinweis:" prompt="Zahl wird bei 31 Sach- und übriger Betriebsaufwand mitgerechnet." sqref="E46"/>
    <dataValidation allowBlank="1" showInputMessage="1" showErrorMessage="1" promptTitle="Hinweis:" prompt="366 Abschreibungen Investitionsbeiträge werden bei 33 Abschreibungen Verwaltungsvermögen mitgerechnet." sqref="G36 E36 C36"/>
    <dataValidation allowBlank="1" showInputMessage="1" showErrorMessage="1" prompt="Abschreibung Steuerforderungen werden bei den Steuern eingegeben." sqref="C18:E18 G18"/>
    <dataValidation allowBlank="1" showInputMessage="1" showErrorMessage="1" promptTitle="Hinweis:" prompt="366 Abschreibungen Investitionsbeiträge bei 36 Transferaufwand erfassen." sqref="C24 G24"/>
    <dataValidation allowBlank="1" showInputMessage="1" showErrorMessage="1" promptTitle="Hinweis:" prompt="Abgaben und Beiträge Finanzausgleich sind ab dem 1. Planjahr (= Budget Folgejahr) in der Tabelle &quot;Prognosen&quot; zu erfassen." sqref="C35 G35 C76 G76"/>
    <dataValidation allowBlank="1" showInputMessage="1" showErrorMessage="1" promptTitle="Hinweis:" prompt="Die Entnahmen aus der Aufwertungsreserve übr. Anlagen sind ab dem 1. Planjahr (= Budget Folgejahr) in der Tabelle &quot;Prognosen&quot; zu erfassen." sqref="C102"/>
    <dataValidation allowBlank="1" showInputMessage="1" showErrorMessage="1" promptTitle="Hinweis:" prompt="Die geplanten Beträge beim ausserordentlichen Ergebnis sind (mit Ausnahme der Abtragung des Bilanzfehlbetrags) ab dem 1. Planjahr (= Budget Folgejahr) in der Tabelle &quot;Prognosen&quot; zu erfassen." sqref="G100:G102 G96:G97"/>
  </dataValidations>
  <pageMargins left="0.93" right="0.72" top="0.41" bottom="0.33" header="0.28999999999999998" footer="0.23"/>
  <pageSetup paperSize="9" scale="85" fitToHeight="0" orientation="portrait" r:id="rId1"/>
  <headerFooter alignWithMargins="0">
    <oddFooter>&amp;L&amp;"Arial,Standard"&amp;8&amp;F / &amp;A&amp;R&amp;"Arial,Standard"&amp;8&amp;D</oddFooter>
  </headerFooter>
  <rowBreaks count="1" manualBreakCount="1">
    <brk id="39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202" r:id="rId4" name="Button 10">
              <controlPr defaultSize="0" print="0" autoFill="0" autoPict="0" macro="[0]!Drucken">
                <anchor moveWithCells="1">
                  <from>
                    <xdr:col>4</xdr:col>
                    <xdr:colOff>647700</xdr:colOff>
                    <xdr:row>0</xdr:row>
                    <xdr:rowOff>85725</xdr:rowOff>
                  </from>
                  <to>
                    <xdr:col>6</xdr:col>
                    <xdr:colOff>704850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>
    <tabColor indexed="53"/>
    <outlinePr summaryBelow="0"/>
    <pageSetUpPr fitToPage="1"/>
  </sheetPr>
  <dimension ref="A1:N128"/>
  <sheetViews>
    <sheetView showGridLines="0" showRowColHeaders="0" zoomScale="140" zoomScaleNormal="140" zoomScaleSheetLayoutView="100" workbookViewId="0">
      <pane xSplit="2" ySplit="4" topLeftCell="C5" activePane="bottomRight" state="frozen"/>
      <selection pane="topRight"/>
      <selection pane="bottomLeft"/>
      <selection pane="bottomRight" activeCell="F5" sqref="F5"/>
    </sheetView>
  </sheetViews>
  <sheetFormatPr baseColWidth="10" defaultColWidth="0" defaultRowHeight="12.75" zeroHeight="1" x14ac:dyDescent="0.2"/>
  <cols>
    <col min="1" max="1" width="9.7109375" style="215" customWidth="1"/>
    <col min="2" max="2" width="48.140625" style="22" customWidth="1"/>
    <col min="3" max="3" width="10.7109375" style="22" customWidth="1"/>
    <col min="4" max="14" width="10.7109375" style="23" customWidth="1"/>
    <col min="15" max="15" width="2.140625" style="22" customWidth="1"/>
    <col min="16" max="16384" width="0" style="22" hidden="1"/>
  </cols>
  <sheetData>
    <row r="1" spans="1:14" ht="24.95" customHeight="1" x14ac:dyDescent="0.35">
      <c r="A1" s="217" t="s">
        <v>78</v>
      </c>
      <c r="B1" s="218"/>
      <c r="C1" s="218"/>
    </row>
    <row r="2" spans="1:14" s="60" customFormat="1" ht="12.75" customHeight="1" x14ac:dyDescent="0.2">
      <c r="A2" s="124"/>
      <c r="B2" s="121"/>
      <c r="C2" s="121"/>
    </row>
    <row r="3" spans="1:14" s="61" customFormat="1" ht="12.75" customHeight="1" x14ac:dyDescent="0.2">
      <c r="A3" s="800" t="s">
        <v>20</v>
      </c>
      <c r="B3" s="801"/>
      <c r="C3" s="219">
        <f>Ausgangslage!D5-1</f>
        <v>2023</v>
      </c>
      <c r="D3" s="220">
        <f>C3</f>
        <v>2023</v>
      </c>
      <c r="E3" s="221">
        <f>Ausgangslage!D5</f>
        <v>2024</v>
      </c>
      <c r="F3" s="221">
        <f>E3+1</f>
        <v>2025</v>
      </c>
      <c r="G3" s="221">
        <f t="shared" ref="G3:M3" si="0">F3+1</f>
        <v>2026</v>
      </c>
      <c r="H3" s="221">
        <f t="shared" si="0"/>
        <v>2027</v>
      </c>
      <c r="I3" s="221">
        <f t="shared" si="0"/>
        <v>2028</v>
      </c>
      <c r="J3" s="221">
        <f t="shared" si="0"/>
        <v>2029</v>
      </c>
      <c r="K3" s="221">
        <f t="shared" si="0"/>
        <v>2030</v>
      </c>
      <c r="L3" s="221">
        <f t="shared" si="0"/>
        <v>2031</v>
      </c>
      <c r="M3" s="221">
        <f t="shared" si="0"/>
        <v>2032</v>
      </c>
      <c r="N3" s="221">
        <f>M3+1</f>
        <v>2033</v>
      </c>
    </row>
    <row r="4" spans="1:14" s="61" customFormat="1" ht="12.75" customHeight="1" x14ac:dyDescent="0.2">
      <c r="A4" s="802"/>
      <c r="B4" s="803"/>
      <c r="C4" s="516" t="s">
        <v>316</v>
      </c>
      <c r="D4" s="512" t="str">
        <f>Budget!E4</f>
        <v>Prognose</v>
      </c>
      <c r="E4" s="513" t="s">
        <v>23</v>
      </c>
      <c r="F4" s="513" t="s">
        <v>24</v>
      </c>
      <c r="G4" s="513" t="s">
        <v>25</v>
      </c>
      <c r="H4" s="513" t="s">
        <v>26</v>
      </c>
      <c r="I4" s="513" t="s">
        <v>27</v>
      </c>
      <c r="J4" s="513" t="s">
        <v>28</v>
      </c>
      <c r="K4" s="513" t="s">
        <v>29</v>
      </c>
      <c r="L4" s="513" t="s">
        <v>30</v>
      </c>
      <c r="M4" s="513" t="s">
        <v>31</v>
      </c>
      <c r="N4" s="515" t="s">
        <v>450</v>
      </c>
    </row>
    <row r="5" spans="1:14" s="61" customFormat="1" ht="12.75" customHeight="1" x14ac:dyDescent="0.2">
      <c r="A5" s="130" t="s">
        <v>75</v>
      </c>
      <c r="B5" s="131"/>
      <c r="C5" s="224">
        <f>Budget!C5</f>
        <v>0</v>
      </c>
      <c r="D5" s="224">
        <f>Budget!E5</f>
        <v>0</v>
      </c>
      <c r="E5" s="224">
        <f>Budget!G5</f>
        <v>0</v>
      </c>
      <c r="F5" s="565"/>
      <c r="G5" s="565"/>
      <c r="H5" s="565"/>
      <c r="I5" s="565"/>
      <c r="J5" s="565"/>
      <c r="K5" s="565"/>
      <c r="L5" s="565"/>
      <c r="M5" s="565"/>
      <c r="N5" s="565"/>
    </row>
    <row r="6" spans="1:14" s="61" customFormat="1" ht="12.75" customHeight="1" x14ac:dyDescent="0.2">
      <c r="A6" s="130" t="s">
        <v>76</v>
      </c>
      <c r="B6" s="131"/>
      <c r="C6" s="225">
        <f>Budget!C6</f>
        <v>0</v>
      </c>
      <c r="D6" s="225">
        <f>Budget!E6</f>
        <v>0</v>
      </c>
      <c r="E6" s="225">
        <f>Budget!G6</f>
        <v>0</v>
      </c>
      <c r="F6" s="566"/>
      <c r="G6" s="566"/>
      <c r="H6" s="566"/>
      <c r="I6" s="566"/>
      <c r="J6" s="566"/>
      <c r="K6" s="566"/>
      <c r="L6" s="566"/>
      <c r="M6" s="566"/>
      <c r="N6" s="566"/>
    </row>
    <row r="7" spans="1:14" s="61" customFormat="1" ht="12.75" customHeight="1" x14ac:dyDescent="0.2">
      <c r="A7" s="226" t="s">
        <v>21</v>
      </c>
      <c r="B7" s="227"/>
      <c r="C7" s="340"/>
      <c r="D7" s="340"/>
      <c r="E7" s="340"/>
      <c r="F7" s="567"/>
      <c r="G7" s="567"/>
      <c r="H7" s="567"/>
      <c r="I7" s="567"/>
      <c r="J7" s="567"/>
      <c r="K7" s="567"/>
      <c r="L7" s="567"/>
      <c r="M7" s="567"/>
      <c r="N7" s="567"/>
    </row>
    <row r="8" spans="1:14" s="61" customFormat="1" ht="12.75" customHeight="1" x14ac:dyDescent="0.2">
      <c r="A8" s="226" t="s">
        <v>41</v>
      </c>
      <c r="B8" s="227"/>
      <c r="C8" s="340"/>
      <c r="D8" s="340"/>
      <c r="E8" s="340"/>
      <c r="F8" s="567"/>
      <c r="G8" s="567"/>
      <c r="H8" s="567"/>
      <c r="I8" s="567"/>
      <c r="J8" s="567"/>
      <c r="K8" s="567"/>
      <c r="L8" s="567"/>
      <c r="M8" s="567"/>
      <c r="N8" s="567"/>
    </row>
    <row r="9" spans="1:14" s="61" customFormat="1" ht="12.75" customHeight="1" x14ac:dyDescent="0.2">
      <c r="A9" s="226" t="s">
        <v>154</v>
      </c>
      <c r="B9" s="227"/>
      <c r="C9" s="340"/>
      <c r="D9" s="340"/>
      <c r="E9" s="340"/>
      <c r="F9" s="567"/>
      <c r="G9" s="567"/>
      <c r="H9" s="567"/>
      <c r="I9" s="567"/>
      <c r="J9" s="567"/>
      <c r="K9" s="567"/>
      <c r="L9" s="567"/>
      <c r="M9" s="567"/>
      <c r="N9" s="567"/>
    </row>
    <row r="10" spans="1:14" s="61" customFormat="1" ht="12.75" customHeight="1" x14ac:dyDescent="0.2">
      <c r="A10" s="226" t="s">
        <v>492</v>
      </c>
      <c r="B10" s="227"/>
      <c r="C10" s="340"/>
      <c r="D10" s="340"/>
      <c r="E10" s="340"/>
      <c r="F10" s="567"/>
      <c r="G10" s="567"/>
      <c r="H10" s="567"/>
      <c r="I10" s="567"/>
      <c r="J10" s="567"/>
      <c r="K10" s="567"/>
      <c r="L10" s="567"/>
      <c r="M10" s="567"/>
      <c r="N10" s="567"/>
    </row>
    <row r="11" spans="1:14" s="61" customFormat="1" ht="12.75" customHeight="1" x14ac:dyDescent="0.2">
      <c r="A11" s="226" t="s">
        <v>155</v>
      </c>
      <c r="B11" s="227"/>
      <c r="C11" s="340"/>
      <c r="D11" s="340"/>
      <c r="E11" s="340"/>
      <c r="F11" s="567"/>
      <c r="G11" s="567"/>
      <c r="H11" s="567"/>
      <c r="I11" s="567"/>
      <c r="J11" s="567"/>
      <c r="K11" s="567"/>
      <c r="L11" s="567"/>
      <c r="M11" s="567"/>
      <c r="N11" s="567"/>
    </row>
    <row r="12" spans="1:14" s="61" customFormat="1" ht="12.75" customHeight="1" x14ac:dyDescent="0.2">
      <c r="A12" s="226" t="s">
        <v>22</v>
      </c>
      <c r="B12" s="227"/>
      <c r="C12" s="340"/>
      <c r="D12" s="340"/>
      <c r="E12" s="567"/>
      <c r="F12" s="567"/>
      <c r="G12" s="567"/>
      <c r="H12" s="567"/>
      <c r="I12" s="567"/>
      <c r="J12" s="567"/>
      <c r="K12" s="567"/>
      <c r="L12" s="567"/>
      <c r="M12" s="567"/>
      <c r="N12" s="567"/>
    </row>
    <row r="13" spans="1:14" s="61" customFormat="1" ht="12.75" customHeight="1" x14ac:dyDescent="0.2">
      <c r="A13" s="226" t="s">
        <v>305</v>
      </c>
      <c r="B13" s="227"/>
      <c r="C13" s="340"/>
      <c r="D13" s="340"/>
      <c r="E13" s="567"/>
      <c r="F13" s="567"/>
      <c r="G13" s="567"/>
      <c r="H13" s="567"/>
      <c r="I13" s="567"/>
      <c r="J13" s="567"/>
      <c r="K13" s="567"/>
      <c r="L13" s="567"/>
      <c r="M13" s="567"/>
      <c r="N13" s="567"/>
    </row>
    <row r="14" spans="1:14" s="61" customFormat="1" ht="12.75" customHeight="1" x14ac:dyDescent="0.2">
      <c r="A14" s="125"/>
      <c r="B14" s="121"/>
      <c r="C14" s="228"/>
      <c r="D14" s="228"/>
      <c r="E14" s="228"/>
      <c r="F14" s="229"/>
      <c r="G14" s="229"/>
      <c r="H14" s="229"/>
      <c r="I14" s="229"/>
      <c r="J14" s="229"/>
      <c r="K14" s="229"/>
      <c r="L14" s="229"/>
      <c r="M14" s="229"/>
      <c r="N14" s="229"/>
    </row>
    <row r="15" spans="1:14" s="61" customFormat="1" ht="12.75" customHeight="1" x14ac:dyDescent="0.2">
      <c r="A15" s="354" t="s">
        <v>42</v>
      </c>
      <c r="B15" s="355"/>
      <c r="C15" s="219">
        <f>C3</f>
        <v>2023</v>
      </c>
      <c r="D15" s="219">
        <f>D3</f>
        <v>2023</v>
      </c>
      <c r="E15" s="219">
        <f>E3</f>
        <v>2024</v>
      </c>
      <c r="F15" s="219">
        <f t="shared" ref="F15:M15" si="1">F3</f>
        <v>2025</v>
      </c>
      <c r="G15" s="219">
        <f t="shared" si="1"/>
        <v>2026</v>
      </c>
      <c r="H15" s="219">
        <f t="shared" si="1"/>
        <v>2027</v>
      </c>
      <c r="I15" s="219">
        <f t="shared" si="1"/>
        <v>2028</v>
      </c>
      <c r="J15" s="219">
        <f t="shared" si="1"/>
        <v>2029</v>
      </c>
      <c r="K15" s="219">
        <f t="shared" si="1"/>
        <v>2030</v>
      </c>
      <c r="L15" s="219">
        <f t="shared" si="1"/>
        <v>2031</v>
      </c>
      <c r="M15" s="219">
        <f t="shared" si="1"/>
        <v>2032</v>
      </c>
      <c r="N15" s="219">
        <f>N3</f>
        <v>2033</v>
      </c>
    </row>
    <row r="16" spans="1:14" s="61" customFormat="1" ht="12.75" customHeight="1" x14ac:dyDescent="0.2">
      <c r="A16" s="181" t="s">
        <v>39</v>
      </c>
      <c r="B16" s="193" t="s">
        <v>298</v>
      </c>
      <c r="C16" s="230">
        <f>Budget!C45</f>
        <v>0</v>
      </c>
      <c r="D16" s="230">
        <f>Budget!E45</f>
        <v>0</v>
      </c>
      <c r="E16" s="313">
        <f>Budget!G45</f>
        <v>0</v>
      </c>
      <c r="F16" s="231">
        <f>IF(OR(E16=0,E19=0),0,ROUND((E16/100*(100+F18+F17)/E19*F19),0))</f>
        <v>0</v>
      </c>
      <c r="G16" s="231">
        <f t="shared" ref="G16:N16" si="2">IF(OR(F16=0,F19=0),0,ROUND((F16/100*(100+G18+G17)/F19*G19),0))</f>
        <v>0</v>
      </c>
      <c r="H16" s="231">
        <f t="shared" si="2"/>
        <v>0</v>
      </c>
      <c r="I16" s="231">
        <f t="shared" si="2"/>
        <v>0</v>
      </c>
      <c r="J16" s="231">
        <f t="shared" si="2"/>
        <v>0</v>
      </c>
      <c r="K16" s="231">
        <f t="shared" si="2"/>
        <v>0</v>
      </c>
      <c r="L16" s="231">
        <f t="shared" si="2"/>
        <v>0</v>
      </c>
      <c r="M16" s="231">
        <f t="shared" si="2"/>
        <v>0</v>
      </c>
      <c r="N16" s="231">
        <f t="shared" si="2"/>
        <v>0</v>
      </c>
    </row>
    <row r="17" spans="1:14" s="61" customFormat="1" ht="12.75" customHeight="1" x14ac:dyDescent="0.2">
      <c r="A17" s="194"/>
      <c r="B17" s="195" t="s">
        <v>341</v>
      </c>
      <c r="C17" s="348"/>
      <c r="D17" s="348"/>
      <c r="E17" s="348"/>
      <c r="F17" s="249"/>
      <c r="G17" s="249"/>
      <c r="H17" s="249"/>
      <c r="I17" s="249"/>
      <c r="J17" s="249"/>
      <c r="K17" s="249"/>
      <c r="L17" s="249"/>
      <c r="M17" s="249"/>
      <c r="N17" s="249"/>
    </row>
    <row r="18" spans="1:14" s="61" customFormat="1" ht="12.75" customHeight="1" x14ac:dyDescent="0.2">
      <c r="A18" s="194"/>
      <c r="B18" s="195" t="s">
        <v>14</v>
      </c>
      <c r="C18" s="347"/>
      <c r="D18" s="347"/>
      <c r="E18" s="347"/>
      <c r="F18" s="232">
        <f>IF(OR(E5=0,F5=0,F5=""),0,ROUND(100/E5*(F5-E5),1))</f>
        <v>0</v>
      </c>
      <c r="G18" s="232">
        <f t="shared" ref="G18:N18" si="3">IF(OR(F5=0,G5=0,G5=""),0,ROUND(100/F5*(G5-F5),1))</f>
        <v>0</v>
      </c>
      <c r="H18" s="232">
        <f t="shared" si="3"/>
        <v>0</v>
      </c>
      <c r="I18" s="232">
        <f t="shared" si="3"/>
        <v>0</v>
      </c>
      <c r="J18" s="232">
        <f t="shared" si="3"/>
        <v>0</v>
      </c>
      <c r="K18" s="232">
        <f t="shared" si="3"/>
        <v>0</v>
      </c>
      <c r="L18" s="232">
        <f t="shared" si="3"/>
        <v>0</v>
      </c>
      <c r="M18" s="232">
        <f t="shared" si="3"/>
        <v>0</v>
      </c>
      <c r="N18" s="232">
        <f t="shared" si="3"/>
        <v>0</v>
      </c>
    </row>
    <row r="19" spans="1:14" s="61" customFormat="1" ht="12.75" customHeight="1" x14ac:dyDescent="0.2">
      <c r="A19" s="194"/>
      <c r="B19" s="195" t="s">
        <v>76</v>
      </c>
      <c r="C19" s="225">
        <f t="shared" ref="C19:M19" si="4">C6</f>
        <v>0</v>
      </c>
      <c r="D19" s="225">
        <f t="shared" si="4"/>
        <v>0</v>
      </c>
      <c r="E19" s="225">
        <f t="shared" si="4"/>
        <v>0</v>
      </c>
      <c r="F19" s="225">
        <f t="shared" si="4"/>
        <v>0</v>
      </c>
      <c r="G19" s="225">
        <f t="shared" si="4"/>
        <v>0</v>
      </c>
      <c r="H19" s="225">
        <f t="shared" si="4"/>
        <v>0</v>
      </c>
      <c r="I19" s="225">
        <f t="shared" si="4"/>
        <v>0</v>
      </c>
      <c r="J19" s="225">
        <f t="shared" si="4"/>
        <v>0</v>
      </c>
      <c r="K19" s="225">
        <f t="shared" si="4"/>
        <v>0</v>
      </c>
      <c r="L19" s="225">
        <f t="shared" si="4"/>
        <v>0</v>
      </c>
      <c r="M19" s="225">
        <f t="shared" si="4"/>
        <v>0</v>
      </c>
      <c r="N19" s="225">
        <f>N6</f>
        <v>0</v>
      </c>
    </row>
    <row r="20" spans="1:14" s="61" customFormat="1" ht="12.75" customHeight="1" x14ac:dyDescent="0.2">
      <c r="A20" s="194">
        <v>31</v>
      </c>
      <c r="B20" s="195" t="s">
        <v>269</v>
      </c>
      <c r="C20" s="233">
        <f>Budget!C46</f>
        <v>0</v>
      </c>
      <c r="D20" s="195">
        <f>Budget!E46</f>
        <v>0</v>
      </c>
      <c r="E20" s="231">
        <f>Budget!G46</f>
        <v>0</v>
      </c>
      <c r="F20" s="250"/>
      <c r="G20" s="250"/>
      <c r="H20" s="250"/>
      <c r="I20" s="250"/>
      <c r="J20" s="250"/>
      <c r="K20" s="250"/>
      <c r="L20" s="250"/>
      <c r="M20" s="250"/>
      <c r="N20" s="250"/>
    </row>
    <row r="21" spans="1:14" s="61" customFormat="1" ht="12.75" customHeight="1" x14ac:dyDescent="0.2">
      <c r="A21" s="194">
        <v>4002</v>
      </c>
      <c r="B21" s="195" t="s">
        <v>87</v>
      </c>
      <c r="C21" s="233">
        <f>Budget!C47</f>
        <v>0</v>
      </c>
      <c r="D21" s="233">
        <f>Budget!E47</f>
        <v>0</v>
      </c>
      <c r="E21" s="231">
        <f>Budget!G47</f>
        <v>0</v>
      </c>
      <c r="F21" s="250"/>
      <c r="G21" s="250"/>
      <c r="H21" s="250"/>
      <c r="I21" s="250"/>
      <c r="J21" s="250"/>
      <c r="K21" s="250"/>
      <c r="L21" s="250"/>
      <c r="M21" s="250"/>
      <c r="N21" s="250"/>
    </row>
    <row r="22" spans="1:14" s="61" customFormat="1" ht="12.75" customHeight="1" x14ac:dyDescent="0.2">
      <c r="A22" s="188">
        <v>4010</v>
      </c>
      <c r="B22" s="165" t="s">
        <v>43</v>
      </c>
      <c r="C22" s="234">
        <f>Budget!C48</f>
        <v>0</v>
      </c>
      <c r="D22" s="234">
        <f>Budget!E48</f>
        <v>0</v>
      </c>
      <c r="E22" s="235">
        <f>Budget!G48</f>
        <v>0</v>
      </c>
      <c r="F22" s="251"/>
      <c r="G22" s="251"/>
      <c r="H22" s="251"/>
      <c r="I22" s="251"/>
      <c r="J22" s="251"/>
      <c r="K22" s="251"/>
      <c r="L22" s="251"/>
      <c r="M22" s="251"/>
      <c r="N22" s="251"/>
    </row>
    <row r="23" spans="1:14" s="139" customFormat="1" ht="12.75" customHeight="1" x14ac:dyDescent="0.2">
      <c r="A23" s="806" t="s">
        <v>44</v>
      </c>
      <c r="B23" s="807"/>
      <c r="C23" s="236">
        <f>C16-C20+C21+C22</f>
        <v>0</v>
      </c>
      <c r="D23" s="236">
        <f t="shared" ref="D23:N23" si="5">D16-D20+D21+D22</f>
        <v>0</v>
      </c>
      <c r="E23" s="236">
        <f t="shared" si="5"/>
        <v>0</v>
      </c>
      <c r="F23" s="236">
        <f t="shared" si="5"/>
        <v>0</v>
      </c>
      <c r="G23" s="236">
        <f t="shared" si="5"/>
        <v>0</v>
      </c>
      <c r="H23" s="236">
        <f t="shared" si="5"/>
        <v>0</v>
      </c>
      <c r="I23" s="236">
        <f t="shared" si="5"/>
        <v>0</v>
      </c>
      <c r="J23" s="236">
        <f t="shared" si="5"/>
        <v>0</v>
      </c>
      <c r="K23" s="236">
        <f t="shared" si="5"/>
        <v>0</v>
      </c>
      <c r="L23" s="236">
        <f t="shared" si="5"/>
        <v>0</v>
      </c>
      <c r="M23" s="236">
        <f t="shared" si="5"/>
        <v>0</v>
      </c>
      <c r="N23" s="236">
        <f t="shared" si="5"/>
        <v>0</v>
      </c>
    </row>
    <row r="24" spans="1:14" s="61" customFormat="1" ht="12.75" customHeight="1" x14ac:dyDescent="0.2">
      <c r="A24" s="200">
        <v>40</v>
      </c>
      <c r="B24" s="201" t="s">
        <v>362</v>
      </c>
      <c r="C24" s="237">
        <f>Budget!C52</f>
        <v>0</v>
      </c>
      <c r="D24" s="237">
        <f>Budget!E52</f>
        <v>0</v>
      </c>
      <c r="E24" s="224">
        <f>Budget!G52</f>
        <v>0</v>
      </c>
      <c r="F24" s="58"/>
      <c r="G24" s="58"/>
      <c r="H24" s="58"/>
      <c r="I24" s="58"/>
      <c r="J24" s="58"/>
      <c r="K24" s="58"/>
      <c r="L24" s="58"/>
      <c r="M24" s="58"/>
      <c r="N24" s="58"/>
    </row>
    <row r="25" spans="1:14" s="61" customFormat="1" ht="12.75" customHeight="1" x14ac:dyDescent="0.2">
      <c r="A25" s="200">
        <v>40</v>
      </c>
      <c r="B25" s="201" t="s">
        <v>363</v>
      </c>
      <c r="C25" s="237">
        <f>Budget!C54</f>
        <v>0</v>
      </c>
      <c r="D25" s="237">
        <f>Budget!E54</f>
        <v>0</v>
      </c>
      <c r="E25" s="224">
        <f>Budget!G54</f>
        <v>0</v>
      </c>
      <c r="F25" s="58"/>
      <c r="G25" s="58"/>
      <c r="H25" s="58"/>
      <c r="I25" s="58"/>
      <c r="J25" s="58"/>
      <c r="K25" s="58"/>
      <c r="L25" s="58"/>
      <c r="M25" s="58"/>
      <c r="N25" s="58"/>
    </row>
    <row r="26" spans="1:14" s="61" customFormat="1" ht="12.75" customHeight="1" x14ac:dyDescent="0.2">
      <c r="A26" s="125"/>
      <c r="B26" s="121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</row>
    <row r="27" spans="1:14" s="61" customFormat="1" ht="12.75" customHeight="1" x14ac:dyDescent="0.2">
      <c r="A27" s="800" t="s">
        <v>508</v>
      </c>
      <c r="B27" s="801"/>
      <c r="C27" s="794"/>
      <c r="D27" s="795"/>
      <c r="E27" s="219">
        <f t="shared" ref="E27:N27" si="6">E3</f>
        <v>2024</v>
      </c>
      <c r="F27" s="219">
        <f t="shared" si="6"/>
        <v>2025</v>
      </c>
      <c r="G27" s="219">
        <f t="shared" si="6"/>
        <v>2026</v>
      </c>
      <c r="H27" s="219">
        <f t="shared" si="6"/>
        <v>2027</v>
      </c>
      <c r="I27" s="219">
        <f t="shared" si="6"/>
        <v>2028</v>
      </c>
      <c r="J27" s="219">
        <f t="shared" si="6"/>
        <v>2029</v>
      </c>
      <c r="K27" s="219">
        <f t="shared" si="6"/>
        <v>2030</v>
      </c>
      <c r="L27" s="219">
        <f t="shared" si="6"/>
        <v>2031</v>
      </c>
      <c r="M27" s="219">
        <f t="shared" si="6"/>
        <v>2032</v>
      </c>
      <c r="N27" s="219">
        <f t="shared" si="6"/>
        <v>2033</v>
      </c>
    </row>
    <row r="28" spans="1:14" s="61" customFormat="1" ht="12.75" customHeight="1" x14ac:dyDescent="0.2">
      <c r="A28" s="802"/>
      <c r="B28" s="803"/>
      <c r="C28" s="796"/>
      <c r="D28" s="797"/>
      <c r="E28" s="513" t="s">
        <v>23</v>
      </c>
      <c r="F28" s="513" t="s">
        <v>24</v>
      </c>
      <c r="G28" s="513" t="s">
        <v>25</v>
      </c>
      <c r="H28" s="513" t="s">
        <v>26</v>
      </c>
      <c r="I28" s="513" t="s">
        <v>27</v>
      </c>
      <c r="J28" s="513" t="s">
        <v>28</v>
      </c>
      <c r="K28" s="513" t="s">
        <v>29</v>
      </c>
      <c r="L28" s="513" t="s">
        <v>30</v>
      </c>
      <c r="M28" s="513" t="s">
        <v>31</v>
      </c>
      <c r="N28" s="515" t="s">
        <v>450</v>
      </c>
    </row>
    <row r="29" spans="1:14" s="61" customFormat="1" ht="12.75" customHeight="1" x14ac:dyDescent="0.2">
      <c r="A29" s="626">
        <v>3621.5</v>
      </c>
      <c r="B29" s="195" t="s">
        <v>509</v>
      </c>
      <c r="C29" s="627"/>
      <c r="D29" s="627"/>
      <c r="E29" s="250"/>
      <c r="F29" s="250"/>
      <c r="G29" s="250"/>
      <c r="H29" s="250"/>
      <c r="I29" s="250"/>
      <c r="J29" s="250"/>
      <c r="K29" s="250"/>
      <c r="L29" s="250"/>
      <c r="M29" s="250"/>
      <c r="N29" s="250"/>
    </row>
    <row r="30" spans="1:14" s="61" customFormat="1" ht="12.75" customHeight="1" x14ac:dyDescent="0.2">
      <c r="A30" s="626">
        <v>4621.5</v>
      </c>
      <c r="B30" s="195" t="s">
        <v>510</v>
      </c>
      <c r="C30" s="627"/>
      <c r="D30" s="627"/>
      <c r="E30" s="250"/>
      <c r="F30" s="250"/>
      <c r="G30" s="250"/>
      <c r="H30" s="250"/>
      <c r="I30" s="250"/>
      <c r="J30" s="250"/>
      <c r="K30" s="250"/>
      <c r="L30" s="250"/>
      <c r="M30" s="250"/>
      <c r="N30" s="250"/>
    </row>
    <row r="31" spans="1:14" s="61" customFormat="1" ht="12.75" customHeight="1" x14ac:dyDescent="0.2">
      <c r="A31" s="626">
        <v>4621.51</v>
      </c>
      <c r="B31" s="195" t="s">
        <v>511</v>
      </c>
      <c r="C31" s="627"/>
      <c r="D31" s="627"/>
      <c r="E31" s="250"/>
      <c r="F31" s="250"/>
      <c r="G31" s="250"/>
      <c r="H31" s="250"/>
      <c r="I31" s="250"/>
      <c r="J31" s="250"/>
      <c r="K31" s="250"/>
      <c r="L31" s="250"/>
      <c r="M31" s="250"/>
      <c r="N31" s="250"/>
    </row>
    <row r="32" spans="1:14" s="61" customFormat="1" ht="12.75" customHeight="1" x14ac:dyDescent="0.2">
      <c r="A32" s="626">
        <v>4621.5200000000004</v>
      </c>
      <c r="B32" s="195" t="s">
        <v>512</v>
      </c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</row>
    <row r="33" spans="1:14" s="61" customFormat="1" ht="12.75" customHeight="1" x14ac:dyDescent="0.2">
      <c r="A33" s="631">
        <v>4621.6000000000004</v>
      </c>
      <c r="B33" s="639" t="s">
        <v>517</v>
      </c>
      <c r="C33" s="630"/>
      <c r="D33" s="630"/>
      <c r="E33" s="251"/>
      <c r="F33" s="251"/>
      <c r="G33" s="251"/>
      <c r="H33" s="251"/>
      <c r="I33" s="251"/>
      <c r="J33" s="251"/>
      <c r="K33" s="251"/>
      <c r="L33" s="251"/>
      <c r="M33" s="251"/>
      <c r="N33" s="251"/>
    </row>
    <row r="34" spans="1:14" s="61" customFormat="1" ht="12.75" customHeight="1" x14ac:dyDescent="0.2">
      <c r="A34" s="125"/>
      <c r="B34" s="121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</row>
    <row r="35" spans="1:14" s="61" customFormat="1" ht="12.75" customHeight="1" x14ac:dyDescent="0.2">
      <c r="A35" s="800" t="s">
        <v>600</v>
      </c>
      <c r="B35" s="801"/>
      <c r="C35" s="798"/>
      <c r="D35" s="219">
        <f t="shared" ref="D35:N35" si="7">D3</f>
        <v>2023</v>
      </c>
      <c r="E35" s="219">
        <f t="shared" si="7"/>
        <v>2024</v>
      </c>
      <c r="F35" s="219">
        <f t="shared" si="7"/>
        <v>2025</v>
      </c>
      <c r="G35" s="219">
        <f t="shared" si="7"/>
        <v>2026</v>
      </c>
      <c r="H35" s="219">
        <f t="shared" si="7"/>
        <v>2027</v>
      </c>
      <c r="I35" s="219">
        <f t="shared" si="7"/>
        <v>2028</v>
      </c>
      <c r="J35" s="219">
        <f t="shared" si="7"/>
        <v>2029</v>
      </c>
      <c r="K35" s="219">
        <f t="shared" si="7"/>
        <v>2030</v>
      </c>
      <c r="L35" s="219">
        <f t="shared" si="7"/>
        <v>2031</v>
      </c>
      <c r="M35" s="219">
        <f t="shared" si="7"/>
        <v>2032</v>
      </c>
      <c r="N35" s="219">
        <f t="shared" si="7"/>
        <v>2033</v>
      </c>
    </row>
    <row r="36" spans="1:14" s="61" customFormat="1" ht="12.75" customHeight="1" x14ac:dyDescent="0.2">
      <c r="A36" s="802"/>
      <c r="B36" s="803"/>
      <c r="C36" s="799"/>
      <c r="D36" s="512" t="s">
        <v>317</v>
      </c>
      <c r="E36" s="513" t="s">
        <v>23</v>
      </c>
      <c r="F36" s="513" t="s">
        <v>24</v>
      </c>
      <c r="G36" s="513" t="s">
        <v>25</v>
      </c>
      <c r="H36" s="513" t="s">
        <v>26</v>
      </c>
      <c r="I36" s="513" t="s">
        <v>27</v>
      </c>
      <c r="J36" s="513" t="s">
        <v>28</v>
      </c>
      <c r="K36" s="513" t="s">
        <v>29</v>
      </c>
      <c r="L36" s="513" t="s">
        <v>30</v>
      </c>
      <c r="M36" s="513" t="s">
        <v>31</v>
      </c>
      <c r="N36" s="515" t="s">
        <v>450</v>
      </c>
    </row>
    <row r="37" spans="1:14" s="61" customFormat="1" ht="12.75" customHeight="1" x14ac:dyDescent="0.2">
      <c r="A37" s="626">
        <v>29500.01</v>
      </c>
      <c r="B37" s="195" t="s">
        <v>513</v>
      </c>
      <c r="C37" s="627"/>
      <c r="D37" s="233">
        <f>EK!C4</f>
        <v>0</v>
      </c>
      <c r="E37" s="231">
        <f>EK!D4</f>
        <v>0</v>
      </c>
      <c r="F37" s="231">
        <f>EK!E4</f>
        <v>0</v>
      </c>
      <c r="G37" s="231">
        <f>EK!F4</f>
        <v>0</v>
      </c>
      <c r="H37" s="231">
        <f>EK!G4</f>
        <v>0</v>
      </c>
      <c r="I37" s="231">
        <f>EK!H4</f>
        <v>0</v>
      </c>
      <c r="J37" s="231">
        <f>EK!I4</f>
        <v>0</v>
      </c>
      <c r="K37" s="231">
        <f>EK!J4</f>
        <v>0</v>
      </c>
      <c r="L37" s="231">
        <f>EK!K4</f>
        <v>0</v>
      </c>
      <c r="M37" s="231">
        <f>EK!L4</f>
        <v>0</v>
      </c>
      <c r="N37" s="231">
        <f>EK!M4</f>
        <v>0</v>
      </c>
    </row>
    <row r="38" spans="1:14" s="61" customFormat="1" ht="12.75" customHeight="1" x14ac:dyDescent="0.2">
      <c r="A38" s="634">
        <v>4895</v>
      </c>
      <c r="B38" s="635" t="s">
        <v>156</v>
      </c>
      <c r="C38" s="629"/>
      <c r="D38" s="234">
        <f>Budget!E102</f>
        <v>0</v>
      </c>
      <c r="E38" s="251">
        <v>0</v>
      </c>
      <c r="F38" s="251">
        <v>0</v>
      </c>
      <c r="G38" s="251">
        <v>0</v>
      </c>
      <c r="H38" s="251">
        <v>0</v>
      </c>
      <c r="I38" s="251">
        <v>0</v>
      </c>
      <c r="J38" s="251">
        <v>0</v>
      </c>
      <c r="K38" s="251">
        <v>0</v>
      </c>
      <c r="L38" s="251"/>
      <c r="M38" s="251"/>
      <c r="N38" s="251"/>
    </row>
    <row r="39" spans="1:14" s="61" customFormat="1" ht="12.75" customHeight="1" x14ac:dyDescent="0.2">
      <c r="A39" s="637">
        <v>29500.01</v>
      </c>
      <c r="B39" s="638" t="s">
        <v>514</v>
      </c>
      <c r="C39" s="628"/>
      <c r="D39" s="623">
        <f>EK!C9-EK!C5</f>
        <v>0</v>
      </c>
      <c r="E39" s="623">
        <f>EK!D9-EK!D5</f>
        <v>0</v>
      </c>
      <c r="F39" s="623">
        <f>EK!E9-EK!E5</f>
        <v>0</v>
      </c>
      <c r="G39" s="623">
        <f>EK!F9-EK!F5</f>
        <v>0</v>
      </c>
      <c r="H39" s="623">
        <f>EK!G9-EK!G5</f>
        <v>0</v>
      </c>
      <c r="I39" s="623">
        <f>EK!H9-EK!H5</f>
        <v>0</v>
      </c>
      <c r="J39" s="623">
        <f>EK!I9-EK!I5</f>
        <v>0</v>
      </c>
      <c r="K39" s="623">
        <f>EK!J9-EK!J5</f>
        <v>0</v>
      </c>
      <c r="L39" s="623">
        <f>EK!K9-EK!K5</f>
        <v>0</v>
      </c>
      <c r="M39" s="623">
        <f>EK!L9-EK!L5</f>
        <v>0</v>
      </c>
      <c r="N39" s="623">
        <f>EK!M9-EK!M5</f>
        <v>0</v>
      </c>
    </row>
    <row r="40" spans="1:14" s="61" customFormat="1" ht="12.75" customHeight="1" x14ac:dyDescent="0.2">
      <c r="A40" s="125"/>
      <c r="B40" s="12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</row>
    <row r="41" spans="1:14" s="61" customFormat="1" ht="12.75" customHeight="1" x14ac:dyDescent="0.2">
      <c r="A41" s="800" t="s">
        <v>18</v>
      </c>
      <c r="B41" s="801"/>
      <c r="C41" s="798"/>
      <c r="D41" s="219">
        <f>D3</f>
        <v>2023</v>
      </c>
      <c r="E41" s="219">
        <f t="shared" ref="E41:N41" si="8">E3</f>
        <v>2024</v>
      </c>
      <c r="F41" s="219">
        <f t="shared" si="8"/>
        <v>2025</v>
      </c>
      <c r="G41" s="219">
        <f t="shared" si="8"/>
        <v>2026</v>
      </c>
      <c r="H41" s="219">
        <f t="shared" si="8"/>
        <v>2027</v>
      </c>
      <c r="I41" s="219">
        <f t="shared" si="8"/>
        <v>2028</v>
      </c>
      <c r="J41" s="219">
        <f t="shared" si="8"/>
        <v>2029</v>
      </c>
      <c r="K41" s="219">
        <f t="shared" si="8"/>
        <v>2030</v>
      </c>
      <c r="L41" s="219">
        <f t="shared" si="8"/>
        <v>2031</v>
      </c>
      <c r="M41" s="219">
        <f t="shared" si="8"/>
        <v>2032</v>
      </c>
      <c r="N41" s="219">
        <f t="shared" si="8"/>
        <v>2033</v>
      </c>
    </row>
    <row r="42" spans="1:14" s="61" customFormat="1" ht="12.75" customHeight="1" x14ac:dyDescent="0.2">
      <c r="A42" s="802"/>
      <c r="B42" s="803"/>
      <c r="C42" s="799"/>
      <c r="D42" s="512" t="s">
        <v>317</v>
      </c>
      <c r="E42" s="513" t="s">
        <v>23</v>
      </c>
      <c r="F42" s="513" t="s">
        <v>24</v>
      </c>
      <c r="G42" s="513" t="s">
        <v>25</v>
      </c>
      <c r="H42" s="513" t="s">
        <v>26</v>
      </c>
      <c r="I42" s="513" t="s">
        <v>27</v>
      </c>
      <c r="J42" s="513" t="s">
        <v>28</v>
      </c>
      <c r="K42" s="513" t="s">
        <v>29</v>
      </c>
      <c r="L42" s="513" t="s">
        <v>30</v>
      </c>
      <c r="M42" s="513" t="s">
        <v>31</v>
      </c>
      <c r="N42" s="515" t="s">
        <v>450</v>
      </c>
    </row>
    <row r="43" spans="1:14" s="61" customFormat="1" ht="12.75" customHeight="1" x14ac:dyDescent="0.2">
      <c r="A43" s="671">
        <v>38</v>
      </c>
      <c r="B43" s="672" t="s">
        <v>587</v>
      </c>
      <c r="C43" s="678"/>
      <c r="D43" s="301">
        <f>Budget!E96</f>
        <v>0</v>
      </c>
      <c r="E43" s="258"/>
      <c r="F43" s="258"/>
      <c r="G43" s="258"/>
      <c r="H43" s="258"/>
      <c r="I43" s="258"/>
      <c r="J43" s="258"/>
      <c r="K43" s="258"/>
      <c r="L43" s="258"/>
      <c r="M43" s="258"/>
      <c r="N43" s="258"/>
    </row>
    <row r="44" spans="1:14" s="61" customFormat="1" ht="12.75" customHeight="1" x14ac:dyDescent="0.2">
      <c r="A44" s="674">
        <v>389</v>
      </c>
      <c r="B44" s="675" t="s">
        <v>588</v>
      </c>
      <c r="C44" s="627"/>
      <c r="D44" s="233">
        <f>Budget!E97</f>
        <v>0</v>
      </c>
      <c r="E44" s="250"/>
      <c r="F44" s="250"/>
      <c r="G44" s="250"/>
      <c r="H44" s="250"/>
      <c r="I44" s="250"/>
      <c r="J44" s="250"/>
      <c r="K44" s="250"/>
      <c r="L44" s="250"/>
      <c r="M44" s="250"/>
      <c r="N44" s="250"/>
    </row>
    <row r="45" spans="1:14" s="61" customFormat="1" ht="12.75" customHeight="1" x14ac:dyDescent="0.2">
      <c r="A45" s="676">
        <v>48</v>
      </c>
      <c r="B45" s="677" t="s">
        <v>590</v>
      </c>
      <c r="C45" s="627"/>
      <c r="D45" s="233">
        <f>Budget!E100</f>
        <v>0</v>
      </c>
      <c r="E45" s="250"/>
      <c r="F45" s="250"/>
      <c r="G45" s="250"/>
      <c r="H45" s="250"/>
      <c r="I45" s="250"/>
      <c r="J45" s="250"/>
      <c r="K45" s="250"/>
      <c r="L45" s="250"/>
      <c r="M45" s="250"/>
      <c r="N45" s="250"/>
    </row>
    <row r="46" spans="1:14" s="61" customFormat="1" ht="12.75" customHeight="1" x14ac:dyDescent="0.2">
      <c r="A46" s="673">
        <v>489</v>
      </c>
      <c r="B46" s="639" t="s">
        <v>591</v>
      </c>
      <c r="C46" s="629"/>
      <c r="D46" s="234">
        <f>Budget!E101</f>
        <v>0</v>
      </c>
      <c r="E46" s="251"/>
      <c r="F46" s="251"/>
      <c r="G46" s="251"/>
      <c r="H46" s="251"/>
      <c r="I46" s="251"/>
      <c r="J46" s="251"/>
      <c r="K46" s="251"/>
      <c r="L46" s="251"/>
      <c r="M46" s="251"/>
      <c r="N46" s="251"/>
    </row>
    <row r="47" spans="1:14" s="61" customFormat="1" ht="12.75" customHeight="1" x14ac:dyDescent="0.2">
      <c r="A47" s="125"/>
      <c r="B47" s="121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</row>
    <row r="48" spans="1:14" s="61" customFormat="1" ht="12.75" customHeight="1" x14ac:dyDescent="0.2">
      <c r="A48" s="804" t="s">
        <v>32</v>
      </c>
      <c r="B48" s="804"/>
      <c r="C48" s="341"/>
      <c r="D48" s="342"/>
      <c r="E48" s="343"/>
      <c r="F48" s="220">
        <f t="shared" ref="F48:N48" si="9">F3</f>
        <v>2025</v>
      </c>
      <c r="G48" s="219">
        <f t="shared" si="9"/>
        <v>2026</v>
      </c>
      <c r="H48" s="219">
        <f t="shared" si="9"/>
        <v>2027</v>
      </c>
      <c r="I48" s="219">
        <f t="shared" si="9"/>
        <v>2028</v>
      </c>
      <c r="J48" s="219">
        <f t="shared" si="9"/>
        <v>2029</v>
      </c>
      <c r="K48" s="219">
        <f t="shared" si="9"/>
        <v>2030</v>
      </c>
      <c r="L48" s="219">
        <f t="shared" si="9"/>
        <v>2031</v>
      </c>
      <c r="M48" s="219">
        <f t="shared" si="9"/>
        <v>2032</v>
      </c>
      <c r="N48" s="219">
        <f t="shared" si="9"/>
        <v>2033</v>
      </c>
    </row>
    <row r="49" spans="1:14" s="61" customFormat="1" ht="12.75" customHeight="1" thickBot="1" x14ac:dyDescent="0.25">
      <c r="A49" s="805"/>
      <c r="B49" s="805"/>
      <c r="C49" s="344"/>
      <c r="D49" s="345"/>
      <c r="E49" s="346"/>
      <c r="F49" s="513" t="s">
        <v>24</v>
      </c>
      <c r="G49" s="513" t="s">
        <v>25</v>
      </c>
      <c r="H49" s="513" t="s">
        <v>26</v>
      </c>
      <c r="I49" s="513" t="s">
        <v>27</v>
      </c>
      <c r="J49" s="513" t="s">
        <v>28</v>
      </c>
      <c r="K49" s="513" t="s">
        <v>29</v>
      </c>
      <c r="L49" s="513" t="s">
        <v>30</v>
      </c>
      <c r="M49" s="513" t="s">
        <v>31</v>
      </c>
      <c r="N49" s="515" t="s">
        <v>450</v>
      </c>
    </row>
    <row r="50" spans="1:14" s="61" customFormat="1" ht="12" customHeight="1" thickBot="1" x14ac:dyDescent="0.25">
      <c r="A50" s="238" t="s">
        <v>326</v>
      </c>
      <c r="B50" s="239"/>
      <c r="C50" s="345"/>
      <c r="D50" s="345"/>
      <c r="E50" s="346"/>
      <c r="F50" s="223"/>
      <c r="G50" s="222"/>
      <c r="H50" s="222"/>
      <c r="I50" s="223"/>
      <c r="J50" s="222"/>
      <c r="K50" s="222"/>
      <c r="L50" s="222"/>
      <c r="M50" s="223"/>
      <c r="N50" s="223"/>
    </row>
    <row r="51" spans="1:14" s="452" customFormat="1" ht="12.75" customHeight="1" x14ac:dyDescent="0.2">
      <c r="A51" s="503" t="s">
        <v>33</v>
      </c>
      <c r="B51" s="447"/>
      <c r="C51" s="448"/>
      <c r="D51" s="449"/>
      <c r="E51" s="450"/>
      <c r="F51" s="451">
        <f>SUM(F52:F55)</f>
        <v>0</v>
      </c>
      <c r="G51" s="451">
        <f t="shared" ref="G51:N51" si="10">SUM(G52:G55)</f>
        <v>0</v>
      </c>
      <c r="H51" s="451">
        <f t="shared" si="10"/>
        <v>0</v>
      </c>
      <c r="I51" s="451">
        <f t="shared" si="10"/>
        <v>0</v>
      </c>
      <c r="J51" s="451">
        <f t="shared" si="10"/>
        <v>0</v>
      </c>
      <c r="K51" s="451">
        <f t="shared" si="10"/>
        <v>0</v>
      </c>
      <c r="L51" s="451">
        <f t="shared" si="10"/>
        <v>0</v>
      </c>
      <c r="M51" s="451">
        <f t="shared" si="10"/>
        <v>0</v>
      </c>
      <c r="N51" s="451">
        <f t="shared" si="10"/>
        <v>0</v>
      </c>
    </row>
    <row r="52" spans="1:14" s="61" customFormat="1" ht="12.75" customHeight="1" x14ac:dyDescent="0.2">
      <c r="A52" s="252"/>
      <c r="B52" s="253"/>
      <c r="C52" s="504"/>
      <c r="D52" s="505"/>
      <c r="E52" s="506"/>
      <c r="F52" s="258"/>
      <c r="G52" s="258"/>
      <c r="H52" s="258"/>
      <c r="I52" s="258"/>
      <c r="J52" s="258"/>
      <c r="K52" s="258"/>
      <c r="L52" s="258"/>
      <c r="M52" s="258"/>
      <c r="N52" s="258"/>
    </row>
    <row r="53" spans="1:14" s="61" customFormat="1" ht="12.75" customHeight="1" x14ac:dyDescent="0.2">
      <c r="A53" s="254"/>
      <c r="B53" s="255"/>
      <c r="C53" s="507"/>
      <c r="D53" s="508"/>
      <c r="E53" s="509"/>
      <c r="F53" s="250"/>
      <c r="G53" s="250"/>
      <c r="H53" s="250"/>
      <c r="I53" s="250"/>
      <c r="J53" s="250"/>
      <c r="K53" s="250"/>
      <c r="L53" s="250"/>
      <c r="M53" s="250"/>
      <c r="N53" s="250"/>
    </row>
    <row r="54" spans="1:14" s="61" customFormat="1" ht="12.75" customHeight="1" x14ac:dyDescent="0.2">
      <c r="A54" s="254"/>
      <c r="B54" s="255"/>
      <c r="C54" s="507"/>
      <c r="D54" s="508"/>
      <c r="E54" s="509"/>
      <c r="F54" s="250"/>
      <c r="G54" s="250"/>
      <c r="H54" s="250"/>
      <c r="I54" s="250"/>
      <c r="J54" s="250"/>
      <c r="K54" s="250"/>
      <c r="L54" s="250"/>
      <c r="M54" s="250"/>
      <c r="N54" s="250"/>
    </row>
    <row r="55" spans="1:14" s="61" customFormat="1" ht="12" customHeight="1" x14ac:dyDescent="0.2">
      <c r="A55" s="256"/>
      <c r="B55" s="257"/>
      <c r="C55" s="344"/>
      <c r="D55" s="345"/>
      <c r="E55" s="346"/>
      <c r="F55" s="251"/>
      <c r="G55" s="251"/>
      <c r="H55" s="251"/>
      <c r="I55" s="251"/>
      <c r="J55" s="251"/>
      <c r="K55" s="251"/>
      <c r="L55" s="251"/>
      <c r="M55" s="251"/>
      <c r="N55" s="251"/>
    </row>
    <row r="56" spans="1:14" s="452" customFormat="1" ht="12.75" customHeight="1" x14ac:dyDescent="0.2">
      <c r="A56" s="453" t="s">
        <v>136</v>
      </c>
      <c r="B56" s="454"/>
      <c r="C56" s="448"/>
      <c r="D56" s="449"/>
      <c r="E56" s="450"/>
      <c r="F56" s="451">
        <f>SUM(F57:F60)</f>
        <v>0</v>
      </c>
      <c r="G56" s="451">
        <f t="shared" ref="G56:M56" si="11">SUM(G57:G60)</f>
        <v>0</v>
      </c>
      <c r="H56" s="451">
        <f t="shared" si="11"/>
        <v>0</v>
      </c>
      <c r="I56" s="451">
        <f t="shared" si="11"/>
        <v>0</v>
      </c>
      <c r="J56" s="451">
        <f t="shared" si="11"/>
        <v>0</v>
      </c>
      <c r="K56" s="451">
        <f t="shared" si="11"/>
        <v>0</v>
      </c>
      <c r="L56" s="451">
        <f t="shared" si="11"/>
        <v>0</v>
      </c>
      <c r="M56" s="451">
        <f t="shared" si="11"/>
        <v>0</v>
      </c>
      <c r="N56" s="451">
        <f>SUM(N57:N60)</f>
        <v>0</v>
      </c>
    </row>
    <row r="57" spans="1:14" s="61" customFormat="1" ht="12.75" customHeight="1" x14ac:dyDescent="0.2">
      <c r="A57" s="252"/>
      <c r="B57" s="253"/>
      <c r="C57" s="504"/>
      <c r="D57" s="505"/>
      <c r="E57" s="506"/>
      <c r="F57" s="258"/>
      <c r="G57" s="258"/>
      <c r="H57" s="258"/>
      <c r="I57" s="258"/>
      <c r="J57" s="258"/>
      <c r="K57" s="258"/>
      <c r="L57" s="258"/>
      <c r="M57" s="258"/>
      <c r="N57" s="258"/>
    </row>
    <row r="58" spans="1:14" s="61" customFormat="1" ht="12.75" customHeight="1" x14ac:dyDescent="0.2">
      <c r="A58" s="254"/>
      <c r="B58" s="255"/>
      <c r="C58" s="507"/>
      <c r="D58" s="508"/>
      <c r="E58" s="509"/>
      <c r="F58" s="250"/>
      <c r="G58" s="250"/>
      <c r="H58" s="250"/>
      <c r="I58" s="250"/>
      <c r="J58" s="250"/>
      <c r="K58" s="250"/>
      <c r="L58" s="250"/>
      <c r="M58" s="250"/>
      <c r="N58" s="250"/>
    </row>
    <row r="59" spans="1:14" s="61" customFormat="1" ht="12.75" customHeight="1" x14ac:dyDescent="0.2">
      <c r="A59" s="254"/>
      <c r="B59" s="255"/>
      <c r="C59" s="507"/>
      <c r="D59" s="508"/>
      <c r="E59" s="509"/>
      <c r="F59" s="250"/>
      <c r="G59" s="250"/>
      <c r="H59" s="250"/>
      <c r="I59" s="250"/>
      <c r="J59" s="250"/>
      <c r="K59" s="250"/>
      <c r="L59" s="250"/>
      <c r="M59" s="250"/>
      <c r="N59" s="250"/>
    </row>
    <row r="60" spans="1:14" s="61" customFormat="1" ht="12" customHeight="1" x14ac:dyDescent="0.2">
      <c r="A60" s="256"/>
      <c r="B60" s="257"/>
      <c r="C60" s="344"/>
      <c r="D60" s="345"/>
      <c r="E60" s="346"/>
      <c r="F60" s="251"/>
      <c r="G60" s="251"/>
      <c r="H60" s="251"/>
      <c r="I60" s="251"/>
      <c r="J60" s="251"/>
      <c r="K60" s="251"/>
      <c r="L60" s="251"/>
      <c r="M60" s="251"/>
      <c r="N60" s="251"/>
    </row>
    <row r="61" spans="1:14" s="452" customFormat="1" ht="12.75" customHeight="1" x14ac:dyDescent="0.2">
      <c r="A61" s="455" t="s">
        <v>40</v>
      </c>
      <c r="B61" s="456"/>
      <c r="C61" s="448"/>
      <c r="D61" s="449"/>
      <c r="E61" s="450"/>
      <c r="F61" s="451">
        <f t="shared" ref="F61:M61" si="12">SUM(F62:F65)</f>
        <v>0</v>
      </c>
      <c r="G61" s="451">
        <f t="shared" si="12"/>
        <v>0</v>
      </c>
      <c r="H61" s="451">
        <f t="shared" si="12"/>
        <v>0</v>
      </c>
      <c r="I61" s="451">
        <f t="shared" si="12"/>
        <v>0</v>
      </c>
      <c r="J61" s="451">
        <f t="shared" si="12"/>
        <v>0</v>
      </c>
      <c r="K61" s="451">
        <f t="shared" si="12"/>
        <v>0</v>
      </c>
      <c r="L61" s="451">
        <f t="shared" si="12"/>
        <v>0</v>
      </c>
      <c r="M61" s="451">
        <f t="shared" si="12"/>
        <v>0</v>
      </c>
      <c r="N61" s="451">
        <f>SUM(N62:N65)</f>
        <v>0</v>
      </c>
    </row>
    <row r="62" spans="1:14" s="61" customFormat="1" ht="12.75" customHeight="1" x14ac:dyDescent="0.2">
      <c r="A62" s="252"/>
      <c r="B62" s="253"/>
      <c r="C62" s="504"/>
      <c r="D62" s="505"/>
      <c r="E62" s="506"/>
      <c r="F62" s="258"/>
      <c r="G62" s="258"/>
      <c r="H62" s="258"/>
      <c r="I62" s="258"/>
      <c r="J62" s="258"/>
      <c r="K62" s="258"/>
      <c r="L62" s="258"/>
      <c r="M62" s="258"/>
      <c r="N62" s="258"/>
    </row>
    <row r="63" spans="1:14" s="61" customFormat="1" ht="12.75" customHeight="1" x14ac:dyDescent="0.2">
      <c r="A63" s="254"/>
      <c r="B63" s="361"/>
      <c r="C63" s="507"/>
      <c r="D63" s="508"/>
      <c r="E63" s="509"/>
      <c r="F63" s="250"/>
      <c r="G63" s="250"/>
      <c r="H63" s="250"/>
      <c r="I63" s="250"/>
      <c r="J63" s="250"/>
      <c r="K63" s="250"/>
      <c r="L63" s="250"/>
      <c r="M63" s="250"/>
      <c r="N63" s="250"/>
    </row>
    <row r="64" spans="1:14" s="61" customFormat="1" ht="12.75" customHeight="1" x14ac:dyDescent="0.2">
      <c r="A64" s="254"/>
      <c r="B64" s="255"/>
      <c r="C64" s="507"/>
      <c r="D64" s="508"/>
      <c r="E64" s="509"/>
      <c r="F64" s="250"/>
      <c r="G64" s="250"/>
      <c r="H64" s="250"/>
      <c r="I64" s="250"/>
      <c r="J64" s="250"/>
      <c r="K64" s="250"/>
      <c r="L64" s="250"/>
      <c r="M64" s="250"/>
      <c r="N64" s="250"/>
    </row>
    <row r="65" spans="1:14" s="61" customFormat="1" ht="12" customHeight="1" x14ac:dyDescent="0.2">
      <c r="A65" s="436"/>
      <c r="B65" s="257"/>
      <c r="C65" s="344"/>
      <c r="D65" s="345"/>
      <c r="E65" s="346"/>
      <c r="F65" s="251"/>
      <c r="G65" s="251"/>
      <c r="H65" s="251"/>
      <c r="I65" s="251"/>
      <c r="J65" s="251"/>
      <c r="K65" s="251"/>
      <c r="L65" s="251"/>
      <c r="M65" s="251"/>
      <c r="N65" s="251"/>
    </row>
    <row r="66" spans="1:14" s="452" customFormat="1" ht="12.75" customHeight="1" x14ac:dyDescent="0.2">
      <c r="A66" s="453" t="s">
        <v>34</v>
      </c>
      <c r="B66" s="457"/>
      <c r="C66" s="448"/>
      <c r="D66" s="449"/>
      <c r="E66" s="450"/>
      <c r="F66" s="451">
        <f t="shared" ref="F66:M66" si="13">SUM(F67:F70)</f>
        <v>0</v>
      </c>
      <c r="G66" s="451">
        <f t="shared" si="13"/>
        <v>0</v>
      </c>
      <c r="H66" s="451">
        <f t="shared" si="13"/>
        <v>0</v>
      </c>
      <c r="I66" s="451">
        <f t="shared" si="13"/>
        <v>0</v>
      </c>
      <c r="J66" s="451">
        <f t="shared" si="13"/>
        <v>0</v>
      </c>
      <c r="K66" s="451">
        <f t="shared" si="13"/>
        <v>0</v>
      </c>
      <c r="L66" s="451">
        <f t="shared" si="13"/>
        <v>0</v>
      </c>
      <c r="M66" s="451">
        <f t="shared" si="13"/>
        <v>0</v>
      </c>
      <c r="N66" s="451">
        <f>SUM(N67:N70)</f>
        <v>0</v>
      </c>
    </row>
    <row r="67" spans="1:14" s="61" customFormat="1" ht="12.75" customHeight="1" x14ac:dyDescent="0.2">
      <c r="A67" s="252"/>
      <c r="B67" s="253"/>
      <c r="C67" s="504"/>
      <c r="D67" s="505"/>
      <c r="E67" s="506"/>
      <c r="F67" s="258"/>
      <c r="G67" s="258"/>
      <c r="H67" s="258"/>
      <c r="I67" s="258"/>
      <c r="J67" s="258"/>
      <c r="K67" s="258"/>
      <c r="L67" s="258"/>
      <c r="M67" s="258"/>
      <c r="N67" s="258"/>
    </row>
    <row r="68" spans="1:14" s="61" customFormat="1" ht="12.75" customHeight="1" x14ac:dyDescent="0.2">
      <c r="A68" s="254"/>
      <c r="B68" s="255"/>
      <c r="C68" s="507"/>
      <c r="D68" s="508"/>
      <c r="E68" s="509"/>
      <c r="F68" s="250"/>
      <c r="G68" s="250"/>
      <c r="H68" s="250"/>
      <c r="I68" s="250"/>
      <c r="J68" s="250"/>
      <c r="K68" s="250"/>
      <c r="L68" s="250"/>
      <c r="M68" s="250"/>
      <c r="N68" s="250"/>
    </row>
    <row r="69" spans="1:14" s="61" customFormat="1" ht="12.75" customHeight="1" x14ac:dyDescent="0.2">
      <c r="A69" s="254"/>
      <c r="B69" s="255"/>
      <c r="C69" s="507"/>
      <c r="D69" s="508"/>
      <c r="E69" s="509"/>
      <c r="F69" s="250"/>
      <c r="G69" s="250"/>
      <c r="H69" s="250"/>
      <c r="I69" s="250"/>
      <c r="J69" s="250"/>
      <c r="K69" s="250"/>
      <c r="L69" s="250"/>
      <c r="M69" s="250"/>
      <c r="N69" s="250"/>
    </row>
    <row r="70" spans="1:14" s="61" customFormat="1" ht="12" customHeight="1" x14ac:dyDescent="0.2">
      <c r="A70" s="256"/>
      <c r="B70" s="257"/>
      <c r="C70" s="344"/>
      <c r="D70" s="345"/>
      <c r="E70" s="346"/>
      <c r="F70" s="251"/>
      <c r="G70" s="251"/>
      <c r="H70" s="251"/>
      <c r="I70" s="251"/>
      <c r="J70" s="251"/>
      <c r="K70" s="251"/>
      <c r="L70" s="251"/>
      <c r="M70" s="251"/>
      <c r="N70" s="251"/>
    </row>
    <row r="71" spans="1:14" s="452" customFormat="1" ht="12.75" customHeight="1" x14ac:dyDescent="0.2">
      <c r="A71" s="455" t="s">
        <v>35</v>
      </c>
      <c r="B71" s="454"/>
      <c r="C71" s="448"/>
      <c r="D71" s="449"/>
      <c r="E71" s="450"/>
      <c r="F71" s="451">
        <f t="shared" ref="F71:M71" si="14">SUM(F72:F75)</f>
        <v>0</v>
      </c>
      <c r="G71" s="451">
        <f t="shared" si="14"/>
        <v>0</v>
      </c>
      <c r="H71" s="451">
        <f t="shared" si="14"/>
        <v>0</v>
      </c>
      <c r="I71" s="451">
        <f t="shared" si="14"/>
        <v>0</v>
      </c>
      <c r="J71" s="451">
        <f t="shared" si="14"/>
        <v>0</v>
      </c>
      <c r="K71" s="451">
        <f t="shared" si="14"/>
        <v>0</v>
      </c>
      <c r="L71" s="451">
        <f t="shared" si="14"/>
        <v>0</v>
      </c>
      <c r="M71" s="451">
        <f t="shared" si="14"/>
        <v>0</v>
      </c>
      <c r="N71" s="451">
        <f>SUM(N72:N75)</f>
        <v>0</v>
      </c>
    </row>
    <row r="72" spans="1:14" s="61" customFormat="1" ht="12.75" customHeight="1" x14ac:dyDescent="0.2">
      <c r="A72" s="252"/>
      <c r="B72" s="253"/>
      <c r="C72" s="504"/>
      <c r="D72" s="505"/>
      <c r="E72" s="506"/>
      <c r="F72" s="258"/>
      <c r="G72" s="258"/>
      <c r="H72" s="258"/>
      <c r="I72" s="258"/>
      <c r="J72" s="258"/>
      <c r="K72" s="258"/>
      <c r="L72" s="258"/>
      <c r="M72" s="258"/>
      <c r="N72" s="258"/>
    </row>
    <row r="73" spans="1:14" s="61" customFormat="1" ht="12.75" customHeight="1" x14ac:dyDescent="0.2">
      <c r="A73" s="254"/>
      <c r="B73" s="255"/>
      <c r="C73" s="507"/>
      <c r="D73" s="508"/>
      <c r="E73" s="509"/>
      <c r="F73" s="250"/>
      <c r="G73" s="250"/>
      <c r="H73" s="250"/>
      <c r="I73" s="250"/>
      <c r="J73" s="250"/>
      <c r="K73" s="250"/>
      <c r="L73" s="250"/>
      <c r="M73" s="250"/>
      <c r="N73" s="250"/>
    </row>
    <row r="74" spans="1:14" s="61" customFormat="1" ht="12.75" customHeight="1" x14ac:dyDescent="0.2">
      <c r="A74" s="254"/>
      <c r="B74" s="255"/>
      <c r="C74" s="507"/>
      <c r="D74" s="508"/>
      <c r="E74" s="509"/>
      <c r="F74" s="250"/>
      <c r="G74" s="250"/>
      <c r="H74" s="250"/>
      <c r="I74" s="250"/>
      <c r="J74" s="250"/>
      <c r="K74" s="250"/>
      <c r="L74" s="250"/>
      <c r="M74" s="250"/>
      <c r="N74" s="250"/>
    </row>
    <row r="75" spans="1:14" s="61" customFormat="1" ht="12" customHeight="1" x14ac:dyDescent="0.2">
      <c r="A75" s="256"/>
      <c r="B75" s="257"/>
      <c r="C75" s="344"/>
      <c r="D75" s="345"/>
      <c r="E75" s="346"/>
      <c r="F75" s="251"/>
      <c r="G75" s="251"/>
      <c r="H75" s="251"/>
      <c r="I75" s="251"/>
      <c r="J75" s="251"/>
      <c r="K75" s="251"/>
      <c r="L75" s="251"/>
      <c r="M75" s="251"/>
      <c r="N75" s="251"/>
    </row>
    <row r="76" spans="1:14" s="452" customFormat="1" ht="12.75" customHeight="1" x14ac:dyDescent="0.2">
      <c r="A76" s="453" t="s">
        <v>137</v>
      </c>
      <c r="B76" s="457"/>
      <c r="C76" s="448"/>
      <c r="D76" s="449"/>
      <c r="E76" s="450"/>
      <c r="F76" s="451">
        <f t="shared" ref="F76:M76" si="15">SUM(F77:F80)</f>
        <v>0</v>
      </c>
      <c r="G76" s="451">
        <f t="shared" si="15"/>
        <v>0</v>
      </c>
      <c r="H76" s="451">
        <f t="shared" si="15"/>
        <v>0</v>
      </c>
      <c r="I76" s="451">
        <f t="shared" si="15"/>
        <v>0</v>
      </c>
      <c r="J76" s="451">
        <f t="shared" si="15"/>
        <v>0</v>
      </c>
      <c r="K76" s="451">
        <f t="shared" si="15"/>
        <v>0</v>
      </c>
      <c r="L76" s="451">
        <f t="shared" si="15"/>
        <v>0</v>
      </c>
      <c r="M76" s="451">
        <f t="shared" si="15"/>
        <v>0</v>
      </c>
      <c r="N76" s="451">
        <f>SUM(N77:N80)</f>
        <v>0</v>
      </c>
    </row>
    <row r="77" spans="1:14" s="61" customFormat="1" ht="12.75" customHeight="1" x14ac:dyDescent="0.2">
      <c r="A77" s="252"/>
      <c r="B77" s="253"/>
      <c r="C77" s="504"/>
      <c r="D77" s="505"/>
      <c r="E77" s="506"/>
      <c r="F77" s="258"/>
      <c r="G77" s="258"/>
      <c r="H77" s="258"/>
      <c r="I77" s="258"/>
      <c r="J77" s="258"/>
      <c r="K77" s="258"/>
      <c r="L77" s="258"/>
      <c r="M77" s="258"/>
      <c r="N77" s="258"/>
    </row>
    <row r="78" spans="1:14" s="61" customFormat="1" ht="12.75" customHeight="1" x14ac:dyDescent="0.2">
      <c r="A78" s="254"/>
      <c r="B78" s="255"/>
      <c r="C78" s="507"/>
      <c r="D78" s="508"/>
      <c r="E78" s="509"/>
      <c r="F78" s="250"/>
      <c r="G78" s="250"/>
      <c r="H78" s="250"/>
      <c r="I78" s="250"/>
      <c r="J78" s="250"/>
      <c r="K78" s="250"/>
      <c r="L78" s="250"/>
      <c r="M78" s="250"/>
      <c r="N78" s="250"/>
    </row>
    <row r="79" spans="1:14" s="61" customFormat="1" ht="12.75" customHeight="1" x14ac:dyDescent="0.2">
      <c r="A79" s="254"/>
      <c r="B79" s="255"/>
      <c r="C79" s="507"/>
      <c r="D79" s="508"/>
      <c r="E79" s="509"/>
      <c r="F79" s="250"/>
      <c r="G79" s="250"/>
      <c r="H79" s="250"/>
      <c r="I79" s="250"/>
      <c r="J79" s="250"/>
      <c r="K79" s="250"/>
      <c r="L79" s="250"/>
      <c r="M79" s="250"/>
      <c r="N79" s="250"/>
    </row>
    <row r="80" spans="1:14" s="61" customFormat="1" ht="12" customHeight="1" x14ac:dyDescent="0.2">
      <c r="A80" s="256"/>
      <c r="B80" s="257"/>
      <c r="C80" s="344"/>
      <c r="D80" s="345"/>
      <c r="E80" s="346"/>
      <c r="F80" s="251"/>
      <c r="G80" s="251"/>
      <c r="H80" s="251"/>
      <c r="I80" s="251"/>
      <c r="J80" s="251"/>
      <c r="K80" s="251"/>
      <c r="L80" s="251"/>
      <c r="M80" s="251"/>
      <c r="N80" s="251"/>
    </row>
    <row r="81" spans="1:14" s="452" customFormat="1" ht="12.75" customHeight="1" x14ac:dyDescent="0.2">
      <c r="A81" s="458" t="s">
        <v>463</v>
      </c>
      <c r="B81" s="453"/>
      <c r="C81" s="448"/>
      <c r="D81" s="449"/>
      <c r="E81" s="450"/>
      <c r="F81" s="451">
        <f t="shared" ref="F81:M81" si="16">SUM(F82:F85)</f>
        <v>0</v>
      </c>
      <c r="G81" s="451">
        <f t="shared" si="16"/>
        <v>0</v>
      </c>
      <c r="H81" s="451">
        <f t="shared" si="16"/>
        <v>0</v>
      </c>
      <c r="I81" s="451">
        <f t="shared" si="16"/>
        <v>0</v>
      </c>
      <c r="J81" s="451">
        <f t="shared" si="16"/>
        <v>0</v>
      </c>
      <c r="K81" s="451">
        <f t="shared" si="16"/>
        <v>0</v>
      </c>
      <c r="L81" s="451">
        <f t="shared" si="16"/>
        <v>0</v>
      </c>
      <c r="M81" s="451">
        <f t="shared" si="16"/>
        <v>0</v>
      </c>
      <c r="N81" s="451">
        <f>SUM(N82:N85)</f>
        <v>0</v>
      </c>
    </row>
    <row r="82" spans="1:14" s="61" customFormat="1" ht="12.75" customHeight="1" x14ac:dyDescent="0.2">
      <c r="A82" s="252"/>
      <c r="B82" s="253"/>
      <c r="C82" s="504"/>
      <c r="D82" s="505"/>
      <c r="E82" s="506"/>
      <c r="F82" s="258"/>
      <c r="G82" s="258"/>
      <c r="H82" s="258"/>
      <c r="I82" s="258"/>
      <c r="J82" s="258"/>
      <c r="K82" s="258"/>
      <c r="L82" s="258"/>
      <c r="M82" s="258"/>
      <c r="N82" s="258"/>
    </row>
    <row r="83" spans="1:14" s="61" customFormat="1" ht="12.75" customHeight="1" x14ac:dyDescent="0.2">
      <c r="A83" s="254"/>
      <c r="B83" s="255"/>
      <c r="C83" s="507"/>
      <c r="D83" s="508"/>
      <c r="E83" s="509"/>
      <c r="F83" s="250"/>
      <c r="G83" s="250"/>
      <c r="H83" s="250"/>
      <c r="I83" s="250"/>
      <c r="J83" s="250"/>
      <c r="K83" s="250"/>
      <c r="L83" s="250"/>
      <c r="M83" s="250"/>
      <c r="N83" s="250"/>
    </row>
    <row r="84" spans="1:14" s="61" customFormat="1" ht="12.75" customHeight="1" x14ac:dyDescent="0.2">
      <c r="A84" s="254"/>
      <c r="B84" s="255"/>
      <c r="C84" s="507"/>
      <c r="D84" s="508"/>
      <c r="E84" s="509"/>
      <c r="F84" s="250"/>
      <c r="G84" s="250"/>
      <c r="H84" s="250"/>
      <c r="I84" s="250"/>
      <c r="J84" s="250"/>
      <c r="K84" s="250"/>
      <c r="L84" s="250"/>
      <c r="M84" s="250"/>
      <c r="N84" s="250"/>
    </row>
    <row r="85" spans="1:14" s="61" customFormat="1" ht="12" customHeight="1" x14ac:dyDescent="0.2">
      <c r="A85" s="256"/>
      <c r="B85" s="257"/>
      <c r="C85" s="344"/>
      <c r="D85" s="345"/>
      <c r="E85" s="346"/>
      <c r="F85" s="251"/>
      <c r="G85" s="251"/>
      <c r="H85" s="251"/>
      <c r="I85" s="251"/>
      <c r="J85" s="251"/>
      <c r="K85" s="251"/>
      <c r="L85" s="251"/>
      <c r="M85" s="251"/>
      <c r="N85" s="251"/>
    </row>
    <row r="86" spans="1:14" s="452" customFormat="1" ht="12.75" customHeight="1" x14ac:dyDescent="0.2">
      <c r="A86" s="455" t="s">
        <v>36</v>
      </c>
      <c r="B86" s="454"/>
      <c r="C86" s="448"/>
      <c r="D86" s="449"/>
      <c r="E86" s="450"/>
      <c r="F86" s="451">
        <f t="shared" ref="F86:M86" si="17">SUM(F87:F90)</f>
        <v>0</v>
      </c>
      <c r="G86" s="451">
        <f t="shared" si="17"/>
        <v>0</v>
      </c>
      <c r="H86" s="451">
        <f t="shared" si="17"/>
        <v>0</v>
      </c>
      <c r="I86" s="451">
        <f t="shared" si="17"/>
        <v>0</v>
      </c>
      <c r="J86" s="451">
        <f t="shared" si="17"/>
        <v>0</v>
      </c>
      <c r="K86" s="451">
        <f t="shared" si="17"/>
        <v>0</v>
      </c>
      <c r="L86" s="451">
        <f t="shared" si="17"/>
        <v>0</v>
      </c>
      <c r="M86" s="451">
        <f t="shared" si="17"/>
        <v>0</v>
      </c>
      <c r="N86" s="451">
        <f>SUM(N87:N90)</f>
        <v>0</v>
      </c>
    </row>
    <row r="87" spans="1:14" s="61" customFormat="1" ht="12.75" customHeight="1" x14ac:dyDescent="0.2">
      <c r="A87" s="252"/>
      <c r="B87" s="253"/>
      <c r="C87" s="504"/>
      <c r="D87" s="505"/>
      <c r="E87" s="506"/>
      <c r="F87" s="258"/>
      <c r="G87" s="258"/>
      <c r="H87" s="258"/>
      <c r="I87" s="258"/>
      <c r="J87" s="258"/>
      <c r="K87" s="258"/>
      <c r="L87" s="258"/>
      <c r="M87" s="258"/>
      <c r="N87" s="258"/>
    </row>
    <row r="88" spans="1:14" s="61" customFormat="1" ht="12.75" customHeight="1" x14ac:dyDescent="0.2">
      <c r="A88" s="254"/>
      <c r="B88" s="255"/>
      <c r="C88" s="507"/>
      <c r="D88" s="508"/>
      <c r="E88" s="509"/>
      <c r="F88" s="250"/>
      <c r="G88" s="250"/>
      <c r="H88" s="250"/>
      <c r="I88" s="250"/>
      <c r="J88" s="250"/>
      <c r="K88" s="250"/>
      <c r="L88" s="250"/>
      <c r="M88" s="250"/>
      <c r="N88" s="250"/>
    </row>
    <row r="89" spans="1:14" s="61" customFormat="1" ht="12.75" customHeight="1" x14ac:dyDescent="0.2">
      <c r="A89" s="254"/>
      <c r="B89" s="255"/>
      <c r="C89" s="507"/>
      <c r="D89" s="508"/>
      <c r="E89" s="509"/>
      <c r="F89" s="250"/>
      <c r="G89" s="250"/>
      <c r="H89" s="250"/>
      <c r="I89" s="250"/>
      <c r="J89" s="250"/>
      <c r="K89" s="250"/>
      <c r="L89" s="250"/>
      <c r="M89" s="250"/>
      <c r="N89" s="250"/>
    </row>
    <row r="90" spans="1:14" s="61" customFormat="1" ht="12" customHeight="1" x14ac:dyDescent="0.2">
      <c r="A90" s="256"/>
      <c r="B90" s="257"/>
      <c r="C90" s="344"/>
      <c r="D90" s="345"/>
      <c r="E90" s="346"/>
      <c r="F90" s="251"/>
      <c r="G90" s="251"/>
      <c r="H90" s="251"/>
      <c r="I90" s="251"/>
      <c r="J90" s="251"/>
      <c r="K90" s="251"/>
      <c r="L90" s="251"/>
      <c r="M90" s="251"/>
      <c r="N90" s="251"/>
    </row>
    <row r="91" spans="1:14" s="452" customFormat="1" ht="12.75" customHeight="1" x14ac:dyDescent="0.2">
      <c r="A91" s="455" t="s">
        <v>37</v>
      </c>
      <c r="B91" s="454"/>
      <c r="C91" s="448"/>
      <c r="D91" s="449"/>
      <c r="E91" s="450"/>
      <c r="F91" s="451">
        <f t="shared" ref="F91:M91" si="18">SUM(F92:F95)</f>
        <v>0</v>
      </c>
      <c r="G91" s="451">
        <f t="shared" si="18"/>
        <v>0</v>
      </c>
      <c r="H91" s="451">
        <f t="shared" si="18"/>
        <v>0</v>
      </c>
      <c r="I91" s="451">
        <f t="shared" si="18"/>
        <v>0</v>
      </c>
      <c r="J91" s="451">
        <f t="shared" si="18"/>
        <v>0</v>
      </c>
      <c r="K91" s="451">
        <f t="shared" si="18"/>
        <v>0</v>
      </c>
      <c r="L91" s="451">
        <f t="shared" si="18"/>
        <v>0</v>
      </c>
      <c r="M91" s="451">
        <f t="shared" si="18"/>
        <v>0</v>
      </c>
      <c r="N91" s="451">
        <f>SUM(N92:N95)</f>
        <v>0</v>
      </c>
    </row>
    <row r="92" spans="1:14" s="61" customFormat="1" ht="12.75" customHeight="1" x14ac:dyDescent="0.2">
      <c r="A92" s="252"/>
      <c r="B92" s="253"/>
      <c r="C92" s="504"/>
      <c r="D92" s="505"/>
      <c r="E92" s="506"/>
      <c r="F92" s="258"/>
      <c r="G92" s="258"/>
      <c r="H92" s="258"/>
      <c r="I92" s="258"/>
      <c r="J92" s="258"/>
      <c r="K92" s="258"/>
      <c r="L92" s="258"/>
      <c r="M92" s="258"/>
      <c r="N92" s="258"/>
    </row>
    <row r="93" spans="1:14" s="61" customFormat="1" ht="12.75" customHeight="1" x14ac:dyDescent="0.2">
      <c r="A93" s="254"/>
      <c r="B93" s="255"/>
      <c r="C93" s="507"/>
      <c r="D93" s="508"/>
      <c r="E93" s="509"/>
      <c r="F93" s="250"/>
      <c r="G93" s="250"/>
      <c r="H93" s="250"/>
      <c r="I93" s="250"/>
      <c r="J93" s="250"/>
      <c r="K93" s="250"/>
      <c r="L93" s="250"/>
      <c r="M93" s="250"/>
      <c r="N93" s="250"/>
    </row>
    <row r="94" spans="1:14" s="61" customFormat="1" ht="12.75" customHeight="1" x14ac:dyDescent="0.2">
      <c r="A94" s="254"/>
      <c r="B94" s="255"/>
      <c r="C94" s="507"/>
      <c r="D94" s="508"/>
      <c r="E94" s="509"/>
      <c r="F94" s="250"/>
      <c r="G94" s="250"/>
      <c r="H94" s="250"/>
      <c r="I94" s="250"/>
      <c r="J94" s="250"/>
      <c r="K94" s="250"/>
      <c r="L94" s="250"/>
      <c r="M94" s="250"/>
      <c r="N94" s="250"/>
    </row>
    <row r="95" spans="1:14" s="61" customFormat="1" ht="12" customHeight="1" x14ac:dyDescent="0.2">
      <c r="A95" s="256"/>
      <c r="B95" s="257"/>
      <c r="C95" s="344"/>
      <c r="D95" s="345"/>
      <c r="E95" s="346"/>
      <c r="F95" s="251"/>
      <c r="G95" s="251"/>
      <c r="H95" s="251"/>
      <c r="I95" s="251"/>
      <c r="J95" s="251"/>
      <c r="K95" s="251"/>
      <c r="L95" s="251"/>
      <c r="M95" s="251"/>
      <c r="N95" s="251"/>
    </row>
    <row r="96" spans="1:14" s="452" customFormat="1" ht="12.75" customHeight="1" x14ac:dyDescent="0.2">
      <c r="A96" s="453" t="s">
        <v>38</v>
      </c>
      <c r="B96" s="457"/>
      <c r="C96" s="448"/>
      <c r="D96" s="449"/>
      <c r="E96" s="450"/>
      <c r="F96" s="451">
        <f t="shared" ref="F96:M96" si="19">SUM(F97:F100)</f>
        <v>0</v>
      </c>
      <c r="G96" s="451">
        <f t="shared" si="19"/>
        <v>0</v>
      </c>
      <c r="H96" s="451">
        <f t="shared" si="19"/>
        <v>0</v>
      </c>
      <c r="I96" s="451">
        <f t="shared" si="19"/>
        <v>0</v>
      </c>
      <c r="J96" s="451">
        <f t="shared" si="19"/>
        <v>0</v>
      </c>
      <c r="K96" s="451">
        <f t="shared" si="19"/>
        <v>0</v>
      </c>
      <c r="L96" s="451">
        <f t="shared" si="19"/>
        <v>0</v>
      </c>
      <c r="M96" s="451">
        <f t="shared" si="19"/>
        <v>0</v>
      </c>
      <c r="N96" s="451">
        <f>SUM(N97:N100)</f>
        <v>0</v>
      </c>
    </row>
    <row r="97" spans="1:14" s="61" customFormat="1" ht="12.75" customHeight="1" x14ac:dyDescent="0.2">
      <c r="A97" s="252"/>
      <c r="B97" s="253"/>
      <c r="C97" s="504"/>
      <c r="D97" s="505"/>
      <c r="E97" s="506"/>
      <c r="F97" s="258"/>
      <c r="G97" s="258"/>
      <c r="H97" s="258"/>
      <c r="I97" s="258"/>
      <c r="J97" s="258"/>
      <c r="K97" s="258"/>
      <c r="L97" s="258"/>
      <c r="M97" s="258"/>
      <c r="N97" s="258"/>
    </row>
    <row r="98" spans="1:14" s="61" customFormat="1" ht="12.75" customHeight="1" x14ac:dyDescent="0.2">
      <c r="A98" s="254"/>
      <c r="B98" s="255"/>
      <c r="C98" s="507"/>
      <c r="D98" s="508"/>
      <c r="E98" s="509"/>
      <c r="F98" s="250"/>
      <c r="G98" s="250"/>
      <c r="H98" s="250"/>
      <c r="I98" s="250"/>
      <c r="J98" s="250"/>
      <c r="K98" s="250"/>
      <c r="L98" s="250"/>
      <c r="M98" s="250"/>
      <c r="N98" s="250"/>
    </row>
    <row r="99" spans="1:14" s="61" customFormat="1" ht="12.75" customHeight="1" x14ac:dyDescent="0.2">
      <c r="A99" s="254"/>
      <c r="B99" s="255"/>
      <c r="C99" s="507"/>
      <c r="D99" s="508"/>
      <c r="E99" s="509"/>
      <c r="F99" s="250"/>
      <c r="G99" s="250"/>
      <c r="H99" s="250"/>
      <c r="I99" s="250"/>
      <c r="J99" s="250"/>
      <c r="K99" s="250"/>
      <c r="L99" s="250"/>
      <c r="M99" s="250"/>
      <c r="N99" s="250"/>
    </row>
    <row r="100" spans="1:14" s="61" customFormat="1" ht="12" customHeight="1" x14ac:dyDescent="0.2">
      <c r="A100" s="256"/>
      <c r="B100" s="257"/>
      <c r="C100" s="344"/>
      <c r="D100" s="345"/>
      <c r="E100" s="346"/>
      <c r="F100" s="251"/>
      <c r="G100" s="251"/>
      <c r="H100" s="251"/>
      <c r="I100" s="251"/>
      <c r="J100" s="251"/>
      <c r="K100" s="251"/>
      <c r="L100" s="251"/>
      <c r="M100" s="251"/>
      <c r="N100" s="251"/>
    </row>
    <row r="101" spans="1:14" s="139" customFormat="1" ht="12.75" customHeight="1" x14ac:dyDescent="0.2">
      <c r="A101" s="240" t="s">
        <v>71</v>
      </c>
      <c r="B101" s="241"/>
      <c r="C101" s="242"/>
      <c r="D101" s="243"/>
      <c r="E101" s="244"/>
      <c r="F101" s="245">
        <f>F51+F56+F61+F66+F71+F76+F81+F86+F91+F96</f>
        <v>0</v>
      </c>
      <c r="G101" s="245">
        <f t="shared" ref="G101:M101" si="20">G51+G56+G61+G66+G71+G76+G81+G86+G91+G96</f>
        <v>0</v>
      </c>
      <c r="H101" s="245">
        <f t="shared" si="20"/>
        <v>0</v>
      </c>
      <c r="I101" s="245">
        <f>I51+I56+I61+I66+I71+I76+I81+I86+I91+I96</f>
        <v>0</v>
      </c>
      <c r="J101" s="245">
        <f t="shared" si="20"/>
        <v>0</v>
      </c>
      <c r="K101" s="245">
        <f t="shared" si="20"/>
        <v>0</v>
      </c>
      <c r="L101" s="245">
        <f t="shared" si="20"/>
        <v>0</v>
      </c>
      <c r="M101" s="245">
        <f t="shared" si="20"/>
        <v>0</v>
      </c>
      <c r="N101" s="245">
        <f>N51+N56+N61+N66+N71+N76+N81+N86+N91+N96</f>
        <v>0</v>
      </c>
    </row>
    <row r="102" spans="1:14" s="61" customFormat="1" ht="12.75" customHeight="1" x14ac:dyDescent="0.2">
      <c r="A102" s="246"/>
      <c r="B102" s="247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s="60" customFormat="1" ht="12.75" hidden="1" customHeight="1" x14ac:dyDescent="0.2">
      <c r="A103" s="212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</row>
    <row r="104" spans="1:14" s="60" customFormat="1" ht="12.75" hidden="1" customHeight="1" x14ac:dyDescent="0.2">
      <c r="A104" s="212"/>
    </row>
    <row r="105" spans="1:14" s="60" customFormat="1" ht="12.75" hidden="1" customHeight="1" x14ac:dyDescent="0.2">
      <c r="A105" s="212"/>
    </row>
    <row r="106" spans="1:14" s="60" customFormat="1" ht="12.75" hidden="1" customHeight="1" x14ac:dyDescent="0.2">
      <c r="A106" s="212"/>
    </row>
    <row r="107" spans="1:14" s="60" customFormat="1" ht="12.75" hidden="1" customHeight="1" x14ac:dyDescent="0.2">
      <c r="A107" s="212"/>
    </row>
    <row r="108" spans="1:14" s="60" customFormat="1" ht="12.75" hidden="1" customHeight="1" x14ac:dyDescent="0.2">
      <c r="A108" s="212"/>
    </row>
    <row r="109" spans="1:14" s="60" customFormat="1" ht="12.75" hidden="1" customHeight="1" x14ac:dyDescent="0.2">
      <c r="A109" s="212"/>
    </row>
    <row r="110" spans="1:14" s="60" customFormat="1" ht="12.75" hidden="1" customHeight="1" x14ac:dyDescent="0.2">
      <c r="A110" s="212"/>
    </row>
    <row r="111" spans="1:14" s="60" customFormat="1" ht="12.75" hidden="1" customHeight="1" x14ac:dyDescent="0.2">
      <c r="A111" s="212"/>
    </row>
    <row r="112" spans="1:14" s="60" customFormat="1" ht="12.75" hidden="1" customHeight="1" x14ac:dyDescent="0.2">
      <c r="A112" s="212"/>
    </row>
    <row r="113" spans="1:1" s="60" customFormat="1" ht="12.75" hidden="1" customHeight="1" x14ac:dyDescent="0.2">
      <c r="A113" s="212"/>
    </row>
    <row r="114" spans="1:1" s="60" customFormat="1" ht="12.75" hidden="1" customHeight="1" x14ac:dyDescent="0.2">
      <c r="A114" s="212"/>
    </row>
    <row r="115" spans="1:1" s="60" customFormat="1" ht="12.75" hidden="1" customHeight="1" x14ac:dyDescent="0.2">
      <c r="A115" s="212"/>
    </row>
    <row r="116" spans="1:1" s="60" customFormat="1" ht="12.75" hidden="1" customHeight="1" x14ac:dyDescent="0.2">
      <c r="A116" s="212"/>
    </row>
    <row r="117" spans="1:1" s="60" customFormat="1" ht="12.75" hidden="1" customHeight="1" x14ac:dyDescent="0.2">
      <c r="A117" s="212"/>
    </row>
    <row r="118" spans="1:1" s="60" customFormat="1" ht="12.75" hidden="1" customHeight="1" x14ac:dyDescent="0.2">
      <c r="A118" s="212"/>
    </row>
    <row r="119" spans="1:1" s="60" customFormat="1" ht="12.75" hidden="1" customHeight="1" x14ac:dyDescent="0.2">
      <c r="A119" s="212"/>
    </row>
    <row r="120" spans="1:1" s="60" customFormat="1" ht="12.75" hidden="1" customHeight="1" x14ac:dyDescent="0.2">
      <c r="A120" s="212"/>
    </row>
    <row r="121" spans="1:1" s="60" customFormat="1" ht="12.75" hidden="1" customHeight="1" x14ac:dyDescent="0.2">
      <c r="A121" s="212"/>
    </row>
    <row r="122" spans="1:1" x14ac:dyDescent="0.2"/>
    <row r="123" spans="1:1" x14ac:dyDescent="0.2"/>
    <row r="124" spans="1:1" x14ac:dyDescent="0.2"/>
    <row r="125" spans="1:1" x14ac:dyDescent="0.2"/>
    <row r="126" spans="1:1" x14ac:dyDescent="0.2"/>
    <row r="127" spans="1:1" x14ac:dyDescent="0.2"/>
    <row r="128" spans="1:1" x14ac:dyDescent="0.2"/>
  </sheetData>
  <sheetProtection algorithmName="SHA-512" hashValue="NG5cvXRy2w6sx+m3axarDZN38MJUft7CPgYoKwuRRcDXMsCyo4y/nM+xviUpsyJHmvnBIR2cxWdf7aPHpMJxXw==" saltValue="qua6N9/IMfkZruxTczM9mw==" spinCount="100000" sheet="1" objects="1" scenarios="1"/>
  <mergeCells count="9">
    <mergeCell ref="C27:D28"/>
    <mergeCell ref="C35:C36"/>
    <mergeCell ref="A3:B4"/>
    <mergeCell ref="A48:B49"/>
    <mergeCell ref="A23:B23"/>
    <mergeCell ref="A27:B28"/>
    <mergeCell ref="A35:B36"/>
    <mergeCell ref="A41:B42"/>
    <mergeCell ref="C41:C42"/>
  </mergeCells>
  <phoneticPr fontId="18" type="noConversion"/>
  <dataValidations count="8">
    <dataValidation allowBlank="1" showInputMessage="1" showErrorMessage="1" promptTitle="Hinweis" prompt="Veränderungen Budget Vorjahr und Budget 1. Planjahr in Tabellenblatt &quot;Budget&quot; erfassen." sqref="C48:E100"/>
    <dataValidation type="list" allowBlank="1" showInputMessage="1" showErrorMessage="1" promptTitle="Hinweis" prompt="2-stellige Artennummer eingeben. _x000a_Bei mehreren Nummern Schwerpunktsprinzip anwenden." sqref="A52:A55 A97:A100 A92:A95 A87:A90 A82:A85 A77:A80 A72:A75 A67:A70 A62:A65 A57:A60">
      <formula1>"30,31,34,35,36,41,42,43,44,45,46"</formula1>
    </dataValidation>
    <dataValidation allowBlank="1" showInputMessage="1" showErrorMessage="1" promptTitle="Hinweis:" prompt="Beträge für 1. Planjahr werden jeweils Mitte Jahr kommuniziert. Diese auch für Folgejahre einsetzen. Ein abweichender Betrag ist aber auch möglich (Änderung relevante Faktoren)." sqref="E29"/>
    <dataValidation allowBlank="1" showInputMessage="1" showErrorMessage="1" promptTitle="Hinweis:" prompt="Beträge für 1. Planjahr werden jeweils Mitte Jahr kommuniziert. Diese auch für Folgejahre einsetzen. Ein abweichender Betrag ist aber auch möglich (Änderung relevante Faktoren)." sqref="E30"/>
    <dataValidation allowBlank="1" showInputMessage="1" showErrorMessage="1" promptTitle="Hinweis:" prompt="Gem. Informationsschreiben vom 17.03.2017 im Jahr 2018 CHF 16.-- / EinwohnerIn (Betrag oder Formel) einsetzen. Für Folgejahre entweder neuen, kommunizierten Betrag verwenden oder bisherigen mit geschätzter Einwohnerzahl." sqref="E33"/>
    <dataValidation allowBlank="1" showInputMessage="1" showErrorMessage="1" promptTitle="Hinweis:" prompt="Beträge für 1. Planjahr werden jeweils Mitte Jahr kommuniziert. Diese auch für Folgejahre einsetzen. Ein abweichender Betrag ist aber auch möglich (Änderung relevante Faktoren)." sqref="F29"/>
    <dataValidation allowBlank="1" showInputMessage="1" showErrorMessage="1" promptTitle="Hinweis:" prompt="Beträge für 1. Planjahr werden jeweils Mitte Jahr kommuniziert. Diese auch für Folgejahre einsetzen. Ein abweichender Betrag ist aber auch möglich (Änderung relevante Faktoren)." sqref="F30"/>
    <dataValidation allowBlank="1" showInputMessage="1" showErrorMessage="1" promptTitle="Hinweis:" prompt="Gem. Informationsschreiben vom 17.03.2017 im Jahr 2018 CHF 16.-- / EinwohnerIn (Betrag oder Formel) einsetzen. Für Folgejahre entweder neuen, kommunizierten Betrag verwenden oder bisherigen mit geschätzter Einwohnerzahl." sqref="F33"/>
  </dataValidations>
  <pageMargins left="0.78740157480314965" right="0.23622047244094491" top="0.39370078740157483" bottom="0.43" header="0.51181102362204722" footer="0.25"/>
  <pageSetup paperSize="9" scale="74" fitToHeight="0" orientation="landscape" r:id="rId1"/>
  <headerFooter alignWithMargins="0">
    <oddFooter>&amp;L&amp;"Arial,Standard"&amp;8&amp;F / &amp;A&amp;C&amp;"Arial,Standard"&amp;8Seite &amp;P / &amp;N&amp;R&amp;"Arial,Standard"&amp;8&amp;D</oddFooter>
  </headerFooter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8" r:id="rId4" name="Button 10">
              <controlPr defaultSize="0" print="0" autoFill="0" autoPict="0" macro="[0]!Drucken">
                <anchor moveWithCells="1">
                  <from>
                    <xdr:col>1</xdr:col>
                    <xdr:colOff>2114550</xdr:colOff>
                    <xdr:row>0</xdr:row>
                    <xdr:rowOff>57150</xdr:rowOff>
                  </from>
                  <to>
                    <xdr:col>1</xdr:col>
                    <xdr:colOff>3009900</xdr:colOff>
                    <xdr:row>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9">
    <tabColor indexed="53"/>
    <pageSetUpPr fitToPage="1"/>
  </sheetPr>
  <dimension ref="A1:T169"/>
  <sheetViews>
    <sheetView showGridLines="0" showRowColHeaders="0" zoomScale="140" zoomScaleNormal="140" workbookViewId="0">
      <pane xSplit="2" ySplit="4" topLeftCell="C5" activePane="bottomRight" state="frozen"/>
      <selection pane="topRight"/>
      <selection pane="bottomLeft"/>
      <selection pane="bottomRight" activeCell="A38" sqref="A38:B38"/>
    </sheetView>
  </sheetViews>
  <sheetFormatPr baseColWidth="10" defaultColWidth="0" defaultRowHeight="12.75" customHeight="1" zeroHeight="1" x14ac:dyDescent="0.2"/>
  <cols>
    <col min="1" max="1" width="6.7109375" style="281" customWidth="1"/>
    <col min="2" max="2" width="43.85546875" style="282" customWidth="1"/>
    <col min="3" max="14" width="10.7109375" style="283" customWidth="1"/>
    <col min="15" max="15" width="12.140625" style="283" customWidth="1"/>
    <col min="16" max="16" width="2.42578125" style="282" customWidth="1"/>
    <col min="17" max="16384" width="0" style="282" hidden="1"/>
  </cols>
  <sheetData>
    <row r="1" spans="1:20" s="260" customFormat="1" ht="24.95" customHeight="1" x14ac:dyDescent="0.2">
      <c r="A1" s="259" t="s">
        <v>160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0" s="260" customFormat="1" ht="12.75" customHeight="1" x14ac:dyDescent="0.2">
      <c r="A2" s="262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</row>
    <row r="3" spans="1:20" s="61" customFormat="1" ht="12.75" customHeight="1" x14ac:dyDescent="0.2">
      <c r="A3" s="800" t="s">
        <v>159</v>
      </c>
      <c r="B3" s="801"/>
      <c r="C3" s="219">
        <f>D3-1</f>
        <v>2022</v>
      </c>
      <c r="D3" s="219">
        <f>E3-1</f>
        <v>2023</v>
      </c>
      <c r="E3" s="263">
        <f>Ausgangslage!D5</f>
        <v>2024</v>
      </c>
      <c r="F3" s="263">
        <f t="shared" ref="F3:M3" si="0">E3+1</f>
        <v>2025</v>
      </c>
      <c r="G3" s="263">
        <f t="shared" si="0"/>
        <v>2026</v>
      </c>
      <c r="H3" s="263">
        <f t="shared" si="0"/>
        <v>2027</v>
      </c>
      <c r="I3" s="263">
        <f t="shared" si="0"/>
        <v>2028</v>
      </c>
      <c r="J3" s="263">
        <f t="shared" si="0"/>
        <v>2029</v>
      </c>
      <c r="K3" s="263">
        <f t="shared" si="0"/>
        <v>2030</v>
      </c>
      <c r="L3" s="263">
        <f t="shared" si="0"/>
        <v>2031</v>
      </c>
      <c r="M3" s="263">
        <f t="shared" si="0"/>
        <v>2032</v>
      </c>
      <c r="N3" s="263">
        <f>M3+1</f>
        <v>2033</v>
      </c>
      <c r="O3" s="122"/>
      <c r="T3" s="60"/>
    </row>
    <row r="4" spans="1:20" s="61" customFormat="1" ht="12.75" customHeight="1" x14ac:dyDescent="0.2">
      <c r="A4" s="802"/>
      <c r="B4" s="803"/>
      <c r="C4" s="512" t="s">
        <v>353</v>
      </c>
      <c r="D4" s="512" t="str">
        <f>Budget!E4</f>
        <v>Prognose</v>
      </c>
      <c r="E4" s="513" t="s">
        <v>23</v>
      </c>
      <c r="F4" s="513" t="s">
        <v>24</v>
      </c>
      <c r="G4" s="513" t="s">
        <v>25</v>
      </c>
      <c r="H4" s="513" t="s">
        <v>26</v>
      </c>
      <c r="I4" s="513" t="s">
        <v>27</v>
      </c>
      <c r="J4" s="513" t="s">
        <v>28</v>
      </c>
      <c r="K4" s="513" t="s">
        <v>29</v>
      </c>
      <c r="L4" s="513" t="s">
        <v>30</v>
      </c>
      <c r="M4" s="513" t="s">
        <v>31</v>
      </c>
      <c r="N4" s="379" t="s">
        <v>450</v>
      </c>
      <c r="O4" s="122"/>
      <c r="T4" s="60"/>
    </row>
    <row r="5" spans="1:20" s="61" customFormat="1" ht="12.75" customHeight="1" x14ac:dyDescent="0.2">
      <c r="A5" s="824" t="s">
        <v>579</v>
      </c>
      <c r="B5" s="825"/>
      <c r="C5" s="349"/>
      <c r="D5" s="264">
        <f>-Investitionsplan!F9</f>
        <v>0</v>
      </c>
      <c r="E5" s="264">
        <f>-Investitionsplan!G9</f>
        <v>0</v>
      </c>
      <c r="F5" s="264">
        <f>-Investitionsplan!H9</f>
        <v>0</v>
      </c>
      <c r="G5" s="264">
        <f>-Investitionsplan!I9</f>
        <v>0</v>
      </c>
      <c r="H5" s="264">
        <f>-Investitionsplan!J9</f>
        <v>0</v>
      </c>
      <c r="I5" s="264">
        <f>-Investitionsplan!K9</f>
        <v>0</v>
      </c>
      <c r="J5" s="264">
        <f>-Investitionsplan!L9</f>
        <v>0</v>
      </c>
      <c r="K5" s="264">
        <f>-Investitionsplan!M9</f>
        <v>0</v>
      </c>
      <c r="L5" s="264">
        <f>-Investitionsplan!N9</f>
        <v>0</v>
      </c>
      <c r="M5" s="264">
        <f>-Investitionsplan!O9</f>
        <v>0</v>
      </c>
      <c r="N5" s="264">
        <f>-Investitionsplan!P9</f>
        <v>0</v>
      </c>
      <c r="O5" s="122"/>
    </row>
    <row r="6" spans="1:20" s="61" customFormat="1" ht="12.75" customHeight="1" x14ac:dyDescent="0.2">
      <c r="A6" s="826" t="s">
        <v>19</v>
      </c>
      <c r="B6" s="827"/>
      <c r="C6" s="349"/>
      <c r="D6" s="265">
        <f>'Plan-ER'!D53</f>
        <v>0</v>
      </c>
      <c r="E6" s="265">
        <f>'Plan-ER'!E53</f>
        <v>0</v>
      </c>
      <c r="F6" s="265">
        <f>'Plan-ER'!F53</f>
        <v>0</v>
      </c>
      <c r="G6" s="265">
        <f>'Plan-ER'!G53</f>
        <v>0</v>
      </c>
      <c r="H6" s="265">
        <f>'Plan-ER'!H53</f>
        <v>0</v>
      </c>
      <c r="I6" s="265">
        <f>'Plan-ER'!I53</f>
        <v>0</v>
      </c>
      <c r="J6" s="265">
        <f>'Plan-ER'!J53</f>
        <v>0</v>
      </c>
      <c r="K6" s="265">
        <f>'Plan-ER'!K53</f>
        <v>0</v>
      </c>
      <c r="L6" s="265">
        <f>'Plan-ER'!L53</f>
        <v>0</v>
      </c>
      <c r="M6" s="265">
        <f>'Plan-ER'!M53</f>
        <v>0</v>
      </c>
      <c r="N6" s="265">
        <f>'Plan-ER'!N53</f>
        <v>0</v>
      </c>
      <c r="O6" s="122"/>
    </row>
    <row r="7" spans="1:20" s="61" customFormat="1" ht="12.75" customHeight="1" x14ac:dyDescent="0.2">
      <c r="A7" s="835" t="s">
        <v>486</v>
      </c>
      <c r="B7" s="827"/>
      <c r="C7" s="349"/>
      <c r="D7" s="265">
        <f>'Plan-ER'!D13</f>
        <v>0</v>
      </c>
      <c r="E7" s="265">
        <f>'Plan-ER'!E13</f>
        <v>0</v>
      </c>
      <c r="F7" s="265">
        <f>'Plan-ER'!F13</f>
        <v>0</v>
      </c>
      <c r="G7" s="265">
        <f>'Plan-ER'!G13</f>
        <v>0</v>
      </c>
      <c r="H7" s="265">
        <f>'Plan-ER'!H13</f>
        <v>0</v>
      </c>
      <c r="I7" s="265">
        <f>'Plan-ER'!I13</f>
        <v>0</v>
      </c>
      <c r="J7" s="265">
        <f>'Plan-ER'!J13</f>
        <v>0</v>
      </c>
      <c r="K7" s="265">
        <f>'Plan-ER'!K13</f>
        <v>0</v>
      </c>
      <c r="L7" s="265">
        <f>'Plan-ER'!L13</f>
        <v>0</v>
      </c>
      <c r="M7" s="265">
        <f>'Plan-ER'!M13</f>
        <v>0</v>
      </c>
      <c r="N7" s="265">
        <f>'Plan-ER'!N13</f>
        <v>0</v>
      </c>
      <c r="O7" s="122"/>
    </row>
    <row r="8" spans="1:20" s="61" customFormat="1" ht="12.75" customHeight="1" x14ac:dyDescent="0.2">
      <c r="A8" s="836" t="s">
        <v>526</v>
      </c>
      <c r="B8" s="837"/>
      <c r="C8" s="349"/>
      <c r="D8" s="265">
        <f>'Plan-ER'!D15-'Plan-ER'!D35</f>
        <v>0</v>
      </c>
      <c r="E8" s="265">
        <f>'Plan-ER'!E15-'Plan-ER'!E35</f>
        <v>0</v>
      </c>
      <c r="F8" s="265">
        <f>'Plan-ER'!F15-'Plan-ER'!F35</f>
        <v>0</v>
      </c>
      <c r="G8" s="265">
        <f>'Plan-ER'!G15-'Plan-ER'!G35</f>
        <v>0</v>
      </c>
      <c r="H8" s="265">
        <f>'Plan-ER'!H15-'Plan-ER'!H35</f>
        <v>0</v>
      </c>
      <c r="I8" s="265">
        <f>'Plan-ER'!I15-'Plan-ER'!I35</f>
        <v>0</v>
      </c>
      <c r="J8" s="265">
        <f>'Plan-ER'!J15-'Plan-ER'!J35</f>
        <v>0</v>
      </c>
      <c r="K8" s="265">
        <f>'Plan-ER'!K15-'Plan-ER'!K35</f>
        <v>0</v>
      </c>
      <c r="L8" s="265">
        <f>'Plan-ER'!L15-'Plan-ER'!L35</f>
        <v>0</v>
      </c>
      <c r="M8" s="265">
        <f>'Plan-ER'!M15-'Plan-ER'!M35</f>
        <v>0</v>
      </c>
      <c r="N8" s="265">
        <f>'Plan-ER'!N15-'Plan-ER'!N35</f>
        <v>0</v>
      </c>
      <c r="O8" s="122"/>
    </row>
    <row r="9" spans="1:20" s="61" customFormat="1" ht="12.75" customHeight="1" x14ac:dyDescent="0.2">
      <c r="A9" s="836" t="s">
        <v>601</v>
      </c>
      <c r="B9" s="837"/>
      <c r="C9" s="349"/>
      <c r="D9" s="265">
        <f>Prognosen!D44</f>
        <v>0</v>
      </c>
      <c r="E9" s="265">
        <f>Prognosen!E44</f>
        <v>0</v>
      </c>
      <c r="F9" s="265">
        <f>Prognosen!F44</f>
        <v>0</v>
      </c>
      <c r="G9" s="265">
        <f>Prognosen!G44</f>
        <v>0</v>
      </c>
      <c r="H9" s="265">
        <f>Prognosen!H44</f>
        <v>0</v>
      </c>
      <c r="I9" s="265">
        <f>Prognosen!I44</f>
        <v>0</v>
      </c>
      <c r="J9" s="265">
        <f>Prognosen!J44</f>
        <v>0</v>
      </c>
      <c r="K9" s="265">
        <f>Prognosen!K44</f>
        <v>0</v>
      </c>
      <c r="L9" s="265">
        <f>Prognosen!L44</f>
        <v>0</v>
      </c>
      <c r="M9" s="265">
        <f>Prognosen!M44</f>
        <v>0</v>
      </c>
      <c r="N9" s="265">
        <f>Prognosen!N44</f>
        <v>0</v>
      </c>
      <c r="O9" s="122"/>
    </row>
    <row r="10" spans="1:20" s="61" customFormat="1" ht="12.75" customHeight="1" x14ac:dyDescent="0.2">
      <c r="A10" s="836" t="s">
        <v>602</v>
      </c>
      <c r="B10" s="838"/>
      <c r="C10" s="349"/>
      <c r="D10" s="265">
        <f>-Prognosen!D46+Prognosen!D38+EK!C6</f>
        <v>0</v>
      </c>
      <c r="E10" s="265">
        <f>-Prognosen!E46+Prognosen!E38+EK!D6</f>
        <v>0</v>
      </c>
      <c r="F10" s="265">
        <f>-Prognosen!F46+Prognosen!F38+EK!E6</f>
        <v>0</v>
      </c>
      <c r="G10" s="265">
        <f>-Prognosen!G46+Prognosen!G38+EK!F6</f>
        <v>0</v>
      </c>
      <c r="H10" s="265">
        <f>-Prognosen!H46+Prognosen!H38+EK!G6</f>
        <v>0</v>
      </c>
      <c r="I10" s="265">
        <f>-Prognosen!I46+Prognosen!I38+EK!H6</f>
        <v>0</v>
      </c>
      <c r="J10" s="265">
        <f>-Prognosen!J46+Prognosen!J38+EK!I6</f>
        <v>0</v>
      </c>
      <c r="K10" s="265">
        <f>-Prognosen!K46+Prognosen!K38+EK!J6</f>
        <v>0</v>
      </c>
      <c r="L10" s="265">
        <f>-Prognosen!L46+Prognosen!L38+EK!K6</f>
        <v>0</v>
      </c>
      <c r="M10" s="265">
        <f>-Prognosen!M46+Prognosen!M38+EK!L6</f>
        <v>0</v>
      </c>
      <c r="N10" s="265">
        <f>-Prognosen!N46+Prognosen!N38+EK!M6</f>
        <v>0</v>
      </c>
      <c r="O10" s="122"/>
    </row>
    <row r="11" spans="1:20" s="61" customFormat="1" ht="12.75" customHeight="1" x14ac:dyDescent="0.2">
      <c r="A11" s="830" t="s">
        <v>273</v>
      </c>
      <c r="B11" s="831"/>
      <c r="C11" s="349"/>
      <c r="D11" s="266">
        <f>D6+D7+D8+D9+D10</f>
        <v>0</v>
      </c>
      <c r="E11" s="266">
        <f t="shared" ref="E11:N11" si="1">E6+E7+E8+E9+E10</f>
        <v>0</v>
      </c>
      <c r="F11" s="266">
        <f t="shared" si="1"/>
        <v>0</v>
      </c>
      <c r="G11" s="266">
        <f t="shared" si="1"/>
        <v>0</v>
      </c>
      <c r="H11" s="266">
        <f t="shared" si="1"/>
        <v>0</v>
      </c>
      <c r="I11" s="266">
        <f t="shared" si="1"/>
        <v>0</v>
      </c>
      <c r="J11" s="266">
        <f t="shared" si="1"/>
        <v>0</v>
      </c>
      <c r="K11" s="266">
        <f t="shared" si="1"/>
        <v>0</v>
      </c>
      <c r="L11" s="266">
        <f t="shared" si="1"/>
        <v>0</v>
      </c>
      <c r="M11" s="266">
        <f t="shared" si="1"/>
        <v>0</v>
      </c>
      <c r="N11" s="266">
        <f t="shared" si="1"/>
        <v>0</v>
      </c>
      <c r="O11" s="122"/>
    </row>
    <row r="12" spans="1:20" s="62" customFormat="1" ht="12.75" customHeight="1" x14ac:dyDescent="0.2">
      <c r="A12" s="817" t="s">
        <v>139</v>
      </c>
      <c r="B12" s="832"/>
      <c r="C12" s="350"/>
      <c r="D12" s="267">
        <f>D5+D11</f>
        <v>0</v>
      </c>
      <c r="E12" s="267">
        <f t="shared" ref="E12:N12" si="2">E5+E11</f>
        <v>0</v>
      </c>
      <c r="F12" s="267">
        <f t="shared" si="2"/>
        <v>0</v>
      </c>
      <c r="G12" s="267">
        <f t="shared" si="2"/>
        <v>0</v>
      </c>
      <c r="H12" s="267">
        <f t="shared" si="2"/>
        <v>0</v>
      </c>
      <c r="I12" s="267">
        <f t="shared" si="2"/>
        <v>0</v>
      </c>
      <c r="J12" s="267">
        <f t="shared" si="2"/>
        <v>0</v>
      </c>
      <c r="K12" s="267">
        <f t="shared" si="2"/>
        <v>0</v>
      </c>
      <c r="L12" s="267">
        <f t="shared" si="2"/>
        <v>0</v>
      </c>
      <c r="M12" s="267">
        <f t="shared" si="2"/>
        <v>0</v>
      </c>
      <c r="N12" s="267">
        <f t="shared" si="2"/>
        <v>0</v>
      </c>
      <c r="O12" s="268"/>
    </row>
    <row r="13" spans="1:20" s="260" customFormat="1" ht="12.75" customHeight="1" x14ac:dyDescent="0.2"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</row>
    <row r="14" spans="1:20" s="61" customFormat="1" ht="12.75" customHeight="1" x14ac:dyDescent="0.2">
      <c r="A14" s="812" t="s">
        <v>481</v>
      </c>
      <c r="B14" s="801"/>
      <c r="C14" s="219">
        <f>C3</f>
        <v>2022</v>
      </c>
      <c r="D14" s="219">
        <f>D3</f>
        <v>2023</v>
      </c>
      <c r="E14" s="219">
        <f>E3</f>
        <v>2024</v>
      </c>
      <c r="F14" s="219">
        <f>F3</f>
        <v>2025</v>
      </c>
      <c r="G14" s="219">
        <f>G3</f>
        <v>2026</v>
      </c>
      <c r="H14" s="219">
        <f t="shared" ref="H14:M14" si="3">H3</f>
        <v>2027</v>
      </c>
      <c r="I14" s="219">
        <f t="shared" si="3"/>
        <v>2028</v>
      </c>
      <c r="J14" s="219">
        <f t="shared" si="3"/>
        <v>2029</v>
      </c>
      <c r="K14" s="219">
        <f t="shared" si="3"/>
        <v>2030</v>
      </c>
      <c r="L14" s="219">
        <f t="shared" si="3"/>
        <v>2031</v>
      </c>
      <c r="M14" s="219">
        <f t="shared" si="3"/>
        <v>2032</v>
      </c>
      <c r="N14" s="219">
        <f>N3</f>
        <v>2033</v>
      </c>
      <c r="O14" s="122"/>
      <c r="T14" s="60"/>
    </row>
    <row r="15" spans="1:20" s="61" customFormat="1" ht="12.75" customHeight="1" x14ac:dyDescent="0.2">
      <c r="A15" s="802"/>
      <c r="B15" s="803"/>
      <c r="C15" s="514" t="s">
        <v>353</v>
      </c>
      <c r="D15" s="512" t="str">
        <f>D4</f>
        <v>Prognose</v>
      </c>
      <c r="E15" s="513" t="s">
        <v>23</v>
      </c>
      <c r="F15" s="513" t="s">
        <v>24</v>
      </c>
      <c r="G15" s="513" t="s">
        <v>25</v>
      </c>
      <c r="H15" s="513" t="s">
        <v>26</v>
      </c>
      <c r="I15" s="513" t="s">
        <v>27</v>
      </c>
      <c r="J15" s="513" t="s">
        <v>28</v>
      </c>
      <c r="K15" s="513" t="s">
        <v>29</v>
      </c>
      <c r="L15" s="513" t="s">
        <v>30</v>
      </c>
      <c r="M15" s="513" t="s">
        <v>31</v>
      </c>
      <c r="N15" s="515" t="s">
        <v>450</v>
      </c>
      <c r="O15" s="122"/>
      <c r="T15" s="60"/>
    </row>
    <row r="16" spans="1:20" s="260" customFormat="1" ht="12.75" customHeight="1" x14ac:dyDescent="0.2">
      <c r="A16" s="833" t="s">
        <v>161</v>
      </c>
      <c r="B16" s="834"/>
      <c r="C16" s="362"/>
      <c r="D16" s="331">
        <f t="shared" ref="D16:M16" si="4">-D12</f>
        <v>0</v>
      </c>
      <c r="E16" s="269">
        <f t="shared" si="4"/>
        <v>0</v>
      </c>
      <c r="F16" s="269">
        <f>-F12</f>
        <v>0</v>
      </c>
      <c r="G16" s="269">
        <f t="shared" si="4"/>
        <v>0</v>
      </c>
      <c r="H16" s="269">
        <f t="shared" si="4"/>
        <v>0</v>
      </c>
      <c r="I16" s="269">
        <f t="shared" si="4"/>
        <v>0</v>
      </c>
      <c r="J16" s="269">
        <f t="shared" si="4"/>
        <v>0</v>
      </c>
      <c r="K16" s="269">
        <f t="shared" si="4"/>
        <v>0</v>
      </c>
      <c r="L16" s="269">
        <f t="shared" si="4"/>
        <v>0</v>
      </c>
      <c r="M16" s="270">
        <f t="shared" si="4"/>
        <v>0</v>
      </c>
      <c r="N16" s="270">
        <f>-N12</f>
        <v>0</v>
      </c>
      <c r="O16" s="261"/>
    </row>
    <row r="17" spans="1:15" s="260" customFormat="1" ht="12.75" customHeight="1" x14ac:dyDescent="0.2">
      <c r="A17" s="828" t="s">
        <v>45</v>
      </c>
      <c r="B17" s="829"/>
      <c r="C17" s="349"/>
      <c r="D17" s="332">
        <f>SUM(D18:D40)</f>
        <v>0</v>
      </c>
      <c r="E17" s="332">
        <f t="shared" ref="E17:N17" si="5">SUM(E18:E40)</f>
        <v>0</v>
      </c>
      <c r="F17" s="332">
        <f t="shared" si="5"/>
        <v>0</v>
      </c>
      <c r="G17" s="332">
        <f t="shared" si="5"/>
        <v>0</v>
      </c>
      <c r="H17" s="332">
        <f t="shared" si="5"/>
        <v>0</v>
      </c>
      <c r="I17" s="332">
        <f t="shared" si="5"/>
        <v>0</v>
      </c>
      <c r="J17" s="332">
        <f t="shared" si="5"/>
        <v>0</v>
      </c>
      <c r="K17" s="332">
        <f t="shared" si="5"/>
        <v>0</v>
      </c>
      <c r="L17" s="332">
        <f t="shared" si="5"/>
        <v>0</v>
      </c>
      <c r="M17" s="332">
        <f t="shared" si="5"/>
        <v>0</v>
      </c>
      <c r="N17" s="332">
        <f t="shared" si="5"/>
        <v>0</v>
      </c>
      <c r="O17" s="271" t="s">
        <v>46</v>
      </c>
    </row>
    <row r="18" spans="1:15" s="260" customFormat="1" ht="12.75" hidden="1" customHeight="1" x14ac:dyDescent="0.2">
      <c r="A18" s="820" t="str">
        <f>IF(Ausgangslage!A31="","",Ausgangslage!A31)</f>
        <v/>
      </c>
      <c r="B18" s="821"/>
      <c r="C18" s="349"/>
      <c r="D18" s="476">
        <f>IF(Ausgangslage!$L31=D$3,Ausgangslage!$H31,0)</f>
        <v>0</v>
      </c>
      <c r="E18" s="476">
        <f>IF(Ausgangslage!$L31=E$3,Ausgangslage!$H31,0)</f>
        <v>0</v>
      </c>
      <c r="F18" s="476">
        <f>IF(Ausgangslage!$L31=F$3,Ausgangslage!$H31,0)</f>
        <v>0</v>
      </c>
      <c r="G18" s="476">
        <f>IF(Ausgangslage!$L31=G$3,Ausgangslage!$H31,0)</f>
        <v>0</v>
      </c>
      <c r="H18" s="476">
        <f>IF(Ausgangslage!$L31=H$3,Ausgangslage!$H31,0)</f>
        <v>0</v>
      </c>
      <c r="I18" s="476">
        <f>IF(Ausgangslage!$L31=I$3,Ausgangslage!$H31,0)</f>
        <v>0</v>
      </c>
      <c r="J18" s="476">
        <f>IF(Ausgangslage!$L31=J$3,Ausgangslage!$H31,0)</f>
        <v>0</v>
      </c>
      <c r="K18" s="476">
        <f>IF(Ausgangslage!$L31=K$3,Ausgangslage!$H31,0)</f>
        <v>0</v>
      </c>
      <c r="L18" s="476">
        <f>IF(Ausgangslage!$L31=L$3,Ausgangslage!$H31,0)</f>
        <v>0</v>
      </c>
      <c r="M18" s="476">
        <f>IF(Ausgangslage!$L31=M$3,Ausgangslage!$H31,0)</f>
        <v>0</v>
      </c>
      <c r="N18" s="476">
        <f>IF(Ausgangslage!$L31=N$3,Ausgangslage!$H31,0)</f>
        <v>0</v>
      </c>
      <c r="O18" s="477">
        <f>IF(Ausgangslage!J31="",0,Ausgangslage!J31)</f>
        <v>0</v>
      </c>
    </row>
    <row r="19" spans="1:15" s="260" customFormat="1" ht="12.75" hidden="1" customHeight="1" x14ac:dyDescent="0.2">
      <c r="A19" s="820" t="str">
        <f>IF(Ausgangslage!A32="","",Ausgangslage!A32)</f>
        <v/>
      </c>
      <c r="B19" s="821"/>
      <c r="C19" s="349"/>
      <c r="D19" s="476">
        <f>IF(Ausgangslage!$L32=D$3,Ausgangslage!$H32,0)</f>
        <v>0</v>
      </c>
      <c r="E19" s="476">
        <f>IF(Ausgangslage!$L32=E$3,Ausgangslage!$H32,0)</f>
        <v>0</v>
      </c>
      <c r="F19" s="476">
        <f>IF(Ausgangslage!$L32=F$3,Ausgangslage!$H32,0)</f>
        <v>0</v>
      </c>
      <c r="G19" s="476">
        <f>IF(Ausgangslage!$L32=G$3,Ausgangslage!$H32,0)</f>
        <v>0</v>
      </c>
      <c r="H19" s="476">
        <f>IF(Ausgangslage!$L32=H$3,Ausgangslage!$H32,0)</f>
        <v>0</v>
      </c>
      <c r="I19" s="476">
        <f>IF(Ausgangslage!$L32=I$3,Ausgangslage!$H32,0)</f>
        <v>0</v>
      </c>
      <c r="J19" s="476">
        <f>IF(Ausgangslage!$L32=J$3,Ausgangslage!$H32,0)</f>
        <v>0</v>
      </c>
      <c r="K19" s="476">
        <f>IF(Ausgangslage!$L32=K$3,Ausgangslage!$H32,0)</f>
        <v>0</v>
      </c>
      <c r="L19" s="476">
        <f>IF(Ausgangslage!$L32=L$3,Ausgangslage!$H32,0)</f>
        <v>0</v>
      </c>
      <c r="M19" s="476">
        <f>IF(Ausgangslage!$L32=M$3,Ausgangslage!$H32,0)</f>
        <v>0</v>
      </c>
      <c r="N19" s="476">
        <f>IF(Ausgangslage!$L32=N$3,Ausgangslage!$H32,0)</f>
        <v>0</v>
      </c>
      <c r="O19" s="477">
        <f>IF(Ausgangslage!J32="",0,Ausgangslage!J32)</f>
        <v>0</v>
      </c>
    </row>
    <row r="20" spans="1:15" s="260" customFormat="1" ht="12.75" hidden="1" customHeight="1" x14ac:dyDescent="0.2">
      <c r="A20" s="820" t="str">
        <f>IF(Ausgangslage!A33="","",Ausgangslage!A33)</f>
        <v/>
      </c>
      <c r="B20" s="821"/>
      <c r="C20" s="349"/>
      <c r="D20" s="478">
        <f>IF(Ausgangslage!$L33=D$3,Ausgangslage!$H33,0)</f>
        <v>0</v>
      </c>
      <c r="E20" s="478">
        <f>IF(Ausgangslage!$L33=E$3,Ausgangslage!$H33,0)</f>
        <v>0</v>
      </c>
      <c r="F20" s="478">
        <f>IF(Ausgangslage!$L33=F$3,Ausgangslage!$H33,0)</f>
        <v>0</v>
      </c>
      <c r="G20" s="478">
        <f>IF(Ausgangslage!$L33=G$3,Ausgangslage!$H33,0)</f>
        <v>0</v>
      </c>
      <c r="H20" s="478">
        <f>IF(Ausgangslage!$L33=H$3,Ausgangslage!$H33,0)</f>
        <v>0</v>
      </c>
      <c r="I20" s="478">
        <f>IF(Ausgangslage!$L33=I$3,Ausgangslage!$H33,0)</f>
        <v>0</v>
      </c>
      <c r="J20" s="478">
        <f>IF(Ausgangslage!$L33=J$3,Ausgangslage!$H33,0)</f>
        <v>0</v>
      </c>
      <c r="K20" s="478">
        <f>IF(Ausgangslage!$L33=K$3,Ausgangslage!$H33,0)</f>
        <v>0</v>
      </c>
      <c r="L20" s="478">
        <f>IF(Ausgangslage!$L33=L$3,Ausgangslage!$H33,0)</f>
        <v>0</v>
      </c>
      <c r="M20" s="478">
        <f>IF(Ausgangslage!$L33=M$3,Ausgangslage!$H33,0)</f>
        <v>0</v>
      </c>
      <c r="N20" s="478">
        <f>IF(Ausgangslage!$L33=N$3,Ausgangslage!$H33,0)</f>
        <v>0</v>
      </c>
      <c r="O20" s="477">
        <f>IF(Ausgangslage!J33="",0,Ausgangslage!J33)</f>
        <v>0</v>
      </c>
    </row>
    <row r="21" spans="1:15" s="260" customFormat="1" ht="12.75" hidden="1" customHeight="1" x14ac:dyDescent="0.2">
      <c r="A21" s="820" t="str">
        <f>IF(Ausgangslage!A34="","",Ausgangslage!A34)</f>
        <v/>
      </c>
      <c r="B21" s="821"/>
      <c r="C21" s="349"/>
      <c r="D21" s="478">
        <f>IF(Ausgangslage!$L34=D$3,Ausgangslage!$H34,0)</f>
        <v>0</v>
      </c>
      <c r="E21" s="478">
        <f>IF(Ausgangslage!$L34=E$3,Ausgangslage!$H34,0)</f>
        <v>0</v>
      </c>
      <c r="F21" s="478">
        <f>IF(Ausgangslage!$L34=F$3,Ausgangslage!$H34,0)</f>
        <v>0</v>
      </c>
      <c r="G21" s="478">
        <f>IF(Ausgangslage!$L34=G$3,Ausgangslage!$H34,0)</f>
        <v>0</v>
      </c>
      <c r="H21" s="478">
        <f>IF(Ausgangslage!$L34=H$3,Ausgangslage!$H34,0)</f>
        <v>0</v>
      </c>
      <c r="I21" s="478">
        <f>IF(Ausgangslage!$L34=I$3,Ausgangslage!$H34,0)</f>
        <v>0</v>
      </c>
      <c r="J21" s="478">
        <f>IF(Ausgangslage!$L34=J$3,Ausgangslage!$H34,0)</f>
        <v>0</v>
      </c>
      <c r="K21" s="478">
        <f>IF(Ausgangslage!$L34=K$3,Ausgangslage!$H34,0)</f>
        <v>0</v>
      </c>
      <c r="L21" s="478">
        <f>IF(Ausgangslage!$L34=L$3,Ausgangslage!$H34,0)</f>
        <v>0</v>
      </c>
      <c r="M21" s="478">
        <f>IF(Ausgangslage!$L34=M$3,Ausgangslage!$H34,0)</f>
        <v>0</v>
      </c>
      <c r="N21" s="478">
        <f>IF(Ausgangslage!$L34=N$3,Ausgangslage!$H34,0)</f>
        <v>0</v>
      </c>
      <c r="O21" s="477">
        <f>IF(Ausgangslage!J34="",0,Ausgangslage!J34)</f>
        <v>0</v>
      </c>
    </row>
    <row r="22" spans="1:15" s="260" customFormat="1" ht="12.75" hidden="1" customHeight="1" x14ac:dyDescent="0.2">
      <c r="A22" s="820" t="str">
        <f>IF(Ausgangslage!A35="","",Ausgangslage!A35)</f>
        <v/>
      </c>
      <c r="B22" s="821"/>
      <c r="C22" s="349"/>
      <c r="D22" s="478">
        <f>IF(Ausgangslage!$L35=D$3,Ausgangslage!$H35,0)</f>
        <v>0</v>
      </c>
      <c r="E22" s="478">
        <f>IF(Ausgangslage!$L35=E$3,Ausgangslage!$H35,0)</f>
        <v>0</v>
      </c>
      <c r="F22" s="478">
        <f>IF(Ausgangslage!$L35=F$3,Ausgangslage!$H35,0)</f>
        <v>0</v>
      </c>
      <c r="G22" s="478">
        <f>IF(Ausgangslage!$L35=G$3,Ausgangslage!$H35,0)</f>
        <v>0</v>
      </c>
      <c r="H22" s="478">
        <f>IF(Ausgangslage!$L35=H$3,Ausgangslage!$H35,0)</f>
        <v>0</v>
      </c>
      <c r="I22" s="478">
        <f>IF(Ausgangslage!$L35=I$3,Ausgangslage!$H35,0)</f>
        <v>0</v>
      </c>
      <c r="J22" s="478">
        <f>IF(Ausgangslage!$L35=J$3,Ausgangslage!$H35,0)</f>
        <v>0</v>
      </c>
      <c r="K22" s="478">
        <f>IF(Ausgangslage!$L35=K$3,Ausgangslage!$H35,0)</f>
        <v>0</v>
      </c>
      <c r="L22" s="478">
        <f>IF(Ausgangslage!$L35=L$3,Ausgangslage!$H35,0)</f>
        <v>0</v>
      </c>
      <c r="M22" s="478">
        <f>IF(Ausgangslage!$L35=M$3,Ausgangslage!$H35,0)</f>
        <v>0</v>
      </c>
      <c r="N22" s="478">
        <f>IF(Ausgangslage!$L35=N$3,Ausgangslage!$H35,0)</f>
        <v>0</v>
      </c>
      <c r="O22" s="477">
        <f>IF(Ausgangslage!J35="",0,Ausgangslage!J35)</f>
        <v>0</v>
      </c>
    </row>
    <row r="23" spans="1:15" s="260" customFormat="1" ht="12.75" hidden="1" customHeight="1" x14ac:dyDescent="0.2">
      <c r="A23" s="820" t="str">
        <f>IF(Ausgangslage!A36="","",Ausgangslage!A36)</f>
        <v/>
      </c>
      <c r="B23" s="821"/>
      <c r="C23" s="349"/>
      <c r="D23" s="478">
        <f>IF(Ausgangslage!$L36=D$3,Ausgangslage!$H36,0)</f>
        <v>0</v>
      </c>
      <c r="E23" s="478">
        <f>IF(Ausgangslage!$L36=E$3,Ausgangslage!$H36,0)</f>
        <v>0</v>
      </c>
      <c r="F23" s="478">
        <f>IF(Ausgangslage!$L36=F$3,Ausgangslage!$H36,0)</f>
        <v>0</v>
      </c>
      <c r="G23" s="478">
        <f>IF(Ausgangslage!$L36=G$3,Ausgangslage!$H36,0)</f>
        <v>0</v>
      </c>
      <c r="H23" s="478">
        <f>IF(Ausgangslage!$L36=H$3,Ausgangslage!$H36,0)</f>
        <v>0</v>
      </c>
      <c r="I23" s="478">
        <f>IF(Ausgangslage!$L36=I$3,Ausgangslage!$H36,0)</f>
        <v>0</v>
      </c>
      <c r="J23" s="478">
        <f>IF(Ausgangslage!$L36=J$3,Ausgangslage!$H36,0)</f>
        <v>0</v>
      </c>
      <c r="K23" s="478">
        <f>IF(Ausgangslage!$L36=K$3,Ausgangslage!$H36,0)</f>
        <v>0</v>
      </c>
      <c r="L23" s="478">
        <f>IF(Ausgangslage!$L36=L$3,Ausgangslage!$H36,0)</f>
        <v>0</v>
      </c>
      <c r="M23" s="478">
        <f>IF(Ausgangslage!$L36=M$3,Ausgangslage!$H36,0)</f>
        <v>0</v>
      </c>
      <c r="N23" s="478">
        <f>IF(Ausgangslage!$L36=N$3,Ausgangslage!$H36,0)</f>
        <v>0</v>
      </c>
      <c r="O23" s="477">
        <f>IF(Ausgangslage!J36="",0,Ausgangslage!J36)</f>
        <v>0</v>
      </c>
    </row>
    <row r="24" spans="1:15" s="260" customFormat="1" ht="12.75" hidden="1" customHeight="1" x14ac:dyDescent="0.2">
      <c r="A24" s="820" t="str">
        <f>IF(Ausgangslage!A37="","",Ausgangslage!A37)</f>
        <v/>
      </c>
      <c r="B24" s="821"/>
      <c r="C24" s="349"/>
      <c r="D24" s="478">
        <f>IF(Ausgangslage!$L37=D$3,Ausgangslage!$H37,0)</f>
        <v>0</v>
      </c>
      <c r="E24" s="478">
        <f>IF(Ausgangslage!$L37=E$3,Ausgangslage!$H37,0)</f>
        <v>0</v>
      </c>
      <c r="F24" s="478">
        <f>IF(Ausgangslage!$L37=F$3,Ausgangslage!$H37,0)</f>
        <v>0</v>
      </c>
      <c r="G24" s="478">
        <f>IF(Ausgangslage!$L37=G$3,Ausgangslage!$H37,0)</f>
        <v>0</v>
      </c>
      <c r="H24" s="478">
        <f>IF(Ausgangslage!$L37=H$3,Ausgangslage!$H37,0)</f>
        <v>0</v>
      </c>
      <c r="I24" s="478">
        <f>IF(Ausgangslage!$L37=I$3,Ausgangslage!$H37,0)</f>
        <v>0</v>
      </c>
      <c r="J24" s="478">
        <f>IF(Ausgangslage!$L37=J$3,Ausgangslage!$H37,0)</f>
        <v>0</v>
      </c>
      <c r="K24" s="478">
        <f>IF(Ausgangslage!$L37=K$3,Ausgangslage!$H37,0)</f>
        <v>0</v>
      </c>
      <c r="L24" s="478">
        <f>IF(Ausgangslage!$L37=L$3,Ausgangslage!$H37,0)</f>
        <v>0</v>
      </c>
      <c r="M24" s="478">
        <f>IF(Ausgangslage!$L37=M$3,Ausgangslage!$H37,0)</f>
        <v>0</v>
      </c>
      <c r="N24" s="478">
        <f>IF(Ausgangslage!$L37=N$3,Ausgangslage!$H37,0)</f>
        <v>0</v>
      </c>
      <c r="O24" s="477">
        <f>IF(Ausgangslage!J37="",0,Ausgangslage!J37)</f>
        <v>0</v>
      </c>
    </row>
    <row r="25" spans="1:15" s="260" customFormat="1" ht="12.75" hidden="1" customHeight="1" x14ac:dyDescent="0.2">
      <c r="A25" s="820" t="str">
        <f>IF(Ausgangslage!A38="","",Ausgangslage!A38)</f>
        <v/>
      </c>
      <c r="B25" s="821"/>
      <c r="C25" s="349"/>
      <c r="D25" s="478">
        <f>IF(Ausgangslage!$L38=D$3,Ausgangslage!$H38,0)</f>
        <v>0</v>
      </c>
      <c r="E25" s="478">
        <f>IF(Ausgangslage!$L38=E$3,Ausgangslage!$H38,0)</f>
        <v>0</v>
      </c>
      <c r="F25" s="478">
        <f>IF(Ausgangslage!$L38=F$3,Ausgangslage!$H38,0)</f>
        <v>0</v>
      </c>
      <c r="G25" s="478">
        <f>IF(Ausgangslage!$L38=G$3,Ausgangslage!$H38,0)</f>
        <v>0</v>
      </c>
      <c r="H25" s="478">
        <f>IF(Ausgangslage!$L38=H$3,Ausgangslage!$H38,0)</f>
        <v>0</v>
      </c>
      <c r="I25" s="478">
        <f>IF(Ausgangslage!$L38=I$3,Ausgangslage!$H38,0)</f>
        <v>0</v>
      </c>
      <c r="J25" s="478">
        <f>IF(Ausgangslage!$L38=J$3,Ausgangslage!$H38,0)</f>
        <v>0</v>
      </c>
      <c r="K25" s="478">
        <f>IF(Ausgangslage!$L38=K$3,Ausgangslage!$H38,0)</f>
        <v>0</v>
      </c>
      <c r="L25" s="478">
        <f>IF(Ausgangslage!$L38=L$3,Ausgangslage!$H38,0)</f>
        <v>0</v>
      </c>
      <c r="M25" s="478">
        <f>IF(Ausgangslage!$L38=M$3,Ausgangslage!$H38,0)</f>
        <v>0</v>
      </c>
      <c r="N25" s="478">
        <f>IF(Ausgangslage!$L38=N$3,Ausgangslage!$H38,0)</f>
        <v>0</v>
      </c>
      <c r="O25" s="477">
        <f>IF(Ausgangslage!J38="",0,Ausgangslage!J38)</f>
        <v>0</v>
      </c>
    </row>
    <row r="26" spans="1:15" s="260" customFormat="1" ht="12.75" hidden="1" customHeight="1" x14ac:dyDescent="0.2">
      <c r="A26" s="820" t="str">
        <f>IF(Ausgangslage!A39="","",Ausgangslage!A39)</f>
        <v/>
      </c>
      <c r="B26" s="821"/>
      <c r="C26" s="349"/>
      <c r="D26" s="478">
        <f>IF(Ausgangslage!$L39=D$3,Ausgangslage!$H39,0)</f>
        <v>0</v>
      </c>
      <c r="E26" s="478">
        <f>IF(Ausgangslage!$L39=E$3,Ausgangslage!$H39,0)</f>
        <v>0</v>
      </c>
      <c r="F26" s="478">
        <f>IF(Ausgangslage!$L39=F$3,Ausgangslage!$H39,0)</f>
        <v>0</v>
      </c>
      <c r="G26" s="478">
        <f>IF(Ausgangslage!$L39=G$3,Ausgangslage!$H39,0)</f>
        <v>0</v>
      </c>
      <c r="H26" s="478">
        <f>IF(Ausgangslage!$L39=H$3,Ausgangslage!$H39,0)</f>
        <v>0</v>
      </c>
      <c r="I26" s="478">
        <f>IF(Ausgangslage!$L39=I$3,Ausgangslage!$H39,0)</f>
        <v>0</v>
      </c>
      <c r="J26" s="478">
        <f>IF(Ausgangslage!$L39=J$3,Ausgangslage!$H39,0)</f>
        <v>0</v>
      </c>
      <c r="K26" s="478">
        <f>IF(Ausgangslage!$L39=K$3,Ausgangslage!$H39,0)</f>
        <v>0</v>
      </c>
      <c r="L26" s="478">
        <f>IF(Ausgangslage!$L39=L$3,Ausgangslage!$H39,0)</f>
        <v>0</v>
      </c>
      <c r="M26" s="478">
        <f>IF(Ausgangslage!$L39=M$3,Ausgangslage!$H39,0)</f>
        <v>0</v>
      </c>
      <c r="N26" s="478">
        <f>IF(Ausgangslage!$L39=N$3,Ausgangslage!$H39,0)</f>
        <v>0</v>
      </c>
      <c r="O26" s="477">
        <f>IF(Ausgangslage!J39="",0,Ausgangslage!J39)</f>
        <v>0</v>
      </c>
    </row>
    <row r="27" spans="1:15" s="260" customFormat="1" ht="12.75" hidden="1" customHeight="1" x14ac:dyDescent="0.2">
      <c r="A27" s="820" t="str">
        <f>IF(Ausgangslage!A40="","",Ausgangslage!A40)</f>
        <v/>
      </c>
      <c r="B27" s="821"/>
      <c r="C27" s="349"/>
      <c r="D27" s="478">
        <f>IF(Ausgangslage!$L40=D$3,Ausgangslage!$H40,0)</f>
        <v>0</v>
      </c>
      <c r="E27" s="478">
        <f>IF(Ausgangslage!$L40=E$3,Ausgangslage!$H40,0)</f>
        <v>0</v>
      </c>
      <c r="F27" s="478">
        <f>IF(Ausgangslage!$L40=F$3,Ausgangslage!$H40,0)</f>
        <v>0</v>
      </c>
      <c r="G27" s="478">
        <f>IF(Ausgangslage!$L40=G$3,Ausgangslage!$H40,0)</f>
        <v>0</v>
      </c>
      <c r="H27" s="478">
        <f>IF(Ausgangslage!$L40=H$3,Ausgangslage!$H40,0)</f>
        <v>0</v>
      </c>
      <c r="I27" s="478">
        <f>IF(Ausgangslage!$L40=I$3,Ausgangslage!$H40,0)</f>
        <v>0</v>
      </c>
      <c r="J27" s="478">
        <f>IF(Ausgangslage!$L40=J$3,Ausgangslage!$H40,0)</f>
        <v>0</v>
      </c>
      <c r="K27" s="478">
        <f>IF(Ausgangslage!$L40=K$3,Ausgangslage!$H40,0)</f>
        <v>0</v>
      </c>
      <c r="L27" s="478">
        <f>IF(Ausgangslage!$L40=L$3,Ausgangslage!$H40,0)</f>
        <v>0</v>
      </c>
      <c r="M27" s="478">
        <f>IF(Ausgangslage!$L40=M$3,Ausgangslage!$H40,0)</f>
        <v>0</v>
      </c>
      <c r="N27" s="478">
        <f>IF(Ausgangslage!$L40=N$3,Ausgangslage!$H40,0)</f>
        <v>0</v>
      </c>
      <c r="O27" s="477">
        <f>IF(Ausgangslage!J40="",0,Ausgangslage!J40)</f>
        <v>0</v>
      </c>
    </row>
    <row r="28" spans="1:15" s="260" customFormat="1" ht="12.75" hidden="1" customHeight="1" x14ac:dyDescent="0.2">
      <c r="A28" s="820" t="str">
        <f>IF(Ausgangslage!A41="","",Ausgangslage!A41)</f>
        <v/>
      </c>
      <c r="B28" s="821"/>
      <c r="C28" s="349"/>
      <c r="D28" s="478">
        <f>IF(Ausgangslage!$L41=D$3,Ausgangslage!$H41,0)</f>
        <v>0</v>
      </c>
      <c r="E28" s="478">
        <f>IF(Ausgangslage!$L41=E$3,Ausgangslage!$H41,0)</f>
        <v>0</v>
      </c>
      <c r="F28" s="478">
        <f>IF(Ausgangslage!$L41=F$3,Ausgangslage!$H41,0)</f>
        <v>0</v>
      </c>
      <c r="G28" s="478">
        <f>IF(Ausgangslage!$L41=G$3,Ausgangslage!$H41,0)</f>
        <v>0</v>
      </c>
      <c r="H28" s="478">
        <f>IF(Ausgangslage!$L41=H$3,Ausgangslage!$H41,0)</f>
        <v>0</v>
      </c>
      <c r="I28" s="478">
        <f>IF(Ausgangslage!$L41=I$3,Ausgangslage!$H41,0)</f>
        <v>0</v>
      </c>
      <c r="J28" s="478">
        <f>IF(Ausgangslage!$L41=J$3,Ausgangslage!$H41,0)</f>
        <v>0</v>
      </c>
      <c r="K28" s="478">
        <f>IF(Ausgangslage!$L41=K$3,Ausgangslage!$H41,0)</f>
        <v>0</v>
      </c>
      <c r="L28" s="478">
        <f>IF(Ausgangslage!$L41=L$3,Ausgangslage!$H41,0)</f>
        <v>0</v>
      </c>
      <c r="M28" s="478">
        <f>IF(Ausgangslage!$L41=M$3,Ausgangslage!$H41,0)</f>
        <v>0</v>
      </c>
      <c r="N28" s="478">
        <f>IF(Ausgangslage!$L41=N$3,Ausgangslage!$H41,0)</f>
        <v>0</v>
      </c>
      <c r="O28" s="477">
        <f>IF(Ausgangslage!J41="",0,Ausgangslage!J41)</f>
        <v>0</v>
      </c>
    </row>
    <row r="29" spans="1:15" s="260" customFormat="1" ht="12.75" hidden="1" customHeight="1" x14ac:dyDescent="0.2">
      <c r="A29" s="820" t="str">
        <f>IF(Ausgangslage!A42="","",Ausgangslage!A42)</f>
        <v/>
      </c>
      <c r="B29" s="821"/>
      <c r="C29" s="349"/>
      <c r="D29" s="478">
        <f>IF(Ausgangslage!$L42=D$3,Ausgangslage!$H42,0)</f>
        <v>0</v>
      </c>
      <c r="E29" s="478">
        <f>IF(Ausgangslage!$L42=E$3,Ausgangslage!$H42,0)</f>
        <v>0</v>
      </c>
      <c r="F29" s="478">
        <f>IF(Ausgangslage!$L42=F$3,Ausgangslage!$H42,0)</f>
        <v>0</v>
      </c>
      <c r="G29" s="478">
        <f>IF(Ausgangslage!$L42=G$3,Ausgangslage!$H42,0)</f>
        <v>0</v>
      </c>
      <c r="H29" s="478">
        <f>IF(Ausgangslage!$L42=H$3,Ausgangslage!$H42,0)</f>
        <v>0</v>
      </c>
      <c r="I29" s="478">
        <f>IF(Ausgangslage!$L42=I$3,Ausgangslage!$H42,0)</f>
        <v>0</v>
      </c>
      <c r="J29" s="478">
        <f>IF(Ausgangslage!$L42=J$3,Ausgangslage!$H42,0)</f>
        <v>0</v>
      </c>
      <c r="K29" s="478">
        <f>IF(Ausgangslage!$L42=K$3,Ausgangslage!$H42,0)</f>
        <v>0</v>
      </c>
      <c r="L29" s="478">
        <f>IF(Ausgangslage!$L42=L$3,Ausgangslage!$H42,0)</f>
        <v>0</v>
      </c>
      <c r="M29" s="478">
        <f>IF(Ausgangslage!$L42=M$3,Ausgangslage!$H42,0)</f>
        <v>0</v>
      </c>
      <c r="N29" s="478">
        <f>IF(Ausgangslage!$L42=N$3,Ausgangslage!$H42,0)</f>
        <v>0</v>
      </c>
      <c r="O29" s="477">
        <f>IF(Ausgangslage!J42="",0,Ausgangslage!J42)</f>
        <v>0</v>
      </c>
    </row>
    <row r="30" spans="1:15" s="260" customFormat="1" ht="12.75" hidden="1" customHeight="1" x14ac:dyDescent="0.2">
      <c r="A30" s="820" t="str">
        <f>IF(Ausgangslage!A43="","",Ausgangslage!A43)</f>
        <v/>
      </c>
      <c r="B30" s="821"/>
      <c r="C30" s="349"/>
      <c r="D30" s="478">
        <f>IF(Ausgangslage!$L43=D$3,Ausgangslage!$H43,0)</f>
        <v>0</v>
      </c>
      <c r="E30" s="478">
        <f>IF(Ausgangslage!$L43=E$3,Ausgangslage!$H43,0)</f>
        <v>0</v>
      </c>
      <c r="F30" s="478">
        <f>IF(Ausgangslage!$L43=F$3,Ausgangslage!$H43,0)</f>
        <v>0</v>
      </c>
      <c r="G30" s="478">
        <f>IF(Ausgangslage!$L43=G$3,Ausgangslage!$H43,0)</f>
        <v>0</v>
      </c>
      <c r="H30" s="478">
        <f>IF(Ausgangslage!$L43=H$3,Ausgangslage!$H43,0)</f>
        <v>0</v>
      </c>
      <c r="I30" s="478">
        <f>IF(Ausgangslage!$L43=I$3,Ausgangslage!$H43,0)</f>
        <v>0</v>
      </c>
      <c r="J30" s="478">
        <f>IF(Ausgangslage!$L43=J$3,Ausgangslage!$H43,0)</f>
        <v>0</v>
      </c>
      <c r="K30" s="478">
        <f>IF(Ausgangslage!$L43=K$3,Ausgangslage!$H43,0)</f>
        <v>0</v>
      </c>
      <c r="L30" s="478">
        <f>IF(Ausgangslage!$L43=L$3,Ausgangslage!$H43,0)</f>
        <v>0</v>
      </c>
      <c r="M30" s="478">
        <f>IF(Ausgangslage!$L43=M$3,Ausgangslage!$H43,0)</f>
        <v>0</v>
      </c>
      <c r="N30" s="478">
        <f>IF(Ausgangslage!$L43=N$3,Ausgangslage!$H43,0)</f>
        <v>0</v>
      </c>
      <c r="O30" s="477">
        <f>IF(Ausgangslage!J43="",0,Ausgangslage!J43)</f>
        <v>0</v>
      </c>
    </row>
    <row r="31" spans="1:15" s="260" customFormat="1" ht="12.75" hidden="1" customHeight="1" x14ac:dyDescent="0.2">
      <c r="A31" s="820" t="str">
        <f>IF(Ausgangslage!A44="","",Ausgangslage!A44)</f>
        <v/>
      </c>
      <c r="B31" s="821"/>
      <c r="C31" s="349"/>
      <c r="D31" s="478">
        <f>IF(Ausgangslage!$L44=D$3,Ausgangslage!$H44,0)</f>
        <v>0</v>
      </c>
      <c r="E31" s="478">
        <f>IF(Ausgangslage!$L44=E$3,Ausgangslage!$H44,0)</f>
        <v>0</v>
      </c>
      <c r="F31" s="478">
        <f>IF(Ausgangslage!$L44=F$3,Ausgangslage!$H44,0)</f>
        <v>0</v>
      </c>
      <c r="G31" s="478">
        <f>IF(Ausgangslage!$L44=G$3,Ausgangslage!$H44,0)</f>
        <v>0</v>
      </c>
      <c r="H31" s="478">
        <f>IF(Ausgangslage!$L44=H$3,Ausgangslage!$H44,0)</f>
        <v>0</v>
      </c>
      <c r="I31" s="478">
        <f>IF(Ausgangslage!$L44=I$3,Ausgangslage!$H44,0)</f>
        <v>0</v>
      </c>
      <c r="J31" s="478">
        <f>IF(Ausgangslage!$L44=J$3,Ausgangslage!$H44,0)</f>
        <v>0</v>
      </c>
      <c r="K31" s="478">
        <f>IF(Ausgangslage!$L44=K$3,Ausgangslage!$H44,0)</f>
        <v>0</v>
      </c>
      <c r="L31" s="478">
        <f>IF(Ausgangslage!$L44=L$3,Ausgangslage!$H44,0)</f>
        <v>0</v>
      </c>
      <c r="M31" s="478">
        <f>IF(Ausgangslage!$L44=M$3,Ausgangslage!$H44,0)</f>
        <v>0</v>
      </c>
      <c r="N31" s="478">
        <f>IF(Ausgangslage!$L44=N$3,Ausgangslage!$H44,0)</f>
        <v>0</v>
      </c>
      <c r="O31" s="477">
        <f>IF(Ausgangslage!J44="",0,Ausgangslage!J44)</f>
        <v>0</v>
      </c>
    </row>
    <row r="32" spans="1:15" s="260" customFormat="1" ht="12.75" hidden="1" customHeight="1" x14ac:dyDescent="0.2">
      <c r="A32" s="820" t="str">
        <f>IF(Ausgangslage!A45="","",Ausgangslage!A45)</f>
        <v/>
      </c>
      <c r="B32" s="821"/>
      <c r="C32" s="349"/>
      <c r="D32" s="478">
        <f>IF(Ausgangslage!$L45=D$3,Ausgangslage!$H45,0)</f>
        <v>0</v>
      </c>
      <c r="E32" s="478">
        <f>IF(Ausgangslage!$L45=E$3,Ausgangslage!$H45,0)</f>
        <v>0</v>
      </c>
      <c r="F32" s="478">
        <f>IF(Ausgangslage!$L45=F$3,Ausgangslage!$H45,0)</f>
        <v>0</v>
      </c>
      <c r="G32" s="478">
        <f>IF(Ausgangslage!$L45=G$3,Ausgangslage!$H45,0)</f>
        <v>0</v>
      </c>
      <c r="H32" s="478">
        <f>IF(Ausgangslage!$L45=H$3,Ausgangslage!$H45,0)</f>
        <v>0</v>
      </c>
      <c r="I32" s="478">
        <f>IF(Ausgangslage!$L45=I$3,Ausgangslage!$H45,0)</f>
        <v>0</v>
      </c>
      <c r="J32" s="478">
        <f>IF(Ausgangslage!$L45=J$3,Ausgangslage!$H45,0)</f>
        <v>0</v>
      </c>
      <c r="K32" s="478">
        <f>IF(Ausgangslage!$L45=K$3,Ausgangslage!$H45,0)</f>
        <v>0</v>
      </c>
      <c r="L32" s="478">
        <f>IF(Ausgangslage!$L45=L$3,Ausgangslage!$H45,0)</f>
        <v>0</v>
      </c>
      <c r="M32" s="478">
        <f>IF(Ausgangslage!$L45=M$3,Ausgangslage!$H45,0)</f>
        <v>0</v>
      </c>
      <c r="N32" s="478">
        <f>IF(Ausgangslage!$L45=N$3,Ausgangslage!$H45,0)</f>
        <v>0</v>
      </c>
      <c r="O32" s="477">
        <f>IF(Ausgangslage!J45="",0,Ausgangslage!J45)</f>
        <v>0</v>
      </c>
    </row>
    <row r="33" spans="1:15" s="260" customFormat="1" ht="12.75" hidden="1" customHeight="1" x14ac:dyDescent="0.2">
      <c r="A33" s="820" t="str">
        <f>IF(Ausgangslage!A46="","",Ausgangslage!A46)</f>
        <v/>
      </c>
      <c r="B33" s="821"/>
      <c r="C33" s="349"/>
      <c r="D33" s="478">
        <f>IF(Ausgangslage!$L46=D$3,Ausgangslage!$H46,0)</f>
        <v>0</v>
      </c>
      <c r="E33" s="478">
        <f>IF(Ausgangslage!$L46=E$3,Ausgangslage!$H46,0)</f>
        <v>0</v>
      </c>
      <c r="F33" s="478">
        <f>IF(Ausgangslage!$L46=F$3,Ausgangslage!$H46,0)</f>
        <v>0</v>
      </c>
      <c r="G33" s="478">
        <f>IF(Ausgangslage!$L46=G$3,Ausgangslage!$H46,0)</f>
        <v>0</v>
      </c>
      <c r="H33" s="478">
        <f>IF(Ausgangslage!$L46=H$3,Ausgangslage!$H46,0)</f>
        <v>0</v>
      </c>
      <c r="I33" s="478">
        <f>IF(Ausgangslage!$L46=I$3,Ausgangslage!$H46,0)</f>
        <v>0</v>
      </c>
      <c r="J33" s="478">
        <f>IF(Ausgangslage!$L46=J$3,Ausgangslage!$H46,0)</f>
        <v>0</v>
      </c>
      <c r="K33" s="478">
        <f>IF(Ausgangslage!$L46=K$3,Ausgangslage!$H46,0)</f>
        <v>0</v>
      </c>
      <c r="L33" s="478">
        <f>IF(Ausgangslage!$L46=L$3,Ausgangslage!$H46,0)</f>
        <v>0</v>
      </c>
      <c r="M33" s="478">
        <f>IF(Ausgangslage!$L46=M$3,Ausgangslage!$H46,0)</f>
        <v>0</v>
      </c>
      <c r="N33" s="478">
        <f>IF(Ausgangslage!$L46=N$3,Ausgangslage!$H46,0)</f>
        <v>0</v>
      </c>
      <c r="O33" s="477">
        <f>IF(Ausgangslage!J46="",0,Ausgangslage!J46)</f>
        <v>0</v>
      </c>
    </row>
    <row r="34" spans="1:15" s="260" customFormat="1" ht="12.75" hidden="1" customHeight="1" x14ac:dyDescent="0.2">
      <c r="A34" s="820" t="str">
        <f>IF(Ausgangslage!A47="","",Ausgangslage!A47)</f>
        <v/>
      </c>
      <c r="B34" s="821"/>
      <c r="C34" s="349"/>
      <c r="D34" s="478">
        <f>IF(Ausgangslage!$L47=D$3,Ausgangslage!$H47,0)</f>
        <v>0</v>
      </c>
      <c r="E34" s="478">
        <f>IF(Ausgangslage!$L47=E$3,Ausgangslage!$H47,0)</f>
        <v>0</v>
      </c>
      <c r="F34" s="478">
        <f>IF(Ausgangslage!$L47=F$3,Ausgangslage!$H47,0)</f>
        <v>0</v>
      </c>
      <c r="G34" s="478">
        <f>IF(Ausgangslage!$L47=G$3,Ausgangslage!$H47,0)</f>
        <v>0</v>
      </c>
      <c r="H34" s="478">
        <f>IF(Ausgangslage!$L47=H$3,Ausgangslage!$H47,0)</f>
        <v>0</v>
      </c>
      <c r="I34" s="478">
        <f>IF(Ausgangslage!$L47=I$3,Ausgangslage!$H47,0)</f>
        <v>0</v>
      </c>
      <c r="J34" s="478">
        <f>IF(Ausgangslage!$L47=J$3,Ausgangslage!$H47,0)</f>
        <v>0</v>
      </c>
      <c r="K34" s="478">
        <f>IF(Ausgangslage!$L47=K$3,Ausgangslage!$H47,0)</f>
        <v>0</v>
      </c>
      <c r="L34" s="478">
        <f>IF(Ausgangslage!$L47=L$3,Ausgangslage!$H47,0)</f>
        <v>0</v>
      </c>
      <c r="M34" s="478">
        <f>IF(Ausgangslage!$L47=M$3,Ausgangslage!$H47,0)</f>
        <v>0</v>
      </c>
      <c r="N34" s="478">
        <f>IF(Ausgangslage!$L47=N$3,Ausgangslage!$H47,0)</f>
        <v>0</v>
      </c>
      <c r="O34" s="477">
        <f>IF(Ausgangslage!J47="",0,Ausgangslage!J47)</f>
        <v>0</v>
      </c>
    </row>
    <row r="35" spans="1:15" s="260" customFormat="1" ht="12.75" hidden="1" customHeight="1" x14ac:dyDescent="0.2">
      <c r="A35" s="820" t="str">
        <f>IF(Ausgangslage!A48="","",Ausgangslage!A48)</f>
        <v/>
      </c>
      <c r="B35" s="821"/>
      <c r="C35" s="349"/>
      <c r="D35" s="478">
        <f>IF(Ausgangslage!$L48=D$3,Ausgangslage!$H48,0)</f>
        <v>0</v>
      </c>
      <c r="E35" s="478">
        <f>IF(Ausgangslage!$L48=E$3,Ausgangslage!$H48,0)</f>
        <v>0</v>
      </c>
      <c r="F35" s="478">
        <f>IF(Ausgangslage!$L48=F$3,Ausgangslage!$H48,0)</f>
        <v>0</v>
      </c>
      <c r="G35" s="478">
        <f>IF(Ausgangslage!$L48=G$3,Ausgangslage!$H48,0)</f>
        <v>0</v>
      </c>
      <c r="H35" s="478">
        <f>IF(Ausgangslage!$L48=H$3,Ausgangslage!$H48,0)</f>
        <v>0</v>
      </c>
      <c r="I35" s="478">
        <f>IF(Ausgangslage!$L48=I$3,Ausgangslage!$H48,0)</f>
        <v>0</v>
      </c>
      <c r="J35" s="478">
        <f>IF(Ausgangslage!$L48=J$3,Ausgangslage!$H48,0)</f>
        <v>0</v>
      </c>
      <c r="K35" s="478">
        <f>IF(Ausgangslage!$L48=K$3,Ausgangslage!$H48,0)</f>
        <v>0</v>
      </c>
      <c r="L35" s="478">
        <f>IF(Ausgangslage!$L48=L$3,Ausgangslage!$H48,0)</f>
        <v>0</v>
      </c>
      <c r="M35" s="478">
        <f>IF(Ausgangslage!$L48=M$3,Ausgangslage!$H48,0)</f>
        <v>0</v>
      </c>
      <c r="N35" s="478">
        <f>IF(Ausgangslage!$L48=N$3,Ausgangslage!$H48,0)</f>
        <v>0</v>
      </c>
      <c r="O35" s="477">
        <f>IF(Ausgangslage!J48="",0,Ausgangslage!J48)</f>
        <v>0</v>
      </c>
    </row>
    <row r="36" spans="1:15" s="260" customFormat="1" ht="12.75" hidden="1" customHeight="1" x14ac:dyDescent="0.2">
      <c r="A36" s="820" t="str">
        <f>IF(Ausgangslage!A49="","",Ausgangslage!A49)</f>
        <v/>
      </c>
      <c r="B36" s="821"/>
      <c r="C36" s="349"/>
      <c r="D36" s="478">
        <f>IF(Ausgangslage!$L49=D$3,Ausgangslage!$H49,0)</f>
        <v>0</v>
      </c>
      <c r="E36" s="478">
        <f>IF(Ausgangslage!$L49=E$3,Ausgangslage!$H49,0)</f>
        <v>0</v>
      </c>
      <c r="F36" s="478">
        <f>IF(Ausgangslage!$L49=F$3,Ausgangslage!$H49,0)</f>
        <v>0</v>
      </c>
      <c r="G36" s="478">
        <f>IF(Ausgangslage!$L49=G$3,Ausgangslage!$H49,0)</f>
        <v>0</v>
      </c>
      <c r="H36" s="478">
        <f>IF(Ausgangslage!$L49=H$3,Ausgangslage!$H49,0)</f>
        <v>0</v>
      </c>
      <c r="I36" s="478">
        <f>IF(Ausgangslage!$L49=I$3,Ausgangslage!$H49,0)</f>
        <v>0</v>
      </c>
      <c r="J36" s="478">
        <f>IF(Ausgangslage!$L49=J$3,Ausgangslage!$H49,0)</f>
        <v>0</v>
      </c>
      <c r="K36" s="478">
        <f>IF(Ausgangslage!$L49=K$3,Ausgangslage!$H49,0)</f>
        <v>0</v>
      </c>
      <c r="L36" s="478">
        <f>IF(Ausgangslage!$L49=L$3,Ausgangslage!$H49,0)</f>
        <v>0</v>
      </c>
      <c r="M36" s="478">
        <f>IF(Ausgangslage!$L49=M$3,Ausgangslage!$H49,0)</f>
        <v>0</v>
      </c>
      <c r="N36" s="478">
        <f>IF(Ausgangslage!$L49=N$3,Ausgangslage!$H49,0)</f>
        <v>0</v>
      </c>
      <c r="O36" s="477">
        <f>IF(Ausgangslage!J49="",0,Ausgangslage!J49)</f>
        <v>0</v>
      </c>
    </row>
    <row r="37" spans="1:15" s="260" customFormat="1" ht="12.75" hidden="1" customHeight="1" x14ac:dyDescent="0.2">
      <c r="A37" s="820" t="str">
        <f>IF(Ausgangslage!A50="","",Ausgangslage!A50)</f>
        <v/>
      </c>
      <c r="B37" s="821"/>
      <c r="C37" s="349"/>
      <c r="D37" s="478">
        <f>IF(Ausgangslage!$L50=D$3,Ausgangslage!$H50,0)</f>
        <v>0</v>
      </c>
      <c r="E37" s="478">
        <f>IF(Ausgangslage!$L50=E$3,Ausgangslage!$H50,0)</f>
        <v>0</v>
      </c>
      <c r="F37" s="478">
        <f>IF(Ausgangslage!$L50=F$3,Ausgangslage!$H50,0)</f>
        <v>0</v>
      </c>
      <c r="G37" s="478">
        <f>IF(Ausgangslage!$L50=G$3,Ausgangslage!$H50,0)</f>
        <v>0</v>
      </c>
      <c r="H37" s="478">
        <f>IF(Ausgangslage!$L50=H$3,Ausgangslage!$H50,0)</f>
        <v>0</v>
      </c>
      <c r="I37" s="478">
        <f>IF(Ausgangslage!$L50=I$3,Ausgangslage!$H50,0)</f>
        <v>0</v>
      </c>
      <c r="J37" s="478">
        <f>IF(Ausgangslage!$L50=J$3,Ausgangslage!$H50,0)</f>
        <v>0</v>
      </c>
      <c r="K37" s="478">
        <f>IF(Ausgangslage!$L50=K$3,Ausgangslage!$H50,0)</f>
        <v>0</v>
      </c>
      <c r="L37" s="478">
        <f>IF(Ausgangslage!$L50=L$3,Ausgangslage!$H50,0)</f>
        <v>0</v>
      </c>
      <c r="M37" s="478">
        <f>IF(Ausgangslage!$L50=M$3,Ausgangslage!$H50,0)</f>
        <v>0</v>
      </c>
      <c r="N37" s="478">
        <f>IF(Ausgangslage!$L50=N$3,Ausgangslage!$H50,0)</f>
        <v>0</v>
      </c>
      <c r="O37" s="477">
        <f>IF(Ausgangslage!J50="",0,Ausgangslage!J50)</f>
        <v>0</v>
      </c>
    </row>
    <row r="38" spans="1:15" s="260" customFormat="1" ht="12.75" customHeight="1" x14ac:dyDescent="0.2">
      <c r="A38" s="851"/>
      <c r="B38" s="852"/>
      <c r="C38" s="349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7"/>
    </row>
    <row r="39" spans="1:15" s="260" customFormat="1" ht="12.75" customHeight="1" x14ac:dyDescent="0.2">
      <c r="A39" s="853"/>
      <c r="B39" s="854"/>
      <c r="C39" s="349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7"/>
    </row>
    <row r="40" spans="1:15" s="260" customFormat="1" ht="12.75" customHeight="1" x14ac:dyDescent="0.2">
      <c r="A40" s="847"/>
      <c r="B40" s="848"/>
      <c r="C40" s="34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110"/>
    </row>
    <row r="41" spans="1:15" s="260" customFormat="1" ht="12.75" customHeight="1" x14ac:dyDescent="0.2">
      <c r="A41" s="818" t="s">
        <v>312</v>
      </c>
      <c r="B41" s="819"/>
      <c r="C41" s="349"/>
      <c r="D41" s="349"/>
      <c r="E41" s="349"/>
      <c r="F41" s="133">
        <f t="array" ref="F41">ROUND(-SUM(E18:E40*$O18:$O40),0)</f>
        <v>0</v>
      </c>
      <c r="G41" s="133">
        <f t="array" ref="G41">ROUND(-SUM(F18:F40*$O18:$O40),0)</f>
        <v>0</v>
      </c>
      <c r="H41" s="133">
        <f t="array" ref="H41">ROUND(-SUM(G18:G40*$O18:$O40),0)</f>
        <v>0</v>
      </c>
      <c r="I41" s="133">
        <f t="array" ref="I41">ROUND(-SUM(H18:H40*$O18:$O40),0)</f>
        <v>0</v>
      </c>
      <c r="J41" s="133">
        <f t="array" ref="J41">ROUND(-SUM(I18:I40*$O18:$O40),0)</f>
        <v>0</v>
      </c>
      <c r="K41" s="133">
        <f t="array" ref="K41">ROUND(-SUM(J18:J40*$O18:$O40),0)</f>
        <v>0</v>
      </c>
      <c r="L41" s="133">
        <f t="array" ref="L41">ROUND(-SUM(K18:K40*$O18:$O40),0)</f>
        <v>0</v>
      </c>
      <c r="M41" s="133">
        <f t="array" ref="M41">ROUND(-SUM(L18:L40*$O18:$O40),0)</f>
        <v>0</v>
      </c>
      <c r="N41" s="133">
        <f t="array" ref="N41">ROUND(-SUM(M18:M40*$O18:$O40),0)</f>
        <v>0</v>
      </c>
      <c r="O41" s="272"/>
    </row>
    <row r="42" spans="1:15" s="260" customFormat="1" ht="12.75" customHeight="1" x14ac:dyDescent="0.2">
      <c r="A42" s="849" t="s">
        <v>342</v>
      </c>
      <c r="B42" s="850"/>
      <c r="C42" s="34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272"/>
    </row>
    <row r="43" spans="1:15" s="260" customFormat="1" ht="12.75" customHeight="1" x14ac:dyDescent="0.2">
      <c r="A43" s="857" t="s">
        <v>346</v>
      </c>
      <c r="B43" s="858"/>
      <c r="C43" s="349"/>
      <c r="D43" s="166">
        <f t="shared" ref="D43:M43" si="6">SUM(D44:D48)</f>
        <v>0</v>
      </c>
      <c r="E43" s="166">
        <f t="shared" si="6"/>
        <v>0</v>
      </c>
      <c r="F43" s="166">
        <f t="shared" si="6"/>
        <v>0</v>
      </c>
      <c r="G43" s="166">
        <f t="shared" si="6"/>
        <v>0</v>
      </c>
      <c r="H43" s="166">
        <f t="shared" si="6"/>
        <v>0</v>
      </c>
      <c r="I43" s="166">
        <f t="shared" si="6"/>
        <v>0</v>
      </c>
      <c r="J43" s="166">
        <f t="shared" si="6"/>
        <v>0</v>
      </c>
      <c r="K43" s="166">
        <f t="shared" si="6"/>
        <v>0</v>
      </c>
      <c r="L43" s="166">
        <f t="shared" si="6"/>
        <v>0</v>
      </c>
      <c r="M43" s="166">
        <f t="shared" si="6"/>
        <v>0</v>
      </c>
      <c r="N43" s="166">
        <f>SUM(N44:N48)</f>
        <v>0</v>
      </c>
      <c r="O43" s="271" t="s">
        <v>311</v>
      </c>
    </row>
    <row r="44" spans="1:15" s="260" customFormat="1" ht="12.75" customHeight="1" x14ac:dyDescent="0.2">
      <c r="A44" s="846"/>
      <c r="B44" s="842"/>
      <c r="C44" s="34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47"/>
    </row>
    <row r="45" spans="1:15" s="260" customFormat="1" ht="12.75" customHeight="1" x14ac:dyDescent="0.2">
      <c r="A45" s="843"/>
      <c r="B45" s="811"/>
      <c r="C45" s="349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7"/>
    </row>
    <row r="46" spans="1:15" s="260" customFormat="1" ht="12.75" customHeight="1" x14ac:dyDescent="0.2">
      <c r="A46" s="810"/>
      <c r="B46" s="811"/>
      <c r="C46" s="349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7"/>
    </row>
    <row r="47" spans="1:15" s="260" customFormat="1" ht="12.75" customHeight="1" x14ac:dyDescent="0.2">
      <c r="A47" s="810"/>
      <c r="B47" s="811"/>
      <c r="C47" s="349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7"/>
    </row>
    <row r="48" spans="1:15" s="260" customFormat="1" ht="12.75" customHeight="1" x14ac:dyDescent="0.2">
      <c r="A48" s="844"/>
      <c r="B48" s="845"/>
      <c r="C48" s="34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0"/>
    </row>
    <row r="49" spans="1:15" s="260" customFormat="1" ht="12.75" customHeight="1" x14ac:dyDescent="0.2">
      <c r="A49" s="861" t="s">
        <v>343</v>
      </c>
      <c r="B49" s="862"/>
      <c r="C49" s="349"/>
      <c r="D49" s="351"/>
      <c r="E49" s="351"/>
      <c r="F49" s="133">
        <f t="array" ref="F49">ROUND(SUM(E44:E48*$O44:$O48),0)</f>
        <v>0</v>
      </c>
      <c r="G49" s="133">
        <f t="array" ref="G49">ROUND(SUM(F44:F48*$O44:$O48),0)</f>
        <v>0</v>
      </c>
      <c r="H49" s="133">
        <f t="array" ref="H49">ROUND(SUM(G44:G48*$O44:$O48),0)</f>
        <v>0</v>
      </c>
      <c r="I49" s="133">
        <f t="array" ref="I49">ROUND(SUM(H44:H48*$O44:$O48),0)</f>
        <v>0</v>
      </c>
      <c r="J49" s="133">
        <f t="array" ref="J49">ROUND(SUM(I44:I48*$O44:$O48),0)</f>
        <v>0</v>
      </c>
      <c r="K49" s="133">
        <f t="array" ref="K49">ROUND(SUM(J44:J48*$O44:$O48),0)</f>
        <v>0</v>
      </c>
      <c r="L49" s="133">
        <f t="array" ref="L49">ROUND(SUM(K44:K48*$O44:$O48),0)</f>
        <v>0</v>
      </c>
      <c r="M49" s="133">
        <f t="array" ref="M49">ROUND(SUM(L44:L48*$O44:$O48),0)</f>
        <v>0</v>
      </c>
      <c r="N49" s="133">
        <f t="array" ref="N49">ROUND(SUM(M44:M48*$O44:$O48),0)</f>
        <v>0</v>
      </c>
      <c r="O49" s="272"/>
    </row>
    <row r="50" spans="1:15" s="260" customFormat="1" ht="12.75" customHeight="1" x14ac:dyDescent="0.2">
      <c r="A50" s="855" t="s">
        <v>344</v>
      </c>
      <c r="B50" s="856"/>
      <c r="C50" s="349"/>
      <c r="D50" s="132">
        <f t="shared" ref="D50:M50" si="7">SUM(D51:D55)</f>
        <v>0</v>
      </c>
      <c r="E50" s="132">
        <f t="shared" si="7"/>
        <v>0</v>
      </c>
      <c r="F50" s="132">
        <f t="shared" si="7"/>
        <v>0</v>
      </c>
      <c r="G50" s="132">
        <f t="shared" si="7"/>
        <v>0</v>
      </c>
      <c r="H50" s="132">
        <f t="shared" si="7"/>
        <v>0</v>
      </c>
      <c r="I50" s="132">
        <f t="shared" si="7"/>
        <v>0</v>
      </c>
      <c r="J50" s="132">
        <f t="shared" si="7"/>
        <v>0</v>
      </c>
      <c r="K50" s="132">
        <f t="shared" si="7"/>
        <v>0</v>
      </c>
      <c r="L50" s="132">
        <f t="shared" si="7"/>
        <v>0</v>
      </c>
      <c r="M50" s="132">
        <f t="shared" si="7"/>
        <v>0</v>
      </c>
      <c r="N50" s="132">
        <f>SUM(N51:N55)</f>
        <v>0</v>
      </c>
      <c r="O50" s="271" t="s">
        <v>311</v>
      </c>
    </row>
    <row r="51" spans="1:15" s="260" customFormat="1" ht="12.75" customHeight="1" x14ac:dyDescent="0.2">
      <c r="A51" s="846"/>
      <c r="B51" s="842"/>
      <c r="C51" s="34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47"/>
    </row>
    <row r="52" spans="1:15" s="260" customFormat="1" ht="12.75" customHeight="1" x14ac:dyDescent="0.2">
      <c r="A52" s="810"/>
      <c r="B52" s="811"/>
      <c r="C52" s="349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7"/>
    </row>
    <row r="53" spans="1:15" s="260" customFormat="1" ht="12.75" customHeight="1" x14ac:dyDescent="0.2">
      <c r="A53" s="810"/>
      <c r="B53" s="811"/>
      <c r="C53" s="349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7"/>
    </row>
    <row r="54" spans="1:15" s="260" customFormat="1" ht="12.75" customHeight="1" x14ac:dyDescent="0.2">
      <c r="A54" s="810"/>
      <c r="B54" s="811"/>
      <c r="C54" s="349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7"/>
    </row>
    <row r="55" spans="1:15" s="260" customFormat="1" ht="12.75" customHeight="1" x14ac:dyDescent="0.2">
      <c r="A55" s="844"/>
      <c r="B55" s="845"/>
      <c r="C55" s="34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110"/>
    </row>
    <row r="56" spans="1:15" s="260" customFormat="1" ht="12.75" customHeight="1" x14ac:dyDescent="0.2">
      <c r="A56" s="861" t="s">
        <v>345</v>
      </c>
      <c r="B56" s="862"/>
      <c r="C56" s="349"/>
      <c r="D56" s="351"/>
      <c r="E56" s="351"/>
      <c r="F56" s="133">
        <f t="array" ref="F56">ROUND(SUM(E51:E55*$O51:$O55),0)</f>
        <v>0</v>
      </c>
      <c r="G56" s="133">
        <f t="array" ref="G56">ROUND(SUM(F51:F55*$O51:$O55),0)</f>
        <v>0</v>
      </c>
      <c r="H56" s="133">
        <f t="array" ref="H56">ROUND(SUM(G51:G55*$O51:$O55),0)</f>
        <v>0</v>
      </c>
      <c r="I56" s="133">
        <f t="array" ref="I56">ROUND(SUM(H51:H55*$O51:$O55),0)</f>
        <v>0</v>
      </c>
      <c r="J56" s="133">
        <f t="array" ref="J56">ROUND(SUM(I51:I55*$O51:$O55),0)</f>
        <v>0</v>
      </c>
      <c r="K56" s="133">
        <f t="array" ref="K56">ROUND(SUM(J51:J55*$O51:$O55),0)</f>
        <v>0</v>
      </c>
      <c r="L56" s="133">
        <f t="array" ref="L56">ROUND(SUM(K51:K55*$O51:$O55),0)</f>
        <v>0</v>
      </c>
      <c r="M56" s="133">
        <f t="array" ref="M56">ROUND(SUM(L51:L55*$O51:$O55),0)</f>
        <v>0</v>
      </c>
      <c r="N56" s="133">
        <f t="array" ref="N56">ROUND(SUM(M51:M55*$O51:$O55),0)</f>
        <v>0</v>
      </c>
      <c r="O56" s="261"/>
    </row>
    <row r="57" spans="1:15" s="260" customFormat="1" ht="12.75" customHeight="1" x14ac:dyDescent="0.2">
      <c r="A57" s="360" t="s">
        <v>368</v>
      </c>
      <c r="B57" s="357"/>
      <c r="C57" s="349"/>
      <c r="D57" s="132">
        <f t="shared" ref="D57:M57" si="8">SUM(D58:D62)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  <c r="I57" s="132">
        <f t="shared" si="8"/>
        <v>0</v>
      </c>
      <c r="J57" s="132">
        <f t="shared" si="8"/>
        <v>0</v>
      </c>
      <c r="K57" s="132">
        <f t="shared" si="8"/>
        <v>0</v>
      </c>
      <c r="L57" s="132">
        <f t="shared" si="8"/>
        <v>0</v>
      </c>
      <c r="M57" s="132">
        <f t="shared" si="8"/>
        <v>0</v>
      </c>
      <c r="N57" s="132">
        <f>SUM(N58:N62)</f>
        <v>0</v>
      </c>
      <c r="O57" s="271" t="s">
        <v>46</v>
      </c>
    </row>
    <row r="58" spans="1:15" s="260" customFormat="1" ht="12.75" customHeight="1" x14ac:dyDescent="0.2">
      <c r="A58" s="841"/>
      <c r="B58" s="842"/>
      <c r="C58" s="349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7"/>
    </row>
    <row r="59" spans="1:15" s="260" customFormat="1" ht="12.75" customHeight="1" x14ac:dyDescent="0.2">
      <c r="A59" s="843"/>
      <c r="B59" s="811"/>
      <c r="C59" s="34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7"/>
    </row>
    <row r="60" spans="1:15" s="260" customFormat="1" ht="12.75" customHeight="1" x14ac:dyDescent="0.2">
      <c r="A60" s="843"/>
      <c r="B60" s="811"/>
      <c r="C60" s="349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7"/>
    </row>
    <row r="61" spans="1:15" s="260" customFormat="1" ht="12.75" customHeight="1" x14ac:dyDescent="0.2">
      <c r="A61" s="810"/>
      <c r="B61" s="811"/>
      <c r="C61" s="349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7"/>
    </row>
    <row r="62" spans="1:15" s="260" customFormat="1" ht="12.75" customHeight="1" x14ac:dyDescent="0.2">
      <c r="A62" s="844"/>
      <c r="B62" s="845"/>
      <c r="C62" s="34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110"/>
    </row>
    <row r="63" spans="1:15" s="260" customFormat="1" ht="12.75" customHeight="1" x14ac:dyDescent="0.2">
      <c r="A63" s="818" t="s">
        <v>369</v>
      </c>
      <c r="B63" s="819"/>
      <c r="C63" s="349"/>
      <c r="D63" s="349"/>
      <c r="E63" s="349"/>
      <c r="F63" s="133">
        <f t="array" ref="F63">ROUND(-SUM(E58:E62*$O58:$O62),0)</f>
        <v>0</v>
      </c>
      <c r="G63" s="133">
        <f t="array" ref="G63">ROUND(-SUM(F58:F62*$O58:$O62),0)</f>
        <v>0</v>
      </c>
      <c r="H63" s="133">
        <f t="array" ref="H63">ROUND(-SUM(G58:G62*$O58:$O62),0)</f>
        <v>0</v>
      </c>
      <c r="I63" s="133">
        <f t="array" ref="I63">ROUND(-SUM(H58:H62*$O58:$O62),0)</f>
        <v>0</v>
      </c>
      <c r="J63" s="133">
        <f t="array" ref="J63">ROUND(-SUM(I58:I62*$O58:$O62),0)</f>
        <v>0</v>
      </c>
      <c r="K63" s="133">
        <f t="array" ref="K63">ROUND(-SUM(J58:J62*$O58:$O62),0)</f>
        <v>0</v>
      </c>
      <c r="L63" s="133">
        <f t="array" ref="L63">ROUND(-SUM(K58:K62*$O58:$O62),0)</f>
        <v>0</v>
      </c>
      <c r="M63" s="133">
        <f t="array" ref="M63">ROUND(-SUM(L58:L62*$O58:$O62),0)</f>
        <v>0</v>
      </c>
      <c r="N63" s="133">
        <f t="array" ref="N63">ROUND(-SUM(M58:M62*$O58:$O62),0)</f>
        <v>0</v>
      </c>
      <c r="O63" s="272"/>
    </row>
    <row r="64" spans="1:15" s="62" customFormat="1" ht="21.75" customHeight="1" thickBot="1" x14ac:dyDescent="0.25">
      <c r="A64" s="806" t="s">
        <v>140</v>
      </c>
      <c r="B64" s="807"/>
      <c r="C64" s="349"/>
      <c r="D64" s="267">
        <f>ROUND(D16+D17+D43+D50+D57,0)</f>
        <v>0</v>
      </c>
      <c r="E64" s="267">
        <f>ROUND(E16+E17+E43+E50+E57,0)</f>
        <v>0</v>
      </c>
      <c r="F64" s="267">
        <f>ROUND(F16+F17+F43+F50+F57,0)</f>
        <v>0</v>
      </c>
      <c r="G64" s="267">
        <f t="shared" ref="G64:M64" si="9">ROUND(G16+G17+G43+G50+G57,0)</f>
        <v>0</v>
      </c>
      <c r="H64" s="267">
        <f t="shared" si="9"/>
        <v>0</v>
      </c>
      <c r="I64" s="267">
        <f t="shared" si="9"/>
        <v>0</v>
      </c>
      <c r="J64" s="267">
        <f t="shared" si="9"/>
        <v>0</v>
      </c>
      <c r="K64" s="267">
        <f t="shared" si="9"/>
        <v>0</v>
      </c>
      <c r="L64" s="267">
        <f t="shared" si="9"/>
        <v>0</v>
      </c>
      <c r="M64" s="267">
        <f t="shared" si="9"/>
        <v>0</v>
      </c>
      <c r="N64" s="267">
        <f>ROUND(N16+N17+N43+N50+N57,0)</f>
        <v>0</v>
      </c>
      <c r="O64" s="273"/>
    </row>
    <row r="65" spans="1:20" s="61" customFormat="1" ht="12.75" customHeight="1" x14ac:dyDescent="0.2">
      <c r="A65" s="813" t="s">
        <v>138</v>
      </c>
      <c r="B65" s="814"/>
      <c r="C65" s="349"/>
      <c r="D65" s="38"/>
      <c r="E65" s="38"/>
      <c r="F65" s="38"/>
      <c r="G65" s="579"/>
      <c r="H65" s="579"/>
      <c r="I65" s="579"/>
      <c r="J65" s="579"/>
      <c r="K65" s="38"/>
      <c r="L65" s="38"/>
      <c r="M65" s="284"/>
      <c r="N65" s="284"/>
      <c r="O65" s="839" t="s">
        <v>313</v>
      </c>
      <c r="P65" s="66"/>
    </row>
    <row r="66" spans="1:20" s="61" customFormat="1" ht="12.75" customHeight="1" thickBot="1" x14ac:dyDescent="0.25">
      <c r="A66" s="835" t="s">
        <v>528</v>
      </c>
      <c r="B66" s="827"/>
      <c r="C66" s="349"/>
      <c r="D66" s="38"/>
      <c r="E66" s="38"/>
      <c r="F66" s="38"/>
      <c r="G66" s="579"/>
      <c r="H66" s="579"/>
      <c r="I66" s="579"/>
      <c r="J66" s="579"/>
      <c r="K66" s="38"/>
      <c r="L66" s="38"/>
      <c r="M66" s="38"/>
      <c r="N66" s="38"/>
      <c r="O66" s="840"/>
      <c r="P66" s="66"/>
    </row>
    <row r="67" spans="1:20" s="61" customFormat="1" ht="12.75" customHeight="1" thickBot="1" x14ac:dyDescent="0.25">
      <c r="A67" s="868" t="s">
        <v>309</v>
      </c>
      <c r="B67" s="869"/>
      <c r="C67" s="383">
        <f>Ausgangslage!H21</f>
        <v>0</v>
      </c>
      <c r="D67" s="383">
        <f>C67+D66</f>
        <v>0</v>
      </c>
      <c r="E67" s="383">
        <f>D67+E66</f>
        <v>0</v>
      </c>
      <c r="F67" s="383">
        <f>E67+F66</f>
        <v>0</v>
      </c>
      <c r="G67" s="383">
        <f t="shared" ref="G67:N67" si="10">F67+G66</f>
        <v>0</v>
      </c>
      <c r="H67" s="383">
        <f t="shared" si="10"/>
        <v>0</v>
      </c>
      <c r="I67" s="383">
        <f t="shared" si="10"/>
        <v>0</v>
      </c>
      <c r="J67" s="383">
        <f t="shared" si="10"/>
        <v>0</v>
      </c>
      <c r="K67" s="383">
        <f t="shared" si="10"/>
        <v>0</v>
      </c>
      <c r="L67" s="383">
        <f t="shared" si="10"/>
        <v>0</v>
      </c>
      <c r="M67" s="383">
        <f t="shared" si="10"/>
        <v>0</v>
      </c>
      <c r="N67" s="383">
        <f t="shared" si="10"/>
        <v>0</v>
      </c>
      <c r="O67" s="122"/>
    </row>
    <row r="68" spans="1:20" s="63" customFormat="1" ht="12.75" customHeight="1" thickBot="1" x14ac:dyDescent="0.25">
      <c r="A68" s="864" t="s">
        <v>307</v>
      </c>
      <c r="B68" s="865"/>
      <c r="C68" s="352"/>
      <c r="D68" s="274">
        <f t="shared" ref="D68:M68" si="11">D64-D65+D66</f>
        <v>0</v>
      </c>
      <c r="E68" s="274">
        <f t="shared" si="11"/>
        <v>0</v>
      </c>
      <c r="F68" s="274">
        <f t="shared" si="11"/>
        <v>0</v>
      </c>
      <c r="G68" s="274">
        <f t="shared" si="11"/>
        <v>0</v>
      </c>
      <c r="H68" s="274">
        <f t="shared" si="11"/>
        <v>0</v>
      </c>
      <c r="I68" s="274">
        <f t="shared" si="11"/>
        <v>0</v>
      </c>
      <c r="J68" s="274">
        <f t="shared" si="11"/>
        <v>0</v>
      </c>
      <c r="K68" s="274">
        <f t="shared" si="11"/>
        <v>0</v>
      </c>
      <c r="L68" s="274">
        <f t="shared" si="11"/>
        <v>0</v>
      </c>
      <c r="M68" s="274">
        <f t="shared" si="11"/>
        <v>0</v>
      </c>
      <c r="N68" s="274">
        <f>N64-N65+N66</f>
        <v>0</v>
      </c>
      <c r="O68" s="275" t="s">
        <v>314</v>
      </c>
    </row>
    <row r="69" spans="1:20" s="260" customFormat="1" ht="12.75" customHeight="1" x14ac:dyDescent="0.2">
      <c r="A69" s="159"/>
      <c r="B69" s="276"/>
      <c r="C69" s="277"/>
      <c r="D69" s="277" t="str">
        <f t="shared" ref="D69:N69" si="12">IF(D68&lt;&gt;0,"prüfen!","")</f>
        <v/>
      </c>
      <c r="E69" s="277" t="str">
        <f t="shared" si="12"/>
        <v/>
      </c>
      <c r="F69" s="277" t="str">
        <f t="shared" si="12"/>
        <v/>
      </c>
      <c r="G69" s="277" t="str">
        <f t="shared" si="12"/>
        <v/>
      </c>
      <c r="H69" s="277" t="str">
        <f t="shared" si="12"/>
        <v/>
      </c>
      <c r="I69" s="277" t="str">
        <f t="shared" si="12"/>
        <v/>
      </c>
      <c r="J69" s="277" t="str">
        <f t="shared" si="12"/>
        <v/>
      </c>
      <c r="K69" s="277" t="str">
        <f t="shared" si="12"/>
        <v/>
      </c>
      <c r="L69" s="277" t="str">
        <f t="shared" si="12"/>
        <v/>
      </c>
      <c r="M69" s="277" t="str">
        <f t="shared" si="12"/>
        <v/>
      </c>
      <c r="N69" s="277" t="str">
        <f t="shared" si="12"/>
        <v/>
      </c>
      <c r="O69" s="261"/>
    </row>
    <row r="70" spans="1:20" s="61" customFormat="1" ht="12.75" customHeight="1" x14ac:dyDescent="0.2">
      <c r="A70" s="813" t="s">
        <v>306</v>
      </c>
      <c r="B70" s="814"/>
      <c r="C70" s="353"/>
      <c r="D70" s="353"/>
      <c r="E70" s="353"/>
      <c r="F70" s="167">
        <f>ROUND(E65*Prognosen!E12,0)</f>
        <v>0</v>
      </c>
      <c r="G70" s="167">
        <f>ROUND(F65*Prognosen!F12,0)</f>
        <v>0</v>
      </c>
      <c r="H70" s="167">
        <f>ROUND(G65*Prognosen!G12,0)</f>
        <v>0</v>
      </c>
      <c r="I70" s="167">
        <f>ROUND(H65*Prognosen!I12,0)</f>
        <v>0</v>
      </c>
      <c r="J70" s="167">
        <f>ROUND(I65*Prognosen!I12,0)</f>
        <v>0</v>
      </c>
      <c r="K70" s="167">
        <f>ROUND(J65*Prognosen!J12,0)</f>
        <v>0</v>
      </c>
      <c r="L70" s="167">
        <f>ROUND(K65*Prognosen!K12,0)</f>
        <v>0</v>
      </c>
      <c r="M70" s="167">
        <f>ROUND(L65*Prognosen!L12,0)</f>
        <v>0</v>
      </c>
      <c r="N70" s="167">
        <f>ROUND(M65*Prognosen!M12,0)</f>
        <v>0</v>
      </c>
      <c r="O70" s="122"/>
    </row>
    <row r="71" spans="1:20" s="260" customFormat="1" ht="12.75" customHeight="1" x14ac:dyDescent="0.2">
      <c r="A71" s="815" t="s">
        <v>310</v>
      </c>
      <c r="B71" s="816"/>
      <c r="C71" s="352"/>
      <c r="D71" s="352"/>
      <c r="E71" s="352"/>
      <c r="F71" s="167">
        <f>ROUND(E66*Prognosen!F13,0)</f>
        <v>0</v>
      </c>
      <c r="G71" s="167">
        <f>ROUND(F66*Prognosen!G13,0)</f>
        <v>0</v>
      </c>
      <c r="H71" s="167">
        <f>ROUND(G66*Prognosen!H13,0)</f>
        <v>0</v>
      </c>
      <c r="I71" s="167">
        <f>ROUND(H66*Prognosen!I13,0)</f>
        <v>0</v>
      </c>
      <c r="J71" s="167">
        <f>ROUND(I66*Prognosen!J13,0)</f>
        <v>0</v>
      </c>
      <c r="K71" s="167">
        <f>ROUND(J66*Prognosen!K13,0)</f>
        <v>0</v>
      </c>
      <c r="L71" s="167">
        <f>ROUND(K66*Prognosen!L13,0)</f>
        <v>0</v>
      </c>
      <c r="M71" s="167">
        <f>ROUND(L66*Prognosen!M13,0)</f>
        <v>0</v>
      </c>
      <c r="N71" s="167">
        <f>ROUND(M66*Prognosen!N13,0)</f>
        <v>0</v>
      </c>
      <c r="O71" s="261"/>
    </row>
    <row r="72" spans="1:20" s="62" customFormat="1" ht="25.5" customHeight="1" x14ac:dyDescent="0.2">
      <c r="A72" s="817" t="s">
        <v>339</v>
      </c>
      <c r="B72" s="807"/>
      <c r="C72" s="353"/>
      <c r="D72" s="353"/>
      <c r="E72" s="353"/>
      <c r="F72" s="267">
        <f>F41-F49-F56+F63+F70-F71</f>
        <v>0</v>
      </c>
      <c r="G72" s="267">
        <f t="shared" ref="G72:N72" si="13">G41-G49-G56+G63+G70-G71</f>
        <v>0</v>
      </c>
      <c r="H72" s="267">
        <f t="shared" si="13"/>
        <v>0</v>
      </c>
      <c r="I72" s="267">
        <f t="shared" si="13"/>
        <v>0</v>
      </c>
      <c r="J72" s="267">
        <f t="shared" si="13"/>
        <v>0</v>
      </c>
      <c r="K72" s="267">
        <f t="shared" si="13"/>
        <v>0</v>
      </c>
      <c r="L72" s="267">
        <f t="shared" si="13"/>
        <v>0</v>
      </c>
      <c r="M72" s="267">
        <f t="shared" si="13"/>
        <v>0</v>
      </c>
      <c r="N72" s="267">
        <f t="shared" si="13"/>
        <v>0</v>
      </c>
      <c r="O72" s="273"/>
    </row>
    <row r="73" spans="1:20" s="62" customFormat="1" ht="15" customHeight="1" x14ac:dyDescent="0.2">
      <c r="A73" s="481" t="str">
        <f>"Veränderung Zinsbelastung zu Budget "&amp;Ausgangslage!D5</f>
        <v>Veränderung Zinsbelastung zu Budget 2024</v>
      </c>
      <c r="B73" s="482"/>
      <c r="C73" s="362"/>
      <c r="D73" s="362"/>
      <c r="E73" s="362"/>
      <c r="F73" s="866">
        <f>F72</f>
        <v>0</v>
      </c>
      <c r="G73" s="866">
        <f>F73+G72</f>
        <v>0</v>
      </c>
      <c r="H73" s="866">
        <f t="shared" ref="H73:N73" si="14">G73+H72</f>
        <v>0</v>
      </c>
      <c r="I73" s="866">
        <f t="shared" si="14"/>
        <v>0</v>
      </c>
      <c r="J73" s="859">
        <f t="shared" si="14"/>
        <v>0</v>
      </c>
      <c r="K73" s="859">
        <f t="shared" si="14"/>
        <v>0</v>
      </c>
      <c r="L73" s="859">
        <f t="shared" si="14"/>
        <v>0</v>
      </c>
      <c r="M73" s="859">
        <f t="shared" si="14"/>
        <v>0</v>
      </c>
      <c r="N73" s="859">
        <f t="shared" si="14"/>
        <v>0</v>
      </c>
      <c r="O73" s="273"/>
    </row>
    <row r="74" spans="1:20" s="62" customFormat="1" ht="10.5" customHeight="1" x14ac:dyDescent="0.2">
      <c r="A74" s="483" t="s">
        <v>462</v>
      </c>
      <c r="B74" s="480"/>
      <c r="C74" s="351"/>
      <c r="D74" s="351"/>
      <c r="E74" s="351"/>
      <c r="F74" s="867"/>
      <c r="G74" s="867"/>
      <c r="H74" s="867"/>
      <c r="I74" s="867"/>
      <c r="J74" s="863"/>
      <c r="K74" s="863"/>
      <c r="L74" s="860"/>
      <c r="M74" s="860"/>
      <c r="N74" s="860"/>
      <c r="O74" s="273"/>
    </row>
    <row r="75" spans="1:20" s="260" customFormat="1" ht="12.75" customHeight="1" x14ac:dyDescent="0.2">
      <c r="A75" s="290"/>
      <c r="B75" s="278"/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61"/>
    </row>
    <row r="76" spans="1:20" s="61" customFormat="1" ht="12.75" customHeight="1" x14ac:dyDescent="0.2">
      <c r="A76" s="800" t="s">
        <v>246</v>
      </c>
      <c r="B76" s="801"/>
      <c r="C76" s="219">
        <f t="shared" ref="C76:M76" si="15">C3</f>
        <v>2022</v>
      </c>
      <c r="D76" s="219">
        <f t="shared" si="15"/>
        <v>2023</v>
      </c>
      <c r="E76" s="219">
        <f t="shared" si="15"/>
        <v>2024</v>
      </c>
      <c r="F76" s="219">
        <f t="shared" si="15"/>
        <v>2025</v>
      </c>
      <c r="G76" s="219">
        <f t="shared" si="15"/>
        <v>2026</v>
      </c>
      <c r="H76" s="219">
        <f t="shared" si="15"/>
        <v>2027</v>
      </c>
      <c r="I76" s="219">
        <f t="shared" si="15"/>
        <v>2028</v>
      </c>
      <c r="J76" s="219">
        <f t="shared" si="15"/>
        <v>2029</v>
      </c>
      <c r="K76" s="219">
        <f t="shared" si="15"/>
        <v>2030</v>
      </c>
      <c r="L76" s="219">
        <f t="shared" si="15"/>
        <v>2031</v>
      </c>
      <c r="M76" s="219">
        <f t="shared" si="15"/>
        <v>2032</v>
      </c>
      <c r="N76" s="219">
        <f>N3</f>
        <v>2033</v>
      </c>
      <c r="O76" s="122"/>
      <c r="T76" s="60"/>
    </row>
    <row r="77" spans="1:20" s="61" customFormat="1" ht="12.75" customHeight="1" x14ac:dyDescent="0.2">
      <c r="A77" s="802"/>
      <c r="B77" s="803"/>
      <c r="C77" s="512" t="s">
        <v>353</v>
      </c>
      <c r="D77" s="512" t="str">
        <f>D4</f>
        <v>Prognose</v>
      </c>
      <c r="E77" s="513" t="s">
        <v>23</v>
      </c>
      <c r="F77" s="513" t="s">
        <v>24</v>
      </c>
      <c r="G77" s="513" t="s">
        <v>25</v>
      </c>
      <c r="H77" s="513" t="s">
        <v>26</v>
      </c>
      <c r="I77" s="513" t="s">
        <v>27</v>
      </c>
      <c r="J77" s="513" t="s">
        <v>28</v>
      </c>
      <c r="K77" s="513" t="s">
        <v>29</v>
      </c>
      <c r="L77" s="513" t="s">
        <v>30</v>
      </c>
      <c r="M77" s="513" t="s">
        <v>31</v>
      </c>
      <c r="N77" s="515" t="s">
        <v>450</v>
      </c>
      <c r="O77" s="122"/>
      <c r="T77" s="60"/>
    </row>
    <row r="78" spans="1:20" s="260" customFormat="1" ht="12.75" customHeight="1" x14ac:dyDescent="0.2">
      <c r="A78" s="822" t="s">
        <v>141</v>
      </c>
      <c r="B78" s="823"/>
      <c r="C78" s="511"/>
      <c r="D78" s="187">
        <f>Ausgangslage!H22</f>
        <v>0</v>
      </c>
      <c r="E78" s="187">
        <f>D81</f>
        <v>0</v>
      </c>
      <c r="F78" s="187">
        <f t="shared" ref="F78:N78" si="16">E81</f>
        <v>0</v>
      </c>
      <c r="G78" s="187">
        <f t="shared" si="16"/>
        <v>0</v>
      </c>
      <c r="H78" s="187">
        <f t="shared" si="16"/>
        <v>0</v>
      </c>
      <c r="I78" s="187">
        <f t="shared" si="16"/>
        <v>0</v>
      </c>
      <c r="J78" s="187">
        <f t="shared" si="16"/>
        <v>0</v>
      </c>
      <c r="K78" s="187">
        <f t="shared" si="16"/>
        <v>0</v>
      </c>
      <c r="L78" s="187">
        <f t="shared" si="16"/>
        <v>0</v>
      </c>
      <c r="M78" s="187">
        <f t="shared" si="16"/>
        <v>0</v>
      </c>
      <c r="N78" s="187">
        <f t="shared" si="16"/>
        <v>0</v>
      </c>
      <c r="O78" s="280"/>
    </row>
    <row r="79" spans="1:20" s="260" customFormat="1" ht="12.75" customHeight="1" x14ac:dyDescent="0.2">
      <c r="A79" s="815" t="s">
        <v>60</v>
      </c>
      <c r="B79" s="816"/>
      <c r="C79" s="652"/>
      <c r="D79" s="198">
        <f t="shared" ref="D79:M79" si="17">D12</f>
        <v>0</v>
      </c>
      <c r="E79" s="198">
        <f t="shared" si="17"/>
        <v>0</v>
      </c>
      <c r="F79" s="198">
        <f t="shared" si="17"/>
        <v>0</v>
      </c>
      <c r="G79" s="198">
        <f t="shared" si="17"/>
        <v>0</v>
      </c>
      <c r="H79" s="198">
        <f t="shared" si="17"/>
        <v>0</v>
      </c>
      <c r="I79" s="198">
        <f t="shared" si="17"/>
        <v>0</v>
      </c>
      <c r="J79" s="198">
        <f t="shared" si="17"/>
        <v>0</v>
      </c>
      <c r="K79" s="198">
        <f t="shared" si="17"/>
        <v>0</v>
      </c>
      <c r="L79" s="198">
        <f t="shared" si="17"/>
        <v>0</v>
      </c>
      <c r="M79" s="198">
        <f t="shared" si="17"/>
        <v>0</v>
      </c>
      <c r="N79" s="198">
        <f>N12</f>
        <v>0</v>
      </c>
      <c r="O79" s="280"/>
    </row>
    <row r="80" spans="1:20" s="260" customFormat="1" ht="12.75" customHeight="1" x14ac:dyDescent="0.2">
      <c r="A80" s="808" t="s">
        <v>527</v>
      </c>
      <c r="B80" s="809"/>
      <c r="C80" s="351"/>
      <c r="D80" s="133">
        <f>-Budget!E29+Budget!E71</f>
        <v>0</v>
      </c>
      <c r="E80" s="133">
        <f>-Budget!G29+Budget!G71</f>
        <v>0</v>
      </c>
      <c r="F80" s="133">
        <f>$E$80</f>
        <v>0</v>
      </c>
      <c r="G80" s="133">
        <f t="shared" ref="G80:N80" si="18">$E$80</f>
        <v>0</v>
      </c>
      <c r="H80" s="133">
        <f t="shared" si="18"/>
        <v>0</v>
      </c>
      <c r="I80" s="133">
        <f t="shared" si="18"/>
        <v>0</v>
      </c>
      <c r="J80" s="133">
        <f t="shared" si="18"/>
        <v>0</v>
      </c>
      <c r="K80" s="133">
        <f t="shared" si="18"/>
        <v>0</v>
      </c>
      <c r="L80" s="133">
        <f t="shared" si="18"/>
        <v>0</v>
      </c>
      <c r="M80" s="133">
        <f t="shared" si="18"/>
        <v>0</v>
      </c>
      <c r="N80" s="133">
        <f t="shared" si="18"/>
        <v>0</v>
      </c>
      <c r="O80" s="280"/>
    </row>
    <row r="81" spans="1:15" s="62" customFormat="1" ht="21.75" customHeight="1" x14ac:dyDescent="0.2">
      <c r="A81" s="806" t="s">
        <v>142</v>
      </c>
      <c r="B81" s="807"/>
      <c r="C81" s="267">
        <f>Ausgangslage!H22</f>
        <v>0</v>
      </c>
      <c r="D81" s="267">
        <f>D78-D79-D80</f>
        <v>0</v>
      </c>
      <c r="E81" s="267">
        <f t="shared" ref="E81:N81" si="19">E78-E79-E80</f>
        <v>0</v>
      </c>
      <c r="F81" s="267">
        <f t="shared" si="19"/>
        <v>0</v>
      </c>
      <c r="G81" s="267">
        <f t="shared" si="19"/>
        <v>0</v>
      </c>
      <c r="H81" s="267">
        <f t="shared" si="19"/>
        <v>0</v>
      </c>
      <c r="I81" s="267">
        <f t="shared" si="19"/>
        <v>0</v>
      </c>
      <c r="J81" s="267">
        <f t="shared" si="19"/>
        <v>0</v>
      </c>
      <c r="K81" s="267">
        <f t="shared" si="19"/>
        <v>0</v>
      </c>
      <c r="L81" s="267">
        <f t="shared" si="19"/>
        <v>0</v>
      </c>
      <c r="M81" s="267">
        <f t="shared" si="19"/>
        <v>0</v>
      </c>
      <c r="N81" s="267">
        <f t="shared" si="19"/>
        <v>0</v>
      </c>
      <c r="O81" s="268"/>
    </row>
    <row r="82" spans="1:15" s="260" customFormat="1" ht="12.75" customHeight="1" x14ac:dyDescent="0.2"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</row>
    <row r="83" spans="1:15" s="260" customFormat="1" ht="12.75" hidden="1" customHeight="1" x14ac:dyDescent="0.2">
      <c r="C83" s="261"/>
      <c r="D83" s="261"/>
      <c r="E83" s="261"/>
      <c r="F83" s="364"/>
      <c r="G83" s="261"/>
      <c r="H83" s="261"/>
      <c r="I83" s="261"/>
      <c r="J83" s="261"/>
      <c r="K83" s="261"/>
      <c r="L83" s="261"/>
      <c r="M83" s="261"/>
      <c r="N83" s="261"/>
      <c r="O83" s="261"/>
    </row>
    <row r="84" spans="1:15" s="260" customFormat="1" ht="12.75" hidden="1" customHeight="1" x14ac:dyDescent="0.2">
      <c r="C84" s="261"/>
      <c r="D84" s="261"/>
      <c r="E84" s="364"/>
      <c r="F84" s="261"/>
      <c r="G84" s="261"/>
      <c r="H84" s="261"/>
      <c r="I84" s="261"/>
      <c r="J84" s="261"/>
      <c r="K84" s="261"/>
      <c r="L84" s="261"/>
      <c r="M84" s="261"/>
      <c r="N84" s="261"/>
      <c r="O84" s="261"/>
    </row>
    <row r="85" spans="1:15" s="260" customFormat="1" ht="12.75" hidden="1" customHeight="1" x14ac:dyDescent="0.2">
      <c r="C85" s="261"/>
      <c r="D85" s="261"/>
      <c r="E85" s="364"/>
      <c r="F85" s="261"/>
      <c r="G85" s="261"/>
      <c r="H85" s="261"/>
      <c r="I85" s="261"/>
      <c r="J85" s="261"/>
      <c r="K85" s="261"/>
      <c r="L85" s="261"/>
      <c r="M85" s="261"/>
      <c r="N85" s="261"/>
      <c r="O85" s="261"/>
    </row>
    <row r="86" spans="1:15" s="260" customFormat="1" ht="12.75" hidden="1" customHeight="1" x14ac:dyDescent="0.2"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</row>
    <row r="87" spans="1:15" s="260" customFormat="1" ht="12.75" hidden="1" customHeight="1" x14ac:dyDescent="0.2"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</row>
    <row r="88" spans="1:15" s="260" customFormat="1" ht="12.75" hidden="1" customHeight="1" x14ac:dyDescent="0.2"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</row>
    <row r="89" spans="1:15" s="260" customFormat="1" ht="12.75" hidden="1" customHeight="1" x14ac:dyDescent="0.2"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</row>
    <row r="90" spans="1:15" s="260" customFormat="1" ht="12.75" hidden="1" customHeight="1" x14ac:dyDescent="0.2"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</row>
    <row r="91" spans="1:15" s="260" customFormat="1" ht="12.75" hidden="1" customHeight="1" x14ac:dyDescent="0.2"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</row>
    <row r="92" spans="1:15" s="260" customFormat="1" ht="12.75" hidden="1" customHeight="1" x14ac:dyDescent="0.2"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</row>
    <row r="93" spans="1:15" s="260" customFormat="1" ht="12.75" hidden="1" customHeight="1" x14ac:dyDescent="0.2"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</row>
    <row r="94" spans="1:15" s="260" customFormat="1" ht="12.75" hidden="1" customHeight="1" x14ac:dyDescent="0.2"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</row>
    <row r="95" spans="1:15" s="260" customFormat="1" ht="12.75" hidden="1" customHeight="1" x14ac:dyDescent="0.2"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</row>
    <row r="96" spans="1:15" s="260" customFormat="1" ht="12.75" hidden="1" customHeight="1" x14ac:dyDescent="0.2"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</row>
    <row r="97" spans="3:15" s="260" customFormat="1" ht="12.75" hidden="1" customHeight="1" x14ac:dyDescent="0.2"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</row>
    <row r="98" spans="3:15" s="260" customFormat="1" ht="12.75" hidden="1" customHeight="1" x14ac:dyDescent="0.2"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</row>
    <row r="99" spans="3:15" s="260" customFormat="1" ht="12.75" hidden="1" customHeight="1" x14ac:dyDescent="0.2"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</row>
    <row r="100" spans="3:15" s="260" customFormat="1" ht="12.75" hidden="1" customHeight="1" x14ac:dyDescent="0.2"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</row>
    <row r="101" spans="3:15" s="260" customFormat="1" ht="12.75" hidden="1" customHeight="1" x14ac:dyDescent="0.2"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</row>
    <row r="102" spans="3:15" s="260" customFormat="1" ht="12.75" hidden="1" customHeight="1" x14ac:dyDescent="0.2"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</row>
    <row r="103" spans="3:15" s="260" customFormat="1" ht="12.75" hidden="1" customHeight="1" x14ac:dyDescent="0.2"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</row>
    <row r="104" spans="3:15" s="260" customFormat="1" ht="12.75" hidden="1" customHeight="1" x14ac:dyDescent="0.2"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</row>
    <row r="105" spans="3:15" s="260" customFormat="1" ht="12.75" hidden="1" customHeight="1" x14ac:dyDescent="0.2"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</row>
    <row r="106" spans="3:15" s="260" customFormat="1" ht="12.75" hidden="1" customHeight="1" x14ac:dyDescent="0.2"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</row>
    <row r="107" spans="3:15" s="260" customFormat="1" ht="12.75" hidden="1" customHeight="1" x14ac:dyDescent="0.2"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</row>
    <row r="108" spans="3:15" s="260" customFormat="1" ht="12.75" hidden="1" customHeight="1" x14ac:dyDescent="0.2"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</row>
    <row r="109" spans="3:15" s="260" customFormat="1" ht="12.75" hidden="1" customHeight="1" x14ac:dyDescent="0.2"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</row>
    <row r="110" spans="3:15" s="260" customFormat="1" ht="12.75" hidden="1" customHeight="1" x14ac:dyDescent="0.2"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</row>
    <row r="111" spans="3:15" s="260" customFormat="1" ht="12.75" hidden="1" customHeight="1" x14ac:dyDescent="0.2"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</row>
    <row r="112" spans="3:15" s="260" customFormat="1" ht="12.75" hidden="1" customHeight="1" x14ac:dyDescent="0.2"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</row>
    <row r="113" spans="3:15" s="260" customFormat="1" ht="12.75" hidden="1" customHeight="1" x14ac:dyDescent="0.2"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</row>
    <row r="114" spans="3:15" s="260" customFormat="1" ht="12.75" hidden="1" customHeight="1" x14ac:dyDescent="0.2"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</row>
    <row r="115" spans="3:15" s="260" customFormat="1" ht="12.75" hidden="1" customHeight="1" x14ac:dyDescent="0.2"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</row>
    <row r="116" spans="3:15" s="260" customFormat="1" ht="12.75" hidden="1" customHeight="1" x14ac:dyDescent="0.2"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</row>
    <row r="117" spans="3:15" s="260" customFormat="1" ht="12.75" hidden="1" customHeight="1" x14ac:dyDescent="0.2"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</row>
    <row r="118" spans="3:15" s="260" customFormat="1" ht="12.75" hidden="1" customHeight="1" x14ac:dyDescent="0.2"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</row>
    <row r="119" spans="3:15" s="260" customFormat="1" ht="12.75" hidden="1" customHeight="1" x14ac:dyDescent="0.2"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</row>
    <row r="120" spans="3:15" s="260" customFormat="1" ht="12.75" hidden="1" customHeight="1" x14ac:dyDescent="0.2"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</row>
    <row r="121" spans="3:15" s="260" customFormat="1" ht="12.75" hidden="1" customHeight="1" x14ac:dyDescent="0.2"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</row>
    <row r="122" spans="3:15" s="260" customFormat="1" ht="12.75" hidden="1" customHeight="1" x14ac:dyDescent="0.2"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</row>
    <row r="123" spans="3:15" s="260" customFormat="1" ht="12.75" hidden="1" customHeight="1" x14ac:dyDescent="0.2"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</row>
    <row r="124" spans="3:15" s="260" customFormat="1" ht="12.75" hidden="1" customHeight="1" x14ac:dyDescent="0.2"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</row>
    <row r="125" spans="3:15" s="260" customFormat="1" ht="12.75" hidden="1" customHeight="1" x14ac:dyDescent="0.2"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</row>
    <row r="126" spans="3:15" s="260" customFormat="1" ht="12.75" hidden="1" customHeight="1" x14ac:dyDescent="0.2"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</row>
    <row r="127" spans="3:15" s="260" customFormat="1" ht="12.75" hidden="1" customHeight="1" x14ac:dyDescent="0.2"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</row>
    <row r="128" spans="3:15" s="260" customFormat="1" ht="12.75" hidden="1" customHeight="1" x14ac:dyDescent="0.2"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</row>
    <row r="129" spans="3:15" s="260" customFormat="1" ht="12.75" hidden="1" customHeight="1" x14ac:dyDescent="0.2"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</row>
    <row r="130" spans="3:15" s="260" customFormat="1" ht="12.75" hidden="1" customHeight="1" x14ac:dyDescent="0.2"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</row>
    <row r="131" spans="3:15" s="260" customFormat="1" ht="12.75" hidden="1" customHeight="1" x14ac:dyDescent="0.2"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</row>
    <row r="132" spans="3:15" s="260" customFormat="1" ht="12.75" hidden="1" customHeight="1" x14ac:dyDescent="0.2"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</row>
    <row r="133" spans="3:15" s="260" customFormat="1" ht="12.75" hidden="1" customHeight="1" x14ac:dyDescent="0.2"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</row>
    <row r="134" spans="3:15" s="260" customFormat="1" ht="12.75" hidden="1" customHeight="1" x14ac:dyDescent="0.2"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</row>
    <row r="135" spans="3:15" s="260" customFormat="1" ht="12.75" hidden="1" customHeight="1" x14ac:dyDescent="0.2"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</row>
    <row r="136" spans="3:15" s="260" customFormat="1" ht="12.75" hidden="1" customHeight="1" x14ac:dyDescent="0.2"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</row>
    <row r="137" spans="3:15" s="260" customFormat="1" ht="12.75" hidden="1" customHeight="1" x14ac:dyDescent="0.2"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</row>
    <row r="138" spans="3:15" s="260" customFormat="1" ht="12.75" hidden="1" customHeight="1" x14ac:dyDescent="0.2"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</row>
    <row r="139" spans="3:15" s="260" customFormat="1" ht="12.75" hidden="1" customHeight="1" x14ac:dyDescent="0.2"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</row>
    <row r="140" spans="3:15" s="260" customFormat="1" ht="12.75" hidden="1" customHeight="1" x14ac:dyDescent="0.2"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</row>
    <row r="141" spans="3:15" s="260" customFormat="1" ht="12.75" hidden="1" customHeight="1" x14ac:dyDescent="0.2"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</row>
    <row r="142" spans="3:15" s="260" customFormat="1" ht="12.75" hidden="1" customHeight="1" x14ac:dyDescent="0.2"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</row>
    <row r="143" spans="3:15" s="260" customFormat="1" ht="12.75" hidden="1" customHeight="1" x14ac:dyDescent="0.2"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</row>
    <row r="144" spans="3:15" s="260" customFormat="1" ht="12.75" hidden="1" customHeight="1" x14ac:dyDescent="0.2">
      <c r="C144" s="261"/>
      <c r="D144" s="261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  <c r="O144" s="261"/>
    </row>
    <row r="145" spans="3:15" s="260" customFormat="1" ht="12.75" hidden="1" customHeight="1" x14ac:dyDescent="0.2"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</row>
    <row r="146" spans="3:15" s="260" customFormat="1" ht="12.75" hidden="1" customHeight="1" x14ac:dyDescent="0.2"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</row>
    <row r="147" spans="3:15" s="260" customFormat="1" ht="12.75" hidden="1" customHeight="1" x14ac:dyDescent="0.2"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</row>
    <row r="148" spans="3:15" s="260" customFormat="1" ht="12.75" hidden="1" customHeight="1" x14ac:dyDescent="0.2"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</row>
    <row r="149" spans="3:15" s="260" customFormat="1" ht="12.75" hidden="1" customHeight="1" x14ac:dyDescent="0.2"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</row>
    <row r="150" spans="3:15" s="260" customFormat="1" ht="12.75" hidden="1" customHeight="1" x14ac:dyDescent="0.2"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</row>
    <row r="151" spans="3:15" s="260" customFormat="1" ht="12.75" hidden="1" customHeight="1" x14ac:dyDescent="0.2"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</row>
    <row r="152" spans="3:15" s="260" customFormat="1" ht="12.75" hidden="1" customHeight="1" x14ac:dyDescent="0.2"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</row>
    <row r="153" spans="3:15" s="260" customFormat="1" ht="12.75" hidden="1" customHeight="1" x14ac:dyDescent="0.2"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</row>
    <row r="154" spans="3:15" s="260" customFormat="1" ht="12.75" hidden="1" customHeight="1" x14ac:dyDescent="0.2"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</row>
    <row r="155" spans="3:15" s="260" customFormat="1" ht="12.75" hidden="1" customHeight="1" x14ac:dyDescent="0.2"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</row>
    <row r="156" spans="3:15" s="260" customFormat="1" ht="12.75" hidden="1" customHeight="1" x14ac:dyDescent="0.2"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</row>
    <row r="157" spans="3:15" s="260" customFormat="1" ht="12.75" hidden="1" customHeight="1" x14ac:dyDescent="0.2"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</row>
    <row r="158" spans="3:15" s="260" customFormat="1" ht="12.75" hidden="1" customHeight="1" x14ac:dyDescent="0.2"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</row>
    <row r="159" spans="3:15" s="260" customFormat="1" ht="12.75" hidden="1" customHeight="1" x14ac:dyDescent="0.2"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</row>
    <row r="160" spans="3:15" s="260" customFormat="1" ht="12.75" hidden="1" customHeight="1" x14ac:dyDescent="0.2"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</row>
    <row r="161" spans="3:15" s="260" customFormat="1" ht="12.75" hidden="1" customHeight="1" x14ac:dyDescent="0.2">
      <c r="C161" s="261"/>
      <c r="D161" s="261"/>
      <c r="E161" s="261"/>
      <c r="F161" s="261"/>
      <c r="G161" s="261"/>
      <c r="H161" s="261"/>
      <c r="I161" s="261"/>
      <c r="J161" s="261"/>
      <c r="K161" s="261"/>
      <c r="L161" s="261"/>
      <c r="M161" s="261"/>
      <c r="N161" s="261"/>
      <c r="O161" s="261"/>
    </row>
    <row r="162" spans="3:15" s="260" customFormat="1" ht="12.75" hidden="1" customHeight="1" x14ac:dyDescent="0.2">
      <c r="C162" s="261"/>
      <c r="D162" s="261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</row>
    <row r="163" spans="3:15" s="260" customFormat="1" ht="12.75" hidden="1" customHeight="1" x14ac:dyDescent="0.2"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</row>
    <row r="164" spans="3:15" s="260" customFormat="1" ht="12.75" hidden="1" customHeight="1" x14ac:dyDescent="0.2"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</row>
    <row r="165" spans="3:15" s="260" customFormat="1" ht="12.75" hidden="1" customHeight="1" x14ac:dyDescent="0.2">
      <c r="C165" s="261"/>
      <c r="D165" s="261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  <c r="O165" s="261"/>
    </row>
    <row r="166" spans="3:15" s="260" customFormat="1" ht="12.75" hidden="1" customHeight="1" x14ac:dyDescent="0.2"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</row>
    <row r="167" spans="3:15" s="260" customFormat="1" ht="12.75" hidden="1" customHeight="1" x14ac:dyDescent="0.2"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</row>
    <row r="168" spans="3:15" s="260" customFormat="1" ht="12.75" hidden="1" customHeight="1" x14ac:dyDescent="0.2"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</row>
    <row r="169" spans="3:15" s="260" customFormat="1" ht="12.75" hidden="1" customHeight="1" x14ac:dyDescent="0.2"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</row>
  </sheetData>
  <sheetProtection algorithmName="SHA-512" hashValue="TbHHdh9Z9cqFCZ05Zfg2md8YyTfNuO91PuiMLzxfM4sUAKlg/Dcz8dVUtxGg6Nd7L/MtbmMd8nJNZBUNpXeEKg==" saltValue="49ANfnKAYrzokfb6DpueGQ==" spinCount="100000" sheet="1" objects="1" scenarios="1"/>
  <mergeCells count="80">
    <mergeCell ref="N73:N74"/>
    <mergeCell ref="A64:B64"/>
    <mergeCell ref="A67:B67"/>
    <mergeCell ref="A66:B66"/>
    <mergeCell ref="I73:I74"/>
    <mergeCell ref="G73:G74"/>
    <mergeCell ref="F73:F74"/>
    <mergeCell ref="M73:M74"/>
    <mergeCell ref="A65:B65"/>
    <mergeCell ref="A50:B50"/>
    <mergeCell ref="A43:B43"/>
    <mergeCell ref="L73:L74"/>
    <mergeCell ref="A49:B49"/>
    <mergeCell ref="A52:B52"/>
    <mergeCell ref="A59:B59"/>
    <mergeCell ref="K73:K74"/>
    <mergeCell ref="A55:B55"/>
    <mergeCell ref="A54:B54"/>
    <mergeCell ref="A68:B68"/>
    <mergeCell ref="A63:B63"/>
    <mergeCell ref="A56:B56"/>
    <mergeCell ref="H73:H74"/>
    <mergeCell ref="J73:J74"/>
    <mergeCell ref="A48:B48"/>
    <mergeCell ref="A51:B51"/>
    <mergeCell ref="A46:B46"/>
    <mergeCell ref="A45:B45"/>
    <mergeCell ref="A33:B33"/>
    <mergeCell ref="A44:B44"/>
    <mergeCell ref="A40:B40"/>
    <mergeCell ref="A42:B42"/>
    <mergeCell ref="A34:B34"/>
    <mergeCell ref="A38:B38"/>
    <mergeCell ref="A39:B39"/>
    <mergeCell ref="O65:O66"/>
    <mergeCell ref="A58:B58"/>
    <mergeCell ref="A60:B60"/>
    <mergeCell ref="A61:B61"/>
    <mergeCell ref="A62:B62"/>
    <mergeCell ref="A5:B5"/>
    <mergeCell ref="A6:B6"/>
    <mergeCell ref="A17:B17"/>
    <mergeCell ref="A11:B11"/>
    <mergeCell ref="A12:B12"/>
    <mergeCell ref="A16:B16"/>
    <mergeCell ref="A7:B7"/>
    <mergeCell ref="A8:B8"/>
    <mergeCell ref="A9:B9"/>
    <mergeCell ref="A10:B10"/>
    <mergeCell ref="A18:B18"/>
    <mergeCell ref="A23:B23"/>
    <mergeCell ref="A20:B20"/>
    <mergeCell ref="A21:B21"/>
    <mergeCell ref="A24:B24"/>
    <mergeCell ref="A22:B22"/>
    <mergeCell ref="A29:B29"/>
    <mergeCell ref="A30:B30"/>
    <mergeCell ref="A25:B25"/>
    <mergeCell ref="A35:B35"/>
    <mergeCell ref="A31:B31"/>
    <mergeCell ref="A32:B32"/>
    <mergeCell ref="A27:B27"/>
    <mergeCell ref="A26:B26"/>
    <mergeCell ref="A28:B28"/>
    <mergeCell ref="A80:B80"/>
    <mergeCell ref="A53:B53"/>
    <mergeCell ref="A3:B4"/>
    <mergeCell ref="A14:B15"/>
    <mergeCell ref="A81:B81"/>
    <mergeCell ref="A70:B70"/>
    <mergeCell ref="A71:B71"/>
    <mergeCell ref="A72:B72"/>
    <mergeCell ref="A76:B77"/>
    <mergeCell ref="A41:B41"/>
    <mergeCell ref="A47:B47"/>
    <mergeCell ref="A19:B19"/>
    <mergeCell ref="A78:B78"/>
    <mergeCell ref="A79:B79"/>
    <mergeCell ref="A36:B36"/>
    <mergeCell ref="A37:B37"/>
  </mergeCells>
  <phoneticPr fontId="18" type="noConversion"/>
  <dataValidations count="2">
    <dataValidation allowBlank="1" showInputMessage="1" showErrorMessage="1" promptTitle="Hinweis" prompt="Finanzaufwand und -ertrag werden aus Budget 2014 übernommen." sqref="E70:E74"/>
    <dataValidation allowBlank="1" showInputMessage="1" showErrorMessage="1" promptTitle="Hinweis" prompt="Finanzaufwand und -ertrag werden aus Budget 2013 übernommen." sqref="D70:D74"/>
  </dataValidations>
  <pageMargins left="0.48" right="0.28000000000000003" top="0.32" bottom="0.32" header="0.24" footer="0.17"/>
  <pageSetup paperSize="9" scale="66" orientation="landscape" r:id="rId1"/>
  <headerFooter alignWithMargins="0">
    <oddFooter>&amp;L&amp;"Arial,Standard"&amp;8&amp;F / &amp;A&amp;R&amp;"Arial,Standard"&amp;8&amp;D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7" r:id="rId4" name="Button 7">
              <controlPr defaultSize="0" print="0" autoFill="0" autoPict="0" macro="[0]!Drucken">
                <anchor moveWithCells="1">
                  <from>
                    <xdr:col>5</xdr:col>
                    <xdr:colOff>457200</xdr:colOff>
                    <xdr:row>0</xdr:row>
                    <xdr:rowOff>114300</xdr:rowOff>
                  </from>
                  <to>
                    <xdr:col>6</xdr:col>
                    <xdr:colOff>638175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indexed="8"/>
  </sheetPr>
  <dimension ref="A1:E46"/>
  <sheetViews>
    <sheetView showGridLines="0" showRowColHeaders="0" zoomScale="140" workbookViewId="0">
      <selection activeCell="A46" sqref="A46"/>
    </sheetView>
  </sheetViews>
  <sheetFormatPr baseColWidth="10" defaultColWidth="0" defaultRowHeight="12.75" zeroHeight="1" x14ac:dyDescent="0.2"/>
  <cols>
    <col min="1" max="7" width="11.42578125" style="44" customWidth="1"/>
    <col min="8" max="8" width="2.7109375" style="44" customWidth="1"/>
    <col min="9" max="16384" width="0" style="44" hidden="1"/>
  </cols>
  <sheetData>
    <row r="1" spans="1:5" s="45" customFormat="1" ht="24.95" customHeight="1" x14ac:dyDescent="0.2">
      <c r="A1" s="112" t="str">
        <f>"Gemeinde "&amp;Ausgangslage!D3</f>
        <v>Gemeinde 9999 Muster</v>
      </c>
      <c r="B1" s="111"/>
      <c r="C1" s="111"/>
      <c r="D1" s="111"/>
      <c r="E1" s="111"/>
    </row>
    <row r="2" spans="1:5" s="45" customFormat="1" ht="24.95" customHeight="1" x14ac:dyDescent="0.2"/>
    <row r="3" spans="1:5" s="45" customFormat="1" ht="24.95" customHeight="1" x14ac:dyDescent="0.2"/>
    <row r="4" spans="1:5" s="45" customFormat="1" ht="24.95" customHeight="1" x14ac:dyDescent="0.2"/>
    <row r="5" spans="1:5" s="45" customFormat="1" ht="24.95" customHeight="1" x14ac:dyDescent="0.2"/>
    <row r="6" spans="1:5" s="45" customFormat="1" ht="24.95" customHeight="1" x14ac:dyDescent="0.2"/>
    <row r="7" spans="1:5" s="45" customFormat="1" ht="35.1" customHeight="1" x14ac:dyDescent="0.2">
      <c r="A7" s="64" t="s">
        <v>61</v>
      </c>
    </row>
    <row r="8" spans="1:5" s="45" customFormat="1" ht="35.1" customHeight="1" x14ac:dyDescent="0.2">
      <c r="A8" s="113" t="str">
        <f>Ausgangslage!D5&amp;" bis "&amp;Ausgangslage!D5+Ausgangslage!I5-1</f>
        <v>2024 bis 2033</v>
      </c>
      <c r="B8" s="111"/>
      <c r="C8" s="111"/>
      <c r="D8" s="111"/>
    </row>
    <row r="9" spans="1:5" s="45" customFormat="1" ht="24.95" customHeight="1" x14ac:dyDescent="0.2">
      <c r="A9" s="65"/>
    </row>
    <row r="10" spans="1:5" s="45" customFormat="1" ht="24.95" customHeight="1" x14ac:dyDescent="0.2">
      <c r="A10" s="112" t="str">
        <f>"Stand "&amp;TEXT(Ausgangslage!D8,"TT.MM.JjjJ")</f>
        <v>Stand 00.01.1900</v>
      </c>
      <c r="B10" s="111"/>
      <c r="C10" s="111"/>
      <c r="D10" s="111"/>
    </row>
    <row r="11" spans="1:5" x14ac:dyDescent="0.2"/>
    <row r="12" spans="1:5" x14ac:dyDescent="0.2"/>
    <row r="13" spans="1:5" x14ac:dyDescent="0.2"/>
    <row r="14" spans="1:5" x14ac:dyDescent="0.2"/>
    <row r="15" spans="1:5" x14ac:dyDescent="0.2"/>
    <row r="16" spans="1: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</sheetData>
  <sheetProtection password="DD0F" sheet="1" objects="1" scenarios="1"/>
  <phoneticPr fontId="13" type="noConversion"/>
  <pageMargins left="1.1200000000000001" right="0.69" top="0.984251969" bottom="0.984251969" header="0.4921259845" footer="0.4921259845"/>
  <pageSetup paperSize="9" orientation="portrait" r:id="rId1"/>
  <headerFooter alignWithMargins="0">
    <oddFooter>&amp;L&amp;"Arial,Standard"&amp;8&amp;F&amp;R&amp;"Arial,Standard"&amp;8&amp;D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1393" r:id="rId4" name="Button 1">
              <controlPr defaultSize="0" print="0" autoFill="0" autoPict="0" macro="[0]!Drucken">
                <anchor moveWithCells="1">
                  <from>
                    <xdr:col>5</xdr:col>
                    <xdr:colOff>514350</xdr:colOff>
                    <xdr:row>0</xdr:row>
                    <xdr:rowOff>76200</xdr:rowOff>
                  </from>
                  <to>
                    <xdr:col>6</xdr:col>
                    <xdr:colOff>647700</xdr:colOff>
                    <xdr:row>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indexed="8"/>
    <pageSetUpPr fitToPage="1"/>
  </sheetPr>
  <dimension ref="A1:P17"/>
  <sheetViews>
    <sheetView showGridLines="0" showRowColHeaders="0" zoomScale="130" workbookViewId="0">
      <selection activeCell="A3" sqref="A3"/>
    </sheetView>
  </sheetViews>
  <sheetFormatPr baseColWidth="10" defaultColWidth="11.42578125" defaultRowHeight="12.75" x14ac:dyDescent="0.2"/>
  <cols>
    <col min="1" max="1" width="11.42578125" style="540"/>
    <col min="2" max="2" width="33.85546875" style="540" customWidth="1"/>
    <col min="3" max="15" width="10.140625" style="540" customWidth="1"/>
    <col min="16" max="16" width="14.28515625" style="540" customWidth="1"/>
    <col min="17" max="16384" width="11.42578125" style="540"/>
  </cols>
  <sheetData>
    <row r="1" spans="1:16" s="385" customFormat="1" ht="24.95" customHeight="1" x14ac:dyDescent="0.2">
      <c r="A1" s="523" t="s">
        <v>483</v>
      </c>
      <c r="B1" s="541"/>
      <c r="C1" s="541"/>
      <c r="D1" s="541"/>
      <c r="E1" s="541"/>
      <c r="F1" s="541"/>
      <c r="G1" s="541"/>
      <c r="H1" s="541"/>
    </row>
    <row r="2" spans="1:16" s="385" customFormat="1" ht="12.75" customHeight="1" x14ac:dyDescent="0.2"/>
    <row r="3" spans="1:16" s="385" customFormat="1" ht="24.75" customHeight="1" x14ac:dyDescent="0.2">
      <c r="A3" s="542" t="s">
        <v>81</v>
      </c>
      <c r="B3" s="543" t="s">
        <v>82</v>
      </c>
      <c r="C3" s="542" t="s">
        <v>83</v>
      </c>
      <c r="D3" s="220">
        <f>Investitionsplan!F4</f>
        <v>2023</v>
      </c>
      <c r="E3" s="221">
        <f>D3+1</f>
        <v>2024</v>
      </c>
      <c r="F3" s="221">
        <f t="shared" ref="F3:N3" si="0">E3+1</f>
        <v>2025</v>
      </c>
      <c r="G3" s="221">
        <f t="shared" si="0"/>
        <v>2026</v>
      </c>
      <c r="H3" s="221">
        <f t="shared" si="0"/>
        <v>2027</v>
      </c>
      <c r="I3" s="221">
        <f t="shared" si="0"/>
        <v>2028</v>
      </c>
      <c r="J3" s="221">
        <f t="shared" si="0"/>
        <v>2029</v>
      </c>
      <c r="K3" s="221">
        <f t="shared" si="0"/>
        <v>2030</v>
      </c>
      <c r="L3" s="221">
        <f t="shared" si="0"/>
        <v>2031</v>
      </c>
      <c r="M3" s="221">
        <f t="shared" si="0"/>
        <v>2032</v>
      </c>
      <c r="N3" s="221">
        <f t="shared" si="0"/>
        <v>2033</v>
      </c>
      <c r="O3" s="221" t="str">
        <f>"ab "&amp;N3+1</f>
        <v>ab 2034</v>
      </c>
      <c r="P3" s="544" t="s">
        <v>143</v>
      </c>
    </row>
    <row r="4" spans="1:16" s="385" customFormat="1" ht="12.75" customHeight="1" x14ac:dyDescent="0.2"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</row>
    <row r="5" spans="1:16" s="385" customFormat="1" ht="12.75" customHeight="1" x14ac:dyDescent="0.2">
      <c r="A5" s="542" t="s">
        <v>62</v>
      </c>
      <c r="B5" s="543"/>
      <c r="C5" s="546">
        <f>SUM(INDEX(C:C,ROW()+1):INDEX(C:C,MATCH("Projekte beschlossen",$A:$A,0)-1))</f>
        <v>0</v>
      </c>
      <c r="D5" s="546">
        <f>SUM(INDEX(D:D,ROW()+1):INDEX(D:D,MATCH("Projekte beschlossen",$A:$A,0)-1))</f>
        <v>0</v>
      </c>
      <c r="E5" s="546">
        <f>SUM(INDEX(E:E,ROW()+1):INDEX(E:E,MATCH("Projekte beschlossen",$A:$A,0)-1))</f>
        <v>0</v>
      </c>
      <c r="F5" s="546">
        <f>SUM(INDEX(F:F,ROW()+1):INDEX(F:F,MATCH("Projekte beschlossen",$A:$A,0)-1))</f>
        <v>0</v>
      </c>
      <c r="G5" s="546">
        <f>SUM(INDEX(G:G,ROW()+1):INDEX(G:G,MATCH("Projekte beschlossen",$A:$A,0)-1))</f>
        <v>0</v>
      </c>
      <c r="H5" s="546">
        <f>SUM(INDEX(H:H,ROW()+1):INDEX(H:H,MATCH("Projekte beschlossen",$A:$A,0)-1))</f>
        <v>0</v>
      </c>
      <c r="I5" s="546">
        <f>SUM(INDEX(I:I,ROW()+1):INDEX(I:I,MATCH("Projekte beschlossen",$A:$A,0)-1))</f>
        <v>0</v>
      </c>
      <c r="J5" s="546">
        <f>SUM(INDEX(J:J,ROW()+1):INDEX(J:J,MATCH("Projekte beschlossen",$A:$A,0)-1))</f>
        <v>0</v>
      </c>
      <c r="K5" s="546">
        <f>SUM(INDEX(K:K,ROW()+1):INDEX(K:K,MATCH("Projekte beschlossen",$A:$A,0)-1))</f>
        <v>0</v>
      </c>
      <c r="L5" s="546">
        <f>SUM(INDEX(L:L,ROW()+1):INDEX(L:L,MATCH("Projekte beschlossen",$A:$A,0)-1))</f>
        <v>0</v>
      </c>
      <c r="M5" s="546">
        <f>SUM(INDEX(M:M,ROW()+1):INDEX(M:M,MATCH("Projekte beschlossen",$A:$A,0)-1))</f>
        <v>0</v>
      </c>
      <c r="N5" s="546">
        <f>SUM(INDEX(N:N,ROW()+1):INDEX(N:N,MATCH("Projekte beschlossen",$A:$A,0)-1))</f>
        <v>0</v>
      </c>
      <c r="O5" s="546">
        <f>SUM(INDEX(O:O,ROW()+1):INDEX(O:O,MATCH("Projekte beschlossen",$A:$A,0)-1))</f>
        <v>0</v>
      </c>
      <c r="P5" s="546">
        <f>SUM(INDEX(P:P,ROW()+1):INDEX(P:P,MATCH("Projekte beschlossen",$A:$A,0)-1))</f>
        <v>0</v>
      </c>
    </row>
    <row r="6" spans="1:16" s="385" customFormat="1" ht="12.75" customHeight="1" x14ac:dyDescent="0.2">
      <c r="A6" s="547"/>
      <c r="B6" s="548"/>
      <c r="C6" s="549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</row>
    <row r="7" spans="1:16" s="385" customFormat="1" ht="12.75" customHeight="1" x14ac:dyDescent="0.2"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</row>
    <row r="8" spans="1:16" s="385" customFormat="1" ht="12.75" customHeight="1" x14ac:dyDescent="0.2">
      <c r="A8" s="551" t="s">
        <v>63</v>
      </c>
      <c r="B8" s="548"/>
      <c r="C8" s="546">
        <f>SUM(INDEX(C:C,ROW()+1):INDEX(C:C,MATCH("Projekte geplant",$A:$A,0)-1))</f>
        <v>0</v>
      </c>
      <c r="D8" s="546">
        <f>SUM(INDEX(D:D,ROW()+1):INDEX(D:D,MATCH("Projekte geplant",$A:$A,0)-1))</f>
        <v>0</v>
      </c>
      <c r="E8" s="546">
        <f>SUM(INDEX(E:E,ROW()+1):INDEX(E:E,MATCH("Projekte geplant",$A:$A,0)-1))</f>
        <v>0</v>
      </c>
      <c r="F8" s="546">
        <f>SUM(INDEX(F:F,ROW()+1):INDEX(F:F,MATCH("Projekte geplant",$A:$A,0)-1))</f>
        <v>0</v>
      </c>
      <c r="G8" s="546">
        <f>SUM(INDEX(G:G,ROW()+1):INDEX(G:G,MATCH("Projekte geplant",$A:$A,0)-1))</f>
        <v>0</v>
      </c>
      <c r="H8" s="546">
        <f>SUM(INDEX(H:H,ROW()+1):INDEX(H:H,MATCH("Projekte geplant",$A:$A,0)-1))</f>
        <v>0</v>
      </c>
      <c r="I8" s="546">
        <f>SUM(INDEX(I:I,ROW()+1):INDEX(I:I,MATCH("Projekte geplant",$A:$A,0)-1))</f>
        <v>0</v>
      </c>
      <c r="J8" s="546">
        <f>SUM(INDEX(J:J,ROW()+1):INDEX(J:J,MATCH("Projekte geplant",$A:$A,0)-1))</f>
        <v>0</v>
      </c>
      <c r="K8" s="546">
        <f>SUM(INDEX(K:K,ROW()+1):INDEX(K:K,MATCH("Projekte geplant",$A:$A,0)-1))</f>
        <v>0</v>
      </c>
      <c r="L8" s="546">
        <f>SUM(INDEX(L:L,ROW()+1):INDEX(L:L,MATCH("Projekte geplant",$A:$A,0)-1))</f>
        <v>0</v>
      </c>
      <c r="M8" s="546">
        <f>SUM(INDEX(M:M,ROW()+1):INDEX(M:M,MATCH("Projekte geplant",$A:$A,0)-1))</f>
        <v>0</v>
      </c>
      <c r="N8" s="546">
        <f>SUM(INDEX(N:N,ROW()+1):INDEX(N:N,MATCH("Projekte geplant",$A:$A,0)-1))</f>
        <v>0</v>
      </c>
      <c r="O8" s="546">
        <f>SUM(INDEX(O:O,ROW()+1):INDEX(O:O,MATCH("Projekte geplant",$A:$A,0)-1))</f>
        <v>0</v>
      </c>
      <c r="P8" s="546">
        <f>SUM(INDEX(P:P,ROW()+1):INDEX(P:P,MATCH("Projekte geplant",$A:$A,0)-1))</f>
        <v>0</v>
      </c>
    </row>
    <row r="9" spans="1:16" s="385" customFormat="1" ht="12.75" customHeight="1" x14ac:dyDescent="0.2">
      <c r="A9" s="547"/>
      <c r="B9" s="548"/>
      <c r="C9" s="549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</row>
    <row r="10" spans="1:16" s="385" customFormat="1" ht="12.75" customHeight="1" x14ac:dyDescent="0.2"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</row>
    <row r="11" spans="1:16" s="385" customFormat="1" ht="12.75" customHeight="1" x14ac:dyDescent="0.2">
      <c r="A11" s="551" t="s">
        <v>64</v>
      </c>
      <c r="B11" s="548"/>
      <c r="C11" s="546">
        <f>SUM(INDEX(C:C,ROW()+1):INDEX(C:C,MATCH("Total Investitionsprojekte",$A:$A,0)-1))</f>
        <v>0</v>
      </c>
      <c r="D11" s="546">
        <f>SUM(INDEX(D:D,ROW()+1):INDEX(D:D,MATCH("Total Investitionsprojekte",$A:$A,0)-1))</f>
        <v>0</v>
      </c>
      <c r="E11" s="546">
        <f>SUM(INDEX(E:E,ROW()+1):INDEX(E:E,MATCH("Total Investitionsprojekte",$A:$A,0)-1))</f>
        <v>0</v>
      </c>
      <c r="F11" s="546">
        <f>SUM(INDEX(F:F,ROW()+1):INDEX(F:F,MATCH("Total Investitionsprojekte",$A:$A,0)-1))</f>
        <v>0</v>
      </c>
      <c r="G11" s="546">
        <f>SUM(INDEX(G:G,ROW()+1):INDEX(G:G,MATCH("Total Investitionsprojekte",$A:$A,0)-1))</f>
        <v>0</v>
      </c>
      <c r="H11" s="546">
        <f>SUM(INDEX(H:H,ROW()+1):INDEX(H:H,MATCH("Total Investitionsprojekte",$A:$A,0)-1))</f>
        <v>0</v>
      </c>
      <c r="I11" s="546">
        <f>SUM(INDEX(I:I,ROW()+1):INDEX(I:I,MATCH("Total Investitionsprojekte",$A:$A,0)-1))</f>
        <v>0</v>
      </c>
      <c r="J11" s="546">
        <f>SUM(INDEX(J:J,ROW()+1):INDEX(J:J,MATCH("Total Investitionsprojekte",$A:$A,0)-1))</f>
        <v>0</v>
      </c>
      <c r="K11" s="546">
        <f>SUM(INDEX(K:K,ROW()+1):INDEX(K:K,MATCH("Total Investitionsprojekte",$A:$A,0)-1))</f>
        <v>0</v>
      </c>
      <c r="L11" s="546">
        <f>SUM(INDEX(L:L,ROW()+1):INDEX(L:L,MATCH("Total Investitionsprojekte",$A:$A,0)-1))</f>
        <v>0</v>
      </c>
      <c r="M11" s="546">
        <f>SUM(INDEX(M:M,ROW()+1):INDEX(M:M,MATCH("Total Investitionsprojekte",$A:$A,0)-1))</f>
        <v>0</v>
      </c>
      <c r="N11" s="546">
        <f>SUM(INDEX(N:N,ROW()+1):INDEX(N:N,MATCH("Total Investitionsprojekte",$A:$A,0)-1))</f>
        <v>0</v>
      </c>
      <c r="O11" s="546">
        <f>SUM(INDEX(O:O,ROW()+1):INDEX(O:O,MATCH("Total Investitionsprojekte",$A:$A,0)-1))</f>
        <v>0</v>
      </c>
      <c r="P11" s="546">
        <f>SUM(INDEX(P:P,ROW()+1):INDEX(P:P,MATCH("Total Investitionsprojekte",$A:$A,0)-1))</f>
        <v>0</v>
      </c>
    </row>
    <row r="12" spans="1:16" s="385" customFormat="1" ht="12.75" customHeight="1" x14ac:dyDescent="0.2">
      <c r="A12" s="547"/>
      <c r="B12" s="552"/>
      <c r="C12" s="553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</row>
    <row r="13" spans="1:16" s="385" customFormat="1" ht="12.75" customHeight="1" x14ac:dyDescent="0.2"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</row>
    <row r="14" spans="1:16" s="555" customFormat="1" ht="12.75" customHeight="1" x14ac:dyDescent="0.2">
      <c r="A14" s="536" t="s">
        <v>65</v>
      </c>
      <c r="B14" s="554"/>
      <c r="C14" s="538">
        <f>SUM(C$4:INDEX(C:C,ROW()-1))/2</f>
        <v>0</v>
      </c>
      <c r="D14" s="538">
        <f>SUM(D$4:INDEX(D:D,ROW()-1))/2</f>
        <v>0</v>
      </c>
      <c r="E14" s="538">
        <f>SUM(E$4:INDEX(E:E,ROW()-1))/2</f>
        <v>0</v>
      </c>
      <c r="F14" s="538">
        <f>SUM(F$4:INDEX(F:F,ROW()-1))/2</f>
        <v>0</v>
      </c>
      <c r="G14" s="538">
        <f>SUM(G$4:INDEX(G:G,ROW()-1))/2</f>
        <v>0</v>
      </c>
      <c r="H14" s="538">
        <f>SUM(H$4:INDEX(H:H,ROW()-1))/2</f>
        <v>0</v>
      </c>
      <c r="I14" s="538">
        <f>SUM(I$4:INDEX(I:I,ROW()-1))/2</f>
        <v>0</v>
      </c>
      <c r="J14" s="538">
        <f>SUM(J$4:INDEX(J:J,ROW()-1))/2</f>
        <v>0</v>
      </c>
      <c r="K14" s="538">
        <f>SUM(K$4:INDEX(K:K,ROW()-1))/2</f>
        <v>0</v>
      </c>
      <c r="L14" s="538">
        <f>SUM(L$4:INDEX(L:L,ROW()-1))/2</f>
        <v>0</v>
      </c>
      <c r="M14" s="538">
        <f>SUM(M$4:INDEX(M:M,ROW()-1))/2</f>
        <v>0</v>
      </c>
      <c r="N14" s="538">
        <f>SUM(N$4:INDEX(N:N,ROW()-1))/2</f>
        <v>0</v>
      </c>
      <c r="O14" s="538">
        <f>SUM(O$4:INDEX(O:O,ROW()-1))/2</f>
        <v>0</v>
      </c>
      <c r="P14" s="538">
        <f>SUM(P$4:INDEX(P:P,ROW()-1))/2</f>
        <v>0</v>
      </c>
    </row>
    <row r="15" spans="1:16" s="66" customFormat="1" ht="12.75" customHeight="1" x14ac:dyDescent="0.2"/>
    <row r="16" spans="1:16" ht="12.75" customHeight="1" x14ac:dyDescent="0.2"/>
    <row r="17" ht="12.75" customHeight="1" x14ac:dyDescent="0.2"/>
  </sheetData>
  <sheetProtection algorithmName="SHA-512" hashValue="02qKZmYEYw6sdyBzxHlIqxHk62RfWh58i6PsvaOPL1IDLaXjKGrC8qz0asjl6tgnYMdG6P7K101jnCGj+uAIxA==" saltValue="G2qPMF4/FbNnnJXYW3N0qQ==" spinCount="100000" sheet="1" objects="1" scenarios="1"/>
  <sortState ref="A6:XFD6">
    <sortCondition ref="A5"/>
  </sortState>
  <phoneticPr fontId="13" type="noConversion"/>
  <pageMargins left="0.55118110236220474" right="0.35433070866141736" top="0.98425196850393704" bottom="0.98425196850393704" header="0.51181102362204722" footer="0.51181102362204722"/>
  <pageSetup paperSize="9" scale="73" fitToHeight="0" orientation="landscape" r:id="rId1"/>
  <headerFooter alignWithMargins="0">
    <oddFooter>&amp;L&amp;F  / &amp;A&amp;CSeite &amp;P/&amp;N&amp;R&amp;A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464" r:id="rId4" name="Button 152">
              <controlPr defaultSize="0" print="0" autoFill="0" autoPict="0" macro="[0]!Drucken">
                <anchor moveWithCells="1">
                  <from>
                    <xdr:col>1</xdr:col>
                    <xdr:colOff>1314450</xdr:colOff>
                    <xdr:row>2</xdr:row>
                    <xdr:rowOff>57150</xdr:rowOff>
                  </from>
                  <to>
                    <xdr:col>1</xdr:col>
                    <xdr:colOff>2209800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8">
    <tabColor indexed="8"/>
    <pageSetUpPr fitToPage="1"/>
  </sheetPr>
  <dimension ref="A1:P9"/>
  <sheetViews>
    <sheetView showGridLines="0" showRowColHeaders="0" zoomScale="130" workbookViewId="0">
      <selection activeCell="A3" sqref="A3"/>
    </sheetView>
  </sheetViews>
  <sheetFormatPr baseColWidth="10" defaultColWidth="11.42578125" defaultRowHeight="12.75" x14ac:dyDescent="0.2"/>
  <cols>
    <col min="1" max="1" width="11.42578125" style="540"/>
    <col min="2" max="2" width="33.85546875" style="540" customWidth="1"/>
    <col min="3" max="15" width="10.140625" style="540" customWidth="1"/>
    <col min="16" max="16" width="14.28515625" style="540" customWidth="1"/>
    <col min="17" max="16384" width="11.42578125" style="540"/>
  </cols>
  <sheetData>
    <row r="1" spans="1:16" s="525" customFormat="1" ht="24.95" customHeight="1" x14ac:dyDescent="0.2">
      <c r="A1" s="523" t="s">
        <v>483</v>
      </c>
      <c r="B1" s="524"/>
      <c r="C1" s="524"/>
      <c r="D1" s="524"/>
      <c r="E1" s="524"/>
      <c r="F1" s="524"/>
      <c r="G1" s="524"/>
      <c r="H1" s="524"/>
    </row>
    <row r="2" spans="1:16" s="525" customFormat="1" ht="12.75" customHeight="1" x14ac:dyDescent="0.2"/>
    <row r="3" spans="1:16" s="525" customFormat="1" ht="24.75" customHeight="1" x14ac:dyDescent="0.2">
      <c r="A3" s="526" t="s">
        <v>81</v>
      </c>
      <c r="B3" s="527" t="s">
        <v>82</v>
      </c>
      <c r="C3" s="526" t="s">
        <v>83</v>
      </c>
      <c r="D3" s="528">
        <f>Investitionsplan!F4</f>
        <v>2023</v>
      </c>
      <c r="E3" s="529">
        <f t="shared" ref="E3:N3" si="0">D3+1</f>
        <v>2024</v>
      </c>
      <c r="F3" s="529">
        <f t="shared" si="0"/>
        <v>2025</v>
      </c>
      <c r="G3" s="529">
        <f t="shared" si="0"/>
        <v>2026</v>
      </c>
      <c r="H3" s="529">
        <f t="shared" si="0"/>
        <v>2027</v>
      </c>
      <c r="I3" s="529">
        <f t="shared" si="0"/>
        <v>2028</v>
      </c>
      <c r="J3" s="529">
        <f t="shared" si="0"/>
        <v>2029</v>
      </c>
      <c r="K3" s="529">
        <f t="shared" si="0"/>
        <v>2030</v>
      </c>
      <c r="L3" s="529">
        <f t="shared" si="0"/>
        <v>2031</v>
      </c>
      <c r="M3" s="529">
        <f t="shared" si="0"/>
        <v>2032</v>
      </c>
      <c r="N3" s="529">
        <f t="shared" si="0"/>
        <v>2033</v>
      </c>
      <c r="O3" s="529" t="str">
        <f>"ab "&amp;N3+1</f>
        <v>ab 2034</v>
      </c>
      <c r="P3" s="530" t="s">
        <v>143</v>
      </c>
    </row>
    <row r="4" spans="1:16" s="525" customFormat="1" ht="12.75" customHeight="1" x14ac:dyDescent="0.2"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</row>
    <row r="5" spans="1:16" s="525" customFormat="1" ht="12.75" customHeight="1" x14ac:dyDescent="0.2">
      <c r="A5" s="532"/>
      <c r="B5" s="533"/>
      <c r="C5" s="534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</row>
    <row r="6" spans="1:16" s="539" customFormat="1" ht="12.75" customHeight="1" x14ac:dyDescent="0.2">
      <c r="A6" s="536" t="s">
        <v>65</v>
      </c>
      <c r="B6" s="537"/>
      <c r="C6" s="538">
        <f>SUM(C$4:INDEX(C:C,ROW()-1))</f>
        <v>0</v>
      </c>
      <c r="D6" s="538">
        <f>SUM(D$4:INDEX(D:D,ROW()-1))</f>
        <v>0</v>
      </c>
      <c r="E6" s="538">
        <f>SUM(E$4:INDEX(E:E,ROW()-1))</f>
        <v>0</v>
      </c>
      <c r="F6" s="538">
        <f>SUM(F$4:INDEX(F:F,ROW()-1))</f>
        <v>0</v>
      </c>
      <c r="G6" s="538">
        <f>SUM(G$4:INDEX(G:G,ROW()-1))</f>
        <v>0</v>
      </c>
      <c r="H6" s="538">
        <f>SUM(H$4:INDEX(H:H,ROW()-1))</f>
        <v>0</v>
      </c>
      <c r="I6" s="538">
        <f>SUM(I$4:INDEX(I:I,ROW()-1))</f>
        <v>0</v>
      </c>
      <c r="J6" s="538">
        <f>SUM(J$4:INDEX(J:J,ROW()-1))</f>
        <v>0</v>
      </c>
      <c r="K6" s="538">
        <f>SUM(K$4:INDEX(K:K,ROW()-1))</f>
        <v>0</v>
      </c>
      <c r="L6" s="538">
        <f>SUM(L$4:INDEX(L:L,ROW()-1))</f>
        <v>0</v>
      </c>
      <c r="M6" s="538">
        <f>SUM(M$4:INDEX(M:M,ROW()-1))</f>
        <v>0</v>
      </c>
      <c r="N6" s="538">
        <f>SUM(N$4:INDEX(N:N,ROW()-1))</f>
        <v>0</v>
      </c>
      <c r="O6" s="538">
        <f>SUM(O$4:INDEX(O:O,ROW()-1))</f>
        <v>0</v>
      </c>
      <c r="P6" s="538">
        <f>SUM(P$4:INDEX(P:P,ROW()-1))</f>
        <v>0</v>
      </c>
    </row>
    <row r="7" spans="1:16" s="66" customFormat="1" ht="12.75" customHeight="1" x14ac:dyDescent="0.2"/>
    <row r="8" spans="1:16" ht="12.75" customHeight="1" x14ac:dyDescent="0.2"/>
    <row r="9" spans="1:16" ht="12.75" customHeight="1" x14ac:dyDescent="0.2"/>
  </sheetData>
  <sheetProtection algorithmName="SHA-512" hashValue="jUxxHLVUZzPyyfUKUkCE4ftVOf6dml0Q4xxw85v0ak/Fuocl/Y5bUb+TmfeJiNRAoXoxxydpsMx8KSSoAfYGmA==" saltValue="mH2yXpVpTqI8idhKO1KSqQ==" spinCount="100000" sheet="1" objects="1" scenarios="1"/>
  <sortState ref="A5:XFD8">
    <sortCondition ref="A5"/>
  </sortState>
  <phoneticPr fontId="13" type="noConversion"/>
  <pageMargins left="0.55118110236220474" right="0.35433070866141736" top="0.98425196850393704" bottom="0.98425196850393704" header="0.51181102362204722" footer="0.51181102362204722"/>
  <pageSetup paperSize="9" scale="73" fitToHeight="0" orientation="landscape" r:id="rId1"/>
  <headerFooter alignWithMargins="0">
    <oddFooter>&amp;L&amp;F / &amp;A&amp;CSeite &amp;P/&amp;N&amp;R&amp;D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5185" r:id="rId4" name="Button 1">
              <controlPr defaultSize="0" print="0" autoFill="0" autoPict="0" macro="[0]!Drucken">
                <anchor moveWithCells="1">
                  <from>
                    <xdr:col>1</xdr:col>
                    <xdr:colOff>1314450</xdr:colOff>
                    <xdr:row>2</xdr:row>
                    <xdr:rowOff>57150</xdr:rowOff>
                  </from>
                  <to>
                    <xdr:col>1</xdr:col>
                    <xdr:colOff>2209800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0">
    <tabColor indexed="8"/>
    <outlinePr summaryBelow="0"/>
    <pageSetUpPr autoPageBreaks="0"/>
  </sheetPr>
  <dimension ref="A1:S126"/>
  <sheetViews>
    <sheetView showGridLines="0" showRowColHeaders="0" zoomScale="140" zoomScaleNormal="100" workbookViewId="0">
      <pane xSplit="2" ySplit="5" topLeftCell="C6" activePane="bottomRight" state="frozen"/>
      <selection pane="topRight"/>
      <selection pane="bottomLeft"/>
      <selection pane="bottomRight" activeCell="C3" sqref="C3"/>
    </sheetView>
  </sheetViews>
  <sheetFormatPr baseColWidth="10" defaultColWidth="0" defaultRowHeight="12.75" zeroHeight="1" x14ac:dyDescent="0.2"/>
  <cols>
    <col min="1" max="1" width="8.140625" style="215" customWidth="1"/>
    <col min="2" max="2" width="50.140625" style="22" customWidth="1"/>
    <col min="3" max="3" width="9.85546875" style="22" customWidth="1"/>
    <col min="4" max="14" width="9.85546875" style="23" customWidth="1"/>
    <col min="15" max="15" width="2.28515625" style="22" customWidth="1"/>
    <col min="16" max="16384" width="0" style="22" hidden="1"/>
  </cols>
  <sheetData>
    <row r="1" spans="1:19" s="60" customFormat="1" ht="24.95" customHeight="1" x14ac:dyDescent="0.2">
      <c r="A1" s="120" t="s">
        <v>243</v>
      </c>
      <c r="B1" s="121"/>
    </row>
    <row r="2" spans="1:19" s="60" customFormat="1" ht="14.25" customHeight="1" x14ac:dyDescent="0.2">
      <c r="A2" s="120"/>
      <c r="B2" s="121"/>
      <c r="C2" s="140" t="s">
        <v>316</v>
      </c>
      <c r="D2" s="468" t="str">
        <f>Budget!E4</f>
        <v>Prognose</v>
      </c>
    </row>
    <row r="3" spans="1:19" s="61" customFormat="1" ht="12.75" customHeight="1" x14ac:dyDescent="0.2">
      <c r="A3" s="125"/>
      <c r="B3" s="121"/>
      <c r="C3" s="285">
        <f>Ausgangslage!D5-1</f>
        <v>2023</v>
      </c>
      <c r="D3" s="285">
        <f>C3</f>
        <v>2023</v>
      </c>
      <c r="E3" s="150">
        <f t="shared" ref="E3:M3" si="0">D3+1</f>
        <v>2024</v>
      </c>
      <c r="F3" s="150">
        <f t="shared" si="0"/>
        <v>2025</v>
      </c>
      <c r="G3" s="150">
        <f t="shared" si="0"/>
        <v>2026</v>
      </c>
      <c r="H3" s="150">
        <f t="shared" si="0"/>
        <v>2027</v>
      </c>
      <c r="I3" s="150">
        <f t="shared" si="0"/>
        <v>2028</v>
      </c>
      <c r="J3" s="150">
        <f t="shared" si="0"/>
        <v>2029</v>
      </c>
      <c r="K3" s="150">
        <f t="shared" si="0"/>
        <v>2030</v>
      </c>
      <c r="L3" s="150">
        <f t="shared" si="0"/>
        <v>2031</v>
      </c>
      <c r="M3" s="150">
        <f t="shared" si="0"/>
        <v>2032</v>
      </c>
      <c r="N3" s="150">
        <f>M3+1</f>
        <v>2033</v>
      </c>
      <c r="S3" s="60"/>
    </row>
    <row r="4" spans="1:19" s="61" customFormat="1" ht="12.75" customHeight="1" x14ac:dyDescent="0.2">
      <c r="A4" s="130" t="s">
        <v>75</v>
      </c>
      <c r="B4" s="131"/>
      <c r="C4" s="224">
        <f>Prognosen!C5</f>
        <v>0</v>
      </c>
      <c r="D4" s="224">
        <f>Prognosen!D5</f>
        <v>0</v>
      </c>
      <c r="E4" s="224">
        <f>Prognosen!E5</f>
        <v>0</v>
      </c>
      <c r="F4" s="224">
        <f>Prognosen!F5</f>
        <v>0</v>
      </c>
      <c r="G4" s="224">
        <f>Prognosen!G5</f>
        <v>0</v>
      </c>
      <c r="H4" s="224">
        <f>Prognosen!H5</f>
        <v>0</v>
      </c>
      <c r="I4" s="224">
        <f>Prognosen!I5</f>
        <v>0</v>
      </c>
      <c r="J4" s="224">
        <f>Prognosen!J5</f>
        <v>0</v>
      </c>
      <c r="K4" s="224">
        <f>Prognosen!K5</f>
        <v>0</v>
      </c>
      <c r="L4" s="224">
        <f>Prognosen!L5</f>
        <v>0</v>
      </c>
      <c r="M4" s="224">
        <f>Prognosen!M5</f>
        <v>0</v>
      </c>
      <c r="N4" s="224">
        <f>Prognosen!N5</f>
        <v>0</v>
      </c>
    </row>
    <row r="5" spans="1:19" s="61" customFormat="1" ht="12.75" customHeight="1" x14ac:dyDescent="0.2">
      <c r="A5" s="130" t="s">
        <v>76</v>
      </c>
      <c r="B5" s="131"/>
      <c r="C5" s="225">
        <f>Prognosen!C6</f>
        <v>0</v>
      </c>
      <c r="D5" s="225">
        <f>Prognosen!D6</f>
        <v>0</v>
      </c>
      <c r="E5" s="225">
        <f>Prognosen!E6</f>
        <v>0</v>
      </c>
      <c r="F5" s="225">
        <f>Prognosen!F6</f>
        <v>0</v>
      </c>
      <c r="G5" s="225">
        <f>Prognosen!G6</f>
        <v>0</v>
      </c>
      <c r="H5" s="225">
        <f>Prognosen!H6</f>
        <v>0</v>
      </c>
      <c r="I5" s="225">
        <f>Prognosen!I6</f>
        <v>0</v>
      </c>
      <c r="J5" s="225">
        <f>Prognosen!J6</f>
        <v>0</v>
      </c>
      <c r="K5" s="225">
        <f>Prognosen!K6</f>
        <v>0</v>
      </c>
      <c r="L5" s="225">
        <f>Prognosen!L6</f>
        <v>0</v>
      </c>
      <c r="M5" s="225">
        <f>Prognosen!M6</f>
        <v>0</v>
      </c>
      <c r="N5" s="225">
        <f>Prognosen!N6</f>
        <v>0</v>
      </c>
    </row>
    <row r="6" spans="1:19" s="61" customFormat="1" ht="12.75" customHeight="1" x14ac:dyDescent="0.2">
      <c r="A6" s="125"/>
      <c r="B6" s="121"/>
      <c r="C6" s="121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9" s="139" customFormat="1" ht="12.75" customHeight="1" x14ac:dyDescent="0.2">
      <c r="A7" s="787" t="s">
        <v>85</v>
      </c>
      <c r="B7" s="788"/>
      <c r="C7" s="286">
        <f t="shared" ref="C7:N7" si="1">ROUND(C9+C11+C13+C15+C17,0)</f>
        <v>0</v>
      </c>
      <c r="D7" s="286">
        <f t="shared" si="1"/>
        <v>0</v>
      </c>
      <c r="E7" s="286">
        <f t="shared" si="1"/>
        <v>0</v>
      </c>
      <c r="F7" s="286">
        <f t="shared" si="1"/>
        <v>0</v>
      </c>
      <c r="G7" s="286">
        <f t="shared" si="1"/>
        <v>0</v>
      </c>
      <c r="H7" s="286">
        <f t="shared" si="1"/>
        <v>0</v>
      </c>
      <c r="I7" s="286">
        <f t="shared" si="1"/>
        <v>0</v>
      </c>
      <c r="J7" s="286">
        <f t="shared" si="1"/>
        <v>0</v>
      </c>
      <c r="K7" s="286">
        <f t="shared" si="1"/>
        <v>0</v>
      </c>
      <c r="L7" s="286">
        <f t="shared" si="1"/>
        <v>0</v>
      </c>
      <c r="M7" s="286">
        <f t="shared" si="1"/>
        <v>0</v>
      </c>
      <c r="N7" s="286">
        <f t="shared" si="1"/>
        <v>0</v>
      </c>
    </row>
    <row r="8" spans="1:19" s="61" customFormat="1" ht="12" customHeight="1" x14ac:dyDescent="0.2">
      <c r="A8" s="287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9"/>
      <c r="N8" s="289"/>
    </row>
    <row r="9" spans="1:19" s="60" customFormat="1" ht="12.75" customHeight="1" x14ac:dyDescent="0.2">
      <c r="A9" s="149">
        <v>30</v>
      </c>
      <c r="B9" s="150" t="s">
        <v>254</v>
      </c>
      <c r="C9" s="224">
        <f>Budget!C12</f>
        <v>0</v>
      </c>
      <c r="D9" s="224">
        <f>Budget!E12</f>
        <v>0</v>
      </c>
      <c r="E9" s="224">
        <f>Budget!G12</f>
        <v>0</v>
      </c>
      <c r="F9" s="224">
        <f t="array" ref="F9">ROUND($E9*ZZFaktor(Prognosen!$F7:F7)+SUM(IF(Prognosen!$A$51:$A$101=$A9,Prognosen!F$51:F$101)),0)</f>
        <v>0</v>
      </c>
      <c r="G9" s="224">
        <f t="array" ref="G9">ROUND($E9*ZZFaktor(Prognosen!$F7:G7)+SUM(IF(Prognosen!$A$51:$A$101=$A9,Prognosen!G$51:G$101)),0)</f>
        <v>0</v>
      </c>
      <c r="H9" s="224">
        <f t="array" ref="H9">ROUND($E9*ZZFaktor(Prognosen!$F7:H7)+SUM(IF(Prognosen!$A$51:$A$101=$A9,Prognosen!H$51:H$101)),0)</f>
        <v>0</v>
      </c>
      <c r="I9" s="224">
        <f t="array" ref="I9">ROUND($E9*ZZFaktor(Prognosen!$F7:I7)+SUM(IF(Prognosen!$A$51:$A$101=$A9,Prognosen!I$51:I$101)),0)</f>
        <v>0</v>
      </c>
      <c r="J9" s="224">
        <f t="array" ref="J9">ROUND($E9*ZZFaktor(Prognosen!$F7:J7)+SUM(IF(Prognosen!$A$51:$A$101=$A9,Prognosen!J$51:J$101)),0)</f>
        <v>0</v>
      </c>
      <c r="K9" s="224">
        <f t="array" ref="K9">ROUND($E9*ZZFaktor(Prognosen!$F7:K7)+SUM(IF(Prognosen!$A$51:$A$101=$A9,Prognosen!K$51:K$101)),0)</f>
        <v>0</v>
      </c>
      <c r="L9" s="224">
        <f t="array" ref="L9">ROUND($E9*ZZFaktor(Prognosen!$F7:L7)+SUM(IF(Prognosen!$A$51:$A$101=$A9,Prognosen!L$51:L$101)),0)</f>
        <v>0</v>
      </c>
      <c r="M9" s="224">
        <f t="array" ref="M9">ROUND($E9*ZZFaktor(Prognosen!$F7:M7)+SUM(IF(Prognosen!$A$51:$A$101=$A9,Prognosen!M$51:M$101)),0)</f>
        <v>0</v>
      </c>
      <c r="N9" s="224">
        <f t="array" ref="N9">ROUND($E9*ZZFaktor(Prognosen!$F7:N7)+SUM(IF(Prognosen!$A$51:$A$101=$A9,Prognosen!N$51:N$101)),0)</f>
        <v>0</v>
      </c>
      <c r="S9" s="61"/>
    </row>
    <row r="10" spans="1:19" s="60" customFormat="1" ht="12" customHeight="1" x14ac:dyDescent="0.2">
      <c r="A10" s="290"/>
      <c r="B10" s="291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3"/>
      <c r="N10" s="293"/>
      <c r="P10" s="248"/>
      <c r="Q10" s="248"/>
      <c r="S10" s="61"/>
    </row>
    <row r="11" spans="1:19" s="60" customFormat="1" ht="12.75" customHeight="1" x14ac:dyDescent="0.2">
      <c r="A11" s="149">
        <v>31</v>
      </c>
      <c r="B11" s="150" t="s">
        <v>263</v>
      </c>
      <c r="C11" s="224">
        <f>Budget!C16</f>
        <v>0</v>
      </c>
      <c r="D11" s="224">
        <f>Budget!E16</f>
        <v>0</v>
      </c>
      <c r="E11" s="224">
        <f>Budget!G16</f>
        <v>0</v>
      </c>
      <c r="F11" s="224">
        <f t="array" ref="F11">ROUND((Budget!$G$17)*ZZFaktor(Prognosen!$F8:F8)+F24+SUM(IF(Prognosen!$A$51:$A$101=$A11,Prognosen!F$51:F$101)),0)</f>
        <v>0</v>
      </c>
      <c r="G11" s="224">
        <f t="array" ref="G11">ROUND((Budget!$G$17)*ZZFaktor(Prognosen!$F8:G8)+G24+SUM(IF(Prognosen!$A$51:$A$101=$A11,Prognosen!G$51:G$101)),0)</f>
        <v>0</v>
      </c>
      <c r="H11" s="224">
        <f t="array" ref="H11">ROUND((Budget!$G$17)*ZZFaktor(Prognosen!$F8:H8)+H24+SUM(IF(Prognosen!$A$51:$A$101=$A11,Prognosen!H$51:H$101)),0)</f>
        <v>0</v>
      </c>
      <c r="I11" s="224">
        <f t="array" ref="I11">ROUND((Budget!$G$17)*ZZFaktor(Prognosen!$F8:I8)+I24+SUM(IF(Prognosen!$A$51:$A$101=$A11,Prognosen!I$51:I$101)),0)</f>
        <v>0</v>
      </c>
      <c r="J11" s="224">
        <f t="array" ref="J11">ROUND((Budget!$G$17)*ZZFaktor(Prognosen!$F8:J8)+J24+SUM(IF(Prognosen!$A$51:$A$101=$A11,Prognosen!J$51:J$101)),0)</f>
        <v>0</v>
      </c>
      <c r="K11" s="224">
        <f t="array" ref="K11">ROUND((Budget!$G$17)*ZZFaktor(Prognosen!$F8:K8)+K24+SUM(IF(Prognosen!$A$51:$A$101=$A11,Prognosen!K$51:K$101)),0)</f>
        <v>0</v>
      </c>
      <c r="L11" s="224">
        <f t="array" ref="L11">ROUND((Budget!$G$17)*ZZFaktor(Prognosen!$F8:L8)+L24+SUM(IF(Prognosen!$A$51:$A$101=$A11,Prognosen!L$51:L$101)),0)</f>
        <v>0</v>
      </c>
      <c r="M11" s="224">
        <f t="array" ref="M11">ROUND((Budget!$G$17)*ZZFaktor(Prognosen!$F8:M8)+M24+SUM(IF(Prognosen!$A$51:$A$101=$A11,Prognosen!M$51:M$101)),0)</f>
        <v>0</v>
      </c>
      <c r="N11" s="224">
        <f t="array" ref="N11">ROUND((Budget!$G$17)*ZZFaktor(Prognosen!$F8:N8)+N24+SUM(IF(Prognosen!$A$51:$A$101=$A11,Prognosen!N$51:N$101)),0)</f>
        <v>0</v>
      </c>
    </row>
    <row r="12" spans="1:19" s="60" customFormat="1" ht="12" customHeight="1" x14ac:dyDescent="0.2">
      <c r="A12" s="294"/>
      <c r="B12" s="295"/>
      <c r="C12" s="296"/>
      <c r="D12" s="296"/>
      <c r="E12" s="296"/>
      <c r="F12" s="297"/>
      <c r="G12" s="297"/>
      <c r="H12" s="297"/>
      <c r="I12" s="297"/>
      <c r="J12" s="297"/>
      <c r="K12" s="297"/>
      <c r="L12" s="297"/>
      <c r="M12" s="298"/>
      <c r="N12" s="298"/>
    </row>
    <row r="13" spans="1:19" s="60" customFormat="1" x14ac:dyDescent="0.2">
      <c r="A13" s="149">
        <v>33</v>
      </c>
      <c r="B13" s="150" t="s">
        <v>59</v>
      </c>
      <c r="C13" s="299">
        <f>Budget!C23+Budget!C24</f>
        <v>0</v>
      </c>
      <c r="D13" s="300">
        <f>Budget!E23+Budget!E24</f>
        <v>0</v>
      </c>
      <c r="E13" s="301">
        <f>Budget!G23+Budget!G24</f>
        <v>0</v>
      </c>
      <c r="F13" s="301">
        <f>Investitionsplan!W9</f>
        <v>0</v>
      </c>
      <c r="G13" s="301">
        <f>Investitionsplan!X9</f>
        <v>0</v>
      </c>
      <c r="H13" s="301">
        <f>Investitionsplan!Y9</f>
        <v>0</v>
      </c>
      <c r="I13" s="301">
        <f>Investitionsplan!Z9</f>
        <v>0</v>
      </c>
      <c r="J13" s="301">
        <f>Investitionsplan!AA9</f>
        <v>0</v>
      </c>
      <c r="K13" s="301">
        <f>Investitionsplan!AB9</f>
        <v>0</v>
      </c>
      <c r="L13" s="301">
        <f>Investitionsplan!AC9</f>
        <v>0</v>
      </c>
      <c r="M13" s="301">
        <f>Investitionsplan!AD9</f>
        <v>0</v>
      </c>
      <c r="N13" s="301">
        <f>Investitionsplan!AE9</f>
        <v>0</v>
      </c>
    </row>
    <row r="14" spans="1:19" s="60" customFormat="1" ht="12" customHeight="1" x14ac:dyDescent="0.2">
      <c r="A14" s="302"/>
      <c r="B14" s="291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3"/>
      <c r="N14" s="293"/>
    </row>
    <row r="15" spans="1:19" s="60" customFormat="1" ht="12.75" customHeight="1" x14ac:dyDescent="0.2">
      <c r="A15" s="176">
        <v>35</v>
      </c>
      <c r="B15" s="643" t="s">
        <v>520</v>
      </c>
      <c r="C15" s="224">
        <f>Budget!C28</f>
        <v>0</v>
      </c>
      <c r="D15" s="224">
        <f>Budget!E28</f>
        <v>0</v>
      </c>
      <c r="E15" s="224">
        <f>Budget!G28</f>
        <v>0</v>
      </c>
      <c r="F15" s="224">
        <f t="array" ref="F15">$E15+SUM(IF(Prognosen!$A$51:$A$101=$A15,Prognosen!F$51:F$101))</f>
        <v>0</v>
      </c>
      <c r="G15" s="224">
        <f t="array" ref="G15">$E15+SUM(IF(Prognosen!$A$51:$A$101=$A15,Prognosen!G$51:G$101))</f>
        <v>0</v>
      </c>
      <c r="H15" s="224">
        <f t="array" ref="H15">$E15+SUM(IF(Prognosen!$A$51:$A$101=$A15,Prognosen!H$51:H$101))</f>
        <v>0</v>
      </c>
      <c r="I15" s="224">
        <f t="array" ref="I15">$E15+SUM(IF(Prognosen!$A$51:$A$101=$A15,Prognosen!I$51:I$101))</f>
        <v>0</v>
      </c>
      <c r="J15" s="224">
        <f t="array" ref="J15">$E15+SUM(IF(Prognosen!$A$51:$A$101=$A15,Prognosen!J$51:J$101))</f>
        <v>0</v>
      </c>
      <c r="K15" s="224">
        <f t="array" ref="K15">$E15+SUM(IF(Prognosen!$A$51:$A$101=$A15,Prognosen!K$51:K$101))</f>
        <v>0</v>
      </c>
      <c r="L15" s="224">
        <f t="array" ref="L15">$E15+SUM(IF(Prognosen!$A$51:$A$101=$A15,Prognosen!L$51:L$101))</f>
        <v>0</v>
      </c>
      <c r="M15" s="224">
        <f t="array" ref="M15">$E15+SUM(IF(Prognosen!$A$51:$A$101=$A15,Prognosen!M$51:M$101))</f>
        <v>0</v>
      </c>
      <c r="N15" s="224">
        <f t="array" ref="N15">$E15+SUM(IF(Prognosen!$A$51:$A$101=$A15,Prognosen!N$51:N$101))</f>
        <v>0</v>
      </c>
    </row>
    <row r="16" spans="1:19" s="60" customFormat="1" ht="12" customHeight="1" x14ac:dyDescent="0.2">
      <c r="A16" s="290"/>
      <c r="B16" s="291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3"/>
      <c r="N16" s="293"/>
    </row>
    <row r="17" spans="1:14" s="60" customFormat="1" ht="12.75" customHeight="1" x14ac:dyDescent="0.2">
      <c r="A17" s="303">
        <v>36</v>
      </c>
      <c r="B17" s="304" t="s">
        <v>318</v>
      </c>
      <c r="C17" s="305">
        <f>Budget!C33</f>
        <v>0</v>
      </c>
      <c r="D17" s="305">
        <f>Budget!E33</f>
        <v>0</v>
      </c>
      <c r="E17" s="305">
        <f>Budget!G33</f>
        <v>0</v>
      </c>
      <c r="F17" s="305">
        <f t="array" ref="F17">ROUND(Budget!$G37*ZZFaktor(Prognosen!$F9:F9)+SUM(IF(Prognosen!$A$51:$A$101=$A17,Prognosen!F$51:F$101)),0)+F18</f>
        <v>0</v>
      </c>
      <c r="G17" s="305">
        <f t="array" ref="G17">ROUND(Budget!$G37*ZZFaktor(Prognosen!$F9:G9)+SUM(IF(Prognosen!$A$51:$A$101=$A17,Prognosen!G$51:G$101)),0)+G18</f>
        <v>0</v>
      </c>
      <c r="H17" s="305">
        <f t="array" ref="H17">ROUND(Budget!$G37*ZZFaktor(Prognosen!$F9:H9)+SUM(IF(Prognosen!$A$51:$A$101=$A17,Prognosen!H$51:H$101)),0)+H18</f>
        <v>0</v>
      </c>
      <c r="I17" s="305">
        <f t="array" ref="I17">ROUND(Budget!$G37*ZZFaktor(Prognosen!$F9:I9)+SUM(IF(Prognosen!$A$51:$A$101=$A17,Prognosen!I$51:I$101)),0)+I18</f>
        <v>0</v>
      </c>
      <c r="J17" s="305">
        <f t="array" ref="J17">ROUND(Budget!$G37*ZZFaktor(Prognosen!$F9:J9)+SUM(IF(Prognosen!$A$51:$A$101=$A17,Prognosen!J$51:J$101)),0)+J18</f>
        <v>0</v>
      </c>
      <c r="K17" s="305">
        <f t="array" ref="K17">ROUND(Budget!$G37*ZZFaktor(Prognosen!$F9:K9)+SUM(IF(Prognosen!$A$51:$A$101=$A17,Prognosen!K$51:K$101)),0)+K18</f>
        <v>0</v>
      </c>
      <c r="L17" s="305">
        <f t="array" ref="L17">ROUND(Budget!$G37*ZZFaktor(Prognosen!$F9:L9)+SUM(IF(Prognosen!$A$51:$A$101=$A17,Prognosen!L$51:L$101)),0)+L18</f>
        <v>0</v>
      </c>
      <c r="M17" s="305">
        <f t="array" ref="M17">ROUND(Budget!$G37*ZZFaktor(Prognosen!$F9:M9)+SUM(IF(Prognosen!$A$51:$A$101=$A17,Prognosen!M$51:M$101)),0)+M18</f>
        <v>0</v>
      </c>
      <c r="N17" s="305">
        <f t="array" ref="N17">ROUND(Budget!$G37*ZZFaktor(Prognosen!$F9:N9)+SUM(IF(Prognosen!$A$51:$A$101=$A17,Prognosen!N$51:N$101)),0)+N18</f>
        <v>0</v>
      </c>
    </row>
    <row r="18" spans="1:14" s="60" customFormat="1" ht="12.75" customHeight="1" x14ac:dyDescent="0.2">
      <c r="A18" s="188"/>
      <c r="B18" s="189" t="s">
        <v>321</v>
      </c>
      <c r="C18" s="306">
        <f>Budget!C35</f>
        <v>0</v>
      </c>
      <c r="D18" s="306">
        <f>Budget!E35</f>
        <v>0</v>
      </c>
      <c r="E18" s="306">
        <f>Prognosen!E29</f>
        <v>0</v>
      </c>
      <c r="F18" s="306">
        <f>Prognosen!F29</f>
        <v>0</v>
      </c>
      <c r="G18" s="306">
        <f>Prognosen!G29</f>
        <v>0</v>
      </c>
      <c r="H18" s="306">
        <f>Prognosen!H29</f>
        <v>0</v>
      </c>
      <c r="I18" s="306">
        <f>Prognosen!I29</f>
        <v>0</v>
      </c>
      <c r="J18" s="306">
        <f>Prognosen!J29</f>
        <v>0</v>
      </c>
      <c r="K18" s="306">
        <f>Prognosen!K29</f>
        <v>0</v>
      </c>
      <c r="L18" s="306">
        <f>Prognosen!L29</f>
        <v>0</v>
      </c>
      <c r="M18" s="306">
        <f>Prognosen!M29</f>
        <v>0</v>
      </c>
      <c r="N18" s="306">
        <f>Prognosen!N29</f>
        <v>0</v>
      </c>
    </row>
    <row r="19" spans="1:14" s="60" customFormat="1" ht="12" customHeight="1" x14ac:dyDescent="0.2">
      <c r="A19" s="307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</row>
    <row r="20" spans="1:14" s="139" customFormat="1" ht="12.75" customHeight="1" x14ac:dyDescent="0.2">
      <c r="A20" s="787" t="s">
        <v>86</v>
      </c>
      <c r="B20" s="788"/>
      <c r="C20" s="286">
        <f>ROUND(C22+C29+C31+C33+C35+C37,0)</f>
        <v>0</v>
      </c>
      <c r="D20" s="286">
        <f t="shared" ref="D20:M20" si="2">ROUND(D22+D29+D31+D33+D35+D37,0)</f>
        <v>0</v>
      </c>
      <c r="E20" s="286">
        <f t="shared" si="2"/>
        <v>0</v>
      </c>
      <c r="F20" s="286">
        <f t="shared" si="2"/>
        <v>0</v>
      </c>
      <c r="G20" s="286">
        <f t="shared" si="2"/>
        <v>0</v>
      </c>
      <c r="H20" s="286">
        <f t="shared" si="2"/>
        <v>0</v>
      </c>
      <c r="I20" s="286">
        <f t="shared" si="2"/>
        <v>0</v>
      </c>
      <c r="J20" s="286">
        <f t="shared" si="2"/>
        <v>0</v>
      </c>
      <c r="K20" s="286">
        <f t="shared" si="2"/>
        <v>0</v>
      </c>
      <c r="L20" s="286">
        <f t="shared" si="2"/>
        <v>0</v>
      </c>
      <c r="M20" s="286">
        <f t="shared" si="2"/>
        <v>0</v>
      </c>
      <c r="N20" s="286">
        <f>ROUND(N22+N29+N31+N33+N35+N37,0)</f>
        <v>0</v>
      </c>
    </row>
    <row r="21" spans="1:14" s="61" customFormat="1" ht="12" customHeight="1" x14ac:dyDescent="0.2">
      <c r="A21" s="287"/>
      <c r="B21" s="288"/>
      <c r="C21" s="288"/>
      <c r="D21" s="288"/>
      <c r="E21" s="288"/>
      <c r="F21" s="288"/>
      <c r="G21" s="309"/>
      <c r="H21" s="309"/>
      <c r="I21" s="309"/>
      <c r="J21" s="309"/>
      <c r="K21" s="309"/>
      <c r="L21" s="309"/>
      <c r="M21" s="310"/>
      <c r="N21" s="310"/>
    </row>
    <row r="22" spans="1:14" s="60" customFormat="1" ht="12.75" customHeight="1" x14ac:dyDescent="0.2">
      <c r="A22" s="311">
        <v>40</v>
      </c>
      <c r="B22" s="312" t="s">
        <v>249</v>
      </c>
      <c r="C22" s="313">
        <f>C23+C25+C26+C27</f>
        <v>0</v>
      </c>
      <c r="D22" s="313">
        <f t="shared" ref="D22:M22" si="3">D23+D25+D26+D27</f>
        <v>0</v>
      </c>
      <c r="E22" s="313">
        <f t="shared" si="3"/>
        <v>0</v>
      </c>
      <c r="F22" s="313">
        <f t="shared" si="3"/>
        <v>0</v>
      </c>
      <c r="G22" s="313">
        <f t="shared" si="3"/>
        <v>0</v>
      </c>
      <c r="H22" s="313">
        <f t="shared" si="3"/>
        <v>0</v>
      </c>
      <c r="I22" s="313">
        <f t="shared" si="3"/>
        <v>0</v>
      </c>
      <c r="J22" s="313">
        <f t="shared" si="3"/>
        <v>0</v>
      </c>
      <c r="K22" s="313">
        <f t="shared" si="3"/>
        <v>0</v>
      </c>
      <c r="L22" s="313">
        <f t="shared" si="3"/>
        <v>0</v>
      </c>
      <c r="M22" s="313">
        <f t="shared" si="3"/>
        <v>0</v>
      </c>
      <c r="N22" s="313">
        <f>N23+N25+N26+N27</f>
        <v>0</v>
      </c>
    </row>
    <row r="23" spans="1:14" s="60" customFormat="1" ht="12.75" customHeight="1" x14ac:dyDescent="0.2">
      <c r="A23" s="181" t="s">
        <v>39</v>
      </c>
      <c r="B23" s="193" t="s">
        <v>72</v>
      </c>
      <c r="C23" s="305">
        <f>Budget!C45</f>
        <v>0</v>
      </c>
      <c r="D23" s="305">
        <f>Budget!E45</f>
        <v>0</v>
      </c>
      <c r="E23" s="305">
        <f>Budget!G45</f>
        <v>0</v>
      </c>
      <c r="F23" s="305">
        <f>Prognosen!F16</f>
        <v>0</v>
      </c>
      <c r="G23" s="305">
        <f>Prognosen!G16</f>
        <v>0</v>
      </c>
      <c r="H23" s="305">
        <f>Prognosen!H16</f>
        <v>0</v>
      </c>
      <c r="I23" s="305">
        <f>Prognosen!I16</f>
        <v>0</v>
      </c>
      <c r="J23" s="305">
        <f>Prognosen!J16</f>
        <v>0</v>
      </c>
      <c r="K23" s="305">
        <f>Prognosen!K16</f>
        <v>0</v>
      </c>
      <c r="L23" s="305">
        <f>Prognosen!L16</f>
        <v>0</v>
      </c>
      <c r="M23" s="305">
        <f>Prognosen!M16</f>
        <v>0</v>
      </c>
      <c r="N23" s="305">
        <f>Prognosen!N16</f>
        <v>0</v>
      </c>
    </row>
    <row r="24" spans="1:14" s="60" customFormat="1" ht="12.75" customHeight="1" x14ac:dyDescent="0.2">
      <c r="A24" s="194">
        <v>31</v>
      </c>
      <c r="B24" s="195" t="s">
        <v>269</v>
      </c>
      <c r="C24" s="314">
        <f>Budget!C46</f>
        <v>0</v>
      </c>
      <c r="D24" s="314">
        <f>Budget!E46</f>
        <v>0</v>
      </c>
      <c r="E24" s="231">
        <f>Budget!G46</f>
        <v>0</v>
      </c>
      <c r="F24" s="231">
        <f>Prognosen!F20</f>
        <v>0</v>
      </c>
      <c r="G24" s="231">
        <f>Prognosen!G20</f>
        <v>0</v>
      </c>
      <c r="H24" s="231">
        <f>Prognosen!H20</f>
        <v>0</v>
      </c>
      <c r="I24" s="231">
        <f>Prognosen!I20</f>
        <v>0</v>
      </c>
      <c r="J24" s="231">
        <f>Prognosen!J20</f>
        <v>0</v>
      </c>
      <c r="K24" s="231">
        <f>Prognosen!K20</f>
        <v>0</v>
      </c>
      <c r="L24" s="231">
        <f>Prognosen!L20</f>
        <v>0</v>
      </c>
      <c r="M24" s="231">
        <f>Prognosen!M20</f>
        <v>0</v>
      </c>
      <c r="N24" s="231">
        <f>Prognosen!N20</f>
        <v>0</v>
      </c>
    </row>
    <row r="25" spans="1:14" s="60" customFormat="1" ht="12.75" customHeight="1" x14ac:dyDescent="0.2">
      <c r="A25" s="194">
        <v>4002</v>
      </c>
      <c r="B25" s="195" t="s">
        <v>87</v>
      </c>
      <c r="C25" s="231">
        <f>Budget!C47</f>
        <v>0</v>
      </c>
      <c r="D25" s="231">
        <f>Budget!E47</f>
        <v>0</v>
      </c>
      <c r="E25" s="231">
        <f>Budget!G47</f>
        <v>0</v>
      </c>
      <c r="F25" s="231">
        <f>Prognosen!F21</f>
        <v>0</v>
      </c>
      <c r="G25" s="231">
        <f>Prognosen!G21</f>
        <v>0</v>
      </c>
      <c r="H25" s="231">
        <f>Prognosen!H21</f>
        <v>0</v>
      </c>
      <c r="I25" s="231">
        <f>Prognosen!I21</f>
        <v>0</v>
      </c>
      <c r="J25" s="231">
        <f>Prognosen!J21</f>
        <v>0</v>
      </c>
      <c r="K25" s="231">
        <f>Prognosen!K21</f>
        <v>0</v>
      </c>
      <c r="L25" s="231">
        <f>Prognosen!L21</f>
        <v>0</v>
      </c>
      <c r="M25" s="231">
        <f>Prognosen!M21</f>
        <v>0</v>
      </c>
      <c r="N25" s="231">
        <f>Prognosen!N21</f>
        <v>0</v>
      </c>
    </row>
    <row r="26" spans="1:14" s="60" customFormat="1" ht="12.75" customHeight="1" x14ac:dyDescent="0.2">
      <c r="A26" s="194">
        <v>4010</v>
      </c>
      <c r="B26" s="195" t="s">
        <v>73</v>
      </c>
      <c r="C26" s="231">
        <f>Budget!C48</f>
        <v>0</v>
      </c>
      <c r="D26" s="231">
        <f>Budget!E48</f>
        <v>0</v>
      </c>
      <c r="E26" s="314">
        <f>Budget!G48</f>
        <v>0</v>
      </c>
      <c r="F26" s="314">
        <f>Prognosen!F22</f>
        <v>0</v>
      </c>
      <c r="G26" s="314">
        <f>Prognosen!G22</f>
        <v>0</v>
      </c>
      <c r="H26" s="314">
        <f>Prognosen!H22</f>
        <v>0</v>
      </c>
      <c r="I26" s="314">
        <f>Prognosen!I22</f>
        <v>0</v>
      </c>
      <c r="J26" s="314">
        <f>Prognosen!J22</f>
        <v>0</v>
      </c>
      <c r="K26" s="314">
        <f>Prognosen!K22</f>
        <v>0</v>
      </c>
      <c r="L26" s="314">
        <f>Prognosen!L22</f>
        <v>0</v>
      </c>
      <c r="M26" s="314">
        <f>Prognosen!M22</f>
        <v>0</v>
      </c>
      <c r="N26" s="314">
        <f>Prognosen!N22</f>
        <v>0</v>
      </c>
    </row>
    <row r="27" spans="1:14" s="60" customFormat="1" ht="12.75" customHeight="1" x14ac:dyDescent="0.2">
      <c r="A27" s="188">
        <v>40</v>
      </c>
      <c r="B27" s="165" t="s">
        <v>364</v>
      </c>
      <c r="C27" s="235">
        <f>Budget!C52+Budget!C54</f>
        <v>0</v>
      </c>
      <c r="D27" s="235">
        <f>Budget!E52+Budget!E54</f>
        <v>0</v>
      </c>
      <c r="E27" s="235">
        <f>Budget!G52+Budget!G54</f>
        <v>0</v>
      </c>
      <c r="F27" s="235">
        <f>Prognosen!F24+Prognosen!F25</f>
        <v>0</v>
      </c>
      <c r="G27" s="235">
        <f>Prognosen!G24+Prognosen!G25</f>
        <v>0</v>
      </c>
      <c r="H27" s="235">
        <f>Prognosen!H24+Prognosen!H25</f>
        <v>0</v>
      </c>
      <c r="I27" s="235">
        <f>Prognosen!I24+Prognosen!I25</f>
        <v>0</v>
      </c>
      <c r="J27" s="235">
        <f>Prognosen!J24+Prognosen!J25</f>
        <v>0</v>
      </c>
      <c r="K27" s="235">
        <f>Prognosen!K24+Prognosen!K25</f>
        <v>0</v>
      </c>
      <c r="L27" s="235">
        <f>Prognosen!L24+Prognosen!L25</f>
        <v>0</v>
      </c>
      <c r="M27" s="235">
        <f>Prognosen!M24+Prognosen!M25</f>
        <v>0</v>
      </c>
      <c r="N27" s="235">
        <f>Prognosen!N24+Prognosen!N25</f>
        <v>0</v>
      </c>
    </row>
    <row r="28" spans="1:14" s="60" customFormat="1" ht="12" customHeight="1" x14ac:dyDescent="0.2">
      <c r="A28" s="302"/>
      <c r="B28" s="308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6"/>
    </row>
    <row r="29" spans="1:14" s="60" customFormat="1" ht="12.75" customHeight="1" x14ac:dyDescent="0.2">
      <c r="A29" s="202">
        <v>41</v>
      </c>
      <c r="B29" s="203" t="s">
        <v>250</v>
      </c>
      <c r="C29" s="305">
        <f>Budget!C58</f>
        <v>0</v>
      </c>
      <c r="D29" s="305">
        <f>Budget!E58</f>
        <v>0</v>
      </c>
      <c r="E29" s="305">
        <f>Budget!G58</f>
        <v>0</v>
      </c>
      <c r="F29" s="305">
        <f t="array" ref="F29">$E29-SUM(IF(Prognosen!$A$51:$A$101=$A29,Prognosen!F$51:F$101))</f>
        <v>0</v>
      </c>
      <c r="G29" s="305">
        <f t="array" ref="G29">$E29-SUM(IF(Prognosen!$A$51:$A$101=$A29,Prognosen!G$51:G$101))</f>
        <v>0</v>
      </c>
      <c r="H29" s="305">
        <f t="array" ref="H29">$E29-SUM(IF(Prognosen!$A$51:$A$101=$A29,Prognosen!H$51:H$101))</f>
        <v>0</v>
      </c>
      <c r="I29" s="305">
        <f t="array" ref="I29">$E29-SUM(IF(Prognosen!$A$51:$A$101=$A29,Prognosen!I$51:I$101))</f>
        <v>0</v>
      </c>
      <c r="J29" s="305">
        <f t="array" ref="J29">$E29-SUM(IF(Prognosen!$A$51:$A$101=$A29,Prognosen!J$51:J$101))</f>
        <v>0</v>
      </c>
      <c r="K29" s="305">
        <f t="array" ref="K29">$E29-SUM(IF(Prognosen!$A$51:$A$101=$A29,Prognosen!K$51:K$101))</f>
        <v>0</v>
      </c>
      <c r="L29" s="305">
        <f t="array" ref="L29">$E29-SUM(IF(Prognosen!$A$51:$A$101=$A29,Prognosen!L$51:L$101))</f>
        <v>0</v>
      </c>
      <c r="M29" s="305">
        <f t="array" ref="M29">$E29-SUM(IF(Prognosen!$A$51:$A$101=$A29,Prognosen!M$51:M$101))</f>
        <v>0</v>
      </c>
      <c r="N29" s="305">
        <f t="array" ref="N29">$E29-SUM(IF(Prognosen!$A$51:$A$101=$A29,Prognosen!N$51:N$101))</f>
        <v>0</v>
      </c>
    </row>
    <row r="30" spans="1:14" s="60" customFormat="1" ht="12" customHeight="1" x14ac:dyDescent="0.2">
      <c r="A30" s="302"/>
      <c r="B30" s="308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6"/>
    </row>
    <row r="31" spans="1:14" s="60" customFormat="1" ht="12.75" customHeight="1" x14ac:dyDescent="0.2">
      <c r="A31" s="317">
        <v>42</v>
      </c>
      <c r="B31" s="318" t="s">
        <v>251</v>
      </c>
      <c r="C31" s="231">
        <f>Budget!C62</f>
        <v>0</v>
      </c>
      <c r="D31" s="231">
        <f>Budget!E62</f>
        <v>0</v>
      </c>
      <c r="E31" s="231">
        <f>Budget!G62</f>
        <v>0</v>
      </c>
      <c r="F31" s="231">
        <f t="array" ref="F31">ROUND(Budget!$G$62*ZZFaktor(Prognosen!$F10:F10)-SUM(IF(Prognosen!$A$51:$A$101=$A31,Prognosen!F$51:F$101)),0)</f>
        <v>0</v>
      </c>
      <c r="G31" s="231">
        <f t="array" ref="G31">ROUND(Budget!$G$62*ZZFaktor(Prognosen!$F10:G10)-SUM(IF(Prognosen!$A$51:$A$101=$A31,Prognosen!G$51:G$101)),0)</f>
        <v>0</v>
      </c>
      <c r="H31" s="231">
        <f t="array" ref="H31">ROUND(Budget!$G$62*ZZFaktor(Prognosen!$F10:H10)-SUM(IF(Prognosen!$A$51:$A$101=$A31,Prognosen!H$51:H$101)),0)</f>
        <v>0</v>
      </c>
      <c r="I31" s="231">
        <f t="array" ref="I31">ROUND(Budget!$G$62*ZZFaktor(Prognosen!$F10:I10)-SUM(IF(Prognosen!$A$51:$A$101=$A31,Prognosen!I$51:I$101)),0)</f>
        <v>0</v>
      </c>
      <c r="J31" s="231">
        <f t="array" ref="J31">ROUND(Budget!$G$62*ZZFaktor(Prognosen!$F10:J10)-SUM(IF(Prognosen!$A$51:$A$101=$A31,Prognosen!J$51:J$101)),0)</f>
        <v>0</v>
      </c>
      <c r="K31" s="231">
        <f t="array" ref="K31">ROUND(Budget!$G$62*ZZFaktor(Prognosen!$F10:K10)-SUM(IF(Prognosen!$A$51:$A$101=$A31,Prognosen!K$51:K$101)),0)</f>
        <v>0</v>
      </c>
      <c r="L31" s="231">
        <f t="array" ref="L31">ROUND(Budget!$G$62*ZZFaktor(Prognosen!$F10:L10)-SUM(IF(Prognosen!$A$51:$A$101=$A31,Prognosen!L$51:L$101)),0)</f>
        <v>0</v>
      </c>
      <c r="M31" s="231">
        <f t="array" ref="M31">ROUND(Budget!$G$62*ZZFaktor(Prognosen!$F10:M10)-SUM(IF(Prognosen!$A$51:$A$101=$A31,Prognosen!M$51:M$101)),0)</f>
        <v>0</v>
      </c>
      <c r="N31" s="231">
        <f t="array" ref="N31">ROUND(Budget!$G$62*ZZFaktor(Prognosen!$F10:N10)-SUM(IF(Prognosen!$A$51:$A$101=$A31,Prognosen!N$51:N$101)),0)</f>
        <v>0</v>
      </c>
    </row>
    <row r="32" spans="1:14" s="60" customFormat="1" ht="12" customHeight="1" x14ac:dyDescent="0.2">
      <c r="A32" s="302"/>
      <c r="B32" s="308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6"/>
    </row>
    <row r="33" spans="1:14" s="60" customFormat="1" ht="12.75" customHeight="1" x14ac:dyDescent="0.2">
      <c r="A33" s="317">
        <v>43</v>
      </c>
      <c r="B33" s="318" t="s">
        <v>252</v>
      </c>
      <c r="C33" s="231">
        <f>Budget!C66</f>
        <v>0</v>
      </c>
      <c r="D33" s="231">
        <f>Budget!E66</f>
        <v>0</v>
      </c>
      <c r="E33" s="231">
        <f>Budget!G66</f>
        <v>0</v>
      </c>
      <c r="F33" s="231">
        <f t="array" ref="F33">$E33-SUM(IF(Prognosen!$A$51:$A$101=$A33,Prognosen!F$51:F$101))</f>
        <v>0</v>
      </c>
      <c r="G33" s="231">
        <f t="array" ref="G33">$E33-SUM(IF(Prognosen!$A$51:$A$101=$A33,Prognosen!G$51:G$101))</f>
        <v>0</v>
      </c>
      <c r="H33" s="231">
        <f t="array" ref="H33">$E33-SUM(IF(Prognosen!$A$51:$A$101=$A33,Prognosen!H$51:H$101))</f>
        <v>0</v>
      </c>
      <c r="I33" s="231">
        <f t="array" ref="I33">$E33-SUM(IF(Prognosen!$A$51:$A$101=$A33,Prognosen!I$51:I$101))</f>
        <v>0</v>
      </c>
      <c r="J33" s="231">
        <f t="array" ref="J33">$E33-SUM(IF(Prognosen!$A$51:$A$101=$A33,Prognosen!J$51:J$101))</f>
        <v>0</v>
      </c>
      <c r="K33" s="231">
        <f t="array" ref="K33">$E33-SUM(IF(Prognosen!$A$51:$A$101=$A33,Prognosen!K$51:K$101))</f>
        <v>0</v>
      </c>
      <c r="L33" s="231">
        <f t="array" ref="L33">$E33-SUM(IF(Prognosen!$A$51:$A$101=$A33,Prognosen!L$51:L$101))</f>
        <v>0</v>
      </c>
      <c r="M33" s="231">
        <f t="array" ref="M33">$E33-SUM(IF(Prognosen!$A$51:$A$101=$A33,Prognosen!M$51:M$101))</f>
        <v>0</v>
      </c>
      <c r="N33" s="231">
        <f t="array" ref="N33">$E33-SUM(IF(Prognosen!$A$51:$A$101=$A33,Prognosen!N$51:N$101))</f>
        <v>0</v>
      </c>
    </row>
    <row r="34" spans="1:14" s="60" customFormat="1" ht="12" customHeight="1" x14ac:dyDescent="0.2">
      <c r="A34" s="302"/>
      <c r="B34" s="308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6"/>
    </row>
    <row r="35" spans="1:14" s="60" customFormat="1" ht="12.75" customHeight="1" x14ac:dyDescent="0.2">
      <c r="A35" s="317">
        <v>45</v>
      </c>
      <c r="B35" s="642" t="s">
        <v>519</v>
      </c>
      <c r="C35" s="231">
        <f>Budget!C70</f>
        <v>0</v>
      </c>
      <c r="D35" s="231">
        <f>Budget!E70</f>
        <v>0</v>
      </c>
      <c r="E35" s="231">
        <f>Budget!G70</f>
        <v>0</v>
      </c>
      <c r="F35" s="231">
        <f t="array" ref="F35">$E35-SUM(IF(Prognosen!$A$51:$A$101=$A35,Prognosen!F$51:F$101))</f>
        <v>0</v>
      </c>
      <c r="G35" s="231">
        <f t="array" ref="G35">$E35-SUM(IF(Prognosen!$A$51:$A$101=$A35,Prognosen!G$51:G$101))</f>
        <v>0</v>
      </c>
      <c r="H35" s="231">
        <f t="array" ref="H35">$E35-SUM(IF(Prognosen!$A$51:$A$101=$A35,Prognosen!H$51:H$101))</f>
        <v>0</v>
      </c>
      <c r="I35" s="231">
        <f t="array" ref="I35">$E35-SUM(IF(Prognosen!$A$51:$A$101=$A35,Prognosen!I$51:I$101))</f>
        <v>0</v>
      </c>
      <c r="J35" s="231">
        <f t="array" ref="J35">$E35-SUM(IF(Prognosen!$A$51:$A$101=$A35,Prognosen!J$51:J$101))</f>
        <v>0</v>
      </c>
      <c r="K35" s="231">
        <f t="array" ref="K35">$E35-SUM(IF(Prognosen!$A$51:$A$101=$A35,Prognosen!K$51:K$101))</f>
        <v>0</v>
      </c>
      <c r="L35" s="231">
        <f t="array" ref="L35">$E35-SUM(IF(Prognosen!$A$51:$A$101=$A35,Prognosen!L$51:L$101))</f>
        <v>0</v>
      </c>
      <c r="M35" s="231">
        <f t="array" ref="M35">$E35-SUM(IF(Prognosen!$A$51:$A$101=$A35,Prognosen!M$51:M$101))</f>
        <v>0</v>
      </c>
      <c r="N35" s="231">
        <f t="array" ref="N35">$E35-SUM(IF(Prognosen!$A$51:$A$101=$A35,Prognosen!N$51:N$101))</f>
        <v>0</v>
      </c>
    </row>
    <row r="36" spans="1:14" s="60" customFormat="1" ht="12" customHeight="1" x14ac:dyDescent="0.2">
      <c r="A36" s="302"/>
      <c r="B36" s="308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6"/>
    </row>
    <row r="37" spans="1:14" s="60" customFormat="1" ht="12.75" customHeight="1" x14ac:dyDescent="0.2">
      <c r="A37" s="202">
        <v>46</v>
      </c>
      <c r="B37" s="203" t="s">
        <v>253</v>
      </c>
      <c r="C37" s="305">
        <f>Budget!C75</f>
        <v>0</v>
      </c>
      <c r="D37" s="305">
        <f>Budget!E75</f>
        <v>0</v>
      </c>
      <c r="E37" s="305">
        <f>Budget!G75</f>
        <v>0</v>
      </c>
      <c r="F37" s="305">
        <f t="array" ref="F37">ROUND(Budget!$G77*ZZFaktor(Prognosen!$F11:F11)-SUM(IF(Prognosen!$A$51:$A$101=$A37,Prognosen!F$51:F$101)),0)+F38</f>
        <v>0</v>
      </c>
      <c r="G37" s="305">
        <f t="array" ref="G37">ROUND(Budget!$G77*ZZFaktor(Prognosen!$F11:G11)-SUM(IF(Prognosen!$A$51:$A$101=$A37,Prognosen!G$51:G$101)),0)+G38</f>
        <v>0</v>
      </c>
      <c r="H37" s="305">
        <f t="array" ref="H37">ROUND(Budget!$G77*ZZFaktor(Prognosen!$F11:H11)-SUM(IF(Prognosen!$A$51:$A$101=$A37,Prognosen!H$51:H$101)),0)+H38</f>
        <v>0</v>
      </c>
      <c r="I37" s="305">
        <f t="array" ref="I37">ROUND(Budget!$G77*ZZFaktor(Prognosen!$F11:I11)-SUM(IF(Prognosen!$A$51:$A$101=$A37,Prognosen!I$51:I$101)),0)+I38</f>
        <v>0</v>
      </c>
      <c r="J37" s="305">
        <f t="array" ref="J37">ROUND(Budget!$G77*ZZFaktor(Prognosen!$F11:J11)-SUM(IF(Prognosen!$A$51:$A$101=$A37,Prognosen!J$51:J$101)),0)+J38</f>
        <v>0</v>
      </c>
      <c r="K37" s="305">
        <f t="array" ref="K37">ROUND(Budget!$G77*ZZFaktor(Prognosen!$F11:K11)-SUM(IF(Prognosen!$A$51:$A$101=$A37,Prognosen!K$51:K$101)),0)+K38</f>
        <v>0</v>
      </c>
      <c r="L37" s="305">
        <f t="array" ref="L37">ROUND(Budget!$G77*ZZFaktor(Prognosen!$F11:L11)-SUM(IF(Prognosen!$A$51:$A$101=$A37,Prognosen!L$51:L$101)),0)+L38</f>
        <v>0</v>
      </c>
      <c r="M37" s="305">
        <f t="array" ref="M37">ROUND(Budget!$G77*ZZFaktor(Prognosen!$F11:M11)-SUM(IF(Prognosen!$A$51:$A$101=$A37,Prognosen!M$51:M$101)),0)+M38</f>
        <v>0</v>
      </c>
      <c r="N37" s="305">
        <f t="array" ref="N37">ROUND(Budget!$G77*ZZFaktor(Prognosen!$F11:N11)-SUM(IF(Prognosen!$A$51:$A$101=$A37,Prognosen!N$51:N$101)),0)+N38</f>
        <v>0</v>
      </c>
    </row>
    <row r="38" spans="1:14" s="60" customFormat="1" ht="12.75" customHeight="1" x14ac:dyDescent="0.2">
      <c r="A38" s="194"/>
      <c r="B38" s="558" t="s">
        <v>485</v>
      </c>
      <c r="C38" s="231">
        <f>Budget!C76</f>
        <v>0</v>
      </c>
      <c r="D38" s="231">
        <f>Budget!E76</f>
        <v>0</v>
      </c>
      <c r="E38" s="231">
        <f>SUM(Prognosen!E30:E33)</f>
        <v>0</v>
      </c>
      <c r="F38" s="231">
        <f>SUM(Prognosen!F30:F33)</f>
        <v>0</v>
      </c>
      <c r="G38" s="231">
        <f>SUM(Prognosen!G30:G33)</f>
        <v>0</v>
      </c>
      <c r="H38" s="231">
        <f>SUM(Prognosen!H30:H33)</f>
        <v>0</v>
      </c>
      <c r="I38" s="231">
        <f>SUM(Prognosen!I30:I33)</f>
        <v>0</v>
      </c>
      <c r="J38" s="231">
        <f>SUM(Prognosen!J30:J33)</f>
        <v>0</v>
      </c>
      <c r="K38" s="231">
        <f>SUM(Prognosen!K30:K33)</f>
        <v>0</v>
      </c>
      <c r="L38" s="231">
        <f>SUM(Prognosen!L30:L33)</f>
        <v>0</v>
      </c>
      <c r="M38" s="231">
        <f>SUM(Prognosen!M30:M33)</f>
        <v>0</v>
      </c>
      <c r="N38" s="231">
        <f>SUM(Prognosen!N30:N33)</f>
        <v>0</v>
      </c>
    </row>
    <row r="39" spans="1:14" s="121" customFormat="1" ht="12" customHeight="1" x14ac:dyDescent="0.2">
      <c r="A39" s="307"/>
      <c r="B39" s="291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</row>
    <row r="40" spans="1:14" s="139" customFormat="1" ht="12.75" customHeight="1" x14ac:dyDescent="0.2">
      <c r="A40" s="782" t="s">
        <v>300</v>
      </c>
      <c r="B40" s="783"/>
      <c r="C40" s="319">
        <f t="shared" ref="C40:N40" si="4">C20-C7</f>
        <v>0</v>
      </c>
      <c r="D40" s="319">
        <f t="shared" si="4"/>
        <v>0</v>
      </c>
      <c r="E40" s="319">
        <f t="shared" si="4"/>
        <v>0</v>
      </c>
      <c r="F40" s="319">
        <f t="shared" si="4"/>
        <v>0</v>
      </c>
      <c r="G40" s="319">
        <f t="shared" si="4"/>
        <v>0</v>
      </c>
      <c r="H40" s="319">
        <f t="shared" si="4"/>
        <v>0</v>
      </c>
      <c r="I40" s="319">
        <f t="shared" si="4"/>
        <v>0</v>
      </c>
      <c r="J40" s="319">
        <f t="shared" si="4"/>
        <v>0</v>
      </c>
      <c r="K40" s="319">
        <f t="shared" si="4"/>
        <v>0</v>
      </c>
      <c r="L40" s="319">
        <f t="shared" si="4"/>
        <v>0</v>
      </c>
      <c r="M40" s="319">
        <f t="shared" si="4"/>
        <v>0</v>
      </c>
      <c r="N40" s="319">
        <f t="shared" si="4"/>
        <v>0</v>
      </c>
    </row>
    <row r="41" spans="1:14" s="121" customFormat="1" ht="12.75" customHeight="1" x14ac:dyDescent="0.2">
      <c r="A41" s="210"/>
      <c r="C41" s="152"/>
      <c r="D41" s="152"/>
      <c r="E41" s="320"/>
      <c r="F41" s="320"/>
      <c r="G41" s="320"/>
      <c r="H41" s="320"/>
      <c r="I41" s="320"/>
      <c r="J41" s="320"/>
      <c r="K41" s="320"/>
      <c r="L41" s="320"/>
      <c r="M41" s="320"/>
      <c r="N41" s="320"/>
    </row>
    <row r="42" spans="1:14" s="60" customFormat="1" ht="12.75" customHeight="1" x14ac:dyDescent="0.2">
      <c r="A42" s="149">
        <v>34</v>
      </c>
      <c r="B42" s="150" t="s">
        <v>255</v>
      </c>
      <c r="C42" s="224">
        <f>Budget!C83</f>
        <v>0</v>
      </c>
      <c r="D42" s="224">
        <f>Budget!E83</f>
        <v>0</v>
      </c>
      <c r="E42" s="224">
        <f>Budget!G83</f>
        <v>0</v>
      </c>
      <c r="F42" s="363">
        <f t="array" ref="F42">E42+'Schulden-Zinsen'!F41+'Schulden-Zinsen'!F63+'Schulden-Zinsen'!F70+SUM(IF(Prognosen!$A$51:$A$101=$A42,Prognosen!F$51:F$101))</f>
        <v>0</v>
      </c>
      <c r="G42" s="363">
        <f t="array" ref="G42">F42+'Schulden-Zinsen'!G41+'Schulden-Zinsen'!G63+'Schulden-Zinsen'!G70+SUM(IF(Prognosen!$A$51:$A$101=$A42,Prognosen!G$51:G$101))-SUM(IF(Prognosen!$A$51:$A$101=$A42,Prognosen!F$51:F$101))</f>
        <v>0</v>
      </c>
      <c r="H42" s="363">
        <f t="array" ref="H42">G42+'Schulden-Zinsen'!H41+'Schulden-Zinsen'!H63+'Schulden-Zinsen'!H70+SUM(IF(Prognosen!$A$51:$A$101=$A42,Prognosen!H$51:H$101))-SUM(IF(Prognosen!$A$51:$A$101=$A42,Prognosen!G$51:G$101))</f>
        <v>0</v>
      </c>
      <c r="I42" s="363">
        <f t="array" ref="I42">H42+'Schulden-Zinsen'!I41+'Schulden-Zinsen'!I63+'Schulden-Zinsen'!I70+SUM(IF(Prognosen!$A$51:$A$101=$A42,Prognosen!I$51:I$101))-SUM(IF(Prognosen!$A$51:$A$101=$A42,Prognosen!H$51:H$101))</f>
        <v>0</v>
      </c>
      <c r="J42" s="363">
        <f t="array" ref="J42">I42+'Schulden-Zinsen'!J41+'Schulden-Zinsen'!J63+'Schulden-Zinsen'!J70+SUM(IF(Prognosen!$A$51:$A$101=$A42,Prognosen!J$51:J$101))-SUM(IF(Prognosen!$A$51:$A$101=$A42,Prognosen!I$51:I$101))</f>
        <v>0</v>
      </c>
      <c r="K42" s="363">
        <f t="array" ref="K42">J42+'Schulden-Zinsen'!K41+'Schulden-Zinsen'!K63+'Schulden-Zinsen'!K70+SUM(IF(Prognosen!$A$51:$A$101=$A42,Prognosen!K$51:K$101))-SUM(IF(Prognosen!$A$51:$A$101=$A42,Prognosen!J$51:J$101))</f>
        <v>0</v>
      </c>
      <c r="L42" s="363">
        <f t="array" ref="L42">K42+'Schulden-Zinsen'!L41+'Schulden-Zinsen'!L63+'Schulden-Zinsen'!L70+SUM(IF(Prognosen!$A$51:$A$101=$A42,Prognosen!L$51:L$101))-SUM(IF(Prognosen!$A$51:$A$101=$A42,Prognosen!K$51:K$101))</f>
        <v>0</v>
      </c>
      <c r="M42" s="363">
        <f t="array" ref="M42">L42+'Schulden-Zinsen'!M41+'Schulden-Zinsen'!M63+'Schulden-Zinsen'!M70+SUM(IF(Prognosen!$A$51:$A$101=$A42,Prognosen!M$51:M$101))-SUM(IF(Prognosen!$A$51:$A$101=$A42,Prognosen!L$51:L$101))</f>
        <v>0</v>
      </c>
      <c r="N42" s="363">
        <f t="array" ref="N42">M42+'Schulden-Zinsen'!N41+'Schulden-Zinsen'!N63+'Schulden-Zinsen'!N70+SUM(IF(Prognosen!$A$51:$A$101=$A42,Prognosen!N$51:N$101))-SUM(IF(Prognosen!$A$51:$A$101=$A42,Prognosen!M$51:M$101))</f>
        <v>0</v>
      </c>
    </row>
    <row r="43" spans="1:14" s="60" customFormat="1" ht="12" customHeight="1" x14ac:dyDescent="0.2">
      <c r="A43" s="302"/>
      <c r="B43" s="291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3"/>
      <c r="N43" s="293"/>
    </row>
    <row r="44" spans="1:14" s="60" customFormat="1" ht="12.75" customHeight="1" x14ac:dyDescent="0.2">
      <c r="A44" s="149">
        <v>44</v>
      </c>
      <c r="B44" s="150" t="s">
        <v>256</v>
      </c>
      <c r="C44" s="224">
        <f>Budget!C87</f>
        <v>0</v>
      </c>
      <c r="D44" s="224">
        <f>Budget!E87</f>
        <v>0</v>
      </c>
      <c r="E44" s="224">
        <f>Budget!G87</f>
        <v>0</v>
      </c>
      <c r="F44" s="363">
        <f t="array" ref="F44">E44+'Schulden-Zinsen'!F49+'Schulden-Zinsen'!F56+'Schulden-Zinsen'!F71-SUM(IF(Prognosen!$A$51:$A$101=$A44,Prognosen!F$51:F$101))</f>
        <v>0</v>
      </c>
      <c r="G44" s="224">
        <f t="array" ref="G44">F44+'Schulden-Zinsen'!G49+'Schulden-Zinsen'!G56+'Schulden-Zinsen'!G71-SUM(IF(Prognosen!$A$51:$A$101=$A44,Prognosen!G$51:G$101))+SUM(IF(Prognosen!$A$51:$A$101=$A44,Prognosen!F$51:F$101))</f>
        <v>0</v>
      </c>
      <c r="H44" s="224">
        <f t="array" ref="H44">G44+'Schulden-Zinsen'!H49+'Schulden-Zinsen'!H56+'Schulden-Zinsen'!H71-SUM(IF(Prognosen!$A$51:$A$101=$A44,Prognosen!H$51:H$101))+SUM(IF(Prognosen!$A$51:$A$101=$A44,Prognosen!G$51:G$101))</f>
        <v>0</v>
      </c>
      <c r="I44" s="224">
        <f t="array" ref="I44">H44+'Schulden-Zinsen'!I49+'Schulden-Zinsen'!I56+'Schulden-Zinsen'!I71-SUM(IF(Prognosen!$A$51:$A$101=$A44,Prognosen!I$51:I$101))+SUM(IF(Prognosen!$A$51:$A$101=$A44,Prognosen!H$51:H$101))</f>
        <v>0</v>
      </c>
      <c r="J44" s="224">
        <f t="array" ref="J44">I44+'Schulden-Zinsen'!J49+'Schulden-Zinsen'!J56+'Schulden-Zinsen'!J71-SUM(IF(Prognosen!$A$51:$A$101=$A44,Prognosen!J$51:J$101))+SUM(IF(Prognosen!$A$51:$A$101=$A44,Prognosen!I$51:I$101))</f>
        <v>0</v>
      </c>
      <c r="K44" s="224">
        <f t="array" ref="K44">J44+'Schulden-Zinsen'!K49+'Schulden-Zinsen'!K56+'Schulden-Zinsen'!K71-SUM(IF(Prognosen!$A$51:$A$101=$A44,Prognosen!K$51:K$101))+SUM(IF(Prognosen!$A$51:$A$101=$A44,Prognosen!J$51:J$101))</f>
        <v>0</v>
      </c>
      <c r="L44" s="224">
        <f t="array" ref="L44">K44+'Schulden-Zinsen'!L49+'Schulden-Zinsen'!L56+'Schulden-Zinsen'!L71-SUM(IF(Prognosen!$A$51:$A$101=$A44,Prognosen!L$51:L$101))+SUM(IF(Prognosen!$A$51:$A$101=$A44,Prognosen!K$51:K$101))</f>
        <v>0</v>
      </c>
      <c r="M44" s="224">
        <f t="array" ref="M44">L44+'Schulden-Zinsen'!M49+'Schulden-Zinsen'!M56+'Schulden-Zinsen'!M71-SUM(IF(Prognosen!$A$51:$A$101=$A44,Prognosen!M$51:M$101))+SUM(IF(Prognosen!$A$51:$A$101=$A44,Prognosen!L$51:L$101))</f>
        <v>0</v>
      </c>
      <c r="N44" s="224">
        <f t="array" ref="N44">M44+'Schulden-Zinsen'!N49+'Schulden-Zinsen'!N56+'Schulden-Zinsen'!N71-SUM(IF(Prognosen!$A$51:$A$101=$A44,Prognosen!N$51:N$101))+SUM(IF(Prognosen!$A$51:$A$101=$A44,Prognosen!M$51:M$101))</f>
        <v>0</v>
      </c>
    </row>
    <row r="45" spans="1:14" s="60" customFormat="1" ht="12" customHeight="1" x14ac:dyDescent="0.2">
      <c r="A45" s="302"/>
      <c r="B45" s="291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</row>
    <row r="46" spans="1:14" s="139" customFormat="1" ht="12.75" customHeight="1" x14ac:dyDescent="0.2">
      <c r="A46" s="782" t="s">
        <v>257</v>
      </c>
      <c r="B46" s="783"/>
      <c r="C46" s="319">
        <f>ROUND(C44-C42,0)</f>
        <v>0</v>
      </c>
      <c r="D46" s="319">
        <f t="shared" ref="D46:M46" si="5">ROUND(D44-D42,0)</f>
        <v>0</v>
      </c>
      <c r="E46" s="319">
        <f t="shared" si="5"/>
        <v>0</v>
      </c>
      <c r="F46" s="319">
        <f t="shared" si="5"/>
        <v>0</v>
      </c>
      <c r="G46" s="319">
        <f t="shared" si="5"/>
        <v>0</v>
      </c>
      <c r="H46" s="319">
        <f t="shared" si="5"/>
        <v>0</v>
      </c>
      <c r="I46" s="319">
        <f t="shared" si="5"/>
        <v>0</v>
      </c>
      <c r="J46" s="319">
        <f t="shared" si="5"/>
        <v>0</v>
      </c>
      <c r="K46" s="319">
        <f t="shared" si="5"/>
        <v>0</v>
      </c>
      <c r="L46" s="319">
        <f t="shared" si="5"/>
        <v>0</v>
      </c>
      <c r="M46" s="319">
        <f t="shared" si="5"/>
        <v>0</v>
      </c>
      <c r="N46" s="319">
        <f>ROUND(N44-N42,0)</f>
        <v>0</v>
      </c>
    </row>
    <row r="47" spans="1:14" s="60" customFormat="1" ht="12.75" customHeight="1" x14ac:dyDescent="0.2">
      <c r="A47" s="212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</row>
    <row r="48" spans="1:14" s="139" customFormat="1" ht="12.75" customHeight="1" x14ac:dyDescent="0.2">
      <c r="A48" s="782" t="s">
        <v>258</v>
      </c>
      <c r="B48" s="783"/>
      <c r="C48" s="319">
        <f>C40+C46</f>
        <v>0</v>
      </c>
      <c r="D48" s="319">
        <f t="shared" ref="D48:M48" si="6">D40+D46</f>
        <v>0</v>
      </c>
      <c r="E48" s="319">
        <f t="shared" si="6"/>
        <v>0</v>
      </c>
      <c r="F48" s="319">
        <f t="shared" si="6"/>
        <v>0</v>
      </c>
      <c r="G48" s="319">
        <f t="shared" si="6"/>
        <v>0</v>
      </c>
      <c r="H48" s="319">
        <f t="shared" si="6"/>
        <v>0</v>
      </c>
      <c r="I48" s="319">
        <f t="shared" si="6"/>
        <v>0</v>
      </c>
      <c r="J48" s="319">
        <f t="shared" si="6"/>
        <v>0</v>
      </c>
      <c r="K48" s="319">
        <f t="shared" si="6"/>
        <v>0</v>
      </c>
      <c r="L48" s="319">
        <f t="shared" si="6"/>
        <v>0</v>
      </c>
      <c r="M48" s="319">
        <f t="shared" si="6"/>
        <v>0</v>
      </c>
      <c r="N48" s="319">
        <f>N40+N46</f>
        <v>0</v>
      </c>
    </row>
    <row r="49" spans="1:14" s="60" customFormat="1" ht="12" customHeight="1" x14ac:dyDescent="0.2">
      <c r="A49" s="212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</row>
    <row r="50" spans="1:14" s="60" customFormat="1" ht="12.75" customHeight="1" x14ac:dyDescent="0.2">
      <c r="A50" s="559" t="s">
        <v>334</v>
      </c>
      <c r="B50" s="560" t="s">
        <v>18</v>
      </c>
      <c r="C50" s="561">
        <f>-Budget!C96+(Budget!C100-Budget!C102)+(-EK!C6)</f>
        <v>0</v>
      </c>
      <c r="D50" s="561">
        <f>-Budget!E96+(Budget!E100-Budget!E102)+(-EK!C6)</f>
        <v>0</v>
      </c>
      <c r="E50" s="561">
        <f>-Prognosen!E43+(Prognosen!E45-Prognosen!E38)+(-EK!D6)</f>
        <v>0</v>
      </c>
      <c r="F50" s="561">
        <f>-Prognosen!F43+(Prognosen!F45-Prognosen!F38)+(-EK!E6)</f>
        <v>0</v>
      </c>
      <c r="G50" s="561">
        <f>-Prognosen!G43+(Prognosen!G45-Prognosen!G38)+(-EK!F6)</f>
        <v>0</v>
      </c>
      <c r="H50" s="561">
        <f>-Prognosen!H43+(Prognosen!H45-Prognosen!H38)+(-EK!G6)</f>
        <v>0</v>
      </c>
      <c r="I50" s="561">
        <f>-Prognosen!I43+(Prognosen!I45-Prognosen!I38)+(-EK!H6)</f>
        <v>0</v>
      </c>
      <c r="J50" s="561">
        <f>-Prognosen!J43+(Prognosen!J45-Prognosen!J38)+(-EK!I6)</f>
        <v>0</v>
      </c>
      <c r="K50" s="561">
        <f>-Prognosen!K43+(Prognosen!K45-Prognosen!K38)+(-EK!J6)</f>
        <v>0</v>
      </c>
      <c r="L50" s="561">
        <f>-Prognosen!L43+(Prognosen!L45-Prognosen!L38)+(-EK!K6)</f>
        <v>0</v>
      </c>
      <c r="M50" s="561">
        <f>-Prognosen!M43+(Prognosen!M45-Prognosen!M38)+(-EK!L6)</f>
        <v>0</v>
      </c>
      <c r="N50" s="561">
        <f>-Prognosen!N43+(Prognosen!N45-Prognosen!N38)+(-EK!M6)</f>
        <v>0</v>
      </c>
    </row>
    <row r="51" spans="1:14" s="60" customFormat="1" ht="12.75" customHeight="1" x14ac:dyDescent="0.2">
      <c r="A51" s="559">
        <v>3899</v>
      </c>
      <c r="B51" s="560" t="s">
        <v>589</v>
      </c>
      <c r="C51" s="561">
        <f>Budget!C98</f>
        <v>0</v>
      </c>
      <c r="D51" s="561">
        <f>Budget!E98</f>
        <v>0</v>
      </c>
      <c r="E51" s="561">
        <f>Budget!G98</f>
        <v>0</v>
      </c>
      <c r="F51" s="561">
        <f>EK!E12</f>
        <v>0</v>
      </c>
      <c r="G51" s="561">
        <f>EK!F12</f>
        <v>0</v>
      </c>
      <c r="H51" s="561">
        <f>EK!G12</f>
        <v>0</v>
      </c>
      <c r="I51" s="561">
        <f>EK!H12</f>
        <v>0</v>
      </c>
      <c r="J51" s="561">
        <f>EK!I12</f>
        <v>0</v>
      </c>
      <c r="K51" s="561">
        <f>EK!J12</f>
        <v>0</v>
      </c>
      <c r="L51" s="561">
        <f>EK!K12</f>
        <v>0</v>
      </c>
      <c r="M51" s="561">
        <f>EK!L12</f>
        <v>0</v>
      </c>
      <c r="N51" s="561">
        <f>EK!M12</f>
        <v>0</v>
      </c>
    </row>
    <row r="52" spans="1:14" s="60" customFormat="1" ht="12" customHeight="1" x14ac:dyDescent="0.2">
      <c r="A52" s="212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</row>
    <row r="53" spans="1:14" s="139" customFormat="1" ht="12.75" customHeight="1" x14ac:dyDescent="0.2">
      <c r="A53" s="782" t="s">
        <v>157</v>
      </c>
      <c r="B53" s="783"/>
      <c r="C53" s="319">
        <f>ROUND(C48+C50,0)</f>
        <v>0</v>
      </c>
      <c r="D53" s="319">
        <f t="shared" ref="D53:N53" si="7">ROUND(D48+D50,0)</f>
        <v>0</v>
      </c>
      <c r="E53" s="319">
        <f t="shared" si="7"/>
        <v>0</v>
      </c>
      <c r="F53" s="319">
        <f t="shared" si="7"/>
        <v>0</v>
      </c>
      <c r="G53" s="319">
        <f t="shared" si="7"/>
        <v>0</v>
      </c>
      <c r="H53" s="319">
        <f t="shared" si="7"/>
        <v>0</v>
      </c>
      <c r="I53" s="319">
        <f t="shared" si="7"/>
        <v>0</v>
      </c>
      <c r="J53" s="319">
        <f t="shared" si="7"/>
        <v>0</v>
      </c>
      <c r="K53" s="319">
        <f t="shared" si="7"/>
        <v>0</v>
      </c>
      <c r="L53" s="319">
        <f t="shared" si="7"/>
        <v>0</v>
      </c>
      <c r="M53" s="319">
        <f t="shared" si="7"/>
        <v>0</v>
      </c>
      <c r="N53" s="319">
        <f t="shared" si="7"/>
        <v>0</v>
      </c>
    </row>
    <row r="54" spans="1:14" customFormat="1" ht="12" customHeight="1" x14ac:dyDescent="0.2"/>
    <row r="55" spans="1:14" s="139" customFormat="1" ht="12.75" customHeight="1" x14ac:dyDescent="0.2">
      <c r="A55" s="782" t="str">
        <f>"Mittelfristiges Haushaltsgleichgewicht "&amp;Ausgangslage!D5</f>
        <v>Mittelfristiges Haushaltsgleichgewicht 2024</v>
      </c>
      <c r="B55" s="783" t="str">
        <f>"Bilanz 31.12."&amp;E41-2</f>
        <v>Bilanz 31.12.-2</v>
      </c>
      <c r="C55" s="581"/>
      <c r="D55" s="582"/>
      <c r="E55" s="319"/>
      <c r="F55" s="581"/>
      <c r="G55" s="583"/>
      <c r="H55" s="583"/>
      <c r="I55" s="583"/>
      <c r="J55" s="583"/>
      <c r="K55" s="583"/>
      <c r="L55" s="583"/>
      <c r="M55" s="583"/>
      <c r="N55" s="582"/>
    </row>
    <row r="56" spans="1:14" s="60" customFormat="1" ht="12.75" customHeight="1" x14ac:dyDescent="0.2">
      <c r="A56" s="575" t="s">
        <v>493</v>
      </c>
      <c r="B56" s="572"/>
      <c r="C56" s="576"/>
      <c r="D56" s="577"/>
      <c r="E56" s="561">
        <f>Ausgangslage!J58+Ausgangslage!L58+D48+E48+F48+G48+H48</f>
        <v>0</v>
      </c>
      <c r="F56" s="576"/>
      <c r="G56" s="578"/>
      <c r="H56" s="578"/>
      <c r="I56" s="578"/>
      <c r="J56" s="578"/>
      <c r="K56" s="578"/>
      <c r="L56" s="578"/>
      <c r="M56" s="578"/>
      <c r="N56" s="577"/>
    </row>
    <row r="57" spans="1:14" s="60" customFormat="1" ht="12.75" customHeight="1" x14ac:dyDescent="0.2">
      <c r="A57" s="575" t="s">
        <v>580</v>
      </c>
      <c r="B57" s="572"/>
      <c r="C57" s="576"/>
      <c r="D57" s="577"/>
      <c r="E57" s="561">
        <f>Ausgangslage!J59+Ausgangslage!L59+D53+E53+F53+G53+H53</f>
        <v>0</v>
      </c>
      <c r="F57" s="576"/>
      <c r="G57" s="578"/>
      <c r="H57" s="578"/>
      <c r="I57" s="578"/>
      <c r="J57" s="578"/>
      <c r="K57" s="578"/>
      <c r="L57" s="578"/>
      <c r="M57" s="578"/>
      <c r="N57" s="577"/>
    </row>
    <row r="58" spans="1:14" s="60" customFormat="1" ht="12.75" customHeight="1" x14ac:dyDescent="0.2">
      <c r="A58" s="212"/>
      <c r="F58" s="248"/>
      <c r="G58" s="248"/>
      <c r="H58" s="248"/>
      <c r="I58" s="248"/>
      <c r="J58" s="248"/>
      <c r="K58" s="248"/>
      <c r="L58" s="248"/>
      <c r="M58" s="248"/>
      <c r="N58" s="248"/>
    </row>
    <row r="59" spans="1:14" s="60" customFormat="1" ht="12.75" hidden="1" customHeight="1" x14ac:dyDescent="0.2">
      <c r="A59" s="212"/>
    </row>
    <row r="60" spans="1:14" s="60" customFormat="1" ht="12.75" hidden="1" customHeight="1" x14ac:dyDescent="0.2">
      <c r="A60" s="212"/>
    </row>
    <row r="61" spans="1:14" s="60" customFormat="1" ht="12.75" hidden="1" customHeight="1" x14ac:dyDescent="0.2">
      <c r="A61" s="212"/>
      <c r="F61" s="248"/>
    </row>
    <row r="62" spans="1:14" s="60" customFormat="1" ht="12.75" hidden="1" customHeight="1" x14ac:dyDescent="0.2">
      <c r="A62" s="212"/>
    </row>
    <row r="63" spans="1:14" s="60" customFormat="1" ht="12.75" hidden="1" customHeight="1" x14ac:dyDescent="0.2">
      <c r="A63" s="212"/>
    </row>
    <row r="64" spans="1:14" s="60" customFormat="1" ht="12.75" hidden="1" customHeight="1" x14ac:dyDescent="0.2">
      <c r="A64" s="212"/>
    </row>
    <row r="65" spans="1:1" s="60" customFormat="1" ht="12.75" hidden="1" customHeight="1" x14ac:dyDescent="0.2">
      <c r="A65" s="212"/>
    </row>
    <row r="66" spans="1:1" s="60" customFormat="1" ht="12.75" hidden="1" customHeight="1" x14ac:dyDescent="0.2">
      <c r="A66" s="212"/>
    </row>
    <row r="67" spans="1:1" s="60" customFormat="1" ht="12.75" hidden="1" customHeight="1" x14ac:dyDescent="0.2">
      <c r="A67" s="212"/>
    </row>
    <row r="68" spans="1:1" s="60" customFormat="1" ht="12.75" hidden="1" customHeight="1" x14ac:dyDescent="0.2">
      <c r="A68" s="212"/>
    </row>
    <row r="69" spans="1:1" s="60" customFormat="1" ht="12.75" hidden="1" customHeight="1" x14ac:dyDescent="0.2">
      <c r="A69" s="212"/>
    </row>
    <row r="70" spans="1:1" s="60" customFormat="1" ht="12.75" hidden="1" customHeight="1" x14ac:dyDescent="0.2">
      <c r="A70" s="212"/>
    </row>
    <row r="71" spans="1:1" s="60" customFormat="1" ht="12.75" hidden="1" customHeight="1" x14ac:dyDescent="0.2">
      <c r="A71" s="212"/>
    </row>
    <row r="72" spans="1:1" s="60" customFormat="1" ht="12.75" hidden="1" customHeight="1" x14ac:dyDescent="0.2">
      <c r="A72" s="212"/>
    </row>
    <row r="73" spans="1:1" s="60" customFormat="1" ht="12.75" hidden="1" customHeight="1" x14ac:dyDescent="0.2">
      <c r="A73" s="212"/>
    </row>
    <row r="74" spans="1:1" s="60" customFormat="1" ht="12.75" hidden="1" customHeight="1" x14ac:dyDescent="0.2">
      <c r="A74" s="212"/>
    </row>
    <row r="75" spans="1:1" s="60" customFormat="1" ht="12.75" hidden="1" customHeight="1" x14ac:dyDescent="0.2">
      <c r="A75" s="212"/>
    </row>
    <row r="76" spans="1:1" s="60" customFormat="1" ht="12.75" hidden="1" customHeight="1" x14ac:dyDescent="0.2">
      <c r="A76" s="212"/>
    </row>
    <row r="77" spans="1:1" s="60" customFormat="1" ht="12.75" hidden="1" customHeight="1" x14ac:dyDescent="0.2">
      <c r="A77" s="212"/>
    </row>
    <row r="78" spans="1:1" s="60" customFormat="1" ht="12.75" hidden="1" customHeight="1" x14ac:dyDescent="0.2">
      <c r="A78" s="212"/>
    </row>
    <row r="79" spans="1:1" s="60" customFormat="1" ht="12.75" hidden="1" customHeight="1" x14ac:dyDescent="0.2">
      <c r="A79" s="212"/>
    </row>
    <row r="80" spans="1:1" s="60" customFormat="1" ht="12.75" hidden="1" customHeight="1" x14ac:dyDescent="0.2">
      <c r="A80" s="212"/>
    </row>
    <row r="81" spans="1:1" s="60" customFormat="1" ht="12.75" hidden="1" customHeight="1" x14ac:dyDescent="0.2">
      <c r="A81" s="212"/>
    </row>
    <row r="82" spans="1:1" s="60" customFormat="1" ht="12.75" hidden="1" customHeight="1" x14ac:dyDescent="0.2">
      <c r="A82" s="212"/>
    </row>
    <row r="83" spans="1:1" s="60" customFormat="1" ht="12.75" hidden="1" customHeight="1" x14ac:dyDescent="0.2">
      <c r="A83" s="212"/>
    </row>
    <row r="84" spans="1:1" s="60" customFormat="1" ht="12.75" hidden="1" customHeight="1" x14ac:dyDescent="0.2">
      <c r="A84" s="212"/>
    </row>
    <row r="85" spans="1:1" s="60" customFormat="1" ht="12.75" hidden="1" customHeight="1" x14ac:dyDescent="0.2">
      <c r="A85" s="212"/>
    </row>
    <row r="86" spans="1:1" ht="12.75" hidden="1" customHeight="1" x14ac:dyDescent="0.2"/>
    <row r="87" spans="1:1" ht="12.75" hidden="1" customHeight="1" x14ac:dyDescent="0.2"/>
    <row r="88" spans="1:1" ht="12.75" hidden="1" customHeight="1" x14ac:dyDescent="0.2"/>
    <row r="89" spans="1:1" ht="12.75" hidden="1" customHeight="1" x14ac:dyDescent="0.2"/>
    <row r="90" spans="1:1" ht="12.75" hidden="1" customHeight="1" x14ac:dyDescent="0.2"/>
    <row r="91" spans="1:1" ht="12.75" hidden="1" customHeight="1" x14ac:dyDescent="0.2"/>
    <row r="92" spans="1:1" ht="12.75" hidden="1" customHeight="1" x14ac:dyDescent="0.2"/>
    <row r="93" spans="1:1" ht="12.75" hidden="1" customHeight="1" x14ac:dyDescent="0.2"/>
    <row r="94" spans="1:1" ht="12.75" hidden="1" customHeight="1" x14ac:dyDescent="0.2"/>
    <row r="95" spans="1:1" ht="12.75" hidden="1" customHeight="1" x14ac:dyDescent="0.2"/>
    <row r="96" spans="1: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x14ac:dyDescent="0.2"/>
    <row r="126" x14ac:dyDescent="0.2"/>
  </sheetData>
  <sheetProtection password="DD0F" sheet="1" objects="1" scenarios="1"/>
  <mergeCells count="7">
    <mergeCell ref="A7:B7"/>
    <mergeCell ref="A20:B20"/>
    <mergeCell ref="A40:B40"/>
    <mergeCell ref="A55:B55"/>
    <mergeCell ref="A53:B53"/>
    <mergeCell ref="A48:B48"/>
    <mergeCell ref="A46:B46"/>
  </mergeCells>
  <phoneticPr fontId="18" type="noConversion"/>
  <pageMargins left="0.55118110236220474" right="0.35433070866141736" top="0.19685039370078741" bottom="0.31496062992125984" header="0.27559055118110237" footer="0.15748031496062992"/>
  <pageSetup paperSize="9" scale="79" orientation="landscape" r:id="rId1"/>
  <headerFooter alignWithMargins="0">
    <oddFooter>&amp;L&amp;"Arial,Standard"&amp;8&amp;F / &amp;A&amp;R&amp;"Arial,Standard"&amp;8&amp;D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82" r:id="rId4" name="Button 18">
              <controlPr defaultSize="0" print="0" autoFill="0" autoPict="0" macro="[0]!Drucken">
                <anchor moveWithCells="1">
                  <from>
                    <xdr:col>1</xdr:col>
                    <xdr:colOff>2390775</xdr:colOff>
                    <xdr:row>0</xdr:row>
                    <xdr:rowOff>47625</xdr:rowOff>
                  </from>
                  <to>
                    <xdr:col>1</xdr:col>
                    <xdr:colOff>3286125</xdr:colOff>
                    <xdr:row>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>
    <tabColor indexed="8"/>
  </sheetPr>
  <dimension ref="A1:M22"/>
  <sheetViews>
    <sheetView showRowColHeaders="0" zoomScale="140" workbookViewId="0">
      <pane xSplit="2" ySplit="3" topLeftCell="C4" activePane="bottomRight" state="frozen"/>
      <selection pane="topRight"/>
      <selection pane="bottomLeft"/>
      <selection pane="bottomRight" activeCell="D6" sqref="D6"/>
    </sheetView>
  </sheetViews>
  <sheetFormatPr baseColWidth="10" defaultColWidth="0" defaultRowHeight="12.75" zeroHeight="1" x14ac:dyDescent="0.2"/>
  <cols>
    <col min="1" max="1" width="9.7109375" style="215" customWidth="1"/>
    <col min="2" max="2" width="40.140625" style="22" customWidth="1"/>
    <col min="3" max="13" width="9.5703125" style="23" customWidth="1"/>
    <col min="14" max="14" width="1.85546875" style="22" customWidth="1"/>
    <col min="15" max="16384" width="0" style="22" hidden="1"/>
  </cols>
  <sheetData>
    <row r="1" spans="1:13" s="60" customFormat="1" ht="24.95" customHeight="1" x14ac:dyDescent="0.2">
      <c r="A1" s="321" t="str">
        <f>"Eigenkapital Aufgaben- und Finanzplanung "&amp;Ausgangslage!D5-1&amp;" - "&amp;Ausgangslage!D5+Ausgangslage!I5-1</f>
        <v>Eigenkapital Aufgaben- und Finanzplanung 2023 - 2033</v>
      </c>
      <c r="B1" s="61"/>
      <c r="C1" s="61"/>
      <c r="D1" s="61"/>
      <c r="E1" s="61"/>
      <c r="F1" s="61"/>
      <c r="G1" s="61"/>
      <c r="H1" s="61"/>
    </row>
    <row r="2" spans="1:13" s="60" customFormat="1" ht="12.75" customHeight="1" x14ac:dyDescent="0.2">
      <c r="A2" s="212"/>
    </row>
    <row r="3" spans="1:13" s="60" customFormat="1" ht="12.75" customHeight="1" x14ac:dyDescent="0.2">
      <c r="A3" s="870"/>
      <c r="B3" s="871"/>
      <c r="C3" s="285">
        <f>Ausgangslage!D5-1</f>
        <v>2023</v>
      </c>
      <c r="D3" s="285">
        <f>C3+1</f>
        <v>2024</v>
      </c>
      <c r="E3" s="150">
        <f t="shared" ref="E3:L3" si="0">D3+1</f>
        <v>2025</v>
      </c>
      <c r="F3" s="150">
        <f t="shared" si="0"/>
        <v>2026</v>
      </c>
      <c r="G3" s="150">
        <f t="shared" si="0"/>
        <v>2027</v>
      </c>
      <c r="H3" s="150">
        <f t="shared" si="0"/>
        <v>2028</v>
      </c>
      <c r="I3" s="150">
        <f t="shared" si="0"/>
        <v>2029</v>
      </c>
      <c r="J3" s="150">
        <f t="shared" si="0"/>
        <v>2030</v>
      </c>
      <c r="K3" s="150">
        <f t="shared" si="0"/>
        <v>2031</v>
      </c>
      <c r="L3" s="150">
        <f t="shared" si="0"/>
        <v>2032</v>
      </c>
      <c r="M3" s="150">
        <f>L3+1</f>
        <v>2033</v>
      </c>
    </row>
    <row r="4" spans="1:13" s="60" customFormat="1" ht="25.5" customHeight="1" x14ac:dyDescent="0.2">
      <c r="A4" s="586">
        <v>29500.01</v>
      </c>
      <c r="B4" s="587" t="s">
        <v>500</v>
      </c>
      <c r="C4" s="588">
        <f>Ausgangslage!H25</f>
        <v>0</v>
      </c>
      <c r="D4" s="588">
        <f>C4+C6+C7</f>
        <v>0</v>
      </c>
      <c r="E4" s="588">
        <f t="shared" ref="E4:M4" si="1">D4+D6+D7</f>
        <v>0</v>
      </c>
      <c r="F4" s="588">
        <f t="shared" si="1"/>
        <v>0</v>
      </c>
      <c r="G4" s="588">
        <f t="shared" si="1"/>
        <v>0</v>
      </c>
      <c r="H4" s="588">
        <f t="shared" si="1"/>
        <v>0</v>
      </c>
      <c r="I4" s="588">
        <f t="shared" si="1"/>
        <v>0</v>
      </c>
      <c r="J4" s="588">
        <f t="shared" si="1"/>
        <v>0</v>
      </c>
      <c r="K4" s="588">
        <f t="shared" si="1"/>
        <v>0</v>
      </c>
      <c r="L4" s="588">
        <f t="shared" si="1"/>
        <v>0</v>
      </c>
      <c r="M4" s="588">
        <f t="shared" si="1"/>
        <v>0</v>
      </c>
    </row>
    <row r="5" spans="1:13" s="60" customFormat="1" ht="25.5" customHeight="1" x14ac:dyDescent="0.2">
      <c r="A5" s="586">
        <v>29500.02</v>
      </c>
      <c r="B5" s="589" t="s">
        <v>501</v>
      </c>
      <c r="C5" s="590">
        <f>Ausgangslage!H26</f>
        <v>0</v>
      </c>
      <c r="D5" s="590">
        <f>C5+C8</f>
        <v>0</v>
      </c>
      <c r="E5" s="590">
        <f t="shared" ref="E5:M5" si="2">D5+D8</f>
        <v>0</v>
      </c>
      <c r="F5" s="590">
        <f t="shared" si="2"/>
        <v>0</v>
      </c>
      <c r="G5" s="590">
        <f t="shared" si="2"/>
        <v>0</v>
      </c>
      <c r="H5" s="590">
        <f t="shared" si="2"/>
        <v>0</v>
      </c>
      <c r="I5" s="590">
        <f t="shared" si="2"/>
        <v>0</v>
      </c>
      <c r="J5" s="590">
        <f t="shared" si="2"/>
        <v>0</v>
      </c>
      <c r="K5" s="590">
        <f t="shared" si="2"/>
        <v>0</v>
      </c>
      <c r="L5" s="590">
        <f t="shared" si="2"/>
        <v>0</v>
      </c>
      <c r="M5" s="590">
        <f t="shared" si="2"/>
        <v>0</v>
      </c>
    </row>
    <row r="6" spans="1:13" s="60" customFormat="1" ht="12.75" customHeight="1" x14ac:dyDescent="0.2">
      <c r="A6" s="586">
        <v>4895</v>
      </c>
      <c r="B6" s="589" t="s">
        <v>156</v>
      </c>
      <c r="C6" s="590">
        <f>-IF(OR(Ausgangslage!$H$25=0,Ausgangslage!$H$25=""),
0,
IF(Ausgangslage!$L$25="",
0,
IF(Ausgangslage!$L$25&lt;C3,
0,
MIN(MAX(0,Ausgangslage!$H$25),Budget!E102))))</f>
        <v>0</v>
      </c>
      <c r="D6" s="590">
        <f>-IF(OR(Ausgangslage!$H$25=0,Ausgangslage!$H$25=""),
0,
IF(Ausgangslage!$L$25="",
0,
IF(Ausgangslage!$L$25&lt;D$3,
0,
MIN(MAX(0,D$4),Prognosen!E$38))))</f>
        <v>0</v>
      </c>
      <c r="E6" s="590">
        <f>-IF(OR(Ausgangslage!$H$25=0,Ausgangslage!$H$25=""),
0,
IF(Ausgangslage!$L$25="",
0,
IF(Ausgangslage!$L$25&lt;E$3,
0,
MIN(MAX(0,E$4),Prognosen!F$38))))</f>
        <v>0</v>
      </c>
      <c r="F6" s="590">
        <f>-IF(OR(Ausgangslage!$H$25=0,Ausgangslage!$H$25=""),
0,
IF(Ausgangslage!$L$25="",
0,
IF(Ausgangslage!$L$25&lt;F$3,
0,
MIN(MAX(0,F$4),Prognosen!G$38))))</f>
        <v>0</v>
      </c>
      <c r="G6" s="590">
        <f>-IF(OR(Ausgangslage!$H$25=0,Ausgangslage!$H$25=""),
0,
IF(Ausgangslage!$L$25="",
0,
IF(Ausgangslage!$L$25&lt;G$3,
0,
MIN(MAX(0,G$4),Prognosen!H$38))))</f>
        <v>0</v>
      </c>
      <c r="H6" s="590">
        <f>-IF(OR(Ausgangslage!$H$25=0,Ausgangslage!$H$25=""),
0,
IF(Ausgangslage!$L$25="",
0,
IF(Ausgangslage!$L$25&lt;H$3,
0,
MIN(MAX(0,H$4),Prognosen!I$38))))</f>
        <v>0</v>
      </c>
      <c r="I6" s="590">
        <f>-IF(OR(Ausgangslage!$H$25=0,Ausgangslage!$H$25=""),
0,
IF(Ausgangslage!$L$25="",
0,
IF(Ausgangslage!$L$25&lt;I$3,
0,
MIN(MAX(0,I$4),Prognosen!J$38))))</f>
        <v>0</v>
      </c>
      <c r="J6" s="590">
        <f>-IF(OR(Ausgangslage!$H$25=0,Ausgangslage!$H$25=""),
0,
IF(Ausgangslage!$L$25="",
0,
IF(Ausgangslage!$L$25&lt;J$3,
0,
MIN(MAX(0,J$4),Prognosen!K$38))))</f>
        <v>0</v>
      </c>
      <c r="K6" s="590">
        <f>-IF(OR(Ausgangslage!$H$25=0,Ausgangslage!$H$25=""),
0,
IF(Ausgangslage!$L$25="",
0,
IF(Ausgangslage!$L$25&lt;K$3,
0,
MIN(MAX(0,K$4),Prognosen!L$38))))</f>
        <v>0</v>
      </c>
      <c r="L6" s="590">
        <f>-IF(OR(Ausgangslage!$H$25=0,Ausgangslage!$H$25=""),
0,
IF(Ausgangslage!$L$25="",
0,
IF(Ausgangslage!$L$25&lt;L$3,
0,
MIN(MAX(0,L$4),Prognosen!M$38))))</f>
        <v>0</v>
      </c>
      <c r="M6" s="590">
        <f>-IF(OR(Ausgangslage!$H$25=0,Ausgangslage!$H$25=""),
0,
IF(Ausgangslage!$L$25="",
0,
IF(Ausgangslage!$L$25&lt;M$3,
0,
MIN(MAX(0,M$4),Prognosen!N$38))))</f>
        <v>0</v>
      </c>
    </row>
    <row r="7" spans="1:13" s="60" customFormat="1" ht="12.75" customHeight="1" x14ac:dyDescent="0.2">
      <c r="A7" s="586"/>
      <c r="B7" s="589" t="s">
        <v>631</v>
      </c>
      <c r="C7" s="590">
        <f xml:space="preserve">
-IF(OR(Ausgangslage!$H$25=0,Ausgangslage!$H$25=""),0,
IF(Ausgangslage!$P$25="",
IF(Ausgangslage!$L$25="",
C3,
IF(Ausgangslage!$L$25&lt;=C3,
C4,0)),
IF(Ausgangslage!$P$25&lt;=C3,
C4,0)))</f>
        <v>0</v>
      </c>
      <c r="D7" s="590">
        <f xml:space="preserve">
-IF(OR(Ausgangslage!$H$25=0,Ausgangslage!$H$25=""),0,
IF(Ausgangslage!$P$25="",
IF(Ausgangslage!$L$25="",
D3,
IF(Ausgangslage!$L$25&lt;=D3,
D4,0)),
IF(Ausgangslage!$P$25&lt;=D3,
D4,0)))</f>
        <v>0</v>
      </c>
      <c r="E7" s="590">
        <f xml:space="preserve">
-IF(OR(Ausgangslage!$H$25=0,Ausgangslage!$H$25=""),0,
IF(Ausgangslage!$P$25="",
IF(Ausgangslage!$L$25="",
E3,
IF(Ausgangslage!$L$25&lt;=E3,
E4,0)),
IF(Ausgangslage!$P$25&lt;=E3,
E4,0)))</f>
        <v>0</v>
      </c>
      <c r="F7" s="590">
        <f xml:space="preserve">
-IF(OR(Ausgangslage!$H$25=0,Ausgangslage!$H$25=""),0,
IF(Ausgangslage!$P$25="",
IF(Ausgangslage!$L$25="",
F3,
IF(Ausgangslage!$L$25&lt;=F3,
F4,0)),
IF(Ausgangslage!$P$25&lt;=F3,
F4,0)))</f>
        <v>0</v>
      </c>
      <c r="G7" s="590">
        <f xml:space="preserve">
-IF(OR(Ausgangslage!$H$25=0,Ausgangslage!$H$25=""),0,
IF(Ausgangslage!$P$25="",
IF(Ausgangslage!$L$25="",
G3,
IF(Ausgangslage!$L$25&lt;=G3,
G4,0)),
IF(Ausgangslage!$P$25&lt;=G3,
G4,0)))</f>
        <v>0</v>
      </c>
      <c r="H7" s="590">
        <f xml:space="preserve">
-IF(OR(Ausgangslage!$H$25=0,Ausgangslage!$H$25=""),0,
IF(Ausgangslage!$P$25="",
IF(Ausgangslage!$L$25="",
H3,
IF(Ausgangslage!$L$25&lt;=H3,
H4,0)),
IF(Ausgangslage!$P$25&lt;=H3,
H4,0)))</f>
        <v>0</v>
      </c>
      <c r="I7" s="590">
        <f xml:space="preserve">
-IF(OR(Ausgangslage!$H$25=0,Ausgangslage!$H$25=""),0,
IF(Ausgangslage!$P$25="",
IF(Ausgangslage!$L$25="",
I3,
IF(Ausgangslage!$L$25&lt;=I3,
I4,0)),
IF(Ausgangslage!$P$25&lt;=I3,
I4,0)))</f>
        <v>0</v>
      </c>
      <c r="J7" s="590">
        <f xml:space="preserve">
-IF(OR(Ausgangslage!$H$25=0,Ausgangslage!$H$25=""),0,
IF(Ausgangslage!$P$25="",
IF(Ausgangslage!$L$25="",
J3,
IF(Ausgangslage!$L$25&lt;=J3,
J4,0)),
IF(Ausgangslage!$P$25&lt;=J3,
J4,0)))</f>
        <v>0</v>
      </c>
      <c r="K7" s="590">
        <f xml:space="preserve">
-IF(OR(Ausgangslage!$H$25=0,Ausgangslage!$H$25=""),0,
IF(Ausgangslage!$P$25="",
IF(Ausgangslage!$L$25="",
K3,
IF(Ausgangslage!$L$25&lt;=K3,
K4,0)),
IF(Ausgangslage!$P$25&lt;=K3,
K4,0)))</f>
        <v>0</v>
      </c>
      <c r="L7" s="590">
        <f xml:space="preserve">
-IF(OR(Ausgangslage!$H$25=0,Ausgangslage!$H$25=""),0,
IF(Ausgangslage!$P$25="",
IF(Ausgangslage!$L$25="",
L3,
IF(Ausgangslage!$L$25&lt;=L3,
L4,0)),
IF(Ausgangslage!$P$25&lt;=L3,
L4,0)))</f>
        <v>0</v>
      </c>
      <c r="M7" s="590">
        <f xml:space="preserve">
-IF(OR(Ausgangslage!$H$25=0,Ausgangslage!$H$25=""),0,
IF(Ausgangslage!$P$25="",
IF(Ausgangslage!$L$25="",
M3,
IF(Ausgangslage!$L$25&lt;=M3,
M4,0)),
IF(Ausgangslage!$P$25&lt;=M3,
M4,0)))</f>
        <v>0</v>
      </c>
    </row>
    <row r="8" spans="1:13" s="60" customFormat="1" ht="12.75" customHeight="1" x14ac:dyDescent="0.2">
      <c r="A8" s="693"/>
      <c r="B8" s="694" t="s">
        <v>634</v>
      </c>
      <c r="C8" s="590">
        <f>-IF(C3=Ausgangslage!$P$26,Ausgangslage!$H$26,0)</f>
        <v>0</v>
      </c>
      <c r="D8" s="590">
        <f>-IF(D3=Ausgangslage!$P$26,Ausgangslage!$H$26,0)</f>
        <v>0</v>
      </c>
      <c r="E8" s="590">
        <f>-IF(E3=Ausgangslage!$P$26,Ausgangslage!$H$26,0)</f>
        <v>0</v>
      </c>
      <c r="F8" s="590">
        <f>-IF(F3=Ausgangslage!$P$26,Ausgangslage!$H$26,0)</f>
        <v>0</v>
      </c>
      <c r="G8" s="590">
        <f>-IF(G3=Ausgangslage!$P$26,Ausgangslage!$H$26,0)</f>
        <v>0</v>
      </c>
      <c r="H8" s="590">
        <f>-IF(H3=Ausgangslage!$P$26,Ausgangslage!$H$26,0)</f>
        <v>0</v>
      </c>
      <c r="I8" s="590">
        <f>-IF(I3=Ausgangslage!$P$26,Ausgangslage!$H$26,0)</f>
        <v>0</v>
      </c>
      <c r="J8" s="590">
        <f>-IF(J3=Ausgangslage!$P$26,Ausgangslage!$H$26,0)</f>
        <v>0</v>
      </c>
      <c r="K8" s="590">
        <f>-IF(K3=Ausgangslage!$P$26,Ausgangslage!$H$26,0)</f>
        <v>0</v>
      </c>
      <c r="L8" s="590">
        <f>-IF(L3=Ausgangslage!$P$26,Ausgangslage!$H$26,0)</f>
        <v>0</v>
      </c>
      <c r="M8" s="590">
        <f>-IF(M3=Ausgangslage!$P$26,Ausgangslage!$H$26,0)</f>
        <v>0</v>
      </c>
    </row>
    <row r="9" spans="1:13" s="60" customFormat="1" ht="31.5" customHeight="1" x14ac:dyDescent="0.2">
      <c r="A9" s="591">
        <v>29500</v>
      </c>
      <c r="B9" s="593" t="s">
        <v>494</v>
      </c>
      <c r="C9" s="592">
        <f>SUM(C4:C8)</f>
        <v>0</v>
      </c>
      <c r="D9" s="592">
        <f t="shared" ref="D9:M9" si="3">SUM(D4:D8)</f>
        <v>0</v>
      </c>
      <c r="E9" s="592">
        <f t="shared" si="3"/>
        <v>0</v>
      </c>
      <c r="F9" s="592">
        <f t="shared" si="3"/>
        <v>0</v>
      </c>
      <c r="G9" s="592">
        <f t="shared" si="3"/>
        <v>0</v>
      </c>
      <c r="H9" s="592">
        <f t="shared" si="3"/>
        <v>0</v>
      </c>
      <c r="I9" s="592">
        <f t="shared" si="3"/>
        <v>0</v>
      </c>
      <c r="J9" s="592">
        <f t="shared" si="3"/>
        <v>0</v>
      </c>
      <c r="K9" s="592">
        <f t="shared" si="3"/>
        <v>0</v>
      </c>
      <c r="L9" s="592">
        <f t="shared" si="3"/>
        <v>0</v>
      </c>
      <c r="M9" s="592">
        <f t="shared" si="3"/>
        <v>0</v>
      </c>
    </row>
    <row r="10" spans="1:13" s="60" customFormat="1" ht="12.75" customHeight="1" x14ac:dyDescent="0.2">
      <c r="A10" s="247"/>
      <c r="B10" s="584"/>
      <c r="C10" s="585"/>
      <c r="D10" s="585"/>
      <c r="E10" s="192"/>
      <c r="F10" s="192"/>
      <c r="G10" s="192"/>
      <c r="H10" s="192"/>
      <c r="I10" s="192"/>
      <c r="J10" s="192"/>
      <c r="K10" s="192"/>
      <c r="L10" s="192"/>
      <c r="M10" s="192"/>
    </row>
    <row r="11" spans="1:13" s="60" customFormat="1" ht="25.5" customHeight="1" x14ac:dyDescent="0.2">
      <c r="A11" s="322">
        <v>299</v>
      </c>
      <c r="B11" s="323" t="s">
        <v>335</v>
      </c>
      <c r="C11" s="305">
        <f>Ausgangslage!H28</f>
        <v>0</v>
      </c>
      <c r="D11" s="305">
        <f>C15</f>
        <v>0</v>
      </c>
      <c r="E11" s="305">
        <f t="shared" ref="E11:M11" si="4">D15</f>
        <v>0</v>
      </c>
      <c r="F11" s="305">
        <f t="shared" si="4"/>
        <v>0</v>
      </c>
      <c r="G11" s="305">
        <f t="shared" si="4"/>
        <v>0</v>
      </c>
      <c r="H11" s="305">
        <f t="shared" si="4"/>
        <v>0</v>
      </c>
      <c r="I11" s="305">
        <f t="shared" si="4"/>
        <v>0</v>
      </c>
      <c r="J11" s="305">
        <f t="shared" si="4"/>
        <v>0</v>
      </c>
      <c r="K11" s="305">
        <f t="shared" si="4"/>
        <v>0</v>
      </c>
      <c r="L11" s="305">
        <f t="shared" si="4"/>
        <v>0</v>
      </c>
      <c r="M11" s="305">
        <f t="shared" si="4"/>
        <v>0</v>
      </c>
    </row>
    <row r="12" spans="1:13" s="60" customFormat="1" ht="12.75" customHeight="1" x14ac:dyDescent="0.2">
      <c r="A12" s="594">
        <v>3899</v>
      </c>
      <c r="B12" s="324" t="s">
        <v>272</v>
      </c>
      <c r="C12" s="306">
        <f>Budget!E98</f>
        <v>0</v>
      </c>
      <c r="D12" s="231">
        <f>Budget!G98</f>
        <v>0</v>
      </c>
      <c r="E12" s="231">
        <f t="shared" ref="E12:M12" si="5">ROUND(IF((E11)&lt;0,(E11)*-30%,0),0)</f>
        <v>0</v>
      </c>
      <c r="F12" s="231">
        <f t="shared" si="5"/>
        <v>0</v>
      </c>
      <c r="G12" s="231">
        <f t="shared" si="5"/>
        <v>0</v>
      </c>
      <c r="H12" s="231">
        <f t="shared" si="5"/>
        <v>0</v>
      </c>
      <c r="I12" s="231">
        <f t="shared" si="5"/>
        <v>0</v>
      </c>
      <c r="J12" s="231">
        <f t="shared" si="5"/>
        <v>0</v>
      </c>
      <c r="K12" s="231">
        <f t="shared" si="5"/>
        <v>0</v>
      </c>
      <c r="L12" s="231">
        <f t="shared" si="5"/>
        <v>0</v>
      </c>
      <c r="M12" s="231">
        <f t="shared" si="5"/>
        <v>0</v>
      </c>
    </row>
    <row r="13" spans="1:13" s="60" customFormat="1" ht="12.75" customHeight="1" x14ac:dyDescent="0.2">
      <c r="A13" s="595">
        <v>90</v>
      </c>
      <c r="B13" s="195" t="s">
        <v>157</v>
      </c>
      <c r="C13" s="231">
        <f>Budget!E106</f>
        <v>0</v>
      </c>
      <c r="D13" s="306">
        <f>Budget!G106</f>
        <v>0</v>
      </c>
      <c r="E13" s="306">
        <f>'Plan-ER'!F53</f>
        <v>0</v>
      </c>
      <c r="F13" s="306">
        <f>'Plan-ER'!G53</f>
        <v>0</v>
      </c>
      <c r="G13" s="306">
        <f>'Plan-ER'!H53</f>
        <v>0</v>
      </c>
      <c r="H13" s="306">
        <f>'Plan-ER'!I53</f>
        <v>0</v>
      </c>
      <c r="I13" s="306">
        <f>'Plan-ER'!J53</f>
        <v>0</v>
      </c>
      <c r="J13" s="306">
        <f>'Plan-ER'!K53</f>
        <v>0</v>
      </c>
      <c r="K13" s="306">
        <f>'Plan-ER'!L53</f>
        <v>0</v>
      </c>
      <c r="L13" s="306">
        <f>'Plan-ER'!M53</f>
        <v>0</v>
      </c>
      <c r="M13" s="306">
        <f>'Plan-ER'!N53</f>
        <v>0</v>
      </c>
    </row>
    <row r="14" spans="1:13" s="60" customFormat="1" ht="12.75" customHeight="1" x14ac:dyDescent="0.2">
      <c r="A14" s="595"/>
      <c r="B14" s="195" t="s">
        <v>523</v>
      </c>
      <c r="C14" s="231">
        <f>-C8-C7</f>
        <v>0</v>
      </c>
      <c r="D14" s="231">
        <f t="shared" ref="D14:M14" si="6">-D8-D7</f>
        <v>0</v>
      </c>
      <c r="E14" s="231">
        <f t="shared" si="6"/>
        <v>0</v>
      </c>
      <c r="F14" s="231">
        <f t="shared" si="6"/>
        <v>0</v>
      </c>
      <c r="G14" s="231">
        <f t="shared" si="6"/>
        <v>0</v>
      </c>
      <c r="H14" s="231">
        <f t="shared" si="6"/>
        <v>0</v>
      </c>
      <c r="I14" s="231">
        <f t="shared" si="6"/>
        <v>0</v>
      </c>
      <c r="J14" s="231">
        <f t="shared" si="6"/>
        <v>0</v>
      </c>
      <c r="K14" s="231">
        <f t="shared" si="6"/>
        <v>0</v>
      </c>
      <c r="L14" s="231">
        <f t="shared" si="6"/>
        <v>0</v>
      </c>
      <c r="M14" s="231">
        <f t="shared" si="6"/>
        <v>0</v>
      </c>
    </row>
    <row r="15" spans="1:13" s="63" customFormat="1" ht="31.5" x14ac:dyDescent="0.2">
      <c r="A15" s="591">
        <v>299</v>
      </c>
      <c r="B15" s="593" t="s">
        <v>336</v>
      </c>
      <c r="C15" s="613">
        <f>SUM(C11:C14)</f>
        <v>0</v>
      </c>
      <c r="D15" s="613">
        <f t="shared" ref="D15:M15" si="7">SUM(D11:D14)</f>
        <v>0</v>
      </c>
      <c r="E15" s="613">
        <f t="shared" si="7"/>
        <v>0</v>
      </c>
      <c r="F15" s="613">
        <f t="shared" si="7"/>
        <v>0</v>
      </c>
      <c r="G15" s="613">
        <f t="shared" si="7"/>
        <v>0</v>
      </c>
      <c r="H15" s="613">
        <f t="shared" si="7"/>
        <v>0</v>
      </c>
      <c r="I15" s="613">
        <f t="shared" si="7"/>
        <v>0</v>
      </c>
      <c r="J15" s="613">
        <f t="shared" si="7"/>
        <v>0</v>
      </c>
      <c r="K15" s="613">
        <f t="shared" si="7"/>
        <v>0</v>
      </c>
      <c r="L15" s="613">
        <f t="shared" si="7"/>
        <v>0</v>
      </c>
      <c r="M15" s="613">
        <f t="shared" si="7"/>
        <v>0</v>
      </c>
    </row>
    <row r="16" spans="1:13" s="60" customFormat="1" ht="15.75" customHeight="1" x14ac:dyDescent="0.2">
      <c r="A16" s="596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</row>
    <row r="17" spans="1:1" s="60" customFormat="1" hidden="1" x14ac:dyDescent="0.2">
      <c r="A17" s="212"/>
    </row>
    <row r="18" spans="1:1" ht="0.95" customHeight="1" x14ac:dyDescent="0.2"/>
    <row r="19" spans="1:1" ht="0.95" customHeight="1" x14ac:dyDescent="0.2"/>
    <row r="20" spans="1:1" ht="0.95" customHeight="1" x14ac:dyDescent="0.2"/>
    <row r="21" spans="1:1" ht="0.95" customHeight="1" x14ac:dyDescent="0.2"/>
    <row r="22" spans="1:1" ht="0.95" customHeight="1" x14ac:dyDescent="0.2"/>
  </sheetData>
  <sheetProtection algorithmName="SHA-512" hashValue="lEWsQ2e98GE6BBXSgBhBLDtdKhxnBce1XrNr3JYlRJ7oZ4xWU8GPLJFIuEkg8xQKnnen4Uwk1G5tDtPoARypgg==" saltValue="F3itO9kbcY6qWgTqpBrVaA==" spinCount="100000" sheet="1" objects="1" scenarios="1"/>
  <mergeCells count="1">
    <mergeCell ref="A3:B3"/>
  </mergeCells>
  <phoneticPr fontId="18" type="noConversion"/>
  <conditionalFormatting sqref="C15:M15">
    <cfRule type="cellIs" dxfId="0" priority="1" stopIfTrue="1" operator="lessThan">
      <formula>0</formula>
    </cfRule>
  </conditionalFormatting>
  <pageMargins left="0.78740157480314965" right="0.74803149606299213" top="0.6692913385826772" bottom="0.98425196850393704" header="0.51181102362204722" footer="0.51181102362204722"/>
  <pageSetup paperSize="9" scale="80" orientation="landscape" r:id="rId1"/>
  <headerFooter alignWithMargins="0">
    <oddFooter>&amp;L&amp;"Arial,Standard"&amp;8&amp;F / &amp;A&amp;R&amp;"Arial,Standard"&amp;8&amp;D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005" r:id="rId4" name="Button 77">
              <controlPr defaultSize="0" print="0" autoFill="0" autoPict="0" macro="[0]!Drucken">
                <anchor moveWithCells="1">
                  <from>
                    <xdr:col>1</xdr:col>
                    <xdr:colOff>971550</xdr:colOff>
                    <xdr:row>1</xdr:row>
                    <xdr:rowOff>28575</xdr:rowOff>
                  </from>
                  <to>
                    <xdr:col>1</xdr:col>
                    <xdr:colOff>1866900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>
    <tabColor indexed="8"/>
  </sheetPr>
  <dimension ref="A1:Q46"/>
  <sheetViews>
    <sheetView showGridLines="0" showRowColHeaders="0" zoomScale="140" workbookViewId="0">
      <selection activeCell="C3" sqref="C3"/>
    </sheetView>
  </sheetViews>
  <sheetFormatPr baseColWidth="10" defaultColWidth="11.42578125" defaultRowHeight="12.75" x14ac:dyDescent="0.2"/>
  <cols>
    <col min="1" max="1" width="7.5703125" style="215" customWidth="1"/>
    <col min="2" max="2" width="29.7109375" style="22" customWidth="1"/>
    <col min="3" max="3" width="13" style="22" customWidth="1"/>
    <col min="4" max="4" width="9.85546875" style="22" customWidth="1"/>
    <col min="5" max="15" width="9.5703125" style="23" customWidth="1"/>
    <col min="16" max="16384" width="11.42578125" style="22"/>
  </cols>
  <sheetData>
    <row r="1" spans="1:17" s="60" customFormat="1" ht="24.95" customHeight="1" x14ac:dyDescent="0.2">
      <c r="A1" s="321" t="str">
        <f>"Schuldenübersicht "&amp;Ausgangslage!D5-1&amp;" - "&amp;Ausgangslage!D5+Ausgangslage!I5-1</f>
        <v>Schuldenübersicht 2023 - 2033</v>
      </c>
      <c r="B1" s="61"/>
      <c r="C1" s="61"/>
      <c r="D1" s="61"/>
      <c r="E1" s="61"/>
      <c r="F1" s="61"/>
      <c r="G1" s="61"/>
      <c r="H1" s="61"/>
      <c r="I1" s="61"/>
      <c r="J1" s="61"/>
    </row>
    <row r="2" spans="1:17" s="60" customFormat="1" x14ac:dyDescent="0.2">
      <c r="A2" s="212"/>
    </row>
    <row r="3" spans="1:17" x14ac:dyDescent="0.2">
      <c r="A3" s="872" t="s">
        <v>350</v>
      </c>
      <c r="B3" s="873"/>
      <c r="C3" s="359" t="s">
        <v>83</v>
      </c>
      <c r="D3" s="359" t="s">
        <v>348</v>
      </c>
      <c r="E3" s="285">
        <f>Ausgangslage!D5-1</f>
        <v>2023</v>
      </c>
      <c r="F3" s="285">
        <f t="shared" ref="F3:N3" si="0">E3+1</f>
        <v>2024</v>
      </c>
      <c r="G3" s="150">
        <f t="shared" si="0"/>
        <v>2025</v>
      </c>
      <c r="H3" s="150">
        <f t="shared" si="0"/>
        <v>2026</v>
      </c>
      <c r="I3" s="150">
        <f t="shared" si="0"/>
        <v>2027</v>
      </c>
      <c r="J3" s="150">
        <f t="shared" si="0"/>
        <v>2028</v>
      </c>
      <c r="K3" s="150">
        <f t="shared" si="0"/>
        <v>2029</v>
      </c>
      <c r="L3" s="150">
        <f t="shared" si="0"/>
        <v>2030</v>
      </c>
      <c r="M3" s="150">
        <f t="shared" si="0"/>
        <v>2031</v>
      </c>
      <c r="N3" s="150">
        <f t="shared" si="0"/>
        <v>2032</v>
      </c>
      <c r="O3" s="150">
        <f>N3+1</f>
        <v>2033</v>
      </c>
    </row>
    <row r="4" spans="1:17" s="60" customFormat="1" ht="12.75" customHeight="1" x14ac:dyDescent="0.2">
      <c r="A4" s="356" t="s">
        <v>461</v>
      </c>
      <c r="B4" s="329"/>
      <c r="C4" s="224">
        <f>SUM(Ausgangslage!H31:I50)</f>
        <v>0</v>
      </c>
      <c r="D4" s="330"/>
      <c r="E4" s="237">
        <f>C4</f>
        <v>0</v>
      </c>
      <c r="F4" s="474"/>
      <c r="G4" s="479"/>
      <c r="H4" s="474"/>
      <c r="I4" s="474"/>
      <c r="J4" s="474"/>
      <c r="K4" s="474"/>
      <c r="L4" s="474"/>
      <c r="M4" s="474"/>
      <c r="N4" s="474"/>
      <c r="O4" s="474"/>
      <c r="Q4" s="215"/>
    </row>
    <row r="5" spans="1:17" s="60" customFormat="1" ht="12.75" customHeight="1" x14ac:dyDescent="0.2">
      <c r="A5" s="356"/>
      <c r="B5" s="329"/>
      <c r="C5" s="224"/>
      <c r="D5" s="330"/>
      <c r="E5" s="237"/>
      <c r="F5" s="474"/>
      <c r="G5" s="474"/>
      <c r="H5" s="474"/>
      <c r="I5" s="474"/>
      <c r="J5" s="474"/>
      <c r="K5" s="474"/>
      <c r="L5" s="474"/>
      <c r="M5" s="474"/>
      <c r="N5" s="474"/>
      <c r="O5" s="474"/>
    </row>
    <row r="6" spans="1:17" s="60" customFormat="1" ht="12.75" customHeight="1" x14ac:dyDescent="0.2">
      <c r="A6" s="358" t="s">
        <v>359</v>
      </c>
      <c r="B6" s="329"/>
      <c r="C6" s="224"/>
      <c r="D6" s="330"/>
      <c r="E6" s="237"/>
      <c r="F6" s="474"/>
      <c r="G6" s="474"/>
      <c r="H6" s="474"/>
      <c r="I6" s="474"/>
      <c r="J6" s="474"/>
      <c r="K6" s="474"/>
      <c r="L6" s="474"/>
      <c r="M6" s="474"/>
      <c r="N6" s="474"/>
      <c r="O6" s="474"/>
    </row>
    <row r="7" spans="1:17" s="60" customFormat="1" ht="12.75" hidden="1" customHeight="1" x14ac:dyDescent="0.2">
      <c r="A7" s="356" t="s">
        <v>351</v>
      </c>
      <c r="B7" s="329"/>
      <c r="C7" s="224">
        <f>SUM(E7:O7)</f>
        <v>0</v>
      </c>
      <c r="D7" s="330">
        <f>+Prognosen!E12</f>
        <v>0</v>
      </c>
      <c r="E7" s="474">
        <f>'Schulden-Zinsen'!D65</f>
        <v>0</v>
      </c>
      <c r="F7" s="474">
        <f>'Schulden-Zinsen'!E65</f>
        <v>0</v>
      </c>
      <c r="G7" s="474"/>
      <c r="H7" s="474"/>
      <c r="I7" s="474"/>
      <c r="J7" s="474"/>
      <c r="K7" s="474"/>
      <c r="L7" s="474"/>
      <c r="M7" s="474"/>
      <c r="N7" s="474"/>
      <c r="O7" s="474"/>
    </row>
    <row r="8" spans="1:17" s="60" customFormat="1" ht="12.75" hidden="1" customHeight="1" x14ac:dyDescent="0.2">
      <c r="A8" s="356" t="s">
        <v>351</v>
      </c>
      <c r="B8" s="329"/>
      <c r="C8" s="224">
        <f t="shared" ref="C8:C16" si="1">SUM(E8:O8)</f>
        <v>0</v>
      </c>
      <c r="D8" s="330">
        <f>+Prognosen!F12</f>
        <v>0</v>
      </c>
      <c r="E8" s="474"/>
      <c r="F8" s="474"/>
      <c r="G8" s="474">
        <f>'Schulden-Zinsen'!F65</f>
        <v>0</v>
      </c>
      <c r="H8" s="474"/>
      <c r="I8" s="474"/>
      <c r="J8" s="474"/>
      <c r="K8" s="474"/>
      <c r="L8" s="474"/>
      <c r="M8" s="474"/>
      <c r="N8" s="474"/>
      <c r="O8" s="474"/>
      <c r="Q8" s="215"/>
    </row>
    <row r="9" spans="1:17" hidden="1" x14ac:dyDescent="0.2">
      <c r="A9" s="356" t="s">
        <v>351</v>
      </c>
      <c r="B9" s="329"/>
      <c r="C9" s="224">
        <f t="shared" si="1"/>
        <v>0</v>
      </c>
      <c r="D9" s="330">
        <f>+Prognosen!G12</f>
        <v>0</v>
      </c>
      <c r="E9" s="474"/>
      <c r="F9" s="474"/>
      <c r="G9" s="474"/>
      <c r="H9" s="474">
        <f>'Schulden-Zinsen'!G65</f>
        <v>0</v>
      </c>
      <c r="I9" s="474"/>
      <c r="J9" s="474"/>
      <c r="K9" s="474"/>
      <c r="L9" s="474"/>
      <c r="M9" s="474"/>
      <c r="N9" s="474"/>
      <c r="O9" s="474"/>
    </row>
    <row r="10" spans="1:17" hidden="1" x14ac:dyDescent="0.2">
      <c r="A10" s="356" t="s">
        <v>351</v>
      </c>
      <c r="B10" s="329"/>
      <c r="C10" s="224">
        <f t="shared" si="1"/>
        <v>0</v>
      </c>
      <c r="D10" s="330">
        <f>+Prognosen!H12</f>
        <v>0</v>
      </c>
      <c r="E10" s="474"/>
      <c r="F10" s="474"/>
      <c r="G10" s="474"/>
      <c r="H10" s="474"/>
      <c r="I10" s="474">
        <f>'Schulden-Zinsen'!H65</f>
        <v>0</v>
      </c>
      <c r="J10" s="474"/>
      <c r="K10" s="474"/>
      <c r="L10" s="474"/>
      <c r="M10" s="474"/>
      <c r="N10" s="474"/>
      <c r="O10" s="474"/>
    </row>
    <row r="11" spans="1:17" hidden="1" x14ac:dyDescent="0.2">
      <c r="A11" s="356" t="s">
        <v>351</v>
      </c>
      <c r="B11" s="329"/>
      <c r="C11" s="224">
        <f t="shared" si="1"/>
        <v>0</v>
      </c>
      <c r="D11" s="330">
        <f>+Prognosen!I12</f>
        <v>0</v>
      </c>
      <c r="E11" s="474"/>
      <c r="F11" s="474"/>
      <c r="G11" s="474"/>
      <c r="H11" s="474"/>
      <c r="I11" s="474"/>
      <c r="J11" s="474">
        <f>'Schulden-Zinsen'!I65</f>
        <v>0</v>
      </c>
      <c r="K11" s="474"/>
      <c r="L11" s="474"/>
      <c r="M11" s="474"/>
      <c r="N11" s="474"/>
      <c r="O11" s="474"/>
    </row>
    <row r="12" spans="1:17" hidden="1" x14ac:dyDescent="0.2">
      <c r="A12" s="356" t="s">
        <v>351</v>
      </c>
      <c r="B12" s="329"/>
      <c r="C12" s="224">
        <f t="shared" si="1"/>
        <v>0</v>
      </c>
      <c r="D12" s="330">
        <f>+Prognosen!J12</f>
        <v>0</v>
      </c>
      <c r="E12" s="474"/>
      <c r="F12" s="474"/>
      <c r="G12" s="474"/>
      <c r="H12" s="474"/>
      <c r="I12" s="474"/>
      <c r="J12" s="474"/>
      <c r="K12" s="474">
        <f>'Schulden-Zinsen'!J65</f>
        <v>0</v>
      </c>
      <c r="L12" s="474"/>
      <c r="M12" s="474"/>
      <c r="N12" s="474"/>
      <c r="O12" s="474"/>
    </row>
    <row r="13" spans="1:17" hidden="1" x14ac:dyDescent="0.2">
      <c r="A13" s="356" t="s">
        <v>351</v>
      </c>
      <c r="B13" s="329"/>
      <c r="C13" s="224">
        <f t="shared" si="1"/>
        <v>0</v>
      </c>
      <c r="D13" s="330">
        <f>+Prognosen!K12</f>
        <v>0</v>
      </c>
      <c r="E13" s="474"/>
      <c r="F13" s="474"/>
      <c r="G13" s="474"/>
      <c r="H13" s="474"/>
      <c r="I13" s="474"/>
      <c r="J13" s="474"/>
      <c r="K13" s="474"/>
      <c r="L13" s="474">
        <f>'Schulden-Zinsen'!K65</f>
        <v>0</v>
      </c>
      <c r="M13" s="474"/>
      <c r="N13" s="474"/>
      <c r="O13" s="474"/>
    </row>
    <row r="14" spans="1:17" hidden="1" x14ac:dyDescent="0.2">
      <c r="A14" s="356" t="s">
        <v>351</v>
      </c>
      <c r="B14" s="329"/>
      <c r="C14" s="224">
        <f t="shared" si="1"/>
        <v>0</v>
      </c>
      <c r="D14" s="330">
        <f>+Prognosen!L12</f>
        <v>0</v>
      </c>
      <c r="E14" s="474"/>
      <c r="F14" s="474"/>
      <c r="G14" s="474"/>
      <c r="H14" s="474"/>
      <c r="I14" s="474"/>
      <c r="J14" s="474"/>
      <c r="K14" s="474"/>
      <c r="L14" s="474"/>
      <c r="M14" s="474">
        <f>'Schulden-Zinsen'!L65</f>
        <v>0</v>
      </c>
      <c r="N14" s="474"/>
      <c r="O14" s="474"/>
    </row>
    <row r="15" spans="1:17" hidden="1" x14ac:dyDescent="0.2">
      <c r="A15" s="356" t="s">
        <v>351</v>
      </c>
      <c r="B15" s="329"/>
      <c r="C15" s="224">
        <f t="shared" si="1"/>
        <v>0</v>
      </c>
      <c r="D15" s="330">
        <f>+Prognosen!M12</f>
        <v>0</v>
      </c>
      <c r="E15" s="474"/>
      <c r="F15" s="474"/>
      <c r="G15" s="474"/>
      <c r="H15" s="474"/>
      <c r="I15" s="474"/>
      <c r="J15" s="474"/>
      <c r="K15" s="474"/>
      <c r="L15" s="474"/>
      <c r="M15" s="474"/>
      <c r="N15" s="474">
        <f>'Schulden-Zinsen'!M65</f>
        <v>0</v>
      </c>
      <c r="O15" s="474"/>
    </row>
    <row r="16" spans="1:17" hidden="1" x14ac:dyDescent="0.2">
      <c r="A16" s="356" t="s">
        <v>351</v>
      </c>
      <c r="B16" s="329"/>
      <c r="C16" s="224">
        <f t="shared" si="1"/>
        <v>0</v>
      </c>
      <c r="D16" s="330">
        <f>+Prognosen!N12</f>
        <v>0</v>
      </c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>
        <f>'Schulden-Zinsen'!N65</f>
        <v>0</v>
      </c>
    </row>
    <row r="17" spans="1:17" x14ac:dyDescent="0.2">
      <c r="A17" s="356"/>
      <c r="B17" s="329"/>
      <c r="C17" s="224"/>
      <c r="D17" s="330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</row>
    <row r="18" spans="1:17" x14ac:dyDescent="0.2">
      <c r="A18" s="358" t="s">
        <v>360</v>
      </c>
      <c r="B18" s="329"/>
      <c r="C18" s="224"/>
      <c r="D18" s="330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</row>
    <row r="19" spans="1:17" s="60" customFormat="1" ht="12.75" hidden="1" customHeight="1" x14ac:dyDescent="0.2">
      <c r="A19" s="356" t="str">
        <f>IF('Schulden-Zinsen'!A18="","",'Schulden-Zinsen'!A18)</f>
        <v/>
      </c>
      <c r="B19" s="329"/>
      <c r="C19" s="224">
        <f t="shared" ref="C19:C41" si="2">SUM(E19:O19)</f>
        <v>0</v>
      </c>
      <c r="D19" s="330">
        <f>'Schulden-Zinsen'!O18</f>
        <v>0</v>
      </c>
      <c r="E19" s="474">
        <f>-'Schulden-Zinsen'!D18</f>
        <v>0</v>
      </c>
      <c r="F19" s="474">
        <f>-'Schulden-Zinsen'!E18</f>
        <v>0</v>
      </c>
      <c r="G19" s="474">
        <f>-'Schulden-Zinsen'!F18</f>
        <v>0</v>
      </c>
      <c r="H19" s="474">
        <f>-'Schulden-Zinsen'!G18</f>
        <v>0</v>
      </c>
      <c r="I19" s="474">
        <f>-'Schulden-Zinsen'!H18</f>
        <v>0</v>
      </c>
      <c r="J19" s="474">
        <f>-'Schulden-Zinsen'!I18</f>
        <v>0</v>
      </c>
      <c r="K19" s="474">
        <f>-'Schulden-Zinsen'!J18</f>
        <v>0</v>
      </c>
      <c r="L19" s="474">
        <f>-'Schulden-Zinsen'!K18</f>
        <v>0</v>
      </c>
      <c r="M19" s="474">
        <f>-'Schulden-Zinsen'!L18</f>
        <v>0</v>
      </c>
      <c r="N19" s="474">
        <f>-'Schulden-Zinsen'!M18</f>
        <v>0</v>
      </c>
      <c r="O19" s="474">
        <f>-'Schulden-Zinsen'!N18</f>
        <v>0</v>
      </c>
      <c r="Q19" s="215"/>
    </row>
    <row r="20" spans="1:17" s="60" customFormat="1" ht="12.75" hidden="1" customHeight="1" x14ac:dyDescent="0.2">
      <c r="A20" s="356" t="str">
        <f>IF('Schulden-Zinsen'!A19="","",'Schulden-Zinsen'!A19)</f>
        <v/>
      </c>
      <c r="B20" s="329"/>
      <c r="C20" s="224">
        <f t="shared" si="2"/>
        <v>0</v>
      </c>
      <c r="D20" s="330">
        <f>'Schulden-Zinsen'!O19</f>
        <v>0</v>
      </c>
      <c r="E20" s="474">
        <f>-'Schulden-Zinsen'!D19</f>
        <v>0</v>
      </c>
      <c r="F20" s="474">
        <f>-'Schulden-Zinsen'!E19</f>
        <v>0</v>
      </c>
      <c r="G20" s="474">
        <f>-'Schulden-Zinsen'!F19</f>
        <v>0</v>
      </c>
      <c r="H20" s="474">
        <f>-'Schulden-Zinsen'!G19</f>
        <v>0</v>
      </c>
      <c r="I20" s="474">
        <f>-'Schulden-Zinsen'!H19</f>
        <v>0</v>
      </c>
      <c r="J20" s="474">
        <f>-'Schulden-Zinsen'!I19</f>
        <v>0</v>
      </c>
      <c r="K20" s="474">
        <f>-'Schulden-Zinsen'!J19</f>
        <v>0</v>
      </c>
      <c r="L20" s="474">
        <f>-'Schulden-Zinsen'!K19</f>
        <v>0</v>
      </c>
      <c r="M20" s="474">
        <f>-'Schulden-Zinsen'!L19</f>
        <v>0</v>
      </c>
      <c r="N20" s="474">
        <f>-'Schulden-Zinsen'!M19</f>
        <v>0</v>
      </c>
      <c r="O20" s="474">
        <f>-'Schulden-Zinsen'!N19</f>
        <v>0</v>
      </c>
    </row>
    <row r="21" spans="1:17" hidden="1" x14ac:dyDescent="0.2">
      <c r="A21" s="356" t="str">
        <f>IF('Schulden-Zinsen'!A20="","",'Schulden-Zinsen'!A20)</f>
        <v/>
      </c>
      <c r="B21" s="329"/>
      <c r="C21" s="224">
        <f t="shared" si="2"/>
        <v>0</v>
      </c>
      <c r="D21" s="330">
        <f>'Schulden-Zinsen'!O20</f>
        <v>0</v>
      </c>
      <c r="E21" s="474">
        <f>-'Schulden-Zinsen'!D20</f>
        <v>0</v>
      </c>
      <c r="F21" s="474">
        <f>-'Schulden-Zinsen'!E20</f>
        <v>0</v>
      </c>
      <c r="G21" s="474">
        <f>-'Schulden-Zinsen'!F20</f>
        <v>0</v>
      </c>
      <c r="H21" s="474">
        <f>-'Schulden-Zinsen'!G20</f>
        <v>0</v>
      </c>
      <c r="I21" s="474">
        <f>-'Schulden-Zinsen'!H20</f>
        <v>0</v>
      </c>
      <c r="J21" s="474">
        <f>-'Schulden-Zinsen'!I20</f>
        <v>0</v>
      </c>
      <c r="K21" s="474">
        <f>-'Schulden-Zinsen'!J20</f>
        <v>0</v>
      </c>
      <c r="L21" s="474">
        <f>-'Schulden-Zinsen'!K20</f>
        <v>0</v>
      </c>
      <c r="M21" s="474">
        <f>-'Schulden-Zinsen'!L20</f>
        <v>0</v>
      </c>
      <c r="N21" s="474">
        <f>-'Schulden-Zinsen'!M20</f>
        <v>0</v>
      </c>
      <c r="O21" s="474">
        <f>-'Schulden-Zinsen'!N20</f>
        <v>0</v>
      </c>
    </row>
    <row r="22" spans="1:17" hidden="1" x14ac:dyDescent="0.2">
      <c r="A22" s="356" t="str">
        <f>IF('Schulden-Zinsen'!A21="","",'Schulden-Zinsen'!A21)</f>
        <v/>
      </c>
      <c r="B22" s="329"/>
      <c r="C22" s="224">
        <f t="shared" si="2"/>
        <v>0</v>
      </c>
      <c r="D22" s="330">
        <f>'Schulden-Zinsen'!O21</f>
        <v>0</v>
      </c>
      <c r="E22" s="474">
        <f>-'Schulden-Zinsen'!D21</f>
        <v>0</v>
      </c>
      <c r="F22" s="474">
        <f>-'Schulden-Zinsen'!E21</f>
        <v>0</v>
      </c>
      <c r="G22" s="474">
        <f>-'Schulden-Zinsen'!F21</f>
        <v>0</v>
      </c>
      <c r="H22" s="474">
        <f>-'Schulden-Zinsen'!G21</f>
        <v>0</v>
      </c>
      <c r="I22" s="474">
        <f>-'Schulden-Zinsen'!H21</f>
        <v>0</v>
      </c>
      <c r="J22" s="474">
        <f>-'Schulden-Zinsen'!I21</f>
        <v>0</v>
      </c>
      <c r="K22" s="474">
        <f>-'Schulden-Zinsen'!J21</f>
        <v>0</v>
      </c>
      <c r="L22" s="474">
        <f>-'Schulden-Zinsen'!K21</f>
        <v>0</v>
      </c>
      <c r="M22" s="474">
        <f>-'Schulden-Zinsen'!L21</f>
        <v>0</v>
      </c>
      <c r="N22" s="474">
        <f>-'Schulden-Zinsen'!M21</f>
        <v>0</v>
      </c>
      <c r="O22" s="474">
        <f>-'Schulden-Zinsen'!N21</f>
        <v>0</v>
      </c>
    </row>
    <row r="23" spans="1:17" hidden="1" x14ac:dyDescent="0.2">
      <c r="A23" s="356" t="str">
        <f>IF('Schulden-Zinsen'!A22="","",'Schulden-Zinsen'!A22)</f>
        <v/>
      </c>
      <c r="B23" s="329"/>
      <c r="C23" s="224">
        <f t="shared" si="2"/>
        <v>0</v>
      </c>
      <c r="D23" s="330">
        <f>'Schulden-Zinsen'!O22</f>
        <v>0</v>
      </c>
      <c r="E23" s="474">
        <f>-'Schulden-Zinsen'!D22</f>
        <v>0</v>
      </c>
      <c r="F23" s="474">
        <f>-'Schulden-Zinsen'!E22</f>
        <v>0</v>
      </c>
      <c r="G23" s="474">
        <f>-'Schulden-Zinsen'!F22</f>
        <v>0</v>
      </c>
      <c r="H23" s="474">
        <f>-'Schulden-Zinsen'!G22</f>
        <v>0</v>
      </c>
      <c r="I23" s="474">
        <f>-'Schulden-Zinsen'!H22</f>
        <v>0</v>
      </c>
      <c r="J23" s="474">
        <f>-'Schulden-Zinsen'!I22</f>
        <v>0</v>
      </c>
      <c r="K23" s="474">
        <f>-'Schulden-Zinsen'!J22</f>
        <v>0</v>
      </c>
      <c r="L23" s="474">
        <f>-'Schulden-Zinsen'!K22</f>
        <v>0</v>
      </c>
      <c r="M23" s="474">
        <f>-'Schulden-Zinsen'!L22</f>
        <v>0</v>
      </c>
      <c r="N23" s="474">
        <f>-'Schulden-Zinsen'!M22</f>
        <v>0</v>
      </c>
      <c r="O23" s="474">
        <f>-'Schulden-Zinsen'!N22</f>
        <v>0</v>
      </c>
    </row>
    <row r="24" spans="1:17" hidden="1" x14ac:dyDescent="0.2">
      <c r="A24" s="356" t="str">
        <f>IF('Schulden-Zinsen'!A23="","",'Schulden-Zinsen'!A23)</f>
        <v/>
      </c>
      <c r="B24" s="329"/>
      <c r="C24" s="224">
        <f t="shared" si="2"/>
        <v>0</v>
      </c>
      <c r="D24" s="330">
        <f>'Schulden-Zinsen'!O23</f>
        <v>0</v>
      </c>
      <c r="E24" s="474">
        <f>-'Schulden-Zinsen'!D23</f>
        <v>0</v>
      </c>
      <c r="F24" s="474">
        <f>-'Schulden-Zinsen'!E23</f>
        <v>0</v>
      </c>
      <c r="G24" s="474">
        <f>-'Schulden-Zinsen'!F23</f>
        <v>0</v>
      </c>
      <c r="H24" s="474">
        <f>-'Schulden-Zinsen'!G23</f>
        <v>0</v>
      </c>
      <c r="I24" s="474">
        <f>-'Schulden-Zinsen'!H23</f>
        <v>0</v>
      </c>
      <c r="J24" s="474">
        <f>-'Schulden-Zinsen'!I23</f>
        <v>0</v>
      </c>
      <c r="K24" s="474">
        <f>-'Schulden-Zinsen'!J23</f>
        <v>0</v>
      </c>
      <c r="L24" s="474">
        <f>-'Schulden-Zinsen'!K23</f>
        <v>0</v>
      </c>
      <c r="M24" s="474">
        <f>-'Schulden-Zinsen'!L23</f>
        <v>0</v>
      </c>
      <c r="N24" s="474">
        <f>-'Schulden-Zinsen'!M23</f>
        <v>0</v>
      </c>
      <c r="O24" s="474">
        <f>-'Schulden-Zinsen'!N23</f>
        <v>0</v>
      </c>
    </row>
    <row r="25" spans="1:17" hidden="1" x14ac:dyDescent="0.2">
      <c r="A25" s="356" t="str">
        <f>IF('Schulden-Zinsen'!A24="","",'Schulden-Zinsen'!A24)</f>
        <v/>
      </c>
      <c r="B25" s="329"/>
      <c r="C25" s="224">
        <f t="shared" si="2"/>
        <v>0</v>
      </c>
      <c r="D25" s="330">
        <f>'Schulden-Zinsen'!O24</f>
        <v>0</v>
      </c>
      <c r="E25" s="474">
        <f>-'Schulden-Zinsen'!D24</f>
        <v>0</v>
      </c>
      <c r="F25" s="474">
        <f>-'Schulden-Zinsen'!E24</f>
        <v>0</v>
      </c>
      <c r="G25" s="474">
        <f>-'Schulden-Zinsen'!F24</f>
        <v>0</v>
      </c>
      <c r="H25" s="474">
        <f>-'Schulden-Zinsen'!G24</f>
        <v>0</v>
      </c>
      <c r="I25" s="474">
        <f>-'Schulden-Zinsen'!H24</f>
        <v>0</v>
      </c>
      <c r="J25" s="474">
        <f>-'Schulden-Zinsen'!I24</f>
        <v>0</v>
      </c>
      <c r="K25" s="474">
        <f>-'Schulden-Zinsen'!J24</f>
        <v>0</v>
      </c>
      <c r="L25" s="474">
        <f>-'Schulden-Zinsen'!K24</f>
        <v>0</v>
      </c>
      <c r="M25" s="474">
        <f>-'Schulden-Zinsen'!L24</f>
        <v>0</v>
      </c>
      <c r="N25" s="474">
        <f>-'Schulden-Zinsen'!M24</f>
        <v>0</v>
      </c>
      <c r="O25" s="474">
        <f>-'Schulden-Zinsen'!N24</f>
        <v>0</v>
      </c>
    </row>
    <row r="26" spans="1:17" hidden="1" x14ac:dyDescent="0.2">
      <c r="A26" s="356" t="str">
        <f>IF('Schulden-Zinsen'!A25="","",'Schulden-Zinsen'!A25)</f>
        <v/>
      </c>
      <c r="B26" s="329"/>
      <c r="C26" s="224">
        <f t="shared" si="2"/>
        <v>0</v>
      </c>
      <c r="D26" s="330">
        <f>'Schulden-Zinsen'!O25</f>
        <v>0</v>
      </c>
      <c r="E26" s="474">
        <f>-'Schulden-Zinsen'!D25</f>
        <v>0</v>
      </c>
      <c r="F26" s="474">
        <f>-'Schulden-Zinsen'!E25</f>
        <v>0</v>
      </c>
      <c r="G26" s="474">
        <f>-'Schulden-Zinsen'!F25</f>
        <v>0</v>
      </c>
      <c r="H26" s="474">
        <f>-'Schulden-Zinsen'!G25</f>
        <v>0</v>
      </c>
      <c r="I26" s="474">
        <f>-'Schulden-Zinsen'!H25</f>
        <v>0</v>
      </c>
      <c r="J26" s="474">
        <f>-'Schulden-Zinsen'!I25</f>
        <v>0</v>
      </c>
      <c r="K26" s="474">
        <f>-'Schulden-Zinsen'!J25</f>
        <v>0</v>
      </c>
      <c r="L26" s="474">
        <f>-'Schulden-Zinsen'!K25</f>
        <v>0</v>
      </c>
      <c r="M26" s="474">
        <f>-'Schulden-Zinsen'!L25</f>
        <v>0</v>
      </c>
      <c r="N26" s="474">
        <f>-'Schulden-Zinsen'!M25</f>
        <v>0</v>
      </c>
      <c r="O26" s="474">
        <f>-'Schulden-Zinsen'!N25</f>
        <v>0</v>
      </c>
    </row>
    <row r="27" spans="1:17" hidden="1" x14ac:dyDescent="0.2">
      <c r="A27" s="356" t="str">
        <f>IF('Schulden-Zinsen'!A26="","",'Schulden-Zinsen'!A26)</f>
        <v/>
      </c>
      <c r="B27" s="329"/>
      <c r="C27" s="224">
        <f t="shared" si="2"/>
        <v>0</v>
      </c>
      <c r="D27" s="330">
        <f>'Schulden-Zinsen'!O26</f>
        <v>0</v>
      </c>
      <c r="E27" s="474">
        <f>-'Schulden-Zinsen'!D26</f>
        <v>0</v>
      </c>
      <c r="F27" s="474">
        <f>-'Schulden-Zinsen'!E26</f>
        <v>0</v>
      </c>
      <c r="G27" s="474">
        <f>-'Schulden-Zinsen'!F26</f>
        <v>0</v>
      </c>
      <c r="H27" s="474">
        <f>-'Schulden-Zinsen'!G26</f>
        <v>0</v>
      </c>
      <c r="I27" s="474">
        <f>-'Schulden-Zinsen'!H26</f>
        <v>0</v>
      </c>
      <c r="J27" s="474">
        <f>-'Schulden-Zinsen'!I26</f>
        <v>0</v>
      </c>
      <c r="K27" s="474">
        <f>-'Schulden-Zinsen'!J26</f>
        <v>0</v>
      </c>
      <c r="L27" s="474">
        <f>-'Schulden-Zinsen'!K26</f>
        <v>0</v>
      </c>
      <c r="M27" s="474">
        <f>-'Schulden-Zinsen'!L26</f>
        <v>0</v>
      </c>
      <c r="N27" s="474">
        <f>-'Schulden-Zinsen'!M26</f>
        <v>0</v>
      </c>
      <c r="O27" s="474">
        <f>-'Schulden-Zinsen'!N26</f>
        <v>0</v>
      </c>
    </row>
    <row r="28" spans="1:17" hidden="1" x14ac:dyDescent="0.2">
      <c r="A28" s="356" t="str">
        <f>IF('Schulden-Zinsen'!A27="","",'Schulden-Zinsen'!A27)</f>
        <v/>
      </c>
      <c r="B28" s="329"/>
      <c r="C28" s="224">
        <f t="shared" si="2"/>
        <v>0</v>
      </c>
      <c r="D28" s="330">
        <f>'Schulden-Zinsen'!O27</f>
        <v>0</v>
      </c>
      <c r="E28" s="474">
        <f>-'Schulden-Zinsen'!D27</f>
        <v>0</v>
      </c>
      <c r="F28" s="474">
        <f>-'Schulden-Zinsen'!E27</f>
        <v>0</v>
      </c>
      <c r="G28" s="474">
        <f>-'Schulden-Zinsen'!F27</f>
        <v>0</v>
      </c>
      <c r="H28" s="474">
        <f>-'Schulden-Zinsen'!G27</f>
        <v>0</v>
      </c>
      <c r="I28" s="474">
        <f>-'Schulden-Zinsen'!H27</f>
        <v>0</v>
      </c>
      <c r="J28" s="474">
        <f>-'Schulden-Zinsen'!I27</f>
        <v>0</v>
      </c>
      <c r="K28" s="474">
        <f>-'Schulden-Zinsen'!J27</f>
        <v>0</v>
      </c>
      <c r="L28" s="474">
        <f>-'Schulden-Zinsen'!K27</f>
        <v>0</v>
      </c>
      <c r="M28" s="474">
        <f>-'Schulden-Zinsen'!L27</f>
        <v>0</v>
      </c>
      <c r="N28" s="474">
        <f>-'Schulden-Zinsen'!M27</f>
        <v>0</v>
      </c>
      <c r="O28" s="474">
        <f>-'Schulden-Zinsen'!N27</f>
        <v>0</v>
      </c>
    </row>
    <row r="29" spans="1:17" hidden="1" x14ac:dyDescent="0.2">
      <c r="A29" s="356" t="str">
        <f>IF('Schulden-Zinsen'!A28="","",'Schulden-Zinsen'!A28)</f>
        <v/>
      </c>
      <c r="B29" s="329"/>
      <c r="C29" s="224">
        <f t="shared" ref="C29:C38" si="3">SUM(E29:O29)</f>
        <v>0</v>
      </c>
      <c r="D29" s="330">
        <f>'Schulden-Zinsen'!O28</f>
        <v>0</v>
      </c>
      <c r="E29" s="474">
        <f>-'Schulden-Zinsen'!D28</f>
        <v>0</v>
      </c>
      <c r="F29" s="474">
        <f>-'Schulden-Zinsen'!E28</f>
        <v>0</v>
      </c>
      <c r="G29" s="474">
        <f>-'Schulden-Zinsen'!F28</f>
        <v>0</v>
      </c>
      <c r="H29" s="474">
        <f>-'Schulden-Zinsen'!G28</f>
        <v>0</v>
      </c>
      <c r="I29" s="474">
        <f>-'Schulden-Zinsen'!H28</f>
        <v>0</v>
      </c>
      <c r="J29" s="474">
        <f>-'Schulden-Zinsen'!I28</f>
        <v>0</v>
      </c>
      <c r="K29" s="474">
        <f>-'Schulden-Zinsen'!J28</f>
        <v>0</v>
      </c>
      <c r="L29" s="474">
        <f>-'Schulden-Zinsen'!K28</f>
        <v>0</v>
      </c>
      <c r="M29" s="474">
        <f>-'Schulden-Zinsen'!L28</f>
        <v>0</v>
      </c>
      <c r="N29" s="474">
        <f>-'Schulden-Zinsen'!M28</f>
        <v>0</v>
      </c>
      <c r="O29" s="474">
        <f>-'Schulden-Zinsen'!N28</f>
        <v>0</v>
      </c>
    </row>
    <row r="30" spans="1:17" hidden="1" x14ac:dyDescent="0.2">
      <c r="A30" s="356" t="str">
        <f>IF('Schulden-Zinsen'!A29="","",'Schulden-Zinsen'!A29)</f>
        <v/>
      </c>
      <c r="B30" s="329"/>
      <c r="C30" s="224">
        <f t="shared" si="3"/>
        <v>0</v>
      </c>
      <c r="D30" s="330">
        <f>'Schulden-Zinsen'!O29</f>
        <v>0</v>
      </c>
      <c r="E30" s="474">
        <f>-'Schulden-Zinsen'!D29</f>
        <v>0</v>
      </c>
      <c r="F30" s="474">
        <f>-'Schulden-Zinsen'!E29</f>
        <v>0</v>
      </c>
      <c r="G30" s="474">
        <f>-'Schulden-Zinsen'!F29</f>
        <v>0</v>
      </c>
      <c r="H30" s="474">
        <f>-'Schulden-Zinsen'!G29</f>
        <v>0</v>
      </c>
      <c r="I30" s="474">
        <f>-'Schulden-Zinsen'!H29</f>
        <v>0</v>
      </c>
      <c r="J30" s="474">
        <f>-'Schulden-Zinsen'!I29</f>
        <v>0</v>
      </c>
      <c r="K30" s="474">
        <f>-'Schulden-Zinsen'!J29</f>
        <v>0</v>
      </c>
      <c r="L30" s="474">
        <f>-'Schulden-Zinsen'!K29</f>
        <v>0</v>
      </c>
      <c r="M30" s="474">
        <f>-'Schulden-Zinsen'!L29</f>
        <v>0</v>
      </c>
      <c r="N30" s="474">
        <f>-'Schulden-Zinsen'!M29</f>
        <v>0</v>
      </c>
      <c r="O30" s="474">
        <f>-'Schulden-Zinsen'!N29</f>
        <v>0</v>
      </c>
    </row>
    <row r="31" spans="1:17" hidden="1" x14ac:dyDescent="0.2">
      <c r="A31" s="356" t="str">
        <f>IF('Schulden-Zinsen'!A30="","",'Schulden-Zinsen'!A30)</f>
        <v/>
      </c>
      <c r="B31" s="329"/>
      <c r="C31" s="224">
        <f t="shared" si="3"/>
        <v>0</v>
      </c>
      <c r="D31" s="330">
        <f>'Schulden-Zinsen'!O30</f>
        <v>0</v>
      </c>
      <c r="E31" s="474">
        <f>-'Schulden-Zinsen'!D30</f>
        <v>0</v>
      </c>
      <c r="F31" s="474">
        <f>-'Schulden-Zinsen'!E30</f>
        <v>0</v>
      </c>
      <c r="G31" s="474">
        <f>-'Schulden-Zinsen'!F30</f>
        <v>0</v>
      </c>
      <c r="H31" s="474">
        <f>-'Schulden-Zinsen'!G30</f>
        <v>0</v>
      </c>
      <c r="I31" s="474">
        <f>-'Schulden-Zinsen'!H30</f>
        <v>0</v>
      </c>
      <c r="J31" s="474">
        <f>-'Schulden-Zinsen'!I30</f>
        <v>0</v>
      </c>
      <c r="K31" s="474">
        <f>-'Schulden-Zinsen'!J30</f>
        <v>0</v>
      </c>
      <c r="L31" s="474">
        <f>-'Schulden-Zinsen'!K30</f>
        <v>0</v>
      </c>
      <c r="M31" s="474">
        <f>-'Schulden-Zinsen'!L30</f>
        <v>0</v>
      </c>
      <c r="N31" s="474">
        <f>-'Schulden-Zinsen'!M30</f>
        <v>0</v>
      </c>
      <c r="O31" s="474">
        <f>-'Schulden-Zinsen'!N30</f>
        <v>0</v>
      </c>
    </row>
    <row r="32" spans="1:17" hidden="1" x14ac:dyDescent="0.2">
      <c r="A32" s="356" t="str">
        <f>IF('Schulden-Zinsen'!A31="","",'Schulden-Zinsen'!A31)</f>
        <v/>
      </c>
      <c r="B32" s="329"/>
      <c r="C32" s="224">
        <f t="shared" si="3"/>
        <v>0</v>
      </c>
      <c r="D32" s="330">
        <f>'Schulden-Zinsen'!O31</f>
        <v>0</v>
      </c>
      <c r="E32" s="474">
        <f>-'Schulden-Zinsen'!D31</f>
        <v>0</v>
      </c>
      <c r="F32" s="474">
        <f>-'Schulden-Zinsen'!E31</f>
        <v>0</v>
      </c>
      <c r="G32" s="474">
        <f>-'Schulden-Zinsen'!F31</f>
        <v>0</v>
      </c>
      <c r="H32" s="474">
        <f>-'Schulden-Zinsen'!G31</f>
        <v>0</v>
      </c>
      <c r="I32" s="474">
        <f>-'Schulden-Zinsen'!H31</f>
        <v>0</v>
      </c>
      <c r="J32" s="474">
        <f>-'Schulden-Zinsen'!I31</f>
        <v>0</v>
      </c>
      <c r="K32" s="474">
        <f>-'Schulden-Zinsen'!J31</f>
        <v>0</v>
      </c>
      <c r="L32" s="474">
        <f>-'Schulden-Zinsen'!K31</f>
        <v>0</v>
      </c>
      <c r="M32" s="474">
        <f>-'Schulden-Zinsen'!L31</f>
        <v>0</v>
      </c>
      <c r="N32" s="474">
        <f>-'Schulden-Zinsen'!M31</f>
        <v>0</v>
      </c>
      <c r="O32" s="474">
        <f>-'Schulden-Zinsen'!N31</f>
        <v>0</v>
      </c>
    </row>
    <row r="33" spans="1:15" hidden="1" x14ac:dyDescent="0.2">
      <c r="A33" s="356" t="str">
        <f>IF('Schulden-Zinsen'!A32="","",'Schulden-Zinsen'!A32)</f>
        <v/>
      </c>
      <c r="B33" s="329"/>
      <c r="C33" s="224">
        <f t="shared" si="3"/>
        <v>0</v>
      </c>
      <c r="D33" s="330">
        <f>'Schulden-Zinsen'!O32</f>
        <v>0</v>
      </c>
      <c r="E33" s="474">
        <f>-'Schulden-Zinsen'!D32</f>
        <v>0</v>
      </c>
      <c r="F33" s="474">
        <f>-'Schulden-Zinsen'!E32</f>
        <v>0</v>
      </c>
      <c r="G33" s="474">
        <f>-'Schulden-Zinsen'!F32</f>
        <v>0</v>
      </c>
      <c r="H33" s="474">
        <f>-'Schulden-Zinsen'!G32</f>
        <v>0</v>
      </c>
      <c r="I33" s="474">
        <f>-'Schulden-Zinsen'!H32</f>
        <v>0</v>
      </c>
      <c r="J33" s="474">
        <f>-'Schulden-Zinsen'!I32</f>
        <v>0</v>
      </c>
      <c r="K33" s="474">
        <f>-'Schulden-Zinsen'!J32</f>
        <v>0</v>
      </c>
      <c r="L33" s="474">
        <f>-'Schulden-Zinsen'!K32</f>
        <v>0</v>
      </c>
      <c r="M33" s="474">
        <f>-'Schulden-Zinsen'!L32</f>
        <v>0</v>
      </c>
      <c r="N33" s="474">
        <f>-'Schulden-Zinsen'!M32</f>
        <v>0</v>
      </c>
      <c r="O33" s="474">
        <f>-'Schulden-Zinsen'!N32</f>
        <v>0</v>
      </c>
    </row>
    <row r="34" spans="1:15" hidden="1" x14ac:dyDescent="0.2">
      <c r="A34" s="356" t="str">
        <f>IF('Schulden-Zinsen'!A33="","",'Schulden-Zinsen'!A33)</f>
        <v/>
      </c>
      <c r="B34" s="329"/>
      <c r="C34" s="224">
        <f t="shared" si="3"/>
        <v>0</v>
      </c>
      <c r="D34" s="330">
        <f>'Schulden-Zinsen'!O33</f>
        <v>0</v>
      </c>
      <c r="E34" s="474">
        <f>-'Schulden-Zinsen'!D33</f>
        <v>0</v>
      </c>
      <c r="F34" s="474">
        <f>-'Schulden-Zinsen'!E33</f>
        <v>0</v>
      </c>
      <c r="G34" s="474">
        <f>-'Schulden-Zinsen'!F33</f>
        <v>0</v>
      </c>
      <c r="H34" s="474">
        <f>-'Schulden-Zinsen'!G33</f>
        <v>0</v>
      </c>
      <c r="I34" s="474">
        <f>-'Schulden-Zinsen'!H33</f>
        <v>0</v>
      </c>
      <c r="J34" s="474">
        <f>-'Schulden-Zinsen'!I33</f>
        <v>0</v>
      </c>
      <c r="K34" s="474">
        <f>-'Schulden-Zinsen'!J33</f>
        <v>0</v>
      </c>
      <c r="L34" s="474">
        <f>-'Schulden-Zinsen'!K33</f>
        <v>0</v>
      </c>
      <c r="M34" s="474">
        <f>-'Schulden-Zinsen'!L33</f>
        <v>0</v>
      </c>
      <c r="N34" s="474">
        <f>-'Schulden-Zinsen'!M33</f>
        <v>0</v>
      </c>
      <c r="O34" s="474">
        <f>-'Schulden-Zinsen'!N33</f>
        <v>0</v>
      </c>
    </row>
    <row r="35" spans="1:15" hidden="1" x14ac:dyDescent="0.2">
      <c r="A35" s="356" t="str">
        <f>IF('Schulden-Zinsen'!A34="","",'Schulden-Zinsen'!A34)</f>
        <v/>
      </c>
      <c r="B35" s="329"/>
      <c r="C35" s="224">
        <f t="shared" si="3"/>
        <v>0</v>
      </c>
      <c r="D35" s="330">
        <f>'Schulden-Zinsen'!O34</f>
        <v>0</v>
      </c>
      <c r="E35" s="474">
        <f>-'Schulden-Zinsen'!D34</f>
        <v>0</v>
      </c>
      <c r="F35" s="474">
        <f>-'Schulden-Zinsen'!E34</f>
        <v>0</v>
      </c>
      <c r="G35" s="474">
        <f>-'Schulden-Zinsen'!F34</f>
        <v>0</v>
      </c>
      <c r="H35" s="474">
        <f>-'Schulden-Zinsen'!G34</f>
        <v>0</v>
      </c>
      <c r="I35" s="474">
        <f>-'Schulden-Zinsen'!H34</f>
        <v>0</v>
      </c>
      <c r="J35" s="474">
        <f>-'Schulden-Zinsen'!I34</f>
        <v>0</v>
      </c>
      <c r="K35" s="474">
        <f>-'Schulden-Zinsen'!J34</f>
        <v>0</v>
      </c>
      <c r="L35" s="474">
        <f>-'Schulden-Zinsen'!K34</f>
        <v>0</v>
      </c>
      <c r="M35" s="474">
        <f>-'Schulden-Zinsen'!L34</f>
        <v>0</v>
      </c>
      <c r="N35" s="474">
        <f>-'Schulden-Zinsen'!M34</f>
        <v>0</v>
      </c>
      <c r="O35" s="474">
        <f>-'Schulden-Zinsen'!N34</f>
        <v>0</v>
      </c>
    </row>
    <row r="36" spans="1:15" hidden="1" x14ac:dyDescent="0.2">
      <c r="A36" s="356" t="str">
        <f>IF('Schulden-Zinsen'!A35="","",'Schulden-Zinsen'!A35)</f>
        <v/>
      </c>
      <c r="B36" s="329"/>
      <c r="C36" s="224">
        <f t="shared" si="3"/>
        <v>0</v>
      </c>
      <c r="D36" s="330">
        <f>'Schulden-Zinsen'!O35</f>
        <v>0</v>
      </c>
      <c r="E36" s="474">
        <f>-'Schulden-Zinsen'!D35</f>
        <v>0</v>
      </c>
      <c r="F36" s="474">
        <f>-'Schulden-Zinsen'!E35</f>
        <v>0</v>
      </c>
      <c r="G36" s="474">
        <f>-'Schulden-Zinsen'!F35</f>
        <v>0</v>
      </c>
      <c r="H36" s="474">
        <f>-'Schulden-Zinsen'!G35</f>
        <v>0</v>
      </c>
      <c r="I36" s="474">
        <f>-'Schulden-Zinsen'!H35</f>
        <v>0</v>
      </c>
      <c r="J36" s="474">
        <f>-'Schulden-Zinsen'!I35</f>
        <v>0</v>
      </c>
      <c r="K36" s="474">
        <f>-'Schulden-Zinsen'!J35</f>
        <v>0</v>
      </c>
      <c r="L36" s="474">
        <f>-'Schulden-Zinsen'!K35</f>
        <v>0</v>
      </c>
      <c r="M36" s="474">
        <f>-'Schulden-Zinsen'!L35</f>
        <v>0</v>
      </c>
      <c r="N36" s="474">
        <f>-'Schulden-Zinsen'!M35</f>
        <v>0</v>
      </c>
      <c r="O36" s="474">
        <f>-'Schulden-Zinsen'!N35</f>
        <v>0</v>
      </c>
    </row>
    <row r="37" spans="1:15" hidden="1" x14ac:dyDescent="0.2">
      <c r="A37" s="356" t="str">
        <f>IF('Schulden-Zinsen'!A36="","",'Schulden-Zinsen'!A36)</f>
        <v/>
      </c>
      <c r="B37" s="329"/>
      <c r="C37" s="224">
        <f t="shared" si="3"/>
        <v>0</v>
      </c>
      <c r="D37" s="330">
        <f>'Schulden-Zinsen'!O36</f>
        <v>0</v>
      </c>
      <c r="E37" s="474">
        <f>-'Schulden-Zinsen'!D36</f>
        <v>0</v>
      </c>
      <c r="F37" s="474">
        <f>-'Schulden-Zinsen'!E36</f>
        <v>0</v>
      </c>
      <c r="G37" s="474">
        <f>-'Schulden-Zinsen'!F36</f>
        <v>0</v>
      </c>
      <c r="H37" s="474">
        <f>-'Schulden-Zinsen'!G36</f>
        <v>0</v>
      </c>
      <c r="I37" s="474">
        <f>-'Schulden-Zinsen'!H36</f>
        <v>0</v>
      </c>
      <c r="J37" s="474">
        <f>-'Schulden-Zinsen'!I36</f>
        <v>0</v>
      </c>
      <c r="K37" s="474">
        <f>-'Schulden-Zinsen'!J36</f>
        <v>0</v>
      </c>
      <c r="L37" s="474">
        <f>-'Schulden-Zinsen'!K36</f>
        <v>0</v>
      </c>
      <c r="M37" s="474">
        <f>-'Schulden-Zinsen'!L36</f>
        <v>0</v>
      </c>
      <c r="N37" s="474">
        <f>-'Schulden-Zinsen'!M36</f>
        <v>0</v>
      </c>
      <c r="O37" s="474">
        <f>-'Schulden-Zinsen'!N36</f>
        <v>0</v>
      </c>
    </row>
    <row r="38" spans="1:15" hidden="1" x14ac:dyDescent="0.2">
      <c r="A38" s="356" t="str">
        <f>IF('Schulden-Zinsen'!A37="","",'Schulden-Zinsen'!A37)</f>
        <v/>
      </c>
      <c r="B38" s="329"/>
      <c r="C38" s="224">
        <f t="shared" si="3"/>
        <v>0</v>
      </c>
      <c r="D38" s="330">
        <f>'Schulden-Zinsen'!O37</f>
        <v>0</v>
      </c>
      <c r="E38" s="474">
        <f>-'Schulden-Zinsen'!D37</f>
        <v>0</v>
      </c>
      <c r="F38" s="474">
        <f>-'Schulden-Zinsen'!E37</f>
        <v>0</v>
      </c>
      <c r="G38" s="474">
        <f>-'Schulden-Zinsen'!F37</f>
        <v>0</v>
      </c>
      <c r="H38" s="474">
        <f>-'Schulden-Zinsen'!G37</f>
        <v>0</v>
      </c>
      <c r="I38" s="474">
        <f>-'Schulden-Zinsen'!H37</f>
        <v>0</v>
      </c>
      <c r="J38" s="474">
        <f>-'Schulden-Zinsen'!I37</f>
        <v>0</v>
      </c>
      <c r="K38" s="474">
        <f>-'Schulden-Zinsen'!J37</f>
        <v>0</v>
      </c>
      <c r="L38" s="474">
        <f>-'Schulden-Zinsen'!K37</f>
        <v>0</v>
      </c>
      <c r="M38" s="474">
        <f>-'Schulden-Zinsen'!L37</f>
        <v>0</v>
      </c>
      <c r="N38" s="474">
        <f>-'Schulden-Zinsen'!M37</f>
        <v>0</v>
      </c>
      <c r="O38" s="474">
        <f>-'Schulden-Zinsen'!N37</f>
        <v>0</v>
      </c>
    </row>
    <row r="39" spans="1:15" hidden="1" x14ac:dyDescent="0.2">
      <c r="A39" s="356" t="str">
        <f>IF('Schulden-Zinsen'!A38="","",'Schulden-Zinsen'!A38)</f>
        <v/>
      </c>
      <c r="B39" s="329"/>
      <c r="C39" s="224">
        <f t="shared" si="2"/>
        <v>0</v>
      </c>
      <c r="D39" s="330">
        <f>'Schulden-Zinsen'!O38</f>
        <v>0</v>
      </c>
      <c r="E39" s="474">
        <f>-'Schulden-Zinsen'!D38</f>
        <v>0</v>
      </c>
      <c r="F39" s="474">
        <f>-'Schulden-Zinsen'!E38</f>
        <v>0</v>
      </c>
      <c r="G39" s="474">
        <f>-'Schulden-Zinsen'!F38</f>
        <v>0</v>
      </c>
      <c r="H39" s="474">
        <f>-'Schulden-Zinsen'!G38</f>
        <v>0</v>
      </c>
      <c r="I39" s="474">
        <f>-'Schulden-Zinsen'!H38</f>
        <v>0</v>
      </c>
      <c r="J39" s="474">
        <f>-'Schulden-Zinsen'!I38</f>
        <v>0</v>
      </c>
      <c r="K39" s="474">
        <f>-'Schulden-Zinsen'!J38</f>
        <v>0</v>
      </c>
      <c r="L39" s="474">
        <f>-'Schulden-Zinsen'!K38</f>
        <v>0</v>
      </c>
      <c r="M39" s="474">
        <f>-'Schulden-Zinsen'!L38</f>
        <v>0</v>
      </c>
      <c r="N39" s="474">
        <f>-'Schulden-Zinsen'!M38</f>
        <v>0</v>
      </c>
      <c r="O39" s="474">
        <f>-'Schulden-Zinsen'!N38</f>
        <v>0</v>
      </c>
    </row>
    <row r="40" spans="1:15" hidden="1" x14ac:dyDescent="0.2">
      <c r="A40" s="356" t="str">
        <f>IF('Schulden-Zinsen'!A39="","",'Schulden-Zinsen'!A39)</f>
        <v/>
      </c>
      <c r="B40" s="329"/>
      <c r="C40" s="224">
        <f t="shared" si="2"/>
        <v>0</v>
      </c>
      <c r="D40" s="330">
        <f>'Schulden-Zinsen'!O39</f>
        <v>0</v>
      </c>
      <c r="E40" s="474">
        <f>-'Schulden-Zinsen'!D39</f>
        <v>0</v>
      </c>
      <c r="F40" s="474">
        <f>-'Schulden-Zinsen'!E39</f>
        <v>0</v>
      </c>
      <c r="G40" s="474">
        <f>-'Schulden-Zinsen'!F39</f>
        <v>0</v>
      </c>
      <c r="H40" s="474">
        <f>-'Schulden-Zinsen'!G39</f>
        <v>0</v>
      </c>
      <c r="I40" s="474">
        <f>-'Schulden-Zinsen'!H39</f>
        <v>0</v>
      </c>
      <c r="J40" s="474">
        <f>-'Schulden-Zinsen'!I39</f>
        <v>0</v>
      </c>
      <c r="K40" s="474">
        <f>-'Schulden-Zinsen'!J39</f>
        <v>0</v>
      </c>
      <c r="L40" s="474">
        <f>-'Schulden-Zinsen'!K39</f>
        <v>0</v>
      </c>
      <c r="M40" s="474">
        <f>-'Schulden-Zinsen'!L39</f>
        <v>0</v>
      </c>
      <c r="N40" s="474">
        <f>-'Schulden-Zinsen'!M39</f>
        <v>0</v>
      </c>
      <c r="O40" s="474">
        <f>-'Schulden-Zinsen'!N39</f>
        <v>0</v>
      </c>
    </row>
    <row r="41" spans="1:15" hidden="1" x14ac:dyDescent="0.2">
      <c r="A41" s="302" t="str">
        <f>IF('Schulden-Zinsen'!A40="","",'Schulden-Zinsen'!A40)</f>
        <v/>
      </c>
      <c r="B41" s="444"/>
      <c r="C41" s="224">
        <f t="shared" si="2"/>
        <v>0</v>
      </c>
      <c r="D41" s="330">
        <f>'Schulden-Zinsen'!O40</f>
        <v>0</v>
      </c>
      <c r="E41" s="474">
        <f>-'Schulden-Zinsen'!D40</f>
        <v>0</v>
      </c>
      <c r="F41" s="474">
        <f>-'Schulden-Zinsen'!E40</f>
        <v>0</v>
      </c>
      <c r="G41" s="474">
        <f>-'Schulden-Zinsen'!F40</f>
        <v>0</v>
      </c>
      <c r="H41" s="474">
        <f>-'Schulden-Zinsen'!G40</f>
        <v>0</v>
      </c>
      <c r="I41" s="474">
        <f>-'Schulden-Zinsen'!H40</f>
        <v>0</v>
      </c>
      <c r="J41" s="474">
        <f>-'Schulden-Zinsen'!I40</f>
        <v>0</v>
      </c>
      <c r="K41" s="474">
        <f>-'Schulden-Zinsen'!J40</f>
        <v>0</v>
      </c>
      <c r="L41" s="474">
        <f>-'Schulden-Zinsen'!K40</f>
        <v>0</v>
      </c>
      <c r="M41" s="474">
        <f>-'Schulden-Zinsen'!L40</f>
        <v>0</v>
      </c>
      <c r="N41" s="474">
        <f>-'Schulden-Zinsen'!M40</f>
        <v>0</v>
      </c>
      <c r="O41" s="474">
        <f>-'Schulden-Zinsen'!N40</f>
        <v>0</v>
      </c>
    </row>
    <row r="42" spans="1:15" x14ac:dyDescent="0.2">
      <c r="A42" s="472"/>
      <c r="B42" s="473"/>
      <c r="O42" s="517"/>
    </row>
    <row r="43" spans="1:15" ht="15.75" x14ac:dyDescent="0.2">
      <c r="A43" s="787" t="s">
        <v>352</v>
      </c>
      <c r="B43" s="788"/>
      <c r="C43" s="443"/>
      <c r="D43" s="443"/>
      <c r="E43" s="245">
        <f>SUM(E4:E41)</f>
        <v>0</v>
      </c>
      <c r="F43" s="245">
        <f t="shared" ref="F43:O43" si="4">+E43+SUM(F4:F41)</f>
        <v>0</v>
      </c>
      <c r="G43" s="245">
        <f t="shared" si="4"/>
        <v>0</v>
      </c>
      <c r="H43" s="245">
        <f t="shared" si="4"/>
        <v>0</v>
      </c>
      <c r="I43" s="245">
        <f t="shared" si="4"/>
        <v>0</v>
      </c>
      <c r="J43" s="245">
        <f t="shared" si="4"/>
        <v>0</v>
      </c>
      <c r="K43" s="245">
        <f t="shared" si="4"/>
        <v>0</v>
      </c>
      <c r="L43" s="245">
        <f t="shared" si="4"/>
        <v>0</v>
      </c>
      <c r="M43" s="245">
        <f t="shared" si="4"/>
        <v>0</v>
      </c>
      <c r="N43" s="245">
        <f t="shared" si="4"/>
        <v>0</v>
      </c>
      <c r="O43" s="245">
        <f t="shared" si="4"/>
        <v>0</v>
      </c>
    </row>
    <row r="45" spans="1:15" x14ac:dyDescent="0.2">
      <c r="A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x14ac:dyDescent="0.2">
      <c r="C46" s="470"/>
      <c r="D46" s="471"/>
      <c r="F46" s="470"/>
      <c r="G46" s="470"/>
      <c r="H46" s="470"/>
      <c r="I46" s="470"/>
      <c r="J46" s="470"/>
      <c r="K46" s="470"/>
      <c r="L46" s="470"/>
      <c r="M46" s="470"/>
      <c r="N46" s="470"/>
      <c r="O46" s="470"/>
    </row>
  </sheetData>
  <sheetProtection algorithmName="SHA-512" hashValue="vfKzzMcUMBvbKerXrB1GSnkP0gEUZhw4CfBorqKBI830bv9LINvwDG/RfGDlWsCYdoFzFzdMxAtqRRIgZXDsgA==" saltValue="0HVGhqiwkwCLert1n0flBw==" spinCount="100000" sheet="1" objects="1" scenarios="1"/>
  <mergeCells count="2">
    <mergeCell ref="A3:B3"/>
    <mergeCell ref="A43:B43"/>
  </mergeCells>
  <phoneticPr fontId="36" type="noConversion"/>
  <pageMargins left="0.78740157480314965" right="0.6692913385826772" top="0.6692913385826772" bottom="0.98425196850393704" header="0.51181102362204722" footer="0.51181102362204722"/>
  <pageSetup paperSize="9" scale="80" orientation="landscape" r:id="rId1"/>
  <headerFooter alignWithMargins="0">
    <oddFooter>&amp;L&amp;"Arial,Standard"&amp;8&amp;F / &amp;A&amp;R&amp;"Arial,Standard"&amp;8&amp;D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9505" r:id="rId4" name="Button 1">
              <controlPr defaultSize="0" print="0" autoFill="0" autoPict="0" macro="[0]!Drucken">
                <anchor moveWithCells="1">
                  <from>
                    <xdr:col>4</xdr:col>
                    <xdr:colOff>609600</xdr:colOff>
                    <xdr:row>0</xdr:row>
                    <xdr:rowOff>85725</xdr:rowOff>
                  </from>
                  <to>
                    <xdr:col>6</xdr:col>
                    <xdr:colOff>228600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>
    <tabColor indexed="8"/>
    <pageSetUpPr fitToPage="1"/>
  </sheetPr>
  <dimension ref="A1:AG181"/>
  <sheetViews>
    <sheetView showGridLines="0" showRowColHeaders="0" defaultGridColor="0" colorId="8" zoomScale="140" zoomScaleNormal="150" workbookViewId="0">
      <pane xSplit="2" ySplit="3" topLeftCell="C4" activePane="bottomRight" state="frozen"/>
      <selection pane="topRight"/>
      <selection pane="bottomLeft"/>
      <selection pane="bottomRight" activeCell="C3" sqref="C3"/>
    </sheetView>
  </sheetViews>
  <sheetFormatPr baseColWidth="10" defaultColWidth="0" defaultRowHeight="12.75" zeroHeight="1" x14ac:dyDescent="0.2"/>
  <cols>
    <col min="1" max="1" width="23.28515625" style="2" customWidth="1"/>
    <col min="2" max="2" width="25.28515625" style="2" customWidth="1"/>
    <col min="3" max="4" width="10.7109375" style="2" customWidth="1"/>
    <col min="5" max="5" width="11.42578125" style="2" customWidth="1"/>
    <col min="6" max="7" width="10.7109375" style="2" customWidth="1"/>
    <col min="8" max="8" width="10.7109375" style="1" customWidth="1"/>
    <col min="9" max="13" width="10.7109375" style="2" customWidth="1"/>
    <col min="14" max="14" width="2.7109375" style="2" customWidth="1"/>
    <col min="15" max="33" width="10.7109375" style="2" hidden="1" customWidth="1"/>
    <col min="34" max="16384" width="0" style="2" hidden="1"/>
  </cols>
  <sheetData>
    <row r="1" spans="1:13" s="11" customFormat="1" ht="24.95" customHeight="1" x14ac:dyDescent="0.2">
      <c r="A1" s="43" t="str">
        <f>"Übersicht Aufgaben- und Finanzplanung "&amp;Ausgangslage!D5-1&amp;" - "&amp;Ausgangslage!D5+Ausgangslage!I5-1</f>
        <v>Übersicht Aufgaben- und Finanzplanung 2023 - 2033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3" customFormat="1" ht="12.75" customHeight="1" x14ac:dyDescent="0.2">
      <c r="A2" s="10"/>
      <c r="B2" s="10"/>
      <c r="C2" s="10"/>
      <c r="D2" s="10"/>
      <c r="E2" s="10"/>
      <c r="F2" s="10"/>
      <c r="G2" s="10"/>
      <c r="H2" s="10"/>
      <c r="I2" s="66"/>
      <c r="J2" s="10"/>
      <c r="K2" s="66"/>
      <c r="L2" s="10"/>
      <c r="M2" s="10"/>
    </row>
    <row r="3" spans="1:13" s="13" customFormat="1" ht="12.75" customHeight="1" x14ac:dyDescent="0.2">
      <c r="A3" s="67"/>
      <c r="B3" s="68"/>
      <c r="C3" s="459">
        <f>Ausgangslage!D5-1</f>
        <v>2023</v>
      </c>
      <c r="D3" s="459">
        <f>C3+1</f>
        <v>2024</v>
      </c>
      <c r="E3" s="459">
        <f t="shared" ref="E3:L3" si="0">D3+1</f>
        <v>2025</v>
      </c>
      <c r="F3" s="459">
        <f t="shared" si="0"/>
        <v>2026</v>
      </c>
      <c r="G3" s="459">
        <f t="shared" si="0"/>
        <v>2027</v>
      </c>
      <c r="H3" s="459">
        <f t="shared" si="0"/>
        <v>2028</v>
      </c>
      <c r="I3" s="459">
        <f t="shared" si="0"/>
        <v>2029</v>
      </c>
      <c r="J3" s="459">
        <f t="shared" si="0"/>
        <v>2030</v>
      </c>
      <c r="K3" s="459">
        <f t="shared" si="0"/>
        <v>2031</v>
      </c>
      <c r="L3" s="459">
        <f t="shared" si="0"/>
        <v>2032</v>
      </c>
      <c r="M3" s="459">
        <f>L3+1</f>
        <v>2033</v>
      </c>
    </row>
    <row r="4" spans="1:13" s="13" customFormat="1" ht="12.75" customHeight="1" x14ac:dyDescent="0.2">
      <c r="A4" s="896" t="s">
        <v>75</v>
      </c>
      <c r="B4" s="897"/>
      <c r="C4" s="69">
        <f>'Plan-ER'!D4</f>
        <v>0</v>
      </c>
      <c r="D4" s="69">
        <f>'Plan-ER'!E4</f>
        <v>0</v>
      </c>
      <c r="E4" s="69">
        <f>'Plan-ER'!F4</f>
        <v>0</v>
      </c>
      <c r="F4" s="69">
        <f>'Plan-ER'!G4</f>
        <v>0</v>
      </c>
      <c r="G4" s="69">
        <f>'Plan-ER'!H4</f>
        <v>0</v>
      </c>
      <c r="H4" s="69">
        <f>'Plan-ER'!I4</f>
        <v>0</v>
      </c>
      <c r="I4" s="69">
        <f>'Plan-ER'!J4</f>
        <v>0</v>
      </c>
      <c r="J4" s="69">
        <f>'Plan-ER'!K4</f>
        <v>0</v>
      </c>
      <c r="K4" s="69">
        <f>'Plan-ER'!L4</f>
        <v>0</v>
      </c>
      <c r="L4" s="69">
        <f>'Plan-ER'!M4</f>
        <v>0</v>
      </c>
      <c r="M4" s="69">
        <f>'Plan-ER'!N4</f>
        <v>0</v>
      </c>
    </row>
    <row r="5" spans="1:13" s="13" customFormat="1" ht="12.75" customHeight="1" x14ac:dyDescent="0.2">
      <c r="A5" s="896" t="s">
        <v>76</v>
      </c>
      <c r="B5" s="897"/>
      <c r="C5" s="225">
        <f>'Plan-ER'!D5</f>
        <v>0</v>
      </c>
      <c r="D5" s="225">
        <f>'Plan-ER'!E5</f>
        <v>0</v>
      </c>
      <c r="E5" s="225">
        <f>'Plan-ER'!F5</f>
        <v>0</v>
      </c>
      <c r="F5" s="225">
        <f>'Plan-ER'!G5</f>
        <v>0</v>
      </c>
      <c r="G5" s="225">
        <f>'Plan-ER'!H5</f>
        <v>0</v>
      </c>
      <c r="H5" s="225">
        <f>'Plan-ER'!I5</f>
        <v>0</v>
      </c>
      <c r="I5" s="225">
        <f>'Plan-ER'!J5</f>
        <v>0</v>
      </c>
      <c r="J5" s="225">
        <f>'Plan-ER'!K5</f>
        <v>0</v>
      </c>
      <c r="K5" s="225">
        <f>'Plan-ER'!L5</f>
        <v>0</v>
      </c>
      <c r="L5" s="225">
        <f>'Plan-ER'!M5</f>
        <v>0</v>
      </c>
      <c r="M5" s="225">
        <f>'Plan-ER'!N5</f>
        <v>0</v>
      </c>
    </row>
    <row r="6" spans="1:13" s="13" customFormat="1" ht="12.75" customHeight="1" x14ac:dyDescent="0.2">
      <c r="A6" s="125"/>
      <c r="B6" s="326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460"/>
    </row>
    <row r="7" spans="1:13" s="13" customFormat="1" ht="12.75" customHeight="1" x14ac:dyDescent="0.2">
      <c r="A7" s="67"/>
      <c r="B7" s="68"/>
      <c r="C7" s="459">
        <f>C3</f>
        <v>2023</v>
      </c>
      <c r="D7" s="459">
        <f>C7+1</f>
        <v>2024</v>
      </c>
      <c r="E7" s="459">
        <f t="shared" ref="E7:L7" si="1">D7+1</f>
        <v>2025</v>
      </c>
      <c r="F7" s="459">
        <f t="shared" si="1"/>
        <v>2026</v>
      </c>
      <c r="G7" s="459">
        <f t="shared" si="1"/>
        <v>2027</v>
      </c>
      <c r="H7" s="459">
        <f t="shared" si="1"/>
        <v>2028</v>
      </c>
      <c r="I7" s="459">
        <f t="shared" si="1"/>
        <v>2029</v>
      </c>
      <c r="J7" s="459">
        <f t="shared" si="1"/>
        <v>2030</v>
      </c>
      <c r="K7" s="459">
        <f t="shared" si="1"/>
        <v>2031</v>
      </c>
      <c r="L7" s="459">
        <f t="shared" si="1"/>
        <v>2032</v>
      </c>
      <c r="M7" s="459">
        <f>L7+1</f>
        <v>2033</v>
      </c>
    </row>
    <row r="8" spans="1:13" s="13" customFormat="1" ht="12.75" customHeight="1" x14ac:dyDescent="0.2">
      <c r="A8" s="899" t="s">
        <v>50</v>
      </c>
      <c r="B8" s="900"/>
      <c r="C8" s="69">
        <f>Budget!E23+Budget!E24</f>
        <v>0</v>
      </c>
      <c r="D8" s="69">
        <f>Budget!G23+Budget!G24</f>
        <v>0</v>
      </c>
      <c r="E8" s="69">
        <f>Investitionsplan!W5</f>
        <v>0</v>
      </c>
      <c r="F8" s="69">
        <f>Investitionsplan!X5</f>
        <v>0</v>
      </c>
      <c r="G8" s="69">
        <f>Investitionsplan!Y5</f>
        <v>0</v>
      </c>
      <c r="H8" s="69">
        <f>Investitionsplan!Z5</f>
        <v>0</v>
      </c>
      <c r="I8" s="69">
        <f>Investitionsplan!AA5</f>
        <v>0</v>
      </c>
      <c r="J8" s="69">
        <f>Investitionsplan!AB5</f>
        <v>0</v>
      </c>
      <c r="K8" s="69">
        <f>Investitionsplan!AC5</f>
        <v>0</v>
      </c>
      <c r="L8" s="69">
        <f>Investitionsplan!AD5</f>
        <v>0</v>
      </c>
      <c r="M8" s="69">
        <f>Investitionsplan!AE5</f>
        <v>0</v>
      </c>
    </row>
    <row r="9" spans="1:13" s="13" customFormat="1" ht="12.75" customHeight="1" x14ac:dyDescent="0.2">
      <c r="A9" s="901" t="s">
        <v>244</v>
      </c>
      <c r="B9" s="902"/>
      <c r="C9" s="475"/>
      <c r="D9" s="475"/>
      <c r="E9" s="70">
        <f>Investitionsplan!W9-Investitionsplan!W5</f>
        <v>0</v>
      </c>
      <c r="F9" s="70">
        <f>Investitionsplan!X9-Investitionsplan!X5</f>
        <v>0</v>
      </c>
      <c r="G9" s="70">
        <f>Investitionsplan!Y9-Investitionsplan!Y5</f>
        <v>0</v>
      </c>
      <c r="H9" s="70">
        <f>Investitionsplan!Z9-Investitionsplan!Z5</f>
        <v>0</v>
      </c>
      <c r="I9" s="70">
        <f>Investitionsplan!AA9-Investitionsplan!AA5</f>
        <v>0</v>
      </c>
      <c r="J9" s="70">
        <f>Investitionsplan!AB9-Investitionsplan!AB5</f>
        <v>0</v>
      </c>
      <c r="K9" s="70">
        <f>Investitionsplan!AC9-Investitionsplan!AC5</f>
        <v>0</v>
      </c>
      <c r="L9" s="70">
        <f>Investitionsplan!AD9-Investitionsplan!AD5</f>
        <v>0</v>
      </c>
      <c r="M9" s="70">
        <f>Investitionsplan!AE9-Investitionsplan!AE5</f>
        <v>0</v>
      </c>
    </row>
    <row r="10" spans="1:13" s="13" customFormat="1" ht="12.75" customHeight="1" x14ac:dyDescent="0.2">
      <c r="A10" s="894" t="s">
        <v>88</v>
      </c>
      <c r="B10" s="898"/>
      <c r="C10" s="71">
        <f>C8</f>
        <v>0</v>
      </c>
      <c r="D10" s="71">
        <f>D8</f>
        <v>0</v>
      </c>
      <c r="E10" s="71">
        <f>Investitionsplan!W9</f>
        <v>0</v>
      </c>
      <c r="F10" s="71">
        <f>Investitionsplan!X9</f>
        <v>0</v>
      </c>
      <c r="G10" s="71">
        <f>Investitionsplan!Y9</f>
        <v>0</v>
      </c>
      <c r="H10" s="71">
        <f>Investitionsplan!Z9</f>
        <v>0</v>
      </c>
      <c r="I10" s="71">
        <f>Investitionsplan!AA9</f>
        <v>0</v>
      </c>
      <c r="J10" s="71">
        <f>Investitionsplan!AB9</f>
        <v>0</v>
      </c>
      <c r="K10" s="71">
        <f>Investitionsplan!AC9</f>
        <v>0</v>
      </c>
      <c r="L10" s="71">
        <f>Investitionsplan!AD9</f>
        <v>0</v>
      </c>
      <c r="M10" s="71">
        <f>Investitionsplan!AE9</f>
        <v>0</v>
      </c>
    </row>
    <row r="11" spans="1:13" s="13" customFormat="1" ht="12.75" customHeight="1" x14ac:dyDescent="0.2"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3" customFormat="1" ht="12.75" customHeight="1" x14ac:dyDescent="0.2">
      <c r="A12" s="19"/>
      <c r="B12" s="72"/>
      <c r="C12" s="73">
        <f>C3</f>
        <v>2023</v>
      </c>
      <c r="D12" s="73">
        <f t="shared" ref="D12:L12" si="2">D3</f>
        <v>2024</v>
      </c>
      <c r="E12" s="73">
        <f t="shared" si="2"/>
        <v>2025</v>
      </c>
      <c r="F12" s="73">
        <f t="shared" si="2"/>
        <v>2026</v>
      </c>
      <c r="G12" s="73">
        <f t="shared" si="2"/>
        <v>2027</v>
      </c>
      <c r="H12" s="73">
        <f t="shared" si="2"/>
        <v>2028</v>
      </c>
      <c r="I12" s="73">
        <f t="shared" si="2"/>
        <v>2029</v>
      </c>
      <c r="J12" s="73">
        <f t="shared" si="2"/>
        <v>2030</v>
      </c>
      <c r="K12" s="73">
        <f t="shared" si="2"/>
        <v>2031</v>
      </c>
      <c r="L12" s="73">
        <f t="shared" si="2"/>
        <v>2032</v>
      </c>
      <c r="M12" s="73">
        <f>M3</f>
        <v>2033</v>
      </c>
    </row>
    <row r="13" spans="1:13" s="13" customFormat="1" ht="12.75" customHeight="1" x14ac:dyDescent="0.2">
      <c r="A13" s="884" t="s">
        <v>300</v>
      </c>
      <c r="B13" s="885"/>
      <c r="C13" s="69">
        <f>'Plan-ER'!D40</f>
        <v>0</v>
      </c>
      <c r="D13" s="69">
        <f>'Plan-ER'!E40</f>
        <v>0</v>
      </c>
      <c r="E13" s="69">
        <f>'Plan-ER'!F40</f>
        <v>0</v>
      </c>
      <c r="F13" s="69">
        <f>'Plan-ER'!G40</f>
        <v>0</v>
      </c>
      <c r="G13" s="69">
        <f>'Plan-ER'!H40</f>
        <v>0</v>
      </c>
      <c r="H13" s="69">
        <f>'Plan-ER'!I40</f>
        <v>0</v>
      </c>
      <c r="I13" s="69">
        <f>'Plan-ER'!J40</f>
        <v>0</v>
      </c>
      <c r="J13" s="69">
        <f>'Plan-ER'!K40</f>
        <v>0</v>
      </c>
      <c r="K13" s="69">
        <f>'Plan-ER'!L40</f>
        <v>0</v>
      </c>
      <c r="L13" s="69">
        <f>'Plan-ER'!M40</f>
        <v>0</v>
      </c>
      <c r="M13" s="69">
        <f>'Plan-ER'!N40</f>
        <v>0</v>
      </c>
    </row>
    <row r="14" spans="1:13" s="13" customFormat="1" ht="12.75" customHeight="1" x14ac:dyDescent="0.2">
      <c r="A14" s="890" t="s">
        <v>257</v>
      </c>
      <c r="B14" s="903"/>
      <c r="C14" s="74">
        <f>'Plan-ER'!D46</f>
        <v>0</v>
      </c>
      <c r="D14" s="74">
        <f>'Plan-ER'!E46</f>
        <v>0</v>
      </c>
      <c r="E14" s="74">
        <f>'Plan-ER'!F46</f>
        <v>0</v>
      </c>
      <c r="F14" s="74">
        <f>'Plan-ER'!G46</f>
        <v>0</v>
      </c>
      <c r="G14" s="74">
        <f>'Plan-ER'!H46</f>
        <v>0</v>
      </c>
      <c r="H14" s="74">
        <f>'Plan-ER'!I46</f>
        <v>0</v>
      </c>
      <c r="I14" s="74">
        <f>'Plan-ER'!J46</f>
        <v>0</v>
      </c>
      <c r="J14" s="74">
        <f>'Plan-ER'!K46</f>
        <v>0</v>
      </c>
      <c r="K14" s="74">
        <f>'Plan-ER'!L46</f>
        <v>0</v>
      </c>
      <c r="L14" s="74">
        <f>'Plan-ER'!M46</f>
        <v>0</v>
      </c>
      <c r="M14" s="74">
        <f>'Plan-ER'!N46</f>
        <v>0</v>
      </c>
    </row>
    <row r="15" spans="1:13" s="13" customFormat="1" ht="12.75" customHeight="1" x14ac:dyDescent="0.2">
      <c r="A15" s="882" t="s">
        <v>258</v>
      </c>
      <c r="B15" s="883"/>
      <c r="C15" s="75">
        <f>'Plan-ER'!D48</f>
        <v>0</v>
      </c>
      <c r="D15" s="75">
        <f>'Plan-ER'!E48</f>
        <v>0</v>
      </c>
      <c r="E15" s="75">
        <f>'Plan-ER'!F48</f>
        <v>0</v>
      </c>
      <c r="F15" s="75">
        <f>'Plan-ER'!G48</f>
        <v>0</v>
      </c>
      <c r="G15" s="75">
        <f>'Plan-ER'!H48</f>
        <v>0</v>
      </c>
      <c r="H15" s="75">
        <f>'Plan-ER'!I48</f>
        <v>0</v>
      </c>
      <c r="I15" s="75">
        <f>'Plan-ER'!J48</f>
        <v>0</v>
      </c>
      <c r="J15" s="75">
        <f>'Plan-ER'!K48</f>
        <v>0</v>
      </c>
      <c r="K15" s="75">
        <f>'Plan-ER'!L48</f>
        <v>0</v>
      </c>
      <c r="L15" s="75">
        <f>'Plan-ER'!M48</f>
        <v>0</v>
      </c>
      <c r="M15" s="75">
        <f>'Plan-ER'!N48</f>
        <v>0</v>
      </c>
    </row>
    <row r="16" spans="1:13" s="13" customFormat="1" ht="12.75" customHeight="1" x14ac:dyDescent="0.2">
      <c r="C16" s="76"/>
      <c r="D16" s="76"/>
      <c r="E16" s="76"/>
      <c r="F16" s="76"/>
    </row>
    <row r="17" spans="1:13" s="13" customFormat="1" ht="12.75" customHeight="1" x14ac:dyDescent="0.2">
      <c r="A17" s="19"/>
      <c r="B17" s="72"/>
      <c r="C17" s="73">
        <f>C3</f>
        <v>2023</v>
      </c>
      <c r="D17" s="73">
        <f t="shared" ref="D17:L17" si="3">D3</f>
        <v>2024</v>
      </c>
      <c r="E17" s="73">
        <f t="shared" si="3"/>
        <v>2025</v>
      </c>
      <c r="F17" s="73">
        <f t="shared" si="3"/>
        <v>2026</v>
      </c>
      <c r="G17" s="73">
        <f t="shared" si="3"/>
        <v>2027</v>
      </c>
      <c r="H17" s="73">
        <f t="shared" si="3"/>
        <v>2028</v>
      </c>
      <c r="I17" s="73">
        <f t="shared" si="3"/>
        <v>2029</v>
      </c>
      <c r="J17" s="73">
        <f t="shared" si="3"/>
        <v>2030</v>
      </c>
      <c r="K17" s="73">
        <f t="shared" si="3"/>
        <v>2031</v>
      </c>
      <c r="L17" s="73">
        <f t="shared" si="3"/>
        <v>2032</v>
      </c>
      <c r="M17" s="73">
        <f>M3</f>
        <v>2033</v>
      </c>
    </row>
    <row r="18" spans="1:13" s="13" customFormat="1" ht="12.75" customHeight="1" x14ac:dyDescent="0.2">
      <c r="A18" s="884" t="s">
        <v>18</v>
      </c>
      <c r="B18" s="885"/>
      <c r="C18" s="69">
        <f>'Plan-ER'!D50</f>
        <v>0</v>
      </c>
      <c r="D18" s="69">
        <f>'Plan-ER'!E50</f>
        <v>0</v>
      </c>
      <c r="E18" s="69">
        <f>'Plan-ER'!F50</f>
        <v>0</v>
      </c>
      <c r="F18" s="69">
        <f>'Plan-ER'!G50</f>
        <v>0</v>
      </c>
      <c r="G18" s="69">
        <f>'Plan-ER'!H50</f>
        <v>0</v>
      </c>
      <c r="H18" s="69">
        <f>'Plan-ER'!I50</f>
        <v>0</v>
      </c>
      <c r="I18" s="69">
        <f>'Plan-ER'!J50</f>
        <v>0</v>
      </c>
      <c r="J18" s="69">
        <f>'Plan-ER'!K50</f>
        <v>0</v>
      </c>
      <c r="K18" s="69">
        <f>'Plan-ER'!L50</f>
        <v>0</v>
      </c>
      <c r="L18" s="69">
        <f>'Plan-ER'!M50</f>
        <v>0</v>
      </c>
      <c r="M18" s="69">
        <f>'Plan-ER'!N50</f>
        <v>0</v>
      </c>
    </row>
    <row r="19" spans="1:13" s="13" customFormat="1" ht="12.75" customHeight="1" x14ac:dyDescent="0.2">
      <c r="A19" s="884" t="s">
        <v>487</v>
      </c>
      <c r="B19" s="885"/>
      <c r="C19" s="562">
        <f>-EK!C12</f>
        <v>0</v>
      </c>
      <c r="D19" s="562">
        <f>-EK!D12</f>
        <v>0</v>
      </c>
      <c r="E19" s="562">
        <f>-EK!E12</f>
        <v>0</v>
      </c>
      <c r="F19" s="562">
        <f>-EK!F12</f>
        <v>0</v>
      </c>
      <c r="G19" s="562">
        <f>-EK!G12</f>
        <v>0</v>
      </c>
      <c r="H19" s="562">
        <f>-EK!H12</f>
        <v>0</v>
      </c>
      <c r="I19" s="562">
        <f>-EK!I12</f>
        <v>0</v>
      </c>
      <c r="J19" s="562">
        <f>-EK!J12</f>
        <v>0</v>
      </c>
      <c r="K19" s="562">
        <f>-EK!K12</f>
        <v>0</v>
      </c>
      <c r="L19" s="562">
        <f>-EK!L12</f>
        <v>0</v>
      </c>
      <c r="M19" s="562">
        <f>-EK!M12</f>
        <v>0</v>
      </c>
    </row>
    <row r="20" spans="1:13" s="13" customFormat="1" ht="12.75" customHeight="1" x14ac:dyDescent="0.2">
      <c r="A20" s="882" t="s">
        <v>157</v>
      </c>
      <c r="B20" s="883"/>
      <c r="C20" s="75">
        <f>'Plan-ER'!D53</f>
        <v>0</v>
      </c>
      <c r="D20" s="75">
        <f>'Plan-ER'!E53</f>
        <v>0</v>
      </c>
      <c r="E20" s="75">
        <f>'Plan-ER'!F53</f>
        <v>0</v>
      </c>
      <c r="F20" s="75">
        <f>'Plan-ER'!G53</f>
        <v>0</v>
      </c>
      <c r="G20" s="75">
        <f>'Plan-ER'!H53</f>
        <v>0</v>
      </c>
      <c r="H20" s="75">
        <f>'Plan-ER'!I53</f>
        <v>0</v>
      </c>
      <c r="I20" s="75">
        <f>'Plan-ER'!J53</f>
        <v>0</v>
      </c>
      <c r="J20" s="75">
        <f>'Plan-ER'!K53</f>
        <v>0</v>
      </c>
      <c r="K20" s="75">
        <f>'Plan-ER'!L53</f>
        <v>0</v>
      </c>
      <c r="L20" s="75">
        <f>'Plan-ER'!M53</f>
        <v>0</v>
      </c>
      <c r="M20" s="75">
        <f>'Plan-ER'!N53</f>
        <v>0</v>
      </c>
    </row>
    <row r="21" spans="1:13" s="13" customFormat="1" ht="12.75" customHeight="1" x14ac:dyDescent="0.2">
      <c r="A21" s="891"/>
      <c r="B21" s="891"/>
      <c r="C21" s="597"/>
      <c r="D21" s="597"/>
      <c r="E21" s="597"/>
      <c r="F21" s="597"/>
      <c r="G21" s="597"/>
      <c r="H21" s="597"/>
      <c r="I21" s="597"/>
      <c r="J21" s="597"/>
      <c r="K21" s="597"/>
      <c r="L21" s="597"/>
      <c r="M21" s="597"/>
    </row>
    <row r="22" spans="1:13" s="13" customFormat="1" ht="12.75" customHeight="1" x14ac:dyDescent="0.2">
      <c r="A22" s="882" t="str">
        <f>"Mittelfristiges Haushaltsgleichgewicht "&amp;Ausgangslage!D5</f>
        <v>Mittelfristiges Haushaltsgleichgewicht 2024</v>
      </c>
      <c r="B22" s="883" t="str">
        <f>"Bilanz 31.12."&amp;E7-2</f>
        <v>Bilanz 31.12.2023</v>
      </c>
      <c r="C22" s="608"/>
      <c r="D22" s="609"/>
      <c r="E22" s="609"/>
      <c r="F22" s="609"/>
      <c r="G22" s="609"/>
      <c r="H22" s="609"/>
      <c r="I22" s="609"/>
      <c r="J22" s="609"/>
      <c r="K22" s="609"/>
      <c r="L22" s="609"/>
      <c r="M22" s="610"/>
    </row>
    <row r="23" spans="1:13" s="13" customFormat="1" ht="12.75" customHeight="1" x14ac:dyDescent="0.2">
      <c r="A23" s="892" t="s">
        <v>493</v>
      </c>
      <c r="B23" s="893"/>
      <c r="C23" s="598"/>
      <c r="D23" s="599">
        <f>'Plan-ER'!E56</f>
        <v>0</v>
      </c>
      <c r="E23" s="600"/>
      <c r="F23" s="601"/>
      <c r="G23" s="601"/>
      <c r="H23" s="601"/>
      <c r="I23" s="601"/>
      <c r="J23" s="601"/>
      <c r="K23" s="601"/>
      <c r="L23" s="601"/>
      <c r="M23" s="602"/>
    </row>
    <row r="24" spans="1:13" s="13" customFormat="1" ht="12.75" customHeight="1" x14ac:dyDescent="0.2">
      <c r="A24" s="880" t="s">
        <v>580</v>
      </c>
      <c r="B24" s="881"/>
      <c r="C24" s="603"/>
      <c r="D24" s="604">
        <f>'Plan-ER'!E57</f>
        <v>0</v>
      </c>
      <c r="E24" s="605"/>
      <c r="F24" s="606"/>
      <c r="G24" s="606"/>
      <c r="H24" s="606"/>
      <c r="I24" s="606"/>
      <c r="J24" s="606"/>
      <c r="K24" s="606"/>
      <c r="L24" s="606"/>
      <c r="M24" s="607"/>
    </row>
    <row r="25" spans="1:13" s="13" customFormat="1" ht="12.75" customHeight="1" x14ac:dyDescent="0.2">
      <c r="A25" s="876"/>
      <c r="B25" s="876"/>
      <c r="C25" s="76"/>
      <c r="D25" s="76"/>
      <c r="E25" s="76"/>
      <c r="F25" s="76"/>
    </row>
    <row r="26" spans="1:13" s="13" customFormat="1" ht="12.75" customHeight="1" x14ac:dyDescent="0.2">
      <c r="A26" s="877"/>
      <c r="B26" s="878"/>
      <c r="C26" s="459">
        <f>C3</f>
        <v>2023</v>
      </c>
      <c r="D26" s="459">
        <f t="shared" ref="D26:L26" si="4">D3</f>
        <v>2024</v>
      </c>
      <c r="E26" s="459">
        <f t="shared" si="4"/>
        <v>2025</v>
      </c>
      <c r="F26" s="459">
        <f t="shared" si="4"/>
        <v>2026</v>
      </c>
      <c r="G26" s="459">
        <f t="shared" si="4"/>
        <v>2027</v>
      </c>
      <c r="H26" s="459">
        <f t="shared" si="4"/>
        <v>2028</v>
      </c>
      <c r="I26" s="459">
        <f t="shared" si="4"/>
        <v>2029</v>
      </c>
      <c r="J26" s="459">
        <f t="shared" si="4"/>
        <v>2030</v>
      </c>
      <c r="K26" s="459">
        <f t="shared" si="4"/>
        <v>2031</v>
      </c>
      <c r="L26" s="459">
        <f t="shared" si="4"/>
        <v>2032</v>
      </c>
      <c r="M26" s="459">
        <f>M3</f>
        <v>2033</v>
      </c>
    </row>
    <row r="27" spans="1:13" s="13" customFormat="1" ht="12.75" customHeight="1" x14ac:dyDescent="0.2">
      <c r="A27" s="884" t="s">
        <v>271</v>
      </c>
      <c r="B27" s="884"/>
      <c r="C27" s="69">
        <f>-Investitionsplan!F9</f>
        <v>0</v>
      </c>
      <c r="D27" s="69">
        <f>-Investitionsplan!G9</f>
        <v>0</v>
      </c>
      <c r="E27" s="69">
        <f>-Investitionsplan!H9</f>
        <v>0</v>
      </c>
      <c r="F27" s="69">
        <f>-Investitionsplan!I9</f>
        <v>0</v>
      </c>
      <c r="G27" s="69">
        <f>-Investitionsplan!J9</f>
        <v>0</v>
      </c>
      <c r="H27" s="69">
        <f>-Investitionsplan!K9</f>
        <v>0</v>
      </c>
      <c r="I27" s="69">
        <f>-Investitionsplan!L9</f>
        <v>0</v>
      </c>
      <c r="J27" s="69">
        <f>-Investitionsplan!M9</f>
        <v>0</v>
      </c>
      <c r="K27" s="69">
        <f>-Investitionsplan!N9</f>
        <v>0</v>
      </c>
      <c r="L27" s="69">
        <f>-Investitionsplan!O9</f>
        <v>0</v>
      </c>
      <c r="M27" s="69">
        <f>-Investitionsplan!P9</f>
        <v>0</v>
      </c>
    </row>
    <row r="28" spans="1:13" s="13" customFormat="1" ht="12.75" customHeight="1" x14ac:dyDescent="0.2">
      <c r="A28" s="890" t="s">
        <v>273</v>
      </c>
      <c r="B28" s="890"/>
      <c r="C28" s="70">
        <f>KZ!C9</f>
        <v>0</v>
      </c>
      <c r="D28" s="70">
        <f>KZ!D9</f>
        <v>0</v>
      </c>
      <c r="E28" s="70">
        <f>KZ!E9</f>
        <v>0</v>
      </c>
      <c r="F28" s="70">
        <f>KZ!F9</f>
        <v>0</v>
      </c>
      <c r="G28" s="70">
        <f>KZ!G9</f>
        <v>0</v>
      </c>
      <c r="H28" s="70">
        <f>KZ!H9</f>
        <v>0</v>
      </c>
      <c r="I28" s="70">
        <f>KZ!I9</f>
        <v>0</v>
      </c>
      <c r="J28" s="70">
        <f>KZ!J9</f>
        <v>0</v>
      </c>
      <c r="K28" s="70">
        <f>KZ!K9</f>
        <v>0</v>
      </c>
      <c r="L28" s="70">
        <f>KZ!L9</f>
        <v>0</v>
      </c>
      <c r="M28" s="70">
        <f>KZ!M9</f>
        <v>0</v>
      </c>
    </row>
    <row r="29" spans="1:13" s="13" customFormat="1" ht="12.75" customHeight="1" x14ac:dyDescent="0.2">
      <c r="A29" s="882" t="s">
        <v>139</v>
      </c>
      <c r="B29" s="883"/>
      <c r="C29" s="75">
        <f>C27+C28</f>
        <v>0</v>
      </c>
      <c r="D29" s="75">
        <f t="shared" ref="D29:M29" si="5">D27+D28</f>
        <v>0</v>
      </c>
      <c r="E29" s="75">
        <f t="shared" si="5"/>
        <v>0</v>
      </c>
      <c r="F29" s="75">
        <f t="shared" si="5"/>
        <v>0</v>
      </c>
      <c r="G29" s="75">
        <f t="shared" si="5"/>
        <v>0</v>
      </c>
      <c r="H29" s="75">
        <f t="shared" si="5"/>
        <v>0</v>
      </c>
      <c r="I29" s="75">
        <f t="shared" si="5"/>
        <v>0</v>
      </c>
      <c r="J29" s="75">
        <f t="shared" si="5"/>
        <v>0</v>
      </c>
      <c r="K29" s="75">
        <f t="shared" si="5"/>
        <v>0</v>
      </c>
      <c r="L29" s="75">
        <f t="shared" si="5"/>
        <v>0</v>
      </c>
      <c r="M29" s="75">
        <f t="shared" si="5"/>
        <v>0</v>
      </c>
    </row>
    <row r="30" spans="1:13" s="13" customFormat="1" ht="12.75" customHeight="1" x14ac:dyDescent="0.2">
      <c r="A30" s="876"/>
      <c r="B30" s="876"/>
      <c r="C30" s="76"/>
      <c r="D30" s="76"/>
      <c r="E30" s="76"/>
      <c r="F30" s="76"/>
    </row>
    <row r="31" spans="1:13" s="13" customFormat="1" ht="12.75" customHeight="1" x14ac:dyDescent="0.2">
      <c r="A31" s="877"/>
      <c r="B31" s="878"/>
      <c r="C31" s="459">
        <f>C3</f>
        <v>2023</v>
      </c>
      <c r="D31" s="459">
        <f t="shared" ref="D31:L31" si="6">D3</f>
        <v>2024</v>
      </c>
      <c r="E31" s="459">
        <f t="shared" si="6"/>
        <v>2025</v>
      </c>
      <c r="F31" s="459">
        <f t="shared" si="6"/>
        <v>2026</v>
      </c>
      <c r="G31" s="459">
        <f t="shared" si="6"/>
        <v>2027</v>
      </c>
      <c r="H31" s="459">
        <f t="shared" si="6"/>
        <v>2028</v>
      </c>
      <c r="I31" s="459">
        <f t="shared" si="6"/>
        <v>2029</v>
      </c>
      <c r="J31" s="459">
        <f t="shared" si="6"/>
        <v>2030</v>
      </c>
      <c r="K31" s="459">
        <f t="shared" si="6"/>
        <v>2031</v>
      </c>
      <c r="L31" s="459">
        <f t="shared" si="6"/>
        <v>2032</v>
      </c>
      <c r="M31" s="459">
        <f>M3</f>
        <v>2033</v>
      </c>
    </row>
    <row r="32" spans="1:13" s="13" customFormat="1" ht="12.75" customHeight="1" x14ac:dyDescent="0.2">
      <c r="A32" s="884" t="s">
        <v>161</v>
      </c>
      <c r="B32" s="884"/>
      <c r="C32" s="69">
        <f>'Schulden-Zinsen'!D16</f>
        <v>0</v>
      </c>
      <c r="D32" s="69">
        <f>'Schulden-Zinsen'!E16</f>
        <v>0</v>
      </c>
      <c r="E32" s="69">
        <f>'Schulden-Zinsen'!F16</f>
        <v>0</v>
      </c>
      <c r="F32" s="69">
        <f>'Schulden-Zinsen'!G16</f>
        <v>0</v>
      </c>
      <c r="G32" s="69">
        <f>'Schulden-Zinsen'!H16</f>
        <v>0</v>
      </c>
      <c r="H32" s="69">
        <f>'Schulden-Zinsen'!I16</f>
        <v>0</v>
      </c>
      <c r="I32" s="69">
        <f>'Schulden-Zinsen'!J16</f>
        <v>0</v>
      </c>
      <c r="J32" s="69">
        <f>'Schulden-Zinsen'!K16</f>
        <v>0</v>
      </c>
      <c r="K32" s="69">
        <f>'Schulden-Zinsen'!L16</f>
        <v>0</v>
      </c>
      <c r="L32" s="69">
        <f>'Schulden-Zinsen'!M16</f>
        <v>0</v>
      </c>
      <c r="M32" s="69">
        <f>'Schulden-Zinsen'!N16</f>
        <v>0</v>
      </c>
    </row>
    <row r="33" spans="1:13" s="13" customFormat="1" ht="12.75" customHeight="1" x14ac:dyDescent="0.2">
      <c r="A33" s="888" t="s">
        <v>45</v>
      </c>
      <c r="B33" s="888"/>
      <c r="C33" s="77">
        <f>'Schulden-Zinsen'!D17</f>
        <v>0</v>
      </c>
      <c r="D33" s="77">
        <f>'Schulden-Zinsen'!E17</f>
        <v>0</v>
      </c>
      <c r="E33" s="77">
        <f>'Schulden-Zinsen'!F17</f>
        <v>0</v>
      </c>
      <c r="F33" s="77">
        <f>'Schulden-Zinsen'!G17</f>
        <v>0</v>
      </c>
      <c r="G33" s="77">
        <f>'Schulden-Zinsen'!H17</f>
        <v>0</v>
      </c>
      <c r="H33" s="77">
        <f>'Schulden-Zinsen'!I17</f>
        <v>0</v>
      </c>
      <c r="I33" s="77">
        <f>'Schulden-Zinsen'!J17</f>
        <v>0</v>
      </c>
      <c r="J33" s="77">
        <f>'Schulden-Zinsen'!K17</f>
        <v>0</v>
      </c>
      <c r="K33" s="77">
        <f>'Schulden-Zinsen'!L17</f>
        <v>0</v>
      </c>
      <c r="L33" s="77">
        <f>'Schulden-Zinsen'!M17</f>
        <v>0</v>
      </c>
      <c r="M33" s="77">
        <f>'Schulden-Zinsen'!N17</f>
        <v>0</v>
      </c>
    </row>
    <row r="34" spans="1:13" s="13" customFormat="1" ht="12.75" customHeight="1" x14ac:dyDescent="0.2">
      <c r="A34" s="888" t="s">
        <v>55</v>
      </c>
      <c r="B34" s="888"/>
      <c r="C34" s="77">
        <f>'Schulden-Zinsen'!D43+'Schulden-Zinsen'!D50</f>
        <v>0</v>
      </c>
      <c r="D34" s="77">
        <f>'Schulden-Zinsen'!E43+'Schulden-Zinsen'!E50</f>
        <v>0</v>
      </c>
      <c r="E34" s="77">
        <f>'Schulden-Zinsen'!F43+'Schulden-Zinsen'!F50</f>
        <v>0</v>
      </c>
      <c r="F34" s="77">
        <f>'Schulden-Zinsen'!G43+'Schulden-Zinsen'!G50</f>
        <v>0</v>
      </c>
      <c r="G34" s="77">
        <f>'Schulden-Zinsen'!H43+'Schulden-Zinsen'!H50</f>
        <v>0</v>
      </c>
      <c r="H34" s="77">
        <f>'Schulden-Zinsen'!I43+'Schulden-Zinsen'!I50</f>
        <v>0</v>
      </c>
      <c r="I34" s="77">
        <f>'Schulden-Zinsen'!J43+'Schulden-Zinsen'!J50</f>
        <v>0</v>
      </c>
      <c r="J34" s="77">
        <f>'Schulden-Zinsen'!K43+'Schulden-Zinsen'!K50</f>
        <v>0</v>
      </c>
      <c r="K34" s="77">
        <f>'Schulden-Zinsen'!L43+'Schulden-Zinsen'!L50</f>
        <v>0</v>
      </c>
      <c r="L34" s="77">
        <f>'Schulden-Zinsen'!M43+'Schulden-Zinsen'!M50</f>
        <v>0</v>
      </c>
      <c r="M34" s="77">
        <f>'Schulden-Zinsen'!N43+'Schulden-Zinsen'!N50</f>
        <v>0</v>
      </c>
    </row>
    <row r="35" spans="1:13" s="13" customFormat="1" ht="12.75" customHeight="1" x14ac:dyDescent="0.2">
      <c r="A35" s="888" t="s">
        <v>370</v>
      </c>
      <c r="B35" s="888"/>
      <c r="C35" s="78">
        <f>'Schulden-Zinsen'!D57</f>
        <v>0</v>
      </c>
      <c r="D35" s="78">
        <f>'Schulden-Zinsen'!E57</f>
        <v>0</v>
      </c>
      <c r="E35" s="78">
        <f>'Schulden-Zinsen'!F57</f>
        <v>0</v>
      </c>
      <c r="F35" s="78">
        <f>'Schulden-Zinsen'!G57</f>
        <v>0</v>
      </c>
      <c r="G35" s="78">
        <f>'Schulden-Zinsen'!H57</f>
        <v>0</v>
      </c>
      <c r="H35" s="78">
        <f>'Schulden-Zinsen'!I57</f>
        <v>0</v>
      </c>
      <c r="I35" s="78">
        <f>'Schulden-Zinsen'!J57</f>
        <v>0</v>
      </c>
      <c r="J35" s="78">
        <f>'Schulden-Zinsen'!K57</f>
        <v>0</v>
      </c>
      <c r="K35" s="78">
        <f>'Schulden-Zinsen'!L57</f>
        <v>0</v>
      </c>
      <c r="L35" s="78">
        <f>'Schulden-Zinsen'!M57</f>
        <v>0</v>
      </c>
      <c r="M35" s="78">
        <f>'Schulden-Zinsen'!N57</f>
        <v>0</v>
      </c>
    </row>
    <row r="36" spans="1:13" s="13" customFormat="1" ht="12.75" customHeight="1" x14ac:dyDescent="0.2">
      <c r="A36" s="882" t="s">
        <v>140</v>
      </c>
      <c r="B36" s="883"/>
      <c r="C36" s="75">
        <f>'Schulden-Zinsen'!D64</f>
        <v>0</v>
      </c>
      <c r="D36" s="75">
        <f>'Schulden-Zinsen'!E64</f>
        <v>0</v>
      </c>
      <c r="E36" s="75">
        <f>'Schulden-Zinsen'!F64</f>
        <v>0</v>
      </c>
      <c r="F36" s="75">
        <f>'Schulden-Zinsen'!G64</f>
        <v>0</v>
      </c>
      <c r="G36" s="75">
        <f>'Schulden-Zinsen'!H64</f>
        <v>0</v>
      </c>
      <c r="H36" s="75">
        <f>'Schulden-Zinsen'!I64</f>
        <v>0</v>
      </c>
      <c r="I36" s="75">
        <f>'Schulden-Zinsen'!J64</f>
        <v>0</v>
      </c>
      <c r="J36" s="75">
        <f>'Schulden-Zinsen'!K64</f>
        <v>0</v>
      </c>
      <c r="K36" s="75">
        <f>'Schulden-Zinsen'!L64</f>
        <v>0</v>
      </c>
      <c r="L36" s="75">
        <f>'Schulden-Zinsen'!M64</f>
        <v>0</v>
      </c>
      <c r="M36" s="75">
        <f>'Schulden-Zinsen'!N64</f>
        <v>0</v>
      </c>
    </row>
    <row r="37" spans="1:13" s="13" customFormat="1" ht="12.75" customHeight="1" x14ac:dyDescent="0.2">
      <c r="A37" s="889" t="s">
        <v>347</v>
      </c>
      <c r="B37" s="889"/>
      <c r="C37" s="328">
        <f>'Schulden-Zinsen'!D65</f>
        <v>0</v>
      </c>
      <c r="D37" s="328">
        <f>'Schulden-Zinsen'!E65</f>
        <v>0</v>
      </c>
      <c r="E37" s="328">
        <f>'Schulden-Zinsen'!F65</f>
        <v>0</v>
      </c>
      <c r="F37" s="328">
        <f>'Schulden-Zinsen'!G65</f>
        <v>0</v>
      </c>
      <c r="G37" s="328">
        <f>'Schulden-Zinsen'!H65</f>
        <v>0</v>
      </c>
      <c r="H37" s="328">
        <f>'Schulden-Zinsen'!I65</f>
        <v>0</v>
      </c>
      <c r="I37" s="328">
        <f>'Schulden-Zinsen'!J65</f>
        <v>0</v>
      </c>
      <c r="J37" s="328">
        <f>'Schulden-Zinsen'!K65</f>
        <v>0</v>
      </c>
      <c r="K37" s="328">
        <f>'Schulden-Zinsen'!L65</f>
        <v>0</v>
      </c>
      <c r="L37" s="328">
        <f>'Schulden-Zinsen'!M65</f>
        <v>0</v>
      </c>
      <c r="M37" s="328">
        <f>'Schulden-Zinsen'!N65</f>
        <v>0</v>
      </c>
    </row>
    <row r="38" spans="1:13" s="13" customFormat="1" ht="12.75" customHeight="1" x14ac:dyDescent="0.2">
      <c r="A38" s="889" t="s">
        <v>366</v>
      </c>
      <c r="B38" s="889"/>
      <c r="C38" s="328">
        <f>SUM(Ausgangslage!H31:I50)+'Schulden-Zinsen'!D65-'Schulden-Zinsen'!D17</f>
        <v>0</v>
      </c>
      <c r="D38" s="328">
        <f>C38+'Schulden-Zinsen'!E65-'Schulden-Zinsen'!E17</f>
        <v>0</v>
      </c>
      <c r="E38" s="328">
        <f>D38+'Schulden-Zinsen'!F65-'Schulden-Zinsen'!F17</f>
        <v>0</v>
      </c>
      <c r="F38" s="328">
        <f>E38+'Schulden-Zinsen'!G65-'Schulden-Zinsen'!G17</f>
        <v>0</v>
      </c>
      <c r="G38" s="328">
        <f>F38+'Schulden-Zinsen'!H65-'Schulden-Zinsen'!H17</f>
        <v>0</v>
      </c>
      <c r="H38" s="328">
        <f>G38+'Schulden-Zinsen'!I65-'Schulden-Zinsen'!I17</f>
        <v>0</v>
      </c>
      <c r="I38" s="328">
        <f>H38+'Schulden-Zinsen'!J65-'Schulden-Zinsen'!J17</f>
        <v>0</v>
      </c>
      <c r="J38" s="328">
        <f>I38+'Schulden-Zinsen'!K65-'Schulden-Zinsen'!K17</f>
        <v>0</v>
      </c>
      <c r="K38" s="328">
        <f>J38+'Schulden-Zinsen'!L65-'Schulden-Zinsen'!L17</f>
        <v>0</v>
      </c>
      <c r="L38" s="328">
        <f>K38+'Schulden-Zinsen'!M65-'Schulden-Zinsen'!M17</f>
        <v>0</v>
      </c>
      <c r="M38" s="328">
        <f>L38+'Schulden-Zinsen'!N65-'Schulden-Zinsen'!N17</f>
        <v>0</v>
      </c>
    </row>
    <row r="39" spans="1:13" s="13" customFormat="1" ht="12.75" customHeight="1" x14ac:dyDescent="0.2">
      <c r="A39" s="876"/>
      <c r="B39" s="876"/>
      <c r="C39" s="76"/>
      <c r="D39" s="76"/>
      <c r="E39" s="76"/>
      <c r="F39" s="76"/>
    </row>
    <row r="40" spans="1:13" s="13" customFormat="1" ht="12.75" customHeight="1" x14ac:dyDescent="0.2">
      <c r="A40" s="886"/>
      <c r="B40" s="887"/>
      <c r="C40" s="611">
        <f>C3</f>
        <v>2023</v>
      </c>
      <c r="D40" s="611">
        <f t="shared" ref="D40:M40" si="7">D3</f>
        <v>2024</v>
      </c>
      <c r="E40" s="611">
        <f t="shared" si="7"/>
        <v>2025</v>
      </c>
      <c r="F40" s="611">
        <f t="shared" si="7"/>
        <v>2026</v>
      </c>
      <c r="G40" s="611">
        <f t="shared" si="7"/>
        <v>2027</v>
      </c>
      <c r="H40" s="611">
        <f t="shared" si="7"/>
        <v>2028</v>
      </c>
      <c r="I40" s="611">
        <f t="shared" si="7"/>
        <v>2029</v>
      </c>
      <c r="J40" s="611">
        <f t="shared" si="7"/>
        <v>2030</v>
      </c>
      <c r="K40" s="611">
        <f t="shared" si="7"/>
        <v>2031</v>
      </c>
      <c r="L40" s="611">
        <f t="shared" si="7"/>
        <v>2032</v>
      </c>
      <c r="M40" s="611">
        <f t="shared" si="7"/>
        <v>2033</v>
      </c>
    </row>
    <row r="41" spans="1:13" s="13" customFormat="1" ht="12.75" customHeight="1" x14ac:dyDescent="0.2">
      <c r="A41" s="884" t="s">
        <v>516</v>
      </c>
      <c r="B41" s="885"/>
      <c r="C41" s="69">
        <f>EK!C4</f>
        <v>0</v>
      </c>
      <c r="D41" s="69">
        <f>EK!D4</f>
        <v>0</v>
      </c>
      <c r="E41" s="69">
        <f>EK!E4</f>
        <v>0</v>
      </c>
      <c r="F41" s="69">
        <f>EK!F4</f>
        <v>0</v>
      </c>
      <c r="G41" s="69">
        <f>EK!G4</f>
        <v>0</v>
      </c>
      <c r="H41" s="69">
        <f>EK!H4</f>
        <v>0</v>
      </c>
      <c r="I41" s="69">
        <f>EK!I4</f>
        <v>0</v>
      </c>
      <c r="J41" s="69">
        <f>EK!J4</f>
        <v>0</v>
      </c>
      <c r="K41" s="69">
        <f>EK!K4</f>
        <v>0</v>
      </c>
      <c r="L41" s="69">
        <f>EK!L4</f>
        <v>0</v>
      </c>
      <c r="M41" s="69">
        <f>EK!M4</f>
        <v>0</v>
      </c>
    </row>
    <row r="42" spans="1:13" s="13" customFormat="1" ht="12.75" customHeight="1" x14ac:dyDescent="0.2">
      <c r="A42" s="874" t="s">
        <v>501</v>
      </c>
      <c r="B42" s="875"/>
      <c r="C42" s="599">
        <f>EK!C5</f>
        <v>0</v>
      </c>
      <c r="D42" s="599">
        <f>EK!D5</f>
        <v>0</v>
      </c>
      <c r="E42" s="599">
        <f>EK!E5</f>
        <v>0</v>
      </c>
      <c r="F42" s="599">
        <f>EK!F5</f>
        <v>0</v>
      </c>
      <c r="G42" s="599">
        <f>EK!G5</f>
        <v>0</v>
      </c>
      <c r="H42" s="599">
        <f>EK!H5</f>
        <v>0</v>
      </c>
      <c r="I42" s="599">
        <f>EK!I5</f>
        <v>0</v>
      </c>
      <c r="J42" s="599">
        <f>EK!J5</f>
        <v>0</v>
      </c>
      <c r="K42" s="599">
        <f>EK!K5</f>
        <v>0</v>
      </c>
      <c r="L42" s="599">
        <f>EK!L5</f>
        <v>0</v>
      </c>
      <c r="M42" s="599">
        <f>EK!M5</f>
        <v>0</v>
      </c>
    </row>
    <row r="43" spans="1:13" s="13" customFormat="1" ht="12.75" customHeight="1" x14ac:dyDescent="0.2">
      <c r="A43" s="888" t="s">
        <v>156</v>
      </c>
      <c r="B43" s="888"/>
      <c r="C43" s="77">
        <f>EK!C6</f>
        <v>0</v>
      </c>
      <c r="D43" s="77">
        <f>EK!D6</f>
        <v>0</v>
      </c>
      <c r="E43" s="77">
        <f>EK!E6</f>
        <v>0</v>
      </c>
      <c r="F43" s="77">
        <f>EK!F6</f>
        <v>0</v>
      </c>
      <c r="G43" s="77">
        <f>EK!G6</f>
        <v>0</v>
      </c>
      <c r="H43" s="77">
        <f>EK!H6</f>
        <v>0</v>
      </c>
      <c r="I43" s="77">
        <f>EK!I6</f>
        <v>0</v>
      </c>
      <c r="J43" s="77">
        <f>EK!J6</f>
        <v>0</v>
      </c>
      <c r="K43" s="77">
        <f>EK!K6</f>
        <v>0</v>
      </c>
      <c r="L43" s="77">
        <f>EK!L6</f>
        <v>0</v>
      </c>
      <c r="M43" s="77">
        <f>EK!M6</f>
        <v>0</v>
      </c>
    </row>
    <row r="44" spans="1:13" s="13" customFormat="1" ht="12.75" customHeight="1" x14ac:dyDescent="0.2">
      <c r="A44" s="880" t="s">
        <v>523</v>
      </c>
      <c r="B44" s="881"/>
      <c r="C44" s="78">
        <f>EK!C8</f>
        <v>0</v>
      </c>
      <c r="D44" s="78">
        <f>EK!D8</f>
        <v>0</v>
      </c>
      <c r="E44" s="78">
        <f>EK!E8</f>
        <v>0</v>
      </c>
      <c r="F44" s="78">
        <f>EK!F8</f>
        <v>0</v>
      </c>
      <c r="G44" s="78">
        <f>EK!G8</f>
        <v>0</v>
      </c>
      <c r="H44" s="78">
        <f>EK!H8</f>
        <v>0</v>
      </c>
      <c r="I44" s="78">
        <f>EK!I8</f>
        <v>0</v>
      </c>
      <c r="J44" s="78">
        <f>EK!J8</f>
        <v>0</v>
      </c>
      <c r="K44" s="78">
        <f>EK!K8</f>
        <v>0</v>
      </c>
      <c r="L44" s="78">
        <f>EK!L8</f>
        <v>0</v>
      </c>
      <c r="M44" s="78">
        <f>EK!M8</f>
        <v>0</v>
      </c>
    </row>
    <row r="45" spans="1:13" s="13" customFormat="1" ht="12.75" customHeight="1" x14ac:dyDescent="0.2">
      <c r="A45" s="894" t="s">
        <v>158</v>
      </c>
      <c r="B45" s="883"/>
      <c r="C45" s="71">
        <f>EK!C9</f>
        <v>0</v>
      </c>
      <c r="D45" s="71">
        <f>EK!D9</f>
        <v>0</v>
      </c>
      <c r="E45" s="71">
        <f>EK!E9</f>
        <v>0</v>
      </c>
      <c r="F45" s="71">
        <f>EK!F9</f>
        <v>0</v>
      </c>
      <c r="G45" s="71">
        <f>EK!G9</f>
        <v>0</v>
      </c>
      <c r="H45" s="71">
        <f>EK!H9</f>
        <v>0</v>
      </c>
      <c r="I45" s="71">
        <f>EK!I9</f>
        <v>0</v>
      </c>
      <c r="J45" s="71">
        <f>EK!J9</f>
        <v>0</v>
      </c>
      <c r="K45" s="71">
        <f>EK!K9</f>
        <v>0</v>
      </c>
      <c r="L45" s="71">
        <f>EK!L9</f>
        <v>0</v>
      </c>
      <c r="M45" s="71">
        <f>EK!M9</f>
        <v>0</v>
      </c>
    </row>
    <row r="46" spans="1:13" s="13" customFormat="1" ht="12.75" customHeight="1" x14ac:dyDescent="0.2">
      <c r="A46" s="895"/>
      <c r="B46" s="895"/>
      <c r="C46" s="612"/>
      <c r="D46" s="612"/>
      <c r="E46" s="612"/>
      <c r="F46" s="612"/>
      <c r="G46" s="612"/>
      <c r="H46" s="612"/>
      <c r="I46" s="612"/>
      <c r="J46" s="612"/>
      <c r="K46" s="612"/>
      <c r="L46" s="612"/>
      <c r="M46" s="612"/>
    </row>
    <row r="47" spans="1:13" s="13" customFormat="1" ht="12.75" customHeight="1" x14ac:dyDescent="0.2">
      <c r="A47" s="877"/>
      <c r="B47" s="878"/>
      <c r="C47" s="459">
        <f t="shared" ref="C47:L47" si="8">C3</f>
        <v>2023</v>
      </c>
      <c r="D47" s="459">
        <f t="shared" si="8"/>
        <v>2024</v>
      </c>
      <c r="E47" s="459">
        <f t="shared" si="8"/>
        <v>2025</v>
      </c>
      <c r="F47" s="459">
        <f t="shared" si="8"/>
        <v>2026</v>
      </c>
      <c r="G47" s="459">
        <f t="shared" si="8"/>
        <v>2027</v>
      </c>
      <c r="H47" s="459">
        <f t="shared" si="8"/>
        <v>2028</v>
      </c>
      <c r="I47" s="459">
        <f t="shared" si="8"/>
        <v>2029</v>
      </c>
      <c r="J47" s="459">
        <f t="shared" si="8"/>
        <v>2030</v>
      </c>
      <c r="K47" s="459">
        <f t="shared" si="8"/>
        <v>2031</v>
      </c>
      <c r="L47" s="459">
        <f t="shared" si="8"/>
        <v>2032</v>
      </c>
      <c r="M47" s="459">
        <f>M3</f>
        <v>2033</v>
      </c>
    </row>
    <row r="48" spans="1:13" s="13" customFormat="1" ht="12.75" customHeight="1" x14ac:dyDescent="0.2">
      <c r="A48" s="884" t="s">
        <v>301</v>
      </c>
      <c r="B48" s="885"/>
      <c r="C48" s="69">
        <f>EK!C11</f>
        <v>0</v>
      </c>
      <c r="D48" s="69">
        <f>C52</f>
        <v>0</v>
      </c>
      <c r="E48" s="69">
        <f t="shared" ref="E48:M48" si="9">D52</f>
        <v>0</v>
      </c>
      <c r="F48" s="69">
        <f t="shared" si="9"/>
        <v>0</v>
      </c>
      <c r="G48" s="69">
        <f t="shared" si="9"/>
        <v>0</v>
      </c>
      <c r="H48" s="69">
        <f t="shared" si="9"/>
        <v>0</v>
      </c>
      <c r="I48" s="69">
        <f t="shared" si="9"/>
        <v>0</v>
      </c>
      <c r="J48" s="69">
        <f t="shared" si="9"/>
        <v>0</v>
      </c>
      <c r="K48" s="69">
        <f t="shared" si="9"/>
        <v>0</v>
      </c>
      <c r="L48" s="69">
        <f t="shared" si="9"/>
        <v>0</v>
      </c>
      <c r="M48" s="69">
        <f t="shared" si="9"/>
        <v>0</v>
      </c>
    </row>
    <row r="49" spans="1:13" s="13" customFormat="1" ht="12.75" customHeight="1" x14ac:dyDescent="0.2">
      <c r="A49" s="874" t="s">
        <v>487</v>
      </c>
      <c r="B49" s="875"/>
      <c r="C49" s="77">
        <f>EK!C12</f>
        <v>0</v>
      </c>
      <c r="D49" s="77">
        <f>EK!D12</f>
        <v>0</v>
      </c>
      <c r="E49" s="77">
        <f>EK!E12</f>
        <v>0</v>
      </c>
      <c r="F49" s="77">
        <f>EK!F12</f>
        <v>0</v>
      </c>
      <c r="G49" s="77">
        <f>EK!G12</f>
        <v>0</v>
      </c>
      <c r="H49" s="77">
        <f>EK!H12</f>
        <v>0</v>
      </c>
      <c r="I49" s="77">
        <f>EK!I12</f>
        <v>0</v>
      </c>
      <c r="J49" s="77">
        <f>EK!J12</f>
        <v>0</v>
      </c>
      <c r="K49" s="77">
        <f>EK!K12</f>
        <v>0</v>
      </c>
      <c r="L49" s="77">
        <f>EK!L12</f>
        <v>0</v>
      </c>
      <c r="M49" s="77">
        <f>EK!M12</f>
        <v>0</v>
      </c>
    </row>
    <row r="50" spans="1:13" s="13" customFormat="1" ht="12.75" customHeight="1" x14ac:dyDescent="0.2">
      <c r="A50" s="874" t="s">
        <v>157</v>
      </c>
      <c r="B50" s="875"/>
      <c r="C50" s="77">
        <f>EK!C13</f>
        <v>0</v>
      </c>
      <c r="D50" s="77">
        <f>EK!D13</f>
        <v>0</v>
      </c>
      <c r="E50" s="77">
        <f>EK!E13</f>
        <v>0</v>
      </c>
      <c r="F50" s="77">
        <f>EK!F13</f>
        <v>0</v>
      </c>
      <c r="G50" s="77">
        <f>EK!G13</f>
        <v>0</v>
      </c>
      <c r="H50" s="77">
        <f>EK!H13</f>
        <v>0</v>
      </c>
      <c r="I50" s="77">
        <f>EK!I13</f>
        <v>0</v>
      </c>
      <c r="J50" s="77">
        <f>EK!J13</f>
        <v>0</v>
      </c>
      <c r="K50" s="77">
        <f>EK!K13</f>
        <v>0</v>
      </c>
      <c r="L50" s="77">
        <f>EK!L13</f>
        <v>0</v>
      </c>
      <c r="M50" s="77">
        <f>EK!M13</f>
        <v>0</v>
      </c>
    </row>
    <row r="51" spans="1:13" s="13" customFormat="1" ht="12.75" customHeight="1" x14ac:dyDescent="0.2">
      <c r="A51" s="880" t="s">
        <v>523</v>
      </c>
      <c r="B51" s="881"/>
      <c r="C51" s="604">
        <f>EK!C14</f>
        <v>0</v>
      </c>
      <c r="D51" s="604">
        <f>EK!D14</f>
        <v>0</v>
      </c>
      <c r="E51" s="604">
        <f>EK!E14</f>
        <v>0</v>
      </c>
      <c r="F51" s="604">
        <f>EK!F14</f>
        <v>0</v>
      </c>
      <c r="G51" s="604">
        <f>EK!G14</f>
        <v>0</v>
      </c>
      <c r="H51" s="604">
        <f>EK!H14</f>
        <v>0</v>
      </c>
      <c r="I51" s="604">
        <f>EK!I14</f>
        <v>0</v>
      </c>
      <c r="J51" s="604">
        <f>EK!J14</f>
        <v>0</v>
      </c>
      <c r="K51" s="604">
        <f>EK!K14</f>
        <v>0</v>
      </c>
      <c r="L51" s="604">
        <f>EK!L14</f>
        <v>0</v>
      </c>
      <c r="M51" s="604">
        <f>EK!M14</f>
        <v>0</v>
      </c>
    </row>
    <row r="52" spans="1:13" s="13" customFormat="1" ht="12.75" customHeight="1" x14ac:dyDescent="0.2">
      <c r="A52" s="882" t="s">
        <v>302</v>
      </c>
      <c r="B52" s="883"/>
      <c r="C52" s="75">
        <f>EK!C15</f>
        <v>0</v>
      </c>
      <c r="D52" s="75">
        <f>EK!D15</f>
        <v>0</v>
      </c>
      <c r="E52" s="75">
        <f>EK!E15</f>
        <v>0</v>
      </c>
      <c r="F52" s="75">
        <f>EK!F15</f>
        <v>0</v>
      </c>
      <c r="G52" s="75">
        <f>EK!G15</f>
        <v>0</v>
      </c>
      <c r="H52" s="75">
        <f>EK!H15</f>
        <v>0</v>
      </c>
      <c r="I52" s="75">
        <f>EK!I15</f>
        <v>0</v>
      </c>
      <c r="J52" s="75">
        <f>EK!J15</f>
        <v>0</v>
      </c>
      <c r="K52" s="75">
        <f>EK!K15</f>
        <v>0</v>
      </c>
      <c r="L52" s="75">
        <f>EK!L15</f>
        <v>0</v>
      </c>
      <c r="M52" s="75">
        <f>EK!M15</f>
        <v>0</v>
      </c>
    </row>
    <row r="53" spans="1:13" s="13" customFormat="1" ht="12.75" customHeight="1" x14ac:dyDescent="0.2">
      <c r="A53" s="876"/>
      <c r="B53" s="876"/>
      <c r="C53" s="76"/>
      <c r="D53" s="76"/>
      <c r="E53" s="76"/>
      <c r="F53" s="76"/>
    </row>
    <row r="54" spans="1:13" s="13" customFormat="1" ht="12.75" customHeight="1" x14ac:dyDescent="0.2">
      <c r="A54" s="877"/>
      <c r="B54" s="878"/>
      <c r="C54" s="459">
        <f>C3</f>
        <v>2023</v>
      </c>
      <c r="D54" s="459">
        <f t="shared" ref="D54:L54" si="10">D3</f>
        <v>2024</v>
      </c>
      <c r="E54" s="459">
        <f t="shared" si="10"/>
        <v>2025</v>
      </c>
      <c r="F54" s="459">
        <f t="shared" si="10"/>
        <v>2026</v>
      </c>
      <c r="G54" s="459">
        <f t="shared" si="10"/>
        <v>2027</v>
      </c>
      <c r="H54" s="459">
        <f t="shared" si="10"/>
        <v>2028</v>
      </c>
      <c r="I54" s="459">
        <f t="shared" si="10"/>
        <v>2029</v>
      </c>
      <c r="J54" s="459">
        <f t="shared" si="10"/>
        <v>2030</v>
      </c>
      <c r="K54" s="459">
        <f t="shared" si="10"/>
        <v>2031</v>
      </c>
      <c r="L54" s="459">
        <f t="shared" si="10"/>
        <v>2032</v>
      </c>
      <c r="M54" s="459">
        <f>M3</f>
        <v>2033</v>
      </c>
    </row>
    <row r="55" spans="1:13" s="52" customFormat="1" ht="12.75" customHeight="1" x14ac:dyDescent="0.2">
      <c r="A55" s="882" t="s">
        <v>135</v>
      </c>
      <c r="B55" s="883"/>
      <c r="C55" s="71">
        <f>KZ!C4</f>
        <v>0</v>
      </c>
      <c r="D55" s="71">
        <f>KZ!D4</f>
        <v>0</v>
      </c>
      <c r="E55" s="71">
        <f>KZ!E4</f>
        <v>0</v>
      </c>
      <c r="F55" s="71">
        <f>KZ!F4</f>
        <v>0</v>
      </c>
      <c r="G55" s="71">
        <f>KZ!G4</f>
        <v>0</v>
      </c>
      <c r="H55" s="71">
        <f>KZ!H4</f>
        <v>0</v>
      </c>
      <c r="I55" s="71">
        <f>KZ!I4</f>
        <v>0</v>
      </c>
      <c r="J55" s="71">
        <f>KZ!J4</f>
        <v>0</v>
      </c>
      <c r="K55" s="71">
        <f>KZ!K4</f>
        <v>0</v>
      </c>
      <c r="L55" s="71">
        <f>KZ!L4</f>
        <v>0</v>
      </c>
      <c r="M55" s="71">
        <f>KZ!M4</f>
        <v>0</v>
      </c>
    </row>
    <row r="56" spans="1:13" s="52" customFormat="1" ht="12.75" customHeight="1" x14ac:dyDescent="0.2">
      <c r="A56" s="882" t="s">
        <v>145</v>
      </c>
      <c r="B56" s="883"/>
      <c r="C56" s="71">
        <f>KZ!C6</f>
        <v>0</v>
      </c>
      <c r="D56" s="71">
        <f>KZ!D6</f>
        <v>0</v>
      </c>
      <c r="E56" s="71">
        <f>KZ!E6</f>
        <v>0</v>
      </c>
      <c r="F56" s="71">
        <f>KZ!F6</f>
        <v>0</v>
      </c>
      <c r="G56" s="71">
        <f>KZ!G6</f>
        <v>0</v>
      </c>
      <c r="H56" s="71">
        <f>KZ!H6</f>
        <v>0</v>
      </c>
      <c r="I56" s="71">
        <f>KZ!I6</f>
        <v>0</v>
      </c>
      <c r="J56" s="71">
        <f>KZ!J6</f>
        <v>0</v>
      </c>
      <c r="K56" s="71">
        <f>KZ!K6</f>
        <v>0</v>
      </c>
      <c r="L56" s="71">
        <f>KZ!L6</f>
        <v>0</v>
      </c>
      <c r="M56" s="71">
        <f>KZ!M6</f>
        <v>0</v>
      </c>
    </row>
    <row r="57" spans="1:13" s="52" customFormat="1" ht="12.75" customHeight="1" x14ac:dyDescent="0.2">
      <c r="A57" s="879"/>
      <c r="B57" s="879"/>
      <c r="C57" s="79"/>
      <c r="D57" s="80"/>
      <c r="E57" s="79"/>
      <c r="F57" s="79"/>
      <c r="H57" s="51"/>
      <c r="I57" s="51"/>
      <c r="J57" s="51"/>
      <c r="K57" s="51"/>
      <c r="L57" s="51"/>
      <c r="M57" s="51"/>
    </row>
    <row r="58" spans="1:13" s="52" customFormat="1" ht="12.75" hidden="1" customHeight="1" x14ac:dyDescent="0.2">
      <c r="C58" s="79"/>
      <c r="D58" s="80"/>
      <c r="E58" s="79"/>
      <c r="F58" s="79"/>
      <c r="H58" s="51"/>
      <c r="I58" s="51"/>
      <c r="J58" s="51"/>
      <c r="K58" s="51"/>
      <c r="L58" s="51"/>
      <c r="M58" s="51"/>
    </row>
    <row r="59" spans="1:13" s="15" customFormat="1" ht="12.75" hidden="1" customHeight="1" x14ac:dyDescent="0.2">
      <c r="C59" s="17"/>
      <c r="D59" s="18"/>
      <c r="E59" s="14"/>
      <c r="F59" s="14"/>
      <c r="H59" s="16"/>
      <c r="I59" s="16"/>
      <c r="J59" s="16"/>
      <c r="K59" s="16"/>
      <c r="L59" s="16"/>
      <c r="M59" s="16"/>
    </row>
    <row r="60" spans="1:13" ht="12.75" hidden="1" customHeight="1" x14ac:dyDescent="0.2">
      <c r="C60" s="12"/>
      <c r="D60" s="12"/>
      <c r="E60" s="12"/>
      <c r="F60" s="12"/>
      <c r="H60" s="16"/>
      <c r="I60" s="16"/>
      <c r="J60" s="16"/>
      <c r="K60" s="16"/>
      <c r="L60" s="16"/>
      <c r="M60" s="16"/>
    </row>
    <row r="61" spans="1:13" ht="12.75" hidden="1" customHeight="1" x14ac:dyDescent="0.2">
      <c r="H61" s="16"/>
      <c r="I61" s="16"/>
      <c r="J61" s="16"/>
      <c r="K61" s="16"/>
      <c r="L61" s="16"/>
      <c r="M61" s="16"/>
    </row>
    <row r="62" spans="1:13" ht="12.75" hidden="1" customHeight="1" x14ac:dyDescent="0.2">
      <c r="H62" s="16"/>
      <c r="I62" s="16"/>
      <c r="J62" s="16"/>
      <c r="K62" s="16"/>
      <c r="L62" s="16"/>
      <c r="M62" s="16"/>
    </row>
    <row r="63" spans="1:13" ht="12.75" hidden="1" customHeight="1" x14ac:dyDescent="0.2">
      <c r="H63" s="16"/>
      <c r="I63" s="16"/>
      <c r="J63" s="16"/>
      <c r="K63" s="16"/>
      <c r="L63" s="16"/>
      <c r="M63" s="16"/>
    </row>
    <row r="64" spans="1:13" ht="12.75" hidden="1" customHeight="1" x14ac:dyDescent="0.2">
      <c r="H64" s="16"/>
      <c r="I64" s="16"/>
      <c r="J64" s="16"/>
      <c r="K64" s="16"/>
      <c r="L64" s="16"/>
      <c r="M64" s="16"/>
    </row>
    <row r="65" spans="8:13" ht="12.75" hidden="1" customHeight="1" x14ac:dyDescent="0.2">
      <c r="H65" s="16"/>
      <c r="I65" s="16"/>
      <c r="J65" s="16"/>
      <c r="K65" s="16"/>
      <c r="L65" s="16"/>
      <c r="M65" s="16"/>
    </row>
    <row r="66" spans="8:13" ht="12.75" hidden="1" customHeight="1" x14ac:dyDescent="0.2">
      <c r="H66" s="16"/>
      <c r="I66" s="16"/>
      <c r="J66" s="16"/>
      <c r="K66" s="16"/>
      <c r="L66" s="16"/>
      <c r="M66" s="16"/>
    </row>
    <row r="67" spans="8:13" ht="12.75" hidden="1" customHeight="1" x14ac:dyDescent="0.2">
      <c r="H67" s="16"/>
      <c r="I67" s="16"/>
      <c r="J67" s="16"/>
      <c r="K67" s="16"/>
      <c r="L67" s="16"/>
      <c r="M67" s="16"/>
    </row>
    <row r="68" spans="8:13" ht="12.75" hidden="1" customHeight="1" x14ac:dyDescent="0.2">
      <c r="H68" s="16"/>
      <c r="I68" s="16"/>
      <c r="J68" s="16"/>
      <c r="K68" s="16"/>
      <c r="L68" s="16"/>
      <c r="M68" s="16"/>
    </row>
    <row r="69" spans="8:13" ht="12.75" hidden="1" customHeight="1" x14ac:dyDescent="0.2">
      <c r="H69" s="16"/>
      <c r="I69" s="16"/>
      <c r="J69" s="16"/>
      <c r="K69" s="16"/>
      <c r="L69" s="16"/>
      <c r="M69" s="16"/>
    </row>
    <row r="70" spans="8:13" ht="12.75" hidden="1" customHeight="1" x14ac:dyDescent="0.2">
      <c r="H70" s="16"/>
      <c r="I70" s="16"/>
      <c r="J70" s="16"/>
      <c r="K70" s="16"/>
      <c r="L70" s="16"/>
      <c r="M70" s="16"/>
    </row>
    <row r="71" spans="8:13" ht="12.75" hidden="1" customHeight="1" x14ac:dyDescent="0.2">
      <c r="H71" s="16"/>
      <c r="I71" s="16"/>
      <c r="J71" s="16"/>
      <c r="K71" s="16"/>
      <c r="L71" s="16"/>
      <c r="M71" s="16"/>
    </row>
    <row r="72" spans="8:13" ht="12.75" hidden="1" customHeight="1" x14ac:dyDescent="0.2">
      <c r="H72" s="16"/>
      <c r="I72" s="16"/>
      <c r="J72" s="16"/>
      <c r="K72" s="16"/>
      <c r="L72" s="16"/>
      <c r="M72" s="16"/>
    </row>
    <row r="73" spans="8:13" ht="12.75" hidden="1" customHeight="1" x14ac:dyDescent="0.2">
      <c r="H73" s="16"/>
      <c r="I73" s="16"/>
      <c r="J73" s="16"/>
      <c r="K73" s="16"/>
      <c r="L73" s="16"/>
      <c r="M73" s="16"/>
    </row>
    <row r="74" spans="8:13" ht="12.75" hidden="1" customHeight="1" x14ac:dyDescent="0.2">
      <c r="H74" s="16"/>
      <c r="I74" s="16"/>
      <c r="J74" s="16"/>
      <c r="K74" s="16"/>
      <c r="L74" s="16"/>
      <c r="M74" s="16"/>
    </row>
    <row r="75" spans="8:13" ht="12.75" hidden="1" customHeight="1" x14ac:dyDescent="0.2">
      <c r="H75" s="16"/>
      <c r="I75" s="16"/>
      <c r="J75" s="16"/>
      <c r="K75" s="16"/>
      <c r="L75" s="16"/>
      <c r="M75" s="16"/>
    </row>
    <row r="76" spans="8:13" ht="12.75" hidden="1" customHeight="1" x14ac:dyDescent="0.2">
      <c r="H76" s="16"/>
      <c r="I76" s="16"/>
      <c r="J76" s="16"/>
      <c r="K76" s="16"/>
      <c r="L76" s="16"/>
      <c r="M76" s="16"/>
    </row>
    <row r="77" spans="8:13" ht="12.75" hidden="1" customHeight="1" x14ac:dyDescent="0.2">
      <c r="H77" s="16"/>
      <c r="I77" s="16"/>
      <c r="J77" s="16"/>
      <c r="K77" s="16"/>
      <c r="L77" s="16"/>
      <c r="M77" s="16"/>
    </row>
    <row r="78" spans="8:13" ht="12.75" hidden="1" customHeight="1" x14ac:dyDescent="0.2">
      <c r="H78" s="16"/>
      <c r="I78" s="16"/>
      <c r="J78" s="16"/>
      <c r="K78" s="16"/>
      <c r="L78" s="16"/>
      <c r="M78" s="16"/>
    </row>
    <row r="79" spans="8:13" ht="12.75" hidden="1" customHeight="1" x14ac:dyDescent="0.2">
      <c r="H79" s="16"/>
      <c r="I79" s="16"/>
      <c r="J79" s="16"/>
      <c r="K79" s="16"/>
      <c r="L79" s="16"/>
      <c r="M79" s="16"/>
    </row>
    <row r="80" spans="8:13" ht="12.75" hidden="1" customHeight="1" x14ac:dyDescent="0.2">
      <c r="H80" s="16"/>
      <c r="I80" s="16"/>
      <c r="J80" s="16"/>
      <c r="K80" s="16"/>
      <c r="L80" s="16"/>
      <c r="M80" s="16"/>
    </row>
    <row r="81" spans="8:13" ht="12.75" hidden="1" customHeight="1" x14ac:dyDescent="0.2">
      <c r="H81" s="16"/>
      <c r="I81" s="16"/>
      <c r="J81" s="16"/>
      <c r="K81" s="16"/>
      <c r="L81" s="16"/>
      <c r="M81" s="16"/>
    </row>
    <row r="82" spans="8:13" ht="12.75" hidden="1" customHeight="1" x14ac:dyDescent="0.2">
      <c r="H82" s="16"/>
      <c r="I82" s="16"/>
      <c r="J82" s="16"/>
      <c r="K82" s="16"/>
      <c r="L82" s="16"/>
      <c r="M82" s="16"/>
    </row>
    <row r="83" spans="8:13" ht="12.75" hidden="1" customHeight="1" x14ac:dyDescent="0.2">
      <c r="H83" s="16"/>
      <c r="I83" s="16"/>
      <c r="J83" s="16"/>
      <c r="K83" s="16"/>
      <c r="L83" s="16"/>
      <c r="M83" s="16"/>
    </row>
    <row r="84" spans="8:13" ht="12.75" hidden="1" customHeight="1" x14ac:dyDescent="0.2">
      <c r="H84" s="16"/>
      <c r="I84" s="16"/>
      <c r="J84" s="16"/>
      <c r="K84" s="16"/>
      <c r="L84" s="16"/>
      <c r="M84" s="16"/>
    </row>
    <row r="85" spans="8:13" ht="12.75" hidden="1" customHeight="1" x14ac:dyDescent="0.2">
      <c r="H85" s="16"/>
      <c r="I85" s="16"/>
      <c r="J85" s="16"/>
      <c r="K85" s="16"/>
      <c r="L85" s="16"/>
      <c r="M85" s="16"/>
    </row>
    <row r="86" spans="8:13" ht="12.75" hidden="1" customHeight="1" x14ac:dyDescent="0.2">
      <c r="H86" s="16"/>
      <c r="I86" s="16"/>
      <c r="J86" s="16"/>
      <c r="K86" s="16"/>
      <c r="L86" s="16"/>
      <c r="M86" s="16"/>
    </row>
    <row r="87" spans="8:13" ht="12.75" hidden="1" customHeight="1" x14ac:dyDescent="0.2">
      <c r="H87" s="16"/>
      <c r="I87" s="16"/>
      <c r="J87" s="16"/>
      <c r="K87" s="16"/>
      <c r="L87" s="16"/>
      <c r="M87" s="16"/>
    </row>
    <row r="88" spans="8:13" ht="12.75" hidden="1" customHeight="1" x14ac:dyDescent="0.2">
      <c r="H88" s="16"/>
      <c r="I88" s="16"/>
      <c r="J88" s="16"/>
      <c r="K88" s="16"/>
      <c r="L88" s="16"/>
      <c r="M88" s="16"/>
    </row>
    <row r="89" spans="8:13" ht="12.75" hidden="1" customHeight="1" x14ac:dyDescent="0.2">
      <c r="H89" s="16"/>
      <c r="I89" s="16"/>
      <c r="J89" s="16"/>
      <c r="K89" s="16"/>
      <c r="L89" s="16"/>
      <c r="M89" s="16"/>
    </row>
    <row r="90" spans="8:13" ht="12.75" hidden="1" customHeight="1" x14ac:dyDescent="0.2">
      <c r="H90" s="16"/>
      <c r="I90" s="16"/>
      <c r="J90" s="16"/>
      <c r="K90" s="16"/>
      <c r="L90" s="16"/>
      <c r="M90" s="16"/>
    </row>
    <row r="91" spans="8:13" ht="12.75" hidden="1" customHeight="1" x14ac:dyDescent="0.2">
      <c r="H91" s="16"/>
      <c r="I91" s="16"/>
      <c r="J91" s="16"/>
      <c r="K91" s="16"/>
      <c r="L91" s="16"/>
      <c r="M91" s="16"/>
    </row>
    <row r="92" spans="8:13" ht="12.75" hidden="1" customHeight="1" x14ac:dyDescent="0.2">
      <c r="H92" s="16"/>
      <c r="I92" s="16"/>
      <c r="J92" s="16"/>
      <c r="K92" s="16"/>
      <c r="L92" s="16"/>
      <c r="M92" s="16"/>
    </row>
    <row r="93" spans="8:13" ht="12.75" hidden="1" customHeight="1" x14ac:dyDescent="0.2">
      <c r="H93" s="16"/>
      <c r="I93" s="16"/>
      <c r="J93" s="16"/>
      <c r="K93" s="16"/>
      <c r="L93" s="16"/>
      <c r="M93" s="16"/>
    </row>
    <row r="94" spans="8:13" ht="12.75" hidden="1" customHeight="1" x14ac:dyDescent="0.2">
      <c r="H94" s="16"/>
      <c r="I94" s="16"/>
      <c r="J94" s="16"/>
      <c r="K94" s="16"/>
      <c r="L94" s="16"/>
      <c r="M94" s="16"/>
    </row>
    <row r="95" spans="8:13" ht="12.75" hidden="1" customHeight="1" x14ac:dyDescent="0.2">
      <c r="H95" s="16"/>
      <c r="I95" s="16"/>
      <c r="J95" s="16"/>
      <c r="K95" s="16"/>
      <c r="L95" s="16"/>
      <c r="M95" s="16"/>
    </row>
    <row r="96" spans="8:13" ht="12.75" hidden="1" customHeight="1" x14ac:dyDescent="0.2">
      <c r="H96" s="16"/>
      <c r="I96" s="16"/>
      <c r="J96" s="16"/>
      <c r="K96" s="16"/>
      <c r="L96" s="16"/>
      <c r="M96" s="16"/>
    </row>
    <row r="97" spans="8:13" ht="12.75" hidden="1" customHeight="1" x14ac:dyDescent="0.2">
      <c r="H97" s="16"/>
      <c r="I97" s="16"/>
      <c r="J97" s="16"/>
      <c r="K97" s="16"/>
      <c r="L97" s="16"/>
      <c r="M97" s="16"/>
    </row>
    <row r="98" spans="8:13" ht="12.75" hidden="1" customHeight="1" x14ac:dyDescent="0.2">
      <c r="H98" s="16"/>
      <c r="I98" s="16"/>
      <c r="J98" s="16"/>
      <c r="K98" s="16"/>
      <c r="L98" s="16"/>
      <c r="M98" s="16"/>
    </row>
    <row r="99" spans="8:13" ht="12.75" hidden="1" customHeight="1" x14ac:dyDescent="0.2">
      <c r="H99" s="16"/>
      <c r="I99" s="16"/>
      <c r="J99" s="16"/>
      <c r="K99" s="16"/>
      <c r="L99" s="16"/>
      <c r="M99" s="16"/>
    </row>
    <row r="100" spans="8:13" ht="12.75" hidden="1" customHeight="1" x14ac:dyDescent="0.2">
      <c r="H100" s="16"/>
      <c r="I100" s="16"/>
      <c r="J100" s="16"/>
      <c r="K100" s="16"/>
      <c r="L100" s="16"/>
      <c r="M100" s="16"/>
    </row>
    <row r="101" spans="8:13" ht="12.75" hidden="1" customHeight="1" x14ac:dyDescent="0.2">
      <c r="H101" s="16"/>
      <c r="I101" s="16"/>
      <c r="J101" s="16"/>
      <c r="K101" s="16"/>
      <c r="L101" s="16"/>
      <c r="M101" s="16"/>
    </row>
    <row r="102" spans="8:13" ht="12.75" hidden="1" customHeight="1" x14ac:dyDescent="0.2">
      <c r="H102" s="16"/>
      <c r="I102" s="16"/>
      <c r="J102" s="16"/>
      <c r="K102" s="16"/>
      <c r="L102" s="16"/>
      <c r="M102" s="16"/>
    </row>
    <row r="103" spans="8:13" ht="12.75" hidden="1" customHeight="1" x14ac:dyDescent="0.2">
      <c r="H103" s="16"/>
      <c r="I103" s="16"/>
      <c r="J103" s="16"/>
      <c r="K103" s="16"/>
      <c r="L103" s="16"/>
      <c r="M103" s="16"/>
    </row>
    <row r="104" spans="8:13" ht="15" hidden="1" customHeight="1" x14ac:dyDescent="0.2">
      <c r="H104" s="16"/>
      <c r="I104" s="16"/>
      <c r="J104" s="16"/>
      <c r="K104" s="16"/>
      <c r="L104" s="16"/>
      <c r="M104" s="16"/>
    </row>
    <row r="105" spans="8:13" ht="15" hidden="1" customHeight="1" x14ac:dyDescent="0.2">
      <c r="H105" s="16"/>
      <c r="I105" s="16"/>
      <c r="J105" s="16"/>
      <c r="K105" s="16"/>
      <c r="L105" s="16"/>
      <c r="M105" s="16"/>
    </row>
    <row r="106" spans="8:13" ht="15" hidden="1" customHeight="1" x14ac:dyDescent="0.2">
      <c r="H106" s="16"/>
      <c r="I106" s="16"/>
      <c r="J106" s="16"/>
      <c r="K106" s="16"/>
      <c r="L106" s="16"/>
      <c r="M106" s="16"/>
    </row>
    <row r="107" spans="8:13" ht="15" hidden="1" customHeight="1" x14ac:dyDescent="0.2">
      <c r="H107" s="16"/>
      <c r="I107" s="16"/>
      <c r="J107" s="16"/>
      <c r="K107" s="16"/>
      <c r="L107" s="16"/>
      <c r="M107" s="16"/>
    </row>
    <row r="108" spans="8:13" ht="15" hidden="1" customHeight="1" x14ac:dyDescent="0.2">
      <c r="H108" s="16"/>
      <c r="I108" s="16"/>
      <c r="J108" s="16"/>
      <c r="K108" s="16"/>
      <c r="L108" s="16"/>
      <c r="M108" s="16"/>
    </row>
    <row r="109" spans="8:13" ht="15" hidden="1" customHeight="1" x14ac:dyDescent="0.2">
      <c r="H109" s="16"/>
      <c r="I109" s="16"/>
      <c r="J109" s="16"/>
      <c r="K109" s="16"/>
      <c r="L109" s="16"/>
      <c r="M109" s="16"/>
    </row>
    <row r="110" spans="8:13" ht="15" hidden="1" customHeight="1" x14ac:dyDescent="0.2">
      <c r="H110" s="16"/>
      <c r="I110" s="16"/>
      <c r="J110" s="16"/>
      <c r="K110" s="16"/>
      <c r="L110" s="16"/>
      <c r="M110" s="16"/>
    </row>
    <row r="111" spans="8:13" ht="15" hidden="1" customHeight="1" x14ac:dyDescent="0.2">
      <c r="H111" s="16"/>
      <c r="I111" s="16"/>
      <c r="J111" s="16"/>
      <c r="K111" s="16"/>
      <c r="L111" s="16"/>
      <c r="M111" s="16"/>
    </row>
    <row r="112" spans="8:13" ht="15" hidden="1" customHeight="1" x14ac:dyDescent="0.2">
      <c r="H112" s="16"/>
      <c r="I112" s="16"/>
      <c r="J112" s="16"/>
      <c r="K112" s="16"/>
      <c r="L112" s="16"/>
      <c r="M112" s="16"/>
    </row>
    <row r="113" spans="8:13" ht="15" hidden="1" customHeight="1" x14ac:dyDescent="0.2">
      <c r="H113" s="16"/>
      <c r="I113" s="16"/>
      <c r="J113" s="16"/>
      <c r="K113" s="16"/>
      <c r="L113" s="16"/>
      <c r="M113" s="16"/>
    </row>
    <row r="114" spans="8:13" ht="15" hidden="1" customHeight="1" x14ac:dyDescent="0.2">
      <c r="H114" s="16"/>
      <c r="I114" s="16"/>
      <c r="J114" s="16"/>
      <c r="K114" s="16"/>
      <c r="L114" s="16"/>
      <c r="M114" s="16"/>
    </row>
    <row r="115" spans="8:13" ht="15" hidden="1" customHeight="1" x14ac:dyDescent="0.2">
      <c r="H115" s="16"/>
      <c r="I115" s="16"/>
      <c r="J115" s="16"/>
      <c r="K115" s="16"/>
      <c r="L115" s="16"/>
      <c r="M115" s="16"/>
    </row>
    <row r="116" spans="8:13" ht="15" hidden="1" customHeight="1" x14ac:dyDescent="0.2">
      <c r="H116" s="16"/>
      <c r="I116" s="16"/>
      <c r="J116" s="16"/>
      <c r="K116" s="16"/>
      <c r="L116" s="16"/>
      <c r="M116" s="16"/>
    </row>
    <row r="117" spans="8:13" ht="15" hidden="1" customHeight="1" x14ac:dyDescent="0.2">
      <c r="H117" s="16"/>
      <c r="I117" s="16"/>
      <c r="J117" s="16"/>
      <c r="K117" s="16"/>
      <c r="L117" s="16"/>
      <c r="M117" s="16"/>
    </row>
    <row r="118" spans="8:13" ht="15" hidden="1" customHeight="1" x14ac:dyDescent="0.2">
      <c r="H118" s="16"/>
      <c r="I118" s="16"/>
      <c r="J118" s="16"/>
      <c r="K118" s="16"/>
      <c r="L118" s="16"/>
      <c r="M118" s="16"/>
    </row>
    <row r="119" spans="8:13" ht="15" hidden="1" customHeight="1" x14ac:dyDescent="0.2">
      <c r="H119" s="16"/>
      <c r="I119" s="16"/>
      <c r="J119" s="16"/>
      <c r="K119" s="16"/>
      <c r="L119" s="16"/>
      <c r="M119" s="16"/>
    </row>
    <row r="120" spans="8:13" ht="15" hidden="1" customHeight="1" x14ac:dyDescent="0.2">
      <c r="H120" s="16"/>
      <c r="I120" s="16"/>
      <c r="J120" s="16"/>
      <c r="K120" s="16"/>
      <c r="L120" s="16"/>
      <c r="M120" s="16"/>
    </row>
    <row r="121" spans="8:13" ht="15" hidden="1" customHeight="1" x14ac:dyDescent="0.2">
      <c r="H121" s="16"/>
      <c r="I121" s="16"/>
      <c r="J121" s="16"/>
      <c r="K121" s="16"/>
      <c r="L121" s="16"/>
      <c r="M121" s="16"/>
    </row>
    <row r="122" spans="8:13" ht="15" hidden="1" customHeight="1" x14ac:dyDescent="0.2">
      <c r="H122" s="16"/>
      <c r="I122" s="16"/>
      <c r="J122" s="16"/>
      <c r="K122" s="16"/>
      <c r="L122" s="16"/>
      <c r="M122" s="16"/>
    </row>
    <row r="123" spans="8:13" ht="15" hidden="1" customHeight="1" x14ac:dyDescent="0.2">
      <c r="H123" s="16"/>
      <c r="I123" s="16"/>
      <c r="J123" s="16"/>
      <c r="K123" s="16"/>
      <c r="L123" s="16"/>
      <c r="M123" s="16"/>
    </row>
    <row r="124" spans="8:13" ht="15" hidden="1" customHeight="1" x14ac:dyDescent="0.2">
      <c r="H124" s="16"/>
      <c r="I124" s="16"/>
      <c r="J124" s="16"/>
      <c r="K124" s="16"/>
      <c r="L124" s="16"/>
      <c r="M124" s="16"/>
    </row>
    <row r="125" spans="8:13" ht="15" hidden="1" customHeight="1" x14ac:dyDescent="0.2">
      <c r="H125" s="16"/>
      <c r="I125" s="16"/>
      <c r="J125" s="16"/>
      <c r="K125" s="16"/>
      <c r="L125" s="16"/>
      <c r="M125" s="16"/>
    </row>
    <row r="126" spans="8:13" ht="15" hidden="1" customHeight="1" x14ac:dyDescent="0.2">
      <c r="H126" s="16"/>
      <c r="I126" s="16"/>
      <c r="J126" s="16"/>
      <c r="K126" s="16"/>
      <c r="L126" s="16"/>
      <c r="M126" s="16"/>
    </row>
    <row r="127" spans="8:13" ht="15" hidden="1" customHeight="1" x14ac:dyDescent="0.2">
      <c r="H127" s="16"/>
      <c r="I127" s="16"/>
      <c r="J127" s="16"/>
      <c r="K127" s="16"/>
      <c r="L127" s="16"/>
      <c r="M127" s="16"/>
    </row>
    <row r="128" spans="8:13" ht="15" hidden="1" customHeight="1" x14ac:dyDescent="0.2">
      <c r="H128" s="16"/>
      <c r="I128" s="16"/>
      <c r="J128" s="16"/>
      <c r="K128" s="16"/>
      <c r="L128" s="16"/>
      <c r="M128" s="16"/>
    </row>
    <row r="129" spans="8:13" ht="15" hidden="1" customHeight="1" x14ac:dyDescent="0.2">
      <c r="H129" s="16"/>
      <c r="I129" s="16"/>
      <c r="J129" s="16"/>
      <c r="K129" s="16"/>
      <c r="L129" s="16"/>
      <c r="M129" s="16"/>
    </row>
    <row r="130" spans="8:13" ht="15" hidden="1" customHeight="1" x14ac:dyDescent="0.2">
      <c r="H130" s="16"/>
      <c r="I130" s="16"/>
      <c r="J130" s="16"/>
      <c r="K130" s="16"/>
      <c r="L130" s="16"/>
      <c r="M130" s="16"/>
    </row>
    <row r="131" spans="8:13" ht="15" hidden="1" customHeight="1" x14ac:dyDescent="0.2">
      <c r="H131" s="16"/>
      <c r="I131" s="16"/>
      <c r="J131" s="16"/>
      <c r="K131" s="16"/>
      <c r="L131" s="16"/>
      <c r="M131" s="16"/>
    </row>
    <row r="132" spans="8:13" ht="15" hidden="1" customHeight="1" x14ac:dyDescent="0.2">
      <c r="H132" s="16"/>
      <c r="I132" s="16"/>
      <c r="J132" s="16"/>
      <c r="K132" s="16"/>
      <c r="L132" s="16"/>
      <c r="M132" s="16"/>
    </row>
    <row r="133" spans="8:13" ht="15" hidden="1" customHeight="1" x14ac:dyDescent="0.2">
      <c r="H133" s="16"/>
      <c r="I133" s="16"/>
      <c r="J133" s="16"/>
      <c r="K133" s="16"/>
      <c r="L133" s="16"/>
      <c r="M133" s="16"/>
    </row>
    <row r="134" spans="8:13" ht="15" hidden="1" customHeight="1" x14ac:dyDescent="0.2">
      <c r="H134" s="16"/>
      <c r="I134" s="16"/>
      <c r="J134" s="16"/>
      <c r="K134" s="16"/>
      <c r="L134" s="16"/>
      <c r="M134" s="16"/>
    </row>
    <row r="135" spans="8:13" ht="15" hidden="1" customHeight="1" x14ac:dyDescent="0.2">
      <c r="H135" s="16"/>
      <c r="I135" s="16"/>
      <c r="J135" s="16"/>
      <c r="K135" s="16"/>
      <c r="L135" s="16"/>
      <c r="M135" s="16"/>
    </row>
    <row r="136" spans="8:13" ht="15" hidden="1" customHeight="1" x14ac:dyDescent="0.2">
      <c r="H136" s="16"/>
      <c r="I136" s="16"/>
      <c r="J136" s="16"/>
      <c r="K136" s="16"/>
      <c r="L136" s="16"/>
      <c r="M136" s="16"/>
    </row>
    <row r="137" spans="8:13" ht="15" hidden="1" customHeight="1" x14ac:dyDescent="0.2">
      <c r="H137" s="16"/>
      <c r="I137" s="16"/>
      <c r="J137" s="16"/>
      <c r="K137" s="16"/>
      <c r="L137" s="16"/>
      <c r="M137" s="16"/>
    </row>
    <row r="138" spans="8:13" ht="15" hidden="1" customHeight="1" x14ac:dyDescent="0.2">
      <c r="H138" s="16"/>
      <c r="I138" s="16"/>
      <c r="J138" s="16"/>
      <c r="K138" s="16"/>
      <c r="L138" s="16"/>
      <c r="M138" s="16"/>
    </row>
    <row r="139" spans="8:13" ht="15" hidden="1" customHeight="1" x14ac:dyDescent="0.2">
      <c r="H139" s="16"/>
      <c r="I139" s="16"/>
      <c r="J139" s="16"/>
      <c r="K139" s="16"/>
      <c r="L139" s="16"/>
      <c r="M139" s="16"/>
    </row>
    <row r="140" spans="8:13" ht="15" hidden="1" customHeight="1" x14ac:dyDescent="0.2">
      <c r="H140" s="16"/>
      <c r="I140" s="16"/>
      <c r="J140" s="16"/>
      <c r="K140" s="16"/>
      <c r="L140" s="16"/>
      <c r="M140" s="16"/>
    </row>
    <row r="141" spans="8:13" ht="15" hidden="1" customHeight="1" x14ac:dyDescent="0.2">
      <c r="H141" s="16"/>
      <c r="I141" s="16"/>
      <c r="J141" s="16"/>
      <c r="K141" s="16"/>
      <c r="L141" s="16"/>
      <c r="M141" s="16"/>
    </row>
    <row r="142" spans="8:13" ht="15" hidden="1" customHeight="1" x14ac:dyDescent="0.2">
      <c r="H142" s="16"/>
      <c r="I142" s="16"/>
      <c r="J142" s="16"/>
      <c r="K142" s="16"/>
      <c r="L142" s="16"/>
      <c r="M142" s="16"/>
    </row>
    <row r="143" spans="8:13" ht="15" hidden="1" customHeight="1" x14ac:dyDescent="0.2">
      <c r="H143" s="16"/>
      <c r="I143" s="16"/>
      <c r="J143" s="16"/>
      <c r="K143" s="16"/>
      <c r="L143" s="16"/>
      <c r="M143" s="16"/>
    </row>
    <row r="144" spans="8:13" ht="15" hidden="1" customHeight="1" x14ac:dyDescent="0.2">
      <c r="H144" s="16"/>
      <c r="I144" s="16"/>
      <c r="J144" s="16"/>
      <c r="K144" s="16"/>
      <c r="L144" s="16"/>
      <c r="M144" s="16"/>
    </row>
    <row r="145" spans="8:13" ht="15" hidden="1" customHeight="1" x14ac:dyDescent="0.2">
      <c r="H145" s="16"/>
      <c r="I145" s="16"/>
      <c r="J145" s="16"/>
      <c r="K145" s="16"/>
      <c r="L145" s="16"/>
      <c r="M145" s="16"/>
    </row>
    <row r="146" spans="8:13" ht="15" hidden="1" customHeight="1" x14ac:dyDescent="0.2">
      <c r="H146" s="16"/>
      <c r="I146" s="16"/>
      <c r="J146" s="16"/>
      <c r="K146" s="16"/>
      <c r="L146" s="16"/>
      <c r="M146" s="16"/>
    </row>
    <row r="147" spans="8:13" ht="15" hidden="1" customHeight="1" x14ac:dyDescent="0.2">
      <c r="H147" s="16"/>
      <c r="I147" s="16"/>
      <c r="J147" s="16"/>
      <c r="K147" s="16"/>
      <c r="L147" s="16"/>
      <c r="M147" s="16"/>
    </row>
    <row r="148" spans="8:13" ht="15" hidden="1" customHeight="1" x14ac:dyDescent="0.2">
      <c r="H148" s="16"/>
      <c r="I148" s="16"/>
      <c r="J148" s="16"/>
      <c r="K148" s="16"/>
      <c r="L148" s="16"/>
      <c r="M148" s="16"/>
    </row>
    <row r="149" spans="8:13" ht="15" hidden="1" customHeight="1" x14ac:dyDescent="0.2">
      <c r="H149" s="16"/>
      <c r="I149" s="16"/>
      <c r="J149" s="16"/>
      <c r="K149" s="16"/>
      <c r="L149" s="16"/>
      <c r="M149" s="16"/>
    </row>
    <row r="150" spans="8:13" ht="15" hidden="1" customHeight="1" x14ac:dyDescent="0.2">
      <c r="H150" s="16"/>
      <c r="I150" s="16"/>
      <c r="J150" s="16"/>
      <c r="K150" s="16"/>
      <c r="L150" s="16"/>
      <c r="M150" s="16"/>
    </row>
    <row r="151" spans="8:13" ht="15" hidden="1" customHeight="1" x14ac:dyDescent="0.2">
      <c r="H151" s="16"/>
      <c r="I151" s="16"/>
      <c r="J151" s="16"/>
      <c r="K151" s="16"/>
      <c r="L151" s="16"/>
      <c r="M151" s="16"/>
    </row>
    <row r="152" spans="8:13" ht="15" hidden="1" customHeight="1" x14ac:dyDescent="0.2">
      <c r="H152" s="16"/>
      <c r="I152" s="16"/>
      <c r="J152" s="16"/>
      <c r="K152" s="16"/>
      <c r="L152" s="16"/>
      <c r="M152" s="16"/>
    </row>
    <row r="153" spans="8:13" ht="15" hidden="1" customHeight="1" x14ac:dyDescent="0.2">
      <c r="H153" s="16"/>
      <c r="I153" s="16"/>
      <c r="J153" s="16"/>
      <c r="K153" s="16"/>
      <c r="L153" s="16"/>
      <c r="M153" s="16"/>
    </row>
    <row r="154" spans="8:13" ht="15" hidden="1" customHeight="1" x14ac:dyDescent="0.2">
      <c r="H154" s="16"/>
      <c r="I154" s="16"/>
      <c r="J154" s="16"/>
      <c r="K154" s="16"/>
      <c r="L154" s="16"/>
      <c r="M154" s="16"/>
    </row>
    <row r="155" spans="8:13" ht="15" hidden="1" customHeight="1" x14ac:dyDescent="0.2">
      <c r="H155" s="16"/>
      <c r="I155" s="16"/>
      <c r="J155" s="16"/>
      <c r="K155" s="16"/>
      <c r="L155" s="16"/>
      <c r="M155" s="16"/>
    </row>
    <row r="156" spans="8:13" ht="15" hidden="1" customHeight="1" x14ac:dyDescent="0.2">
      <c r="H156" s="16"/>
      <c r="I156" s="16"/>
      <c r="J156" s="16"/>
      <c r="K156" s="16"/>
      <c r="L156" s="16"/>
      <c r="M156" s="16"/>
    </row>
    <row r="157" spans="8:13" ht="15" hidden="1" customHeight="1" x14ac:dyDescent="0.2">
      <c r="H157" s="16"/>
      <c r="I157" s="16"/>
      <c r="J157" s="16"/>
      <c r="K157" s="16"/>
      <c r="L157" s="16"/>
      <c r="M157" s="16"/>
    </row>
    <row r="158" spans="8:13" ht="15" hidden="1" customHeight="1" x14ac:dyDescent="0.2">
      <c r="H158" s="16"/>
      <c r="I158" s="16"/>
      <c r="J158" s="16"/>
      <c r="K158" s="16"/>
      <c r="L158" s="16"/>
      <c r="M158" s="16"/>
    </row>
    <row r="159" spans="8:13" ht="15" hidden="1" customHeight="1" x14ac:dyDescent="0.2">
      <c r="H159" s="16"/>
      <c r="I159" s="16"/>
      <c r="J159" s="16"/>
      <c r="K159" s="16"/>
      <c r="L159" s="16"/>
      <c r="M159" s="16"/>
    </row>
    <row r="160" spans="8:13" ht="15" hidden="1" customHeight="1" x14ac:dyDescent="0.2">
      <c r="H160" s="16"/>
      <c r="I160" s="16"/>
      <c r="J160" s="16"/>
      <c r="K160" s="16"/>
      <c r="L160" s="16"/>
      <c r="M160" s="16"/>
    </row>
    <row r="161" spans="8:13" ht="15" hidden="1" customHeight="1" x14ac:dyDescent="0.2">
      <c r="H161" s="16"/>
      <c r="I161" s="16"/>
      <c r="J161" s="16"/>
      <c r="K161" s="16"/>
      <c r="L161" s="16"/>
      <c r="M161" s="16"/>
    </row>
    <row r="162" spans="8:13" ht="15" hidden="1" customHeight="1" x14ac:dyDescent="0.2">
      <c r="H162" s="16"/>
      <c r="I162" s="16"/>
      <c r="J162" s="16"/>
      <c r="K162" s="16"/>
      <c r="L162" s="16"/>
      <c r="M162" s="16"/>
    </row>
    <row r="163" spans="8:13" ht="15" hidden="1" customHeight="1" x14ac:dyDescent="0.2">
      <c r="H163" s="16"/>
      <c r="I163" s="16"/>
      <c r="J163" s="16"/>
      <c r="K163" s="16"/>
      <c r="L163" s="16"/>
      <c r="M163" s="16"/>
    </row>
    <row r="164" spans="8:13" ht="15" hidden="1" customHeight="1" x14ac:dyDescent="0.2">
      <c r="H164" s="16"/>
      <c r="I164" s="16"/>
      <c r="J164" s="16"/>
      <c r="K164" s="16"/>
      <c r="L164" s="16"/>
      <c r="M164" s="16"/>
    </row>
    <row r="165" spans="8:13" ht="15" hidden="1" customHeight="1" x14ac:dyDescent="0.2">
      <c r="H165" s="16"/>
      <c r="I165" s="16"/>
      <c r="J165" s="16"/>
      <c r="K165" s="16"/>
      <c r="L165" s="16"/>
      <c r="M165" s="16"/>
    </row>
    <row r="166" spans="8:13" ht="15" hidden="1" customHeight="1" x14ac:dyDescent="0.2">
      <c r="H166" s="16"/>
      <c r="I166" s="16"/>
      <c r="J166" s="16"/>
      <c r="K166" s="16"/>
      <c r="L166" s="16"/>
      <c r="M166" s="16"/>
    </row>
    <row r="167" spans="8:13" ht="15" hidden="1" customHeight="1" x14ac:dyDescent="0.2">
      <c r="H167" s="16"/>
      <c r="I167" s="16"/>
      <c r="J167" s="16"/>
      <c r="K167" s="16"/>
      <c r="L167" s="16"/>
      <c r="M167" s="16"/>
    </row>
    <row r="168" spans="8:13" ht="15" hidden="1" customHeight="1" x14ac:dyDescent="0.2">
      <c r="H168" s="16"/>
      <c r="I168" s="16"/>
      <c r="J168" s="16"/>
      <c r="K168" s="16"/>
      <c r="L168" s="16"/>
      <c r="M168" s="16"/>
    </row>
    <row r="169" spans="8:13" ht="15" hidden="1" customHeight="1" x14ac:dyDescent="0.2">
      <c r="H169" s="16"/>
      <c r="I169" s="16"/>
      <c r="J169" s="16"/>
      <c r="K169" s="16"/>
      <c r="L169" s="16"/>
      <c r="M169" s="16"/>
    </row>
    <row r="170" spans="8:13" ht="15" hidden="1" customHeight="1" x14ac:dyDescent="0.2">
      <c r="H170" s="16"/>
      <c r="I170" s="16"/>
      <c r="J170" s="16"/>
      <c r="K170" s="16"/>
      <c r="L170" s="16"/>
      <c r="M170" s="16"/>
    </row>
    <row r="171" spans="8:13" ht="15" hidden="1" customHeight="1" x14ac:dyDescent="0.2">
      <c r="H171" s="16"/>
      <c r="I171" s="16"/>
      <c r="J171" s="16"/>
      <c r="K171" s="16"/>
      <c r="L171" s="16"/>
      <c r="M171" s="16"/>
    </row>
    <row r="172" spans="8:13" ht="15" hidden="1" customHeight="1" x14ac:dyDescent="0.2">
      <c r="H172" s="16"/>
      <c r="I172" s="16"/>
      <c r="J172" s="16"/>
      <c r="K172" s="16"/>
      <c r="L172" s="16"/>
      <c r="M172" s="16"/>
    </row>
    <row r="173" spans="8:13" ht="15" hidden="1" customHeight="1" x14ac:dyDescent="0.2">
      <c r="H173" s="16"/>
      <c r="I173" s="16"/>
      <c r="J173" s="16"/>
      <c r="K173" s="16"/>
      <c r="L173" s="16"/>
      <c r="M173" s="16"/>
    </row>
    <row r="174" spans="8:13" ht="15" hidden="1" customHeight="1" x14ac:dyDescent="0.2">
      <c r="H174" s="16"/>
      <c r="I174" s="16"/>
      <c r="J174" s="16"/>
      <c r="K174" s="16"/>
      <c r="L174" s="16"/>
      <c r="M174" s="16"/>
    </row>
    <row r="175" spans="8:13" ht="15" hidden="1" customHeight="1" x14ac:dyDescent="0.2">
      <c r="H175" s="16"/>
      <c r="I175" s="16"/>
      <c r="J175" s="16"/>
      <c r="K175" s="16"/>
      <c r="L175" s="16"/>
      <c r="M175" s="16"/>
    </row>
    <row r="176" spans="8:13" ht="15" hidden="1" customHeight="1" x14ac:dyDescent="0.2">
      <c r="H176" s="16"/>
      <c r="I176" s="16"/>
      <c r="J176" s="16"/>
      <c r="K176" s="16"/>
      <c r="L176" s="16"/>
      <c r="M176" s="16"/>
    </row>
    <row r="177" ht="15" hidden="1" customHeight="1" x14ac:dyDescent="0.2"/>
    <row r="178" ht="15" hidden="1" customHeight="1" x14ac:dyDescent="0.2"/>
    <row r="179" ht="15" hidden="1" customHeight="1" x14ac:dyDescent="0.2"/>
    <row r="180" hidden="1" x14ac:dyDescent="0.2"/>
    <row r="181" hidden="1" x14ac:dyDescent="0.2"/>
  </sheetData>
  <sheetProtection password="DD0F" sheet="1" objects="1" scenarios="1"/>
  <mergeCells count="48">
    <mergeCell ref="A43:B43"/>
    <mergeCell ref="A45:B45"/>
    <mergeCell ref="A46:B46"/>
    <mergeCell ref="A47:B47"/>
    <mergeCell ref="A4:B4"/>
    <mergeCell ref="A5:B5"/>
    <mergeCell ref="A37:B37"/>
    <mergeCell ref="A10:B10"/>
    <mergeCell ref="A8:B8"/>
    <mergeCell ref="A9:B9"/>
    <mergeCell ref="A13:B13"/>
    <mergeCell ref="A14:B14"/>
    <mergeCell ref="A15:B15"/>
    <mergeCell ref="A27:B27"/>
    <mergeCell ref="A18:B18"/>
    <mergeCell ref="A20:B20"/>
    <mergeCell ref="A28:B28"/>
    <mergeCell ref="A29:B29"/>
    <mergeCell ref="A22:B22"/>
    <mergeCell ref="A19:B19"/>
    <mergeCell ref="A21:B21"/>
    <mergeCell ref="A23:B23"/>
    <mergeCell ref="A24:B24"/>
    <mergeCell ref="A25:B25"/>
    <mergeCell ref="A26:B26"/>
    <mergeCell ref="A30:B30"/>
    <mergeCell ref="A31:B31"/>
    <mergeCell ref="A39:B39"/>
    <mergeCell ref="A40:B40"/>
    <mergeCell ref="A42:B42"/>
    <mergeCell ref="A32:B32"/>
    <mergeCell ref="A33:B33"/>
    <mergeCell ref="A36:B36"/>
    <mergeCell ref="A34:B34"/>
    <mergeCell ref="A35:B35"/>
    <mergeCell ref="A38:B38"/>
    <mergeCell ref="A41:B41"/>
    <mergeCell ref="A49:B49"/>
    <mergeCell ref="A53:B53"/>
    <mergeCell ref="A54:B54"/>
    <mergeCell ref="A57:B57"/>
    <mergeCell ref="A44:B44"/>
    <mergeCell ref="A51:B51"/>
    <mergeCell ref="A55:B55"/>
    <mergeCell ref="A56:B56"/>
    <mergeCell ref="A48:B48"/>
    <mergeCell ref="A50:B50"/>
    <mergeCell ref="A52:B52"/>
  </mergeCells>
  <phoneticPr fontId="13" type="noConversion"/>
  <pageMargins left="0.47" right="0.21" top="0.59055118110236227" bottom="0.44" header="0.51181102362204722" footer="0.24"/>
  <pageSetup paperSize="9" scale="76" orientation="landscape" blackAndWhite="1" r:id="rId1"/>
  <headerFooter alignWithMargins="0">
    <oddFooter>&amp;L&amp;"Arial,Standard"&amp;7&amp;F / &amp;A&amp;R&amp;"Arial,Standard"&amp;7&amp;D</oddFooter>
  </headerFooter>
  <ignoredErrors>
    <ignoredError sqref="C25:L25 C39:L39 D48:L48 C53:L53 C28:L2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17" r:id="rId4" name="Button 17">
              <controlPr defaultSize="0" print="0" autoFill="0" autoPict="0" macro="[0]!Drucken">
                <anchor moveWithCells="1">
                  <from>
                    <xdr:col>1</xdr:col>
                    <xdr:colOff>476250</xdr:colOff>
                    <xdr:row>1</xdr:row>
                    <xdr:rowOff>38100</xdr:rowOff>
                  </from>
                  <to>
                    <xdr:col>1</xdr:col>
                    <xdr:colOff>1219200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>
    <tabColor indexed="8"/>
    <pageSetUpPr autoPageBreaks="0"/>
  </sheetPr>
  <dimension ref="A1:M16"/>
  <sheetViews>
    <sheetView showGridLines="0" showRowColHeaders="0" zoomScale="140" workbookViewId="0">
      <pane xSplit="2" ySplit="3" topLeftCell="C4" activePane="bottomRight" state="frozen"/>
      <selection pane="topRight"/>
      <selection pane="bottomLeft"/>
      <selection pane="bottomRight" activeCell="C3" sqref="C3"/>
    </sheetView>
  </sheetViews>
  <sheetFormatPr baseColWidth="10" defaultColWidth="11.42578125" defaultRowHeight="12.75" x14ac:dyDescent="0.2"/>
  <cols>
    <col min="1" max="1" width="7.7109375" style="7" customWidth="1"/>
    <col min="2" max="2" width="30.28515625" style="5" customWidth="1"/>
    <col min="3" max="13" width="10.7109375" style="6" customWidth="1"/>
    <col min="14" max="16384" width="11.42578125" style="5"/>
  </cols>
  <sheetData>
    <row r="1" spans="1:13" s="42" customFormat="1" ht="24.95" customHeight="1" x14ac:dyDescent="0.2">
      <c r="A1" s="114" t="str">
        <f>"Kennzahlen Aufgaben- und Finanzplanung "&amp;Ausgangslage!D5-1&amp;" - "&amp;Ausgangslage!D5+Ausgangslage!I5-1</f>
        <v>Kennzahlen Aufgaben- und Finanzplanung 2023 - 2033</v>
      </c>
      <c r="B1" s="53"/>
      <c r="C1" s="53"/>
      <c r="D1" s="53"/>
      <c r="E1" s="53"/>
      <c r="F1" s="53"/>
      <c r="G1" s="53"/>
      <c r="H1" s="53"/>
    </row>
    <row r="2" spans="1:13" s="42" customFormat="1" ht="12.75" customHeight="1" x14ac:dyDescent="0.2">
      <c r="A2" s="46"/>
    </row>
    <row r="3" spans="1:13" s="42" customFormat="1" ht="12.75" customHeight="1" x14ac:dyDescent="0.2">
      <c r="A3" s="94"/>
      <c r="B3" s="20"/>
      <c r="C3" s="54">
        <f>Ausgangslage!D5-1</f>
        <v>2023</v>
      </c>
      <c r="D3" s="37">
        <f>C3+1</f>
        <v>2024</v>
      </c>
      <c r="E3" s="37">
        <f t="shared" ref="E3:L3" si="0">D3+1</f>
        <v>2025</v>
      </c>
      <c r="F3" s="37">
        <f t="shared" si="0"/>
        <v>2026</v>
      </c>
      <c r="G3" s="37">
        <f t="shared" si="0"/>
        <v>2027</v>
      </c>
      <c r="H3" s="37">
        <f t="shared" si="0"/>
        <v>2028</v>
      </c>
      <c r="I3" s="37">
        <f t="shared" si="0"/>
        <v>2029</v>
      </c>
      <c r="J3" s="37">
        <f t="shared" si="0"/>
        <v>2030</v>
      </c>
      <c r="K3" s="37">
        <f t="shared" si="0"/>
        <v>2031</v>
      </c>
      <c r="L3" s="37">
        <f t="shared" si="0"/>
        <v>2032</v>
      </c>
      <c r="M3" s="37">
        <f>L3+1</f>
        <v>2033</v>
      </c>
    </row>
    <row r="4" spans="1:13" s="42" customFormat="1" ht="12.75" customHeight="1" x14ac:dyDescent="0.2">
      <c r="A4" s="910" t="s">
        <v>267</v>
      </c>
      <c r="B4" s="911"/>
      <c r="C4" s="49">
        <f>'Schulden-Zinsen'!D81</f>
        <v>0</v>
      </c>
      <c r="D4" s="49">
        <f>'Schulden-Zinsen'!E81</f>
        <v>0</v>
      </c>
      <c r="E4" s="49">
        <f>'Schulden-Zinsen'!F81</f>
        <v>0</v>
      </c>
      <c r="F4" s="49">
        <f>'Schulden-Zinsen'!G81</f>
        <v>0</v>
      </c>
      <c r="G4" s="49">
        <f>'Schulden-Zinsen'!H81</f>
        <v>0</v>
      </c>
      <c r="H4" s="49">
        <f>'Schulden-Zinsen'!I81</f>
        <v>0</v>
      </c>
      <c r="I4" s="49">
        <f>'Schulden-Zinsen'!J81</f>
        <v>0</v>
      </c>
      <c r="J4" s="49">
        <f>'Schulden-Zinsen'!K81</f>
        <v>0</v>
      </c>
      <c r="K4" s="49">
        <f>'Schulden-Zinsen'!L81</f>
        <v>0</v>
      </c>
      <c r="L4" s="49">
        <f>'Schulden-Zinsen'!M81</f>
        <v>0</v>
      </c>
      <c r="M4" s="49">
        <f>'Schulden-Zinsen'!N81</f>
        <v>0</v>
      </c>
    </row>
    <row r="5" spans="1:13" s="42" customFormat="1" ht="12.75" customHeight="1" x14ac:dyDescent="0.2">
      <c r="A5" s="908" t="s">
        <v>268</v>
      </c>
      <c r="B5" s="912"/>
      <c r="C5" s="50">
        <f>Prognosen!D5</f>
        <v>0</v>
      </c>
      <c r="D5" s="50">
        <f>Prognosen!E5</f>
        <v>0</v>
      </c>
      <c r="E5" s="50">
        <f>Prognosen!F5</f>
        <v>0</v>
      </c>
      <c r="F5" s="50">
        <f>Prognosen!G5</f>
        <v>0</v>
      </c>
      <c r="G5" s="50">
        <f>Prognosen!H5</f>
        <v>0</v>
      </c>
      <c r="H5" s="50">
        <f>Prognosen!I5</f>
        <v>0</v>
      </c>
      <c r="I5" s="50">
        <f>Prognosen!J5</f>
        <v>0</v>
      </c>
      <c r="J5" s="50">
        <f>Prognosen!K5</f>
        <v>0</v>
      </c>
      <c r="K5" s="50">
        <f>Prognosen!L5</f>
        <v>0</v>
      </c>
      <c r="L5" s="50">
        <f>Prognosen!M5</f>
        <v>0</v>
      </c>
      <c r="M5" s="50">
        <f>Prognosen!N5</f>
        <v>0</v>
      </c>
    </row>
    <row r="6" spans="1:13" s="55" customFormat="1" ht="12.75" customHeight="1" x14ac:dyDescent="0.2">
      <c r="A6" s="904" t="s">
        <v>145</v>
      </c>
      <c r="B6" s="905"/>
      <c r="C6" s="82">
        <f>IF(C5=0,0,ROUND(C4/C5*1000,0))</f>
        <v>0</v>
      </c>
      <c r="D6" s="82">
        <f t="shared" ref="D6:M6" si="1">IF(D5=0,0,ROUND(D4/D5*1000,0))</f>
        <v>0</v>
      </c>
      <c r="E6" s="82">
        <f t="shared" si="1"/>
        <v>0</v>
      </c>
      <c r="F6" s="82">
        <f t="shared" si="1"/>
        <v>0</v>
      </c>
      <c r="G6" s="82">
        <f t="shared" si="1"/>
        <v>0</v>
      </c>
      <c r="H6" s="82">
        <f t="shared" si="1"/>
        <v>0</v>
      </c>
      <c r="I6" s="82">
        <f t="shared" si="1"/>
        <v>0</v>
      </c>
      <c r="J6" s="82">
        <f t="shared" si="1"/>
        <v>0</v>
      </c>
      <c r="K6" s="82">
        <f t="shared" si="1"/>
        <v>0</v>
      </c>
      <c r="L6" s="82">
        <f t="shared" si="1"/>
        <v>0</v>
      </c>
      <c r="M6" s="82">
        <f t="shared" si="1"/>
        <v>0</v>
      </c>
    </row>
    <row r="7" spans="1:13" s="42" customFormat="1" ht="12.75" customHeight="1" x14ac:dyDescent="0.2">
      <c r="A7" s="46"/>
    </row>
    <row r="8" spans="1:13" s="42" customFormat="1" ht="12.75" customHeight="1" x14ac:dyDescent="0.2">
      <c r="A8" s="94"/>
      <c r="B8" s="20"/>
      <c r="C8" s="54">
        <f>C3</f>
        <v>2023</v>
      </c>
      <c r="D8" s="54">
        <f t="shared" ref="D8:M8" si="2">D3</f>
        <v>2024</v>
      </c>
      <c r="E8" s="54">
        <f t="shared" si="2"/>
        <v>2025</v>
      </c>
      <c r="F8" s="54">
        <f t="shared" si="2"/>
        <v>2026</v>
      </c>
      <c r="G8" s="54">
        <f t="shared" si="2"/>
        <v>2027</v>
      </c>
      <c r="H8" s="54">
        <f t="shared" si="2"/>
        <v>2028</v>
      </c>
      <c r="I8" s="54">
        <f t="shared" si="2"/>
        <v>2029</v>
      </c>
      <c r="J8" s="54">
        <f t="shared" si="2"/>
        <v>2030</v>
      </c>
      <c r="K8" s="54">
        <f t="shared" si="2"/>
        <v>2031</v>
      </c>
      <c r="L8" s="54">
        <f t="shared" si="2"/>
        <v>2032</v>
      </c>
      <c r="M8" s="54">
        <f t="shared" si="2"/>
        <v>2033</v>
      </c>
    </row>
    <row r="9" spans="1:13" s="42" customFormat="1" ht="12.75" customHeight="1" x14ac:dyDescent="0.2">
      <c r="A9" s="906" t="s">
        <v>274</v>
      </c>
      <c r="B9" s="907"/>
      <c r="C9" s="49">
        <f>'Schulden-Zinsen'!D11</f>
        <v>0</v>
      </c>
      <c r="D9" s="49">
        <f>'Schulden-Zinsen'!E11</f>
        <v>0</v>
      </c>
      <c r="E9" s="49">
        <f>'Schulden-Zinsen'!F11</f>
        <v>0</v>
      </c>
      <c r="F9" s="49">
        <f>'Schulden-Zinsen'!G11</f>
        <v>0</v>
      </c>
      <c r="G9" s="49">
        <f>'Schulden-Zinsen'!H11</f>
        <v>0</v>
      </c>
      <c r="H9" s="49">
        <f>'Schulden-Zinsen'!I11</f>
        <v>0</v>
      </c>
      <c r="I9" s="49">
        <f>'Schulden-Zinsen'!J11</f>
        <v>0</v>
      </c>
      <c r="J9" s="49">
        <f>'Schulden-Zinsen'!K11</f>
        <v>0</v>
      </c>
      <c r="K9" s="49">
        <f>'Schulden-Zinsen'!L11</f>
        <v>0</v>
      </c>
      <c r="L9" s="49">
        <f>'Schulden-Zinsen'!M11</f>
        <v>0</v>
      </c>
      <c r="M9" s="49">
        <f>'Schulden-Zinsen'!N11</f>
        <v>0</v>
      </c>
    </row>
    <row r="10" spans="1:13" s="42" customFormat="1" ht="12.75" customHeight="1" x14ac:dyDescent="0.2">
      <c r="A10" s="908" t="s">
        <v>271</v>
      </c>
      <c r="B10" s="909"/>
      <c r="C10" s="50">
        <f>-'Schulden-Zinsen'!D5</f>
        <v>0</v>
      </c>
      <c r="D10" s="50">
        <f>-'Schulden-Zinsen'!E5</f>
        <v>0</v>
      </c>
      <c r="E10" s="50">
        <f>-'Schulden-Zinsen'!F5</f>
        <v>0</v>
      </c>
      <c r="F10" s="50">
        <f>-'Schulden-Zinsen'!G5</f>
        <v>0</v>
      </c>
      <c r="G10" s="50">
        <f>-'Schulden-Zinsen'!H5</f>
        <v>0</v>
      </c>
      <c r="H10" s="50">
        <f>-'Schulden-Zinsen'!I5</f>
        <v>0</v>
      </c>
      <c r="I10" s="50">
        <f>-'Schulden-Zinsen'!J5</f>
        <v>0</v>
      </c>
      <c r="J10" s="50">
        <f>-'Schulden-Zinsen'!K5</f>
        <v>0</v>
      </c>
      <c r="K10" s="50">
        <f>-'Schulden-Zinsen'!L5</f>
        <v>0</v>
      </c>
      <c r="L10" s="50">
        <f>-'Schulden-Zinsen'!M5</f>
        <v>0</v>
      </c>
      <c r="M10" s="50">
        <f>-'Schulden-Zinsen'!N5</f>
        <v>0</v>
      </c>
    </row>
    <row r="11" spans="1:13" s="55" customFormat="1" ht="12.75" customHeight="1" x14ac:dyDescent="0.2">
      <c r="A11" s="904" t="s">
        <v>266</v>
      </c>
      <c r="B11" s="905" t="s">
        <v>266</v>
      </c>
      <c r="C11" s="83" t="str">
        <f>IF(C10=0,"keine I.",IF(C9&lt;=0,0,C9/C10))</f>
        <v>keine I.</v>
      </c>
      <c r="D11" s="83" t="str">
        <f t="shared" ref="D11:M11" si="3">IF(D10=0,"keine I.",IF(D9&lt;=0,0,D9/D10))</f>
        <v>keine I.</v>
      </c>
      <c r="E11" s="83" t="str">
        <f t="shared" si="3"/>
        <v>keine I.</v>
      </c>
      <c r="F11" s="83" t="str">
        <f t="shared" si="3"/>
        <v>keine I.</v>
      </c>
      <c r="G11" s="83" t="str">
        <f t="shared" si="3"/>
        <v>keine I.</v>
      </c>
      <c r="H11" s="83" t="str">
        <f t="shared" si="3"/>
        <v>keine I.</v>
      </c>
      <c r="I11" s="83" t="str">
        <f t="shared" si="3"/>
        <v>keine I.</v>
      </c>
      <c r="J11" s="83" t="str">
        <f t="shared" si="3"/>
        <v>keine I.</v>
      </c>
      <c r="K11" s="83" t="str">
        <f t="shared" si="3"/>
        <v>keine I.</v>
      </c>
      <c r="L11" s="83" t="str">
        <f t="shared" si="3"/>
        <v>keine I.</v>
      </c>
      <c r="M11" s="556" t="str">
        <f t="shared" si="3"/>
        <v>keine I.</v>
      </c>
    </row>
    <row r="12" spans="1:13" x14ac:dyDescent="0.2">
      <c r="A12" s="95"/>
    </row>
    <row r="13" spans="1:13" x14ac:dyDescent="0.2">
      <c r="A13" s="94"/>
      <c r="B13" s="20"/>
      <c r="C13" s="54">
        <f t="shared" ref="C13:M13" si="4">C3</f>
        <v>2023</v>
      </c>
      <c r="D13" s="54">
        <f t="shared" si="4"/>
        <v>2024</v>
      </c>
      <c r="E13" s="54">
        <f t="shared" si="4"/>
        <v>2025</v>
      </c>
      <c r="F13" s="54">
        <f t="shared" si="4"/>
        <v>2026</v>
      </c>
      <c r="G13" s="54">
        <f t="shared" si="4"/>
        <v>2027</v>
      </c>
      <c r="H13" s="54">
        <f t="shared" si="4"/>
        <v>2028</v>
      </c>
      <c r="I13" s="54">
        <f t="shared" si="4"/>
        <v>2029</v>
      </c>
      <c r="J13" s="54">
        <f t="shared" si="4"/>
        <v>2030</v>
      </c>
      <c r="K13" s="54">
        <f t="shared" si="4"/>
        <v>2031</v>
      </c>
      <c r="L13" s="54">
        <f t="shared" si="4"/>
        <v>2032</v>
      </c>
      <c r="M13" s="54">
        <f t="shared" si="4"/>
        <v>2033</v>
      </c>
    </row>
    <row r="14" spans="1:13" x14ac:dyDescent="0.2">
      <c r="A14" s="913" t="s">
        <v>273</v>
      </c>
      <c r="B14" s="907"/>
      <c r="C14" s="49">
        <f>C9</f>
        <v>0</v>
      </c>
      <c r="D14" s="49">
        <f t="shared" ref="D14:M14" si="5">D9</f>
        <v>0</v>
      </c>
      <c r="E14" s="49">
        <f t="shared" si="5"/>
        <v>0</v>
      </c>
      <c r="F14" s="49">
        <f t="shared" si="5"/>
        <v>0</v>
      </c>
      <c r="G14" s="49">
        <f t="shared" si="5"/>
        <v>0</v>
      </c>
      <c r="H14" s="49">
        <f t="shared" si="5"/>
        <v>0</v>
      </c>
      <c r="I14" s="49">
        <f t="shared" si="5"/>
        <v>0</v>
      </c>
      <c r="J14" s="49">
        <f t="shared" si="5"/>
        <v>0</v>
      </c>
      <c r="K14" s="49">
        <f t="shared" si="5"/>
        <v>0</v>
      </c>
      <c r="L14" s="49">
        <f t="shared" si="5"/>
        <v>0</v>
      </c>
      <c r="M14" s="49">
        <f t="shared" si="5"/>
        <v>0</v>
      </c>
    </row>
    <row r="15" spans="1:13" x14ac:dyDescent="0.2">
      <c r="A15" s="914" t="s">
        <v>593</v>
      </c>
      <c r="B15" s="909"/>
      <c r="C15" s="50">
        <f>'Plan-ER'!D22+'Plan-ER'!D29+'Plan-ER'!D31+'Plan-ER'!D33+'Plan-ER'!D44+'Plan-ER'!D35+'Plan-ER'!D37+Budget!E100-Budget!E101+(-EK!C6)</f>
        <v>0</v>
      </c>
      <c r="D15" s="50">
        <f>'Plan-ER'!E22+'Plan-ER'!E29+'Plan-ER'!E31+'Plan-ER'!E33+'Plan-ER'!E44+'Plan-ER'!E35+'Plan-ER'!E37+Prognosen!E45-Prognosen!E46+(-EK!D6)</f>
        <v>0</v>
      </c>
      <c r="E15" s="50">
        <f>'Plan-ER'!F22+'Plan-ER'!F29+'Plan-ER'!F31+'Plan-ER'!F33+'Plan-ER'!F44+'Plan-ER'!F35+'Plan-ER'!F37+Prognosen!F45-Prognosen!F46+(-EK!E6)</f>
        <v>0</v>
      </c>
      <c r="F15" s="50">
        <f>'Plan-ER'!G22+'Plan-ER'!G29+'Plan-ER'!G31+'Plan-ER'!G33+'Plan-ER'!G44+'Plan-ER'!G35+'Plan-ER'!G37+Prognosen!G45-Prognosen!G46+(-EK!F6)</f>
        <v>0</v>
      </c>
      <c r="G15" s="50">
        <f>'Plan-ER'!H22+'Plan-ER'!H29+'Plan-ER'!H31+'Plan-ER'!H33+'Plan-ER'!H44+'Plan-ER'!H35+'Plan-ER'!H37+Prognosen!H45-Prognosen!H46+(-EK!G6)</f>
        <v>0</v>
      </c>
      <c r="H15" s="50">
        <f>'Plan-ER'!I22+'Plan-ER'!I29+'Plan-ER'!I31+'Plan-ER'!I33+'Plan-ER'!I44+'Plan-ER'!I35+'Plan-ER'!I37+Prognosen!I45-Prognosen!I46+(-EK!H6)</f>
        <v>0</v>
      </c>
      <c r="I15" s="50">
        <f>'Plan-ER'!J22+'Plan-ER'!J29+'Plan-ER'!J31+'Plan-ER'!J33+'Plan-ER'!J44+'Plan-ER'!J35+'Plan-ER'!J37+Prognosen!J45-Prognosen!J46+(-EK!I6)</f>
        <v>0</v>
      </c>
      <c r="J15" s="50">
        <f>'Plan-ER'!K22+'Plan-ER'!K29+'Plan-ER'!K31+'Plan-ER'!K33+'Plan-ER'!K44+'Plan-ER'!K35+'Plan-ER'!K37+Prognosen!K45-Prognosen!K46+(-EK!J6)</f>
        <v>0</v>
      </c>
      <c r="K15" s="50">
        <f>'Plan-ER'!L22+'Plan-ER'!L29+'Plan-ER'!L31+'Plan-ER'!L33+'Plan-ER'!L44+'Plan-ER'!L35+'Plan-ER'!L37+Prognosen!L45-Prognosen!L46+(-EK!K6)</f>
        <v>0</v>
      </c>
      <c r="L15" s="50">
        <f>'Plan-ER'!M22+'Plan-ER'!M29+'Plan-ER'!M31+'Plan-ER'!M33+'Plan-ER'!M44+'Plan-ER'!M35+'Plan-ER'!M37+Prognosen!M45-Prognosen!M46+(-EK!L6)</f>
        <v>0</v>
      </c>
      <c r="M15" s="50">
        <f>'Plan-ER'!N22+'Plan-ER'!N29+'Plan-ER'!N31+'Plan-ER'!N33+'Plan-ER'!N44+'Plan-ER'!N35+'Plan-ER'!N37+Prognosen!N45-Prognosen!N46+(-EK!M6)</f>
        <v>0</v>
      </c>
    </row>
    <row r="16" spans="1:13" ht="15.75" x14ac:dyDescent="0.2">
      <c r="A16" s="904" t="s">
        <v>594</v>
      </c>
      <c r="B16" s="905"/>
      <c r="C16" s="83">
        <f>IF(C14&lt;=0,0,C14/C15)</f>
        <v>0</v>
      </c>
      <c r="D16" s="83">
        <f t="shared" ref="D16:M16" si="6">IF(D14&lt;=0,0,D14/D15)</f>
        <v>0</v>
      </c>
      <c r="E16" s="83">
        <f t="shared" si="6"/>
        <v>0</v>
      </c>
      <c r="F16" s="83">
        <f t="shared" si="6"/>
        <v>0</v>
      </c>
      <c r="G16" s="83">
        <f t="shared" si="6"/>
        <v>0</v>
      </c>
      <c r="H16" s="83">
        <f t="shared" si="6"/>
        <v>0</v>
      </c>
      <c r="I16" s="83">
        <f t="shared" si="6"/>
        <v>0</v>
      </c>
      <c r="J16" s="83">
        <f t="shared" si="6"/>
        <v>0</v>
      </c>
      <c r="K16" s="83">
        <f t="shared" si="6"/>
        <v>0</v>
      </c>
      <c r="L16" s="83">
        <f t="shared" si="6"/>
        <v>0</v>
      </c>
      <c r="M16" s="556">
        <f t="shared" si="6"/>
        <v>0</v>
      </c>
    </row>
  </sheetData>
  <sheetProtection algorithmName="SHA-512" hashValue="uDHP4tsRwCBHEPzM0y9CBm0913K6+ZVirXmRHiziT+N215r0b5r31OcOSARF+FY6IifQ7pa6VcIzOWzlrmZVOA==" saltValue="dQYrMG0h1j+vVlg0p2cUCQ==" spinCount="100000" sheet="1" objects="1" scenarios="1"/>
  <mergeCells count="9">
    <mergeCell ref="A16:B16"/>
    <mergeCell ref="A11:B11"/>
    <mergeCell ref="A9:B9"/>
    <mergeCell ref="A10:B10"/>
    <mergeCell ref="A4:B4"/>
    <mergeCell ref="A5:B5"/>
    <mergeCell ref="A6:B6"/>
    <mergeCell ref="A14:B14"/>
    <mergeCell ref="A15:B15"/>
  </mergeCells>
  <phoneticPr fontId="18" type="noConversion"/>
  <pageMargins left="0.70866141732283472" right="0.70866141732283472" top="0.78740157480314965" bottom="0.78740157480314965" header="0.31496062992125984" footer="0.31496062992125984"/>
  <pageSetup paperSize="9" scale="80" orientation="landscape" r:id="rId1"/>
  <headerFooter alignWithMargins="0">
    <oddFooter>&amp;L&amp;"Arial,Standard"&amp;8&amp;F / &amp;A&amp;R&amp;"Arial,Standard"&amp;8&amp;D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6" r:id="rId4" name="Button 2">
              <controlPr defaultSize="0" print="0" autoFill="0" autoPict="0" macro="[0]!Drucken">
                <anchor moveWithCells="1">
                  <from>
                    <xdr:col>1</xdr:col>
                    <xdr:colOff>1057275</xdr:colOff>
                    <xdr:row>1</xdr:row>
                    <xdr:rowOff>76200</xdr:rowOff>
                  </from>
                  <to>
                    <xdr:col>1</xdr:col>
                    <xdr:colOff>1952625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indexed="8"/>
  </sheetPr>
  <dimension ref="A1:AF58"/>
  <sheetViews>
    <sheetView showGridLines="0" showRowColHeaders="0" zoomScaleNormal="114" workbookViewId="0">
      <pane ySplit="1" topLeftCell="A2" activePane="bottomLeft" state="frozen"/>
      <selection pane="bottomLeft" activeCell="L90" sqref="L90"/>
    </sheetView>
  </sheetViews>
  <sheetFormatPr baseColWidth="10" defaultColWidth="0" defaultRowHeight="15" x14ac:dyDescent="0.2"/>
  <cols>
    <col min="1" max="1" width="2.85546875" style="3" customWidth="1"/>
    <col min="2" max="2" width="8.85546875" style="4" customWidth="1"/>
    <col min="3" max="3" width="15.140625" style="4" customWidth="1"/>
    <col min="4" max="4" width="15" style="4" customWidth="1"/>
    <col min="5" max="5" width="5.28515625" style="4" customWidth="1"/>
    <col min="6" max="8" width="13" style="4" customWidth="1"/>
    <col min="9" max="9" width="10.7109375" style="4" customWidth="1"/>
    <col min="10" max="12" width="10.7109375" style="3" customWidth="1"/>
    <col min="13" max="13" width="2" style="3" customWidth="1"/>
    <col min="14" max="32" width="10.7109375" style="3" hidden="1" customWidth="1"/>
    <col min="33" max="16384" width="0" style="3" hidden="1"/>
  </cols>
  <sheetData>
    <row r="1" spans="1:9" s="85" customFormat="1" ht="24.95" customHeight="1" x14ac:dyDescent="0.2">
      <c r="A1" s="43" t="s">
        <v>47</v>
      </c>
      <c r="B1" s="84"/>
      <c r="C1" s="84"/>
      <c r="D1" s="84"/>
      <c r="E1" s="84"/>
      <c r="F1" s="84"/>
      <c r="G1" s="84"/>
      <c r="H1" s="84"/>
      <c r="I1" s="84"/>
    </row>
    <row r="2" spans="1:9" s="85" customFormat="1" ht="12.75" customHeight="1" x14ac:dyDescent="0.2">
      <c r="B2" s="84"/>
      <c r="C2" s="84"/>
      <c r="D2" s="84"/>
      <c r="E2" s="84"/>
      <c r="F2" s="84"/>
      <c r="G2" s="84"/>
      <c r="H2" s="84"/>
      <c r="I2" s="84"/>
    </row>
    <row r="3" spans="1:9" s="87" customFormat="1" ht="12.75" customHeight="1" x14ac:dyDescent="0.2">
      <c r="A3" s="96" t="s">
        <v>52</v>
      </c>
      <c r="B3" s="86"/>
      <c r="C3" s="86"/>
      <c r="D3" s="86"/>
      <c r="E3" s="86"/>
      <c r="F3" s="86"/>
      <c r="G3" s="86"/>
      <c r="H3" s="86"/>
      <c r="I3" s="86"/>
    </row>
    <row r="4" spans="1:9" s="87" customFormat="1" ht="12.75" customHeight="1" x14ac:dyDescent="0.2">
      <c r="A4" s="96"/>
      <c r="B4" s="86"/>
      <c r="C4" s="86"/>
      <c r="D4" s="86"/>
      <c r="E4" s="86"/>
      <c r="F4" s="86"/>
      <c r="G4" s="86"/>
      <c r="H4" s="86"/>
      <c r="I4" s="86"/>
    </row>
    <row r="5" spans="1:9" s="87" customFormat="1" ht="12.75" customHeight="1" x14ac:dyDescent="0.2">
      <c r="B5" s="101" t="s">
        <v>51</v>
      </c>
      <c r="C5" s="648" t="s">
        <v>262</v>
      </c>
      <c r="D5" s="88"/>
      <c r="E5" s="86"/>
      <c r="F5" s="86"/>
      <c r="G5" s="86"/>
      <c r="H5" s="86"/>
      <c r="I5" s="86"/>
    </row>
    <row r="6" spans="1:9" s="87" customFormat="1" ht="12.75" customHeight="1" x14ac:dyDescent="0.2">
      <c r="B6" s="104">
        <f>B7-1</f>
        <v>2020</v>
      </c>
      <c r="C6" s="106">
        <f>Ausgangslage!H62</f>
        <v>0</v>
      </c>
      <c r="D6" s="89"/>
      <c r="E6" s="86"/>
      <c r="F6" s="86"/>
      <c r="G6" s="86"/>
      <c r="H6" s="86"/>
      <c r="I6" s="86"/>
    </row>
    <row r="7" spans="1:9" s="87" customFormat="1" ht="12.75" customHeight="1" x14ac:dyDescent="0.2">
      <c r="B7" s="99">
        <f>B8-1</f>
        <v>2021</v>
      </c>
      <c r="C7" s="100">
        <f>Ausgangslage!J62</f>
        <v>0</v>
      </c>
      <c r="D7" s="89"/>
      <c r="E7" s="86"/>
      <c r="F7" s="86"/>
      <c r="G7" s="86"/>
      <c r="H7" s="86"/>
      <c r="I7" s="86"/>
    </row>
    <row r="8" spans="1:9" s="87" customFormat="1" ht="12.75" customHeight="1" x14ac:dyDescent="0.2">
      <c r="B8" s="99">
        <f>B9-1</f>
        <v>2022</v>
      </c>
      <c r="C8" s="100">
        <f>Ausgangslage!L62</f>
        <v>0</v>
      </c>
      <c r="D8" s="89"/>
      <c r="E8" s="86"/>
      <c r="F8" s="86"/>
      <c r="G8" s="86"/>
      <c r="H8" s="86"/>
      <c r="I8" s="86"/>
    </row>
    <row r="9" spans="1:9" s="87" customFormat="1" ht="12.75" customHeight="1" x14ac:dyDescent="0.2">
      <c r="B9" s="99">
        <f>B10-1</f>
        <v>2023</v>
      </c>
      <c r="C9" s="100">
        <f>KZ!C6</f>
        <v>0</v>
      </c>
      <c r="D9" s="89"/>
      <c r="E9" s="86"/>
      <c r="F9" s="86"/>
      <c r="G9" s="86"/>
      <c r="H9" s="86"/>
      <c r="I9" s="86"/>
    </row>
    <row r="10" spans="1:9" s="87" customFormat="1" ht="12.75" customHeight="1" x14ac:dyDescent="0.2">
      <c r="B10" s="437">
        <f>Ausgangslage!D5</f>
        <v>2024</v>
      </c>
      <c r="C10" s="438">
        <f>IF(B10="","",KZ!D$6)</f>
        <v>0</v>
      </c>
      <c r="D10" s="89"/>
      <c r="E10" s="86"/>
      <c r="F10" s="86"/>
      <c r="G10" s="86"/>
      <c r="H10" s="86"/>
      <c r="I10" s="86"/>
    </row>
    <row r="11" spans="1:9" s="87" customFormat="1" ht="12.75" customHeight="1" x14ac:dyDescent="0.2">
      <c r="B11" s="437">
        <f>IF(B10="","",IF(Ausgangslage!$D$5+Ausgangslage!$I$5&gt;B10+1,GRAFIKEN!B10+1,""))</f>
        <v>2025</v>
      </c>
      <c r="C11" s="438">
        <f>IF(B11="","",KZ!E$6)</f>
        <v>0</v>
      </c>
      <c r="D11" s="89"/>
      <c r="E11" s="86"/>
      <c r="F11" s="86"/>
      <c r="G11" s="86"/>
      <c r="H11" s="86"/>
      <c r="I11" s="86"/>
    </row>
    <row r="12" spans="1:9" s="87" customFormat="1" ht="12.75" customHeight="1" x14ac:dyDescent="0.2">
      <c r="B12" s="437">
        <f>IF(B11="","",IF(Ausgangslage!$D$5+Ausgangslage!$I$5&gt;B11+1,GRAFIKEN!B11+1,""))</f>
        <v>2026</v>
      </c>
      <c r="C12" s="438">
        <f>IF(B12="","",KZ!F$6)</f>
        <v>0</v>
      </c>
      <c r="D12" s="89"/>
      <c r="E12" s="86"/>
      <c r="F12" s="86"/>
      <c r="G12" s="86"/>
      <c r="H12" s="86"/>
      <c r="I12" s="86"/>
    </row>
    <row r="13" spans="1:9" s="87" customFormat="1" ht="12.75" customHeight="1" x14ac:dyDescent="0.2">
      <c r="B13" s="437">
        <f>IF(B12="","",IF(Ausgangslage!$D$5+Ausgangslage!$I$5&gt;B12+1,GRAFIKEN!B12+1,""))</f>
        <v>2027</v>
      </c>
      <c r="C13" s="438">
        <f>IF(B13="","",KZ!G$6)</f>
        <v>0</v>
      </c>
      <c r="D13" s="89"/>
      <c r="E13" s="86"/>
      <c r="F13" s="86"/>
      <c r="G13" s="86"/>
      <c r="H13" s="86"/>
      <c r="I13" s="86"/>
    </row>
    <row r="14" spans="1:9" s="87" customFormat="1" ht="12.75" customHeight="1" x14ac:dyDescent="0.2">
      <c r="B14" s="437">
        <f>IF(B13="","",IF(Ausgangslage!$D$5+Ausgangslage!$I$5&gt;B13+1,GRAFIKEN!B13+1,""))</f>
        <v>2028</v>
      </c>
      <c r="C14" s="438">
        <f>IF(B14="","",KZ!H$6)</f>
        <v>0</v>
      </c>
      <c r="D14" s="89"/>
      <c r="E14" s="86"/>
      <c r="F14" s="86"/>
      <c r="G14" s="86"/>
      <c r="H14" s="86"/>
      <c r="I14" s="86"/>
    </row>
    <row r="15" spans="1:9" s="87" customFormat="1" ht="12.75" customHeight="1" x14ac:dyDescent="0.2">
      <c r="B15" s="437">
        <f>IF(B14="","",IF(Ausgangslage!$D$5+Ausgangslage!$I$5&gt;B14+1,GRAFIKEN!B14+1,""))</f>
        <v>2029</v>
      </c>
      <c r="C15" s="438">
        <f>IF(B15="","",KZ!I$6)</f>
        <v>0</v>
      </c>
      <c r="D15" s="89"/>
      <c r="E15" s="86"/>
      <c r="F15" s="86"/>
      <c r="G15" s="86"/>
      <c r="H15" s="86"/>
      <c r="I15" s="86"/>
    </row>
    <row r="16" spans="1:9" s="87" customFormat="1" ht="12.75" customHeight="1" x14ac:dyDescent="0.2">
      <c r="B16" s="437">
        <f>IF(B15="","",IF(Ausgangslage!$D$5+Ausgangslage!$I$5&gt;B15+1,GRAFIKEN!B15+1,""))</f>
        <v>2030</v>
      </c>
      <c r="C16" s="438">
        <f>IF(B16="","",KZ!J$6)</f>
        <v>0</v>
      </c>
      <c r="D16" s="89"/>
      <c r="E16" s="86"/>
      <c r="F16" s="86"/>
      <c r="G16" s="86"/>
      <c r="H16" s="86"/>
      <c r="I16" s="86"/>
    </row>
    <row r="17" spans="1:9" s="87" customFormat="1" ht="12.75" customHeight="1" x14ac:dyDescent="0.2">
      <c r="B17" s="437">
        <f>IF(B16="","",IF(Ausgangslage!$D$5+Ausgangslage!$I$5&gt;B16+1,GRAFIKEN!B16+1,""))</f>
        <v>2031</v>
      </c>
      <c r="C17" s="438">
        <f>IF(B17="","",KZ!K$6)</f>
        <v>0</v>
      </c>
      <c r="D17" s="89"/>
      <c r="E17" s="86"/>
      <c r="F17" s="86"/>
      <c r="G17" s="86"/>
      <c r="H17" s="86"/>
      <c r="I17" s="86"/>
    </row>
    <row r="18" spans="1:9" s="87" customFormat="1" ht="12.75" customHeight="1" x14ac:dyDescent="0.2">
      <c r="B18" s="437">
        <f>IF(B17="","",IF(Ausgangslage!$D$5+Ausgangslage!$I$5&gt;B17+1,GRAFIKEN!B17+1,""))</f>
        <v>2032</v>
      </c>
      <c r="C18" s="438">
        <f>IF(B18="","",KZ!L$6)</f>
        <v>0</v>
      </c>
      <c r="D18" s="89"/>
      <c r="E18" s="86"/>
      <c r="F18" s="86"/>
      <c r="G18" s="86"/>
      <c r="H18" s="86"/>
      <c r="I18" s="86"/>
    </row>
    <row r="19" spans="1:9" s="87" customFormat="1" ht="12.75" customHeight="1" x14ac:dyDescent="0.2">
      <c r="B19" s="439">
        <f>IF(B18="","",IF(Ausgangslage!$D$5+Ausgangslage!$I$5&gt;B18+1,GRAFIKEN!B18+1,""))</f>
        <v>2033</v>
      </c>
      <c r="C19" s="440">
        <f>IF(B19="","",KZ!M$6)</f>
        <v>0</v>
      </c>
      <c r="D19" s="89"/>
      <c r="E19" s="86"/>
      <c r="F19" s="86"/>
      <c r="G19" s="86"/>
      <c r="H19" s="86"/>
      <c r="I19" s="86"/>
    </row>
    <row r="20" spans="1:9" s="87" customFormat="1" ht="12.75" customHeight="1" x14ac:dyDescent="0.2">
      <c r="B20" s="640"/>
      <c r="C20" s="641"/>
      <c r="D20" s="89"/>
      <c r="E20" s="86"/>
      <c r="F20" s="86"/>
      <c r="G20" s="86"/>
      <c r="H20" s="86"/>
      <c r="I20" s="86"/>
    </row>
    <row r="21" spans="1:9" s="87" customFormat="1" ht="12.75" customHeight="1" x14ac:dyDescent="0.2">
      <c r="B21" s="640"/>
      <c r="C21" s="641"/>
      <c r="D21" s="86"/>
      <c r="E21" s="86"/>
      <c r="F21" s="86"/>
      <c r="G21" s="86"/>
      <c r="H21" s="86"/>
      <c r="I21" s="86"/>
    </row>
    <row r="22" spans="1:9" s="87" customFormat="1" ht="12.75" customHeight="1" x14ac:dyDescent="0.2">
      <c r="B22" s="86"/>
      <c r="C22" s="86"/>
      <c r="D22" s="86"/>
      <c r="E22" s="86"/>
      <c r="F22" s="86"/>
      <c r="G22" s="86"/>
      <c r="H22" s="86"/>
      <c r="I22" s="86"/>
    </row>
    <row r="23" spans="1:9" s="87" customFormat="1" ht="12.75" customHeight="1" x14ac:dyDescent="0.2">
      <c r="B23" s="86"/>
      <c r="C23" s="86"/>
      <c r="D23" s="86"/>
      <c r="E23" s="86"/>
      <c r="F23" s="86"/>
      <c r="G23" s="86"/>
      <c r="H23" s="86"/>
      <c r="I23" s="86"/>
    </row>
    <row r="24" spans="1:9" s="87" customFormat="1" ht="12.75" customHeight="1" x14ac:dyDescent="0.2">
      <c r="B24" s="86"/>
      <c r="C24" s="86"/>
      <c r="D24" s="86"/>
      <c r="E24" s="86"/>
      <c r="F24" s="86"/>
      <c r="G24" s="86"/>
      <c r="H24" s="86"/>
      <c r="I24" s="86"/>
    </row>
    <row r="25" spans="1:9" s="87" customFormat="1" ht="12.75" customHeight="1" x14ac:dyDescent="0.2">
      <c r="B25" s="86"/>
      <c r="C25" s="86"/>
      <c r="D25" s="86"/>
      <c r="E25" s="86"/>
      <c r="F25" s="86"/>
      <c r="G25" s="86"/>
      <c r="H25" s="86"/>
      <c r="I25" s="86"/>
    </row>
    <row r="26" spans="1:9" s="87" customFormat="1" ht="12.75" customHeight="1" x14ac:dyDescent="0.2">
      <c r="B26" s="86"/>
      <c r="C26" s="86"/>
      <c r="D26" s="86"/>
      <c r="E26" s="86"/>
      <c r="F26" s="86"/>
      <c r="G26" s="86"/>
      <c r="H26" s="86"/>
      <c r="I26" s="86"/>
    </row>
    <row r="27" spans="1:9" s="87" customFormat="1" ht="12.75" customHeight="1" x14ac:dyDescent="0.2">
      <c r="B27" s="86"/>
      <c r="C27" s="86"/>
      <c r="D27" s="86"/>
      <c r="E27" s="86"/>
      <c r="F27" s="86"/>
      <c r="G27" s="86"/>
      <c r="H27" s="86"/>
      <c r="I27" s="86"/>
    </row>
    <row r="28" spans="1:9" s="87" customFormat="1" ht="45" customHeight="1" x14ac:dyDescent="0.2">
      <c r="A28" s="915" t="s">
        <v>144</v>
      </c>
      <c r="B28" s="916"/>
      <c r="C28" s="916"/>
      <c r="D28" s="916"/>
      <c r="E28" s="916"/>
      <c r="F28" s="86"/>
      <c r="G28" s="91"/>
      <c r="H28" s="86"/>
      <c r="I28" s="86"/>
    </row>
    <row r="29" spans="1:9" s="87" customFormat="1" ht="12.75" customHeight="1" x14ac:dyDescent="0.2">
      <c r="A29" s="96"/>
      <c r="B29" s="86"/>
      <c r="C29" s="86"/>
      <c r="D29" s="86"/>
      <c r="E29" s="90"/>
      <c r="F29" s="86"/>
      <c r="G29" s="91"/>
      <c r="H29" s="86"/>
      <c r="I29" s="86"/>
    </row>
    <row r="30" spans="1:9" s="87" customFormat="1" ht="25.5" x14ac:dyDescent="0.2">
      <c r="B30" s="101" t="s">
        <v>51</v>
      </c>
      <c r="C30" s="102" t="s">
        <v>53</v>
      </c>
      <c r="D30" s="103" t="s">
        <v>54</v>
      </c>
      <c r="E30" s="86"/>
      <c r="F30" s="86"/>
      <c r="G30" s="86"/>
      <c r="H30" s="86"/>
      <c r="I30" s="86"/>
    </row>
    <row r="31" spans="1:9" s="87" customFormat="1" ht="12.75" customHeight="1" x14ac:dyDescent="0.2">
      <c r="B31" s="104">
        <f>B32-1</f>
        <v>2020</v>
      </c>
      <c r="C31" s="105">
        <f>Ausgangslage!H61</f>
        <v>0</v>
      </c>
      <c r="D31" s="106">
        <f>Ausgangslage!H60</f>
        <v>0</v>
      </c>
      <c r="E31" s="86"/>
      <c r="F31" s="86"/>
      <c r="G31" s="86"/>
      <c r="H31" s="86"/>
      <c r="I31" s="86"/>
    </row>
    <row r="32" spans="1:9" s="87" customFormat="1" ht="12.75" customHeight="1" x14ac:dyDescent="0.2">
      <c r="B32" s="99">
        <f>B33-1</f>
        <v>2021</v>
      </c>
      <c r="C32" s="107">
        <f>Ausgangslage!J61</f>
        <v>0</v>
      </c>
      <c r="D32" s="100">
        <f>Ausgangslage!J60</f>
        <v>0</v>
      </c>
      <c r="E32" s="86"/>
      <c r="F32" s="86"/>
      <c r="G32" s="86"/>
      <c r="H32" s="86"/>
      <c r="I32" s="86"/>
    </row>
    <row r="33" spans="2:9" s="87" customFormat="1" ht="12.75" customHeight="1" x14ac:dyDescent="0.2">
      <c r="B33" s="99">
        <f>B34-1</f>
        <v>2022</v>
      </c>
      <c r="C33" s="107">
        <f>Ausgangslage!L61</f>
        <v>0</v>
      </c>
      <c r="D33" s="100">
        <f>Ausgangslage!L60</f>
        <v>0</v>
      </c>
      <c r="E33" s="86"/>
      <c r="F33" s="86"/>
      <c r="G33" s="86"/>
      <c r="H33" s="86"/>
      <c r="I33" s="86"/>
    </row>
    <row r="34" spans="2:9" s="87" customFormat="1" ht="12.75" customHeight="1" x14ac:dyDescent="0.2">
      <c r="B34" s="99">
        <f>B35-1</f>
        <v>2023</v>
      </c>
      <c r="C34" s="107">
        <f>KZ!C10</f>
        <v>0</v>
      </c>
      <c r="D34" s="100">
        <f>KZ!C9</f>
        <v>0</v>
      </c>
      <c r="E34" s="86"/>
      <c r="F34" s="86"/>
      <c r="G34" s="86"/>
      <c r="H34" s="86"/>
      <c r="I34" s="86"/>
    </row>
    <row r="35" spans="2:9" s="87" customFormat="1" ht="12.75" customHeight="1" x14ac:dyDescent="0.2">
      <c r="B35" s="437">
        <f>Ausgangslage!D5</f>
        <v>2024</v>
      </c>
      <c r="C35" s="441">
        <f>KZ!D10</f>
        <v>0</v>
      </c>
      <c r="D35" s="438">
        <f>IF(B35="","",KZ!D$9)</f>
        <v>0</v>
      </c>
      <c r="E35" s="86"/>
      <c r="F35" s="86"/>
      <c r="G35" s="86"/>
      <c r="H35" s="86"/>
      <c r="I35" s="86"/>
    </row>
    <row r="36" spans="2:9" s="87" customFormat="1" ht="12.75" customHeight="1" x14ac:dyDescent="0.2">
      <c r="B36" s="437">
        <f>IF(B35="","",IF(Ausgangslage!$D$5+Ausgangslage!$I$5&gt;B35+1,GRAFIKEN!B35+1,""))</f>
        <v>2025</v>
      </c>
      <c r="C36" s="441">
        <f>IF(B36="","",KZ!E$10)</f>
        <v>0</v>
      </c>
      <c r="D36" s="438">
        <f>IF(B36="","",KZ!E$9)</f>
        <v>0</v>
      </c>
      <c r="E36" s="86"/>
      <c r="F36" s="86"/>
      <c r="G36" s="86"/>
      <c r="H36" s="86"/>
      <c r="I36" s="86"/>
    </row>
    <row r="37" spans="2:9" s="87" customFormat="1" ht="12.75" customHeight="1" x14ac:dyDescent="0.2">
      <c r="B37" s="437">
        <f>IF(B36="","",IF(Ausgangslage!$D$5+Ausgangslage!$I$5&gt;B36+1,GRAFIKEN!B36+1,""))</f>
        <v>2026</v>
      </c>
      <c r="C37" s="441">
        <f>IF(B37="","",KZ!F$10)</f>
        <v>0</v>
      </c>
      <c r="D37" s="438">
        <f>IF(B37="","",KZ!F$9)</f>
        <v>0</v>
      </c>
      <c r="E37" s="86"/>
      <c r="F37" s="86"/>
      <c r="G37" s="86"/>
      <c r="H37" s="86"/>
      <c r="I37" s="86"/>
    </row>
    <row r="38" spans="2:9" s="87" customFormat="1" ht="12.75" customHeight="1" x14ac:dyDescent="0.2">
      <c r="B38" s="437">
        <f>IF(B37="","",IF(Ausgangslage!$D$5+Ausgangslage!$I$5&gt;B37+1,GRAFIKEN!B37+1,""))</f>
        <v>2027</v>
      </c>
      <c r="C38" s="441">
        <f>IF(B38="","",KZ!G$10)</f>
        <v>0</v>
      </c>
      <c r="D38" s="438">
        <f>IF(B38="","",KZ!G$9)</f>
        <v>0</v>
      </c>
      <c r="E38" s="86"/>
      <c r="F38" s="86"/>
      <c r="G38" s="86"/>
      <c r="H38" s="86"/>
      <c r="I38" s="86"/>
    </row>
    <row r="39" spans="2:9" s="87" customFormat="1" ht="12.75" customHeight="1" x14ac:dyDescent="0.2">
      <c r="B39" s="437">
        <f>IF(B38="","",IF(Ausgangslage!$D$5+Ausgangslage!$I$5&gt;B38+1,GRAFIKEN!B38+1,""))</f>
        <v>2028</v>
      </c>
      <c r="C39" s="441">
        <f>IF(B39="","",KZ!H$10)</f>
        <v>0</v>
      </c>
      <c r="D39" s="438">
        <f>IF(B39="","",KZ!H$9)</f>
        <v>0</v>
      </c>
      <c r="E39" s="86"/>
      <c r="F39" s="86"/>
      <c r="G39" s="86"/>
      <c r="H39" s="86"/>
      <c r="I39" s="86"/>
    </row>
    <row r="40" spans="2:9" s="87" customFormat="1" ht="12.75" customHeight="1" x14ac:dyDescent="0.2">
      <c r="B40" s="437">
        <f>IF(B39="","",IF(Ausgangslage!$D$5+Ausgangslage!$I$5&gt;B39+1,GRAFIKEN!B39+1,""))</f>
        <v>2029</v>
      </c>
      <c r="C40" s="441">
        <f>IF(B40="","",KZ!I$10)</f>
        <v>0</v>
      </c>
      <c r="D40" s="438">
        <f>IF(B40="","",KZ!I$9)</f>
        <v>0</v>
      </c>
      <c r="E40" s="86"/>
      <c r="F40" s="86"/>
      <c r="G40" s="86"/>
      <c r="H40" s="86"/>
      <c r="I40" s="86"/>
    </row>
    <row r="41" spans="2:9" s="87" customFormat="1" ht="12.75" customHeight="1" x14ac:dyDescent="0.2">
      <c r="B41" s="437">
        <f>IF(B40="","",IF(Ausgangslage!$D$5+Ausgangslage!$I$5&gt;B40+1,GRAFIKEN!B40+1,""))</f>
        <v>2030</v>
      </c>
      <c r="C41" s="441">
        <f>IF(B41="","",KZ!J$10)</f>
        <v>0</v>
      </c>
      <c r="D41" s="438">
        <f>IF(B41="","",KZ!J$9)</f>
        <v>0</v>
      </c>
      <c r="E41" s="86"/>
      <c r="F41" s="86"/>
      <c r="G41" s="86"/>
      <c r="H41" s="86"/>
      <c r="I41" s="86"/>
    </row>
    <row r="42" spans="2:9" s="87" customFormat="1" ht="12.75" customHeight="1" x14ac:dyDescent="0.2">
      <c r="B42" s="437">
        <f>IF(B41="","",IF(Ausgangslage!$D$5+Ausgangslage!$I$5&gt;B41+1,GRAFIKEN!B41+1,""))</f>
        <v>2031</v>
      </c>
      <c r="C42" s="441">
        <f>IF(B42="","",KZ!K$10)</f>
        <v>0</v>
      </c>
      <c r="D42" s="438">
        <f>IF(B42="","",KZ!K$9)</f>
        <v>0</v>
      </c>
      <c r="E42" s="86"/>
      <c r="F42" s="86"/>
      <c r="G42" s="86"/>
      <c r="H42" s="86"/>
      <c r="I42" s="86"/>
    </row>
    <row r="43" spans="2:9" s="87" customFormat="1" ht="12.75" customHeight="1" x14ac:dyDescent="0.2">
      <c r="B43" s="437">
        <f>IF(B42="","",IF(Ausgangslage!$D$5+Ausgangslage!$I$5&gt;B42+1,GRAFIKEN!B42+1,""))</f>
        <v>2032</v>
      </c>
      <c r="C43" s="441">
        <f>IF(B43="","",KZ!L$10)</f>
        <v>0</v>
      </c>
      <c r="D43" s="438">
        <f>IF(B43="","",KZ!L$9)</f>
        <v>0</v>
      </c>
      <c r="E43" s="86"/>
      <c r="F43" s="86"/>
      <c r="G43" s="86"/>
      <c r="H43" s="86"/>
      <c r="I43" s="86"/>
    </row>
    <row r="44" spans="2:9" s="87" customFormat="1" ht="12.75" customHeight="1" x14ac:dyDescent="0.2">
      <c r="B44" s="439">
        <f>IF(B43="","",IF(Ausgangslage!$D$5+Ausgangslage!$I$5&gt;B43+1,GRAFIKEN!B43+1,""))</f>
        <v>2033</v>
      </c>
      <c r="C44" s="442">
        <f>IF(B44="","",KZ!M$10)</f>
        <v>0</v>
      </c>
      <c r="D44" s="440">
        <f>IF(B44="","",KZ!M$9)</f>
        <v>0</v>
      </c>
      <c r="E44" s="86"/>
      <c r="F44" s="86"/>
      <c r="G44" s="86"/>
      <c r="H44" s="86"/>
      <c r="I44" s="86"/>
    </row>
    <row r="45" spans="2:9" s="87" customFormat="1" ht="12.75" customHeight="1" x14ac:dyDescent="0.2">
      <c r="B45" s="640"/>
      <c r="C45" s="641"/>
      <c r="D45" s="641"/>
      <c r="E45" s="86"/>
      <c r="F45" s="86"/>
      <c r="G45" s="86"/>
      <c r="H45" s="86"/>
      <c r="I45" s="86"/>
    </row>
    <row r="46" spans="2:9" s="87" customFormat="1" ht="12.75" customHeight="1" x14ac:dyDescent="0.2">
      <c r="B46" s="640"/>
      <c r="C46" s="641"/>
      <c r="D46" s="641"/>
      <c r="E46" s="86"/>
      <c r="F46" s="86"/>
      <c r="G46" s="86"/>
      <c r="H46" s="86"/>
      <c r="I46" s="86"/>
    </row>
    <row r="47" spans="2:9" s="87" customFormat="1" ht="12.75" customHeight="1" x14ac:dyDescent="0.2">
      <c r="B47" s="92"/>
      <c r="C47" s="86"/>
      <c r="D47" s="86"/>
      <c r="E47" s="86"/>
      <c r="F47" s="86"/>
      <c r="G47" s="86"/>
      <c r="H47" s="86"/>
      <c r="I47" s="86"/>
    </row>
    <row r="48" spans="2:9" s="87" customFormat="1" ht="12.75" customHeight="1" x14ac:dyDescent="0.2">
      <c r="B48" s="92"/>
      <c r="C48" s="86"/>
      <c r="D48" s="92"/>
      <c r="E48" s="86"/>
      <c r="F48" s="86"/>
      <c r="G48" s="86"/>
      <c r="H48" s="86"/>
      <c r="I48" s="86"/>
    </row>
    <row r="49" spans="2:9" s="87" customFormat="1" ht="12.75" customHeight="1" x14ac:dyDescent="0.2">
      <c r="B49" s="92"/>
      <c r="C49" s="86"/>
      <c r="D49" s="92"/>
      <c r="E49" s="86"/>
      <c r="F49" s="86"/>
      <c r="G49" s="86"/>
      <c r="H49" s="86"/>
      <c r="I49" s="86"/>
    </row>
    <row r="50" spans="2:9" s="87" customFormat="1" ht="12.75" customHeight="1" x14ac:dyDescent="0.2">
      <c r="B50" s="92"/>
      <c r="C50" s="86"/>
      <c r="D50" s="92"/>
      <c r="E50" s="86"/>
      <c r="F50" s="86"/>
      <c r="G50" s="86"/>
      <c r="H50" s="86"/>
      <c r="I50" s="86"/>
    </row>
    <row r="51" spans="2:9" s="87" customFormat="1" ht="12.75" customHeight="1" x14ac:dyDescent="0.2">
      <c r="B51" s="92"/>
      <c r="C51" s="86"/>
      <c r="D51" s="92"/>
      <c r="E51" s="86"/>
      <c r="F51" s="86"/>
      <c r="G51" s="86"/>
      <c r="H51" s="86"/>
      <c r="I51" s="86"/>
    </row>
    <row r="52" spans="2:9" s="87" customFormat="1" ht="12.75" customHeight="1" x14ac:dyDescent="0.2">
      <c r="B52" s="92"/>
      <c r="C52" s="86"/>
      <c r="D52" s="92"/>
      <c r="E52" s="86"/>
      <c r="F52" s="86"/>
      <c r="G52" s="86"/>
      <c r="H52" s="86"/>
      <c r="I52" s="86"/>
    </row>
    <row r="53" spans="2:9" s="87" customFormat="1" x14ac:dyDescent="0.2">
      <c r="B53" s="86"/>
      <c r="C53" s="86"/>
      <c r="D53" s="86"/>
      <c r="E53" s="86"/>
      <c r="F53" s="86"/>
      <c r="G53" s="86"/>
      <c r="H53" s="86"/>
      <c r="I53" s="86"/>
    </row>
    <row r="54" spans="2:9" s="87" customFormat="1" x14ac:dyDescent="0.2">
      <c r="B54" s="86"/>
      <c r="C54" s="86"/>
      <c r="D54" s="86"/>
      <c r="E54" s="86"/>
      <c r="F54" s="86"/>
      <c r="G54" s="86"/>
      <c r="H54" s="86"/>
      <c r="I54" s="86"/>
    </row>
    <row r="55" spans="2:9" s="87" customFormat="1" x14ac:dyDescent="0.2">
      <c r="B55" s="86"/>
      <c r="C55" s="86"/>
      <c r="D55" s="86"/>
      <c r="E55" s="86"/>
      <c r="F55" s="86"/>
      <c r="G55" s="86"/>
      <c r="H55" s="86"/>
      <c r="I55" s="86"/>
    </row>
    <row r="56" spans="2:9" s="87" customFormat="1" x14ac:dyDescent="0.2">
      <c r="B56" s="86"/>
      <c r="C56" s="86"/>
      <c r="D56" s="86"/>
      <c r="E56" s="86"/>
      <c r="F56" s="86"/>
      <c r="G56" s="86"/>
      <c r="H56" s="86"/>
      <c r="I56" s="86"/>
    </row>
    <row r="57" spans="2:9" s="87" customFormat="1" x14ac:dyDescent="0.2">
      <c r="B57" s="86"/>
      <c r="C57" s="86"/>
      <c r="D57" s="86"/>
      <c r="E57" s="86"/>
      <c r="F57" s="86"/>
      <c r="G57" s="86"/>
      <c r="H57" s="86"/>
      <c r="I57" s="86"/>
    </row>
    <row r="58" spans="2:9" s="87" customFormat="1" x14ac:dyDescent="0.2">
      <c r="B58" s="86"/>
      <c r="C58" s="86"/>
      <c r="D58" s="86"/>
      <c r="E58" s="86"/>
      <c r="F58" s="86"/>
      <c r="G58" s="86"/>
      <c r="H58" s="86"/>
      <c r="I58" s="86"/>
    </row>
  </sheetData>
  <sheetProtection algorithmName="SHA-512" hashValue="XO0Tee1EQy6/vjXx4u38Ohf1pxHZgSRARO/TK/55loHsWAG4RegiGFRa7GRxji7mJxzOQPAlxGRWvAOJmkGIDg==" saltValue="vocSkLVHJByZtK31yL32Bg==" spinCount="100000" sheet="1" objects="1" scenarios="1"/>
  <mergeCells count="1">
    <mergeCell ref="A28:E28"/>
  </mergeCells>
  <phoneticPr fontId="13" type="noConversion"/>
  <pageMargins left="0.59055118110236227" right="0.39370078740157483" top="0.70866141732283472" bottom="0.51181102362204722" header="0.51181102362204722" footer="0.51181102362204722"/>
  <pageSetup paperSize="9" orientation="landscape" horizontalDpi="4294967292" verticalDpi="4294967292" r:id="rId1"/>
  <headerFooter alignWithMargins="0">
    <oddFooter xml:space="preserve">&amp;L&amp;"Arial,Standard"&amp;7&amp;F / &amp;A&amp;R&amp;"Arial,Standard"&amp;7&amp;D </oddFooter>
  </headerFooter>
  <rowBreaks count="2" manualBreakCount="2">
    <brk id="27" max="16383" man="1"/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07" r:id="rId4" name="Button 563">
              <controlPr defaultSize="0" print="0" autoFill="0" autoPict="0" macro="[0]!GDrucken1">
                <anchor moveWithCells="1">
                  <from>
                    <xdr:col>10</xdr:col>
                    <xdr:colOff>514350</xdr:colOff>
                    <xdr:row>2</xdr:row>
                    <xdr:rowOff>9525</xdr:rowOff>
                  </from>
                  <to>
                    <xdr:col>11</xdr:col>
                    <xdr:colOff>695325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" r:id="rId5" name="Button 564">
              <controlPr defaultSize="0" print="0" autoFill="0" autoPict="0" macro="[0]!GDrucken2">
                <anchor moveWithCells="1">
                  <from>
                    <xdr:col>10</xdr:col>
                    <xdr:colOff>514350</xdr:colOff>
                    <xdr:row>27</xdr:row>
                    <xdr:rowOff>371475</xdr:rowOff>
                  </from>
                  <to>
                    <xdr:col>11</xdr:col>
                    <xdr:colOff>695325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indexed="8"/>
  </sheetPr>
  <dimension ref="A1:H20"/>
  <sheetViews>
    <sheetView showRowColHeaders="0" workbookViewId="0"/>
  </sheetViews>
  <sheetFormatPr baseColWidth="10" defaultRowHeight="12.75" x14ac:dyDescent="0.2"/>
  <sheetData>
    <row r="1" spans="1:8" ht="15.75" customHeight="1" x14ac:dyDescent="0.2">
      <c r="B1" s="96" t="s">
        <v>52</v>
      </c>
      <c r="C1" s="86"/>
      <c r="E1" s="96" t="s">
        <v>451</v>
      </c>
      <c r="F1" s="81"/>
      <c r="G1" s="81"/>
      <c r="H1" s="81"/>
    </row>
    <row r="2" spans="1:8" ht="18" x14ac:dyDescent="0.2">
      <c r="A2" s="96"/>
      <c r="B2" s="86"/>
      <c r="C2" s="86"/>
      <c r="E2" s="86"/>
      <c r="F2" s="86"/>
      <c r="G2" s="86"/>
      <c r="H2" s="90"/>
    </row>
    <row r="3" spans="1:8" ht="25.5" x14ac:dyDescent="0.2">
      <c r="A3" s="87"/>
      <c r="B3" s="97" t="s">
        <v>51</v>
      </c>
      <c r="C3" s="98" t="s">
        <v>262</v>
      </c>
      <c r="E3" s="101" t="s">
        <v>51</v>
      </c>
      <c r="F3" s="102" t="s">
        <v>53</v>
      </c>
      <c r="G3" s="103" t="s">
        <v>54</v>
      </c>
      <c r="H3" s="86"/>
    </row>
    <row r="4" spans="1:8" ht="15" x14ac:dyDescent="0.2">
      <c r="A4" s="87"/>
      <c r="B4" s="99">
        <f>GRAFIKEN!B6</f>
        <v>2020</v>
      </c>
      <c r="C4" s="100">
        <f>GRAFIKEN!C6</f>
        <v>0</v>
      </c>
      <c r="E4" s="104">
        <f>GRAFIKEN!B31</f>
        <v>2020</v>
      </c>
      <c r="F4" s="105">
        <f>GRAFIKEN!C31</f>
        <v>0</v>
      </c>
      <c r="G4" s="106">
        <f>GRAFIKEN!D31</f>
        <v>0</v>
      </c>
      <c r="H4" s="86"/>
    </row>
    <row r="5" spans="1:8" ht="15" x14ac:dyDescent="0.2">
      <c r="A5" s="87"/>
      <c r="B5" s="99">
        <f>GRAFIKEN!B7</f>
        <v>2021</v>
      </c>
      <c r="C5" s="100">
        <f>GRAFIKEN!C7</f>
        <v>0</v>
      </c>
      <c r="E5" s="99">
        <f>GRAFIKEN!B32</f>
        <v>2021</v>
      </c>
      <c r="F5" s="107">
        <f>GRAFIKEN!C32</f>
        <v>0</v>
      </c>
      <c r="G5" s="100">
        <f>GRAFIKEN!D32</f>
        <v>0</v>
      </c>
      <c r="H5" s="86"/>
    </row>
    <row r="6" spans="1:8" ht="15" x14ac:dyDescent="0.2">
      <c r="A6" s="87"/>
      <c r="B6" s="99">
        <f>GRAFIKEN!B8</f>
        <v>2022</v>
      </c>
      <c r="C6" s="100">
        <f>GRAFIKEN!C8</f>
        <v>0</v>
      </c>
      <c r="E6" s="99">
        <f>GRAFIKEN!B33</f>
        <v>2022</v>
      </c>
      <c r="F6" s="107">
        <f>GRAFIKEN!C33</f>
        <v>0</v>
      </c>
      <c r="G6" s="100">
        <f>GRAFIKEN!D33</f>
        <v>0</v>
      </c>
      <c r="H6" s="86"/>
    </row>
    <row r="7" spans="1:8" ht="15" x14ac:dyDescent="0.2">
      <c r="A7" s="87"/>
      <c r="B7" s="99">
        <f>GRAFIKEN!B9</f>
        <v>2023</v>
      </c>
      <c r="C7" s="100">
        <f>GRAFIKEN!C9</f>
        <v>0</v>
      </c>
      <c r="E7" s="99">
        <f>GRAFIKEN!B34</f>
        <v>2023</v>
      </c>
      <c r="F7" s="107">
        <f>GRAFIKEN!C34</f>
        <v>0</v>
      </c>
      <c r="G7" s="100">
        <f>GRAFIKEN!D34</f>
        <v>0</v>
      </c>
      <c r="H7" s="86"/>
    </row>
    <row r="8" spans="1:8" ht="15" x14ac:dyDescent="0.2">
      <c r="A8" s="87"/>
      <c r="B8" s="437">
        <f>GRAFIKEN!B10</f>
        <v>2024</v>
      </c>
      <c r="C8" s="438">
        <f>GRAFIKEN!C10</f>
        <v>0</v>
      </c>
      <c r="E8" s="437">
        <f>GRAFIKEN!B35</f>
        <v>2024</v>
      </c>
      <c r="F8" s="441">
        <f>GRAFIKEN!C35</f>
        <v>0</v>
      </c>
      <c r="G8" s="438">
        <f>GRAFIKEN!D35</f>
        <v>0</v>
      </c>
      <c r="H8" s="86"/>
    </row>
    <row r="9" spans="1:8" ht="15" x14ac:dyDescent="0.2">
      <c r="A9" s="87"/>
      <c r="B9" s="437">
        <f>GRAFIKEN!B11</f>
        <v>2025</v>
      </c>
      <c r="C9" s="438">
        <f>GRAFIKEN!C11</f>
        <v>0</v>
      </c>
      <c r="E9" s="437">
        <f>GRAFIKEN!B36</f>
        <v>2025</v>
      </c>
      <c r="F9" s="441">
        <f>GRAFIKEN!C36</f>
        <v>0</v>
      </c>
      <c r="G9" s="438">
        <f>GRAFIKEN!D36</f>
        <v>0</v>
      </c>
      <c r="H9" s="86"/>
    </row>
    <row r="10" spans="1:8" ht="15" x14ac:dyDescent="0.2">
      <c r="A10" s="87"/>
      <c r="B10" s="437">
        <f>GRAFIKEN!B12</f>
        <v>2026</v>
      </c>
      <c r="C10" s="438">
        <f>GRAFIKEN!C12</f>
        <v>0</v>
      </c>
      <c r="E10" s="437">
        <f>GRAFIKEN!B37</f>
        <v>2026</v>
      </c>
      <c r="F10" s="441">
        <f>GRAFIKEN!C37</f>
        <v>0</v>
      </c>
      <c r="G10" s="438">
        <f>GRAFIKEN!D37</f>
        <v>0</v>
      </c>
      <c r="H10" s="86"/>
    </row>
    <row r="11" spans="1:8" ht="15" x14ac:dyDescent="0.2">
      <c r="A11" s="87"/>
      <c r="B11" s="437">
        <f>GRAFIKEN!B13</f>
        <v>2027</v>
      </c>
      <c r="C11" s="438">
        <f>GRAFIKEN!C13</f>
        <v>0</v>
      </c>
      <c r="E11" s="437">
        <f>GRAFIKEN!B38</f>
        <v>2027</v>
      </c>
      <c r="F11" s="441">
        <f>GRAFIKEN!C38</f>
        <v>0</v>
      </c>
      <c r="G11" s="438">
        <f>GRAFIKEN!D38</f>
        <v>0</v>
      </c>
      <c r="H11" s="86"/>
    </row>
    <row r="12" spans="1:8" ht="15" x14ac:dyDescent="0.2">
      <c r="A12" s="87"/>
      <c r="B12" s="437">
        <f>GRAFIKEN!B14</f>
        <v>2028</v>
      </c>
      <c r="C12" s="438">
        <f>GRAFIKEN!C14</f>
        <v>0</v>
      </c>
      <c r="E12" s="437">
        <f>GRAFIKEN!B39</f>
        <v>2028</v>
      </c>
      <c r="F12" s="441">
        <f>GRAFIKEN!C39</f>
        <v>0</v>
      </c>
      <c r="G12" s="438">
        <f>GRAFIKEN!D39</f>
        <v>0</v>
      </c>
      <c r="H12" s="86"/>
    </row>
    <row r="13" spans="1:8" ht="15" x14ac:dyDescent="0.2">
      <c r="A13" s="87"/>
      <c r="B13" s="437">
        <f>GRAFIKEN!B15</f>
        <v>2029</v>
      </c>
      <c r="C13" s="438">
        <f>GRAFIKEN!C15</f>
        <v>0</v>
      </c>
      <c r="E13" s="437">
        <f>GRAFIKEN!B40</f>
        <v>2029</v>
      </c>
      <c r="F13" s="441">
        <f>GRAFIKEN!C40</f>
        <v>0</v>
      </c>
      <c r="G13" s="438">
        <f>GRAFIKEN!D40</f>
        <v>0</v>
      </c>
      <c r="H13" s="86"/>
    </row>
    <row r="14" spans="1:8" ht="15" x14ac:dyDescent="0.2">
      <c r="A14" s="87"/>
      <c r="B14" s="437">
        <f>GRAFIKEN!B16</f>
        <v>2030</v>
      </c>
      <c r="C14" s="438">
        <f>GRAFIKEN!C16</f>
        <v>0</v>
      </c>
      <c r="E14" s="437">
        <f>GRAFIKEN!B41</f>
        <v>2030</v>
      </c>
      <c r="F14" s="441">
        <f>GRAFIKEN!C41</f>
        <v>0</v>
      </c>
      <c r="G14" s="438">
        <f>GRAFIKEN!D41</f>
        <v>0</v>
      </c>
      <c r="H14" s="86"/>
    </row>
    <row r="15" spans="1:8" ht="15" x14ac:dyDescent="0.2">
      <c r="A15" s="87"/>
      <c r="B15" s="437">
        <f>GRAFIKEN!B17</f>
        <v>2031</v>
      </c>
      <c r="C15" s="438">
        <f>GRAFIKEN!C17</f>
        <v>0</v>
      </c>
      <c r="E15" s="437">
        <f>GRAFIKEN!B42</f>
        <v>2031</v>
      </c>
      <c r="F15" s="441">
        <f>GRAFIKEN!C42</f>
        <v>0</v>
      </c>
      <c r="G15" s="438">
        <f>GRAFIKEN!D42</f>
        <v>0</v>
      </c>
      <c r="H15" s="86"/>
    </row>
    <row r="16" spans="1:8" ht="15" x14ac:dyDescent="0.2">
      <c r="A16" s="87"/>
      <c r="B16" s="437">
        <f>GRAFIKEN!B18</f>
        <v>2032</v>
      </c>
      <c r="C16" s="438">
        <f>GRAFIKEN!C18</f>
        <v>0</v>
      </c>
      <c r="E16" s="437">
        <f>GRAFIKEN!B43</f>
        <v>2032</v>
      </c>
      <c r="F16" s="441">
        <f>GRAFIKEN!C43</f>
        <v>0</v>
      </c>
      <c r="G16" s="438">
        <f>GRAFIKEN!D43</f>
        <v>0</v>
      </c>
      <c r="H16" s="86"/>
    </row>
    <row r="17" spans="1:8" ht="15" x14ac:dyDescent="0.2">
      <c r="A17" s="87"/>
      <c r="B17" s="439">
        <f>GRAFIKEN!B19</f>
        <v>2033</v>
      </c>
      <c r="C17" s="440">
        <f>GRAFIKEN!C19</f>
        <v>0</v>
      </c>
      <c r="E17" s="439">
        <f>GRAFIKEN!B44</f>
        <v>2033</v>
      </c>
      <c r="F17" s="442">
        <f>GRAFIKEN!C44</f>
        <v>0</v>
      </c>
      <c r="G17" s="440">
        <f>GRAFIKEN!D44</f>
        <v>0</v>
      </c>
      <c r="H17" s="86"/>
    </row>
    <row r="18" spans="1:8" ht="15" x14ac:dyDescent="0.2">
      <c r="A18" s="87"/>
      <c r="B18" s="640"/>
      <c r="C18" s="641"/>
      <c r="E18" s="640"/>
      <c r="F18" s="641"/>
      <c r="G18" s="641"/>
      <c r="H18" s="86"/>
    </row>
    <row r="19" spans="1:8" ht="15" x14ac:dyDescent="0.2">
      <c r="A19" s="87"/>
      <c r="B19" s="640"/>
      <c r="C19" s="641"/>
      <c r="E19" s="640"/>
      <c r="F19" s="641"/>
      <c r="G19" s="641"/>
      <c r="H19" s="86"/>
    </row>
    <row r="20" spans="1:8" ht="15.75" x14ac:dyDescent="0.2">
      <c r="E20" s="92"/>
      <c r="F20" s="86"/>
      <c r="G20" s="86"/>
      <c r="H20" s="86"/>
    </row>
  </sheetData>
  <sheetProtection algorithmName="SHA-512" hashValue="/NwQktmG+oswmeVgixZEnjsrbjlc8jRG+M0OCGtr81U/iFntAE9dwdN7ToThFnhN+qoX4+aQWsU8T97Srf7ung==" saltValue="1jIrkSmBwWVKIYv8tBW0FA==" spinCount="100000" sheet="1" objects="1" scenarios="1"/>
  <phoneticPr fontId="3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indexed="8"/>
  </sheetPr>
  <dimension ref="A1:D32"/>
  <sheetViews>
    <sheetView showGridLines="0" showRowColHeaders="0" zoomScale="115" zoomScaleNormal="115" workbookViewId="0">
      <selection activeCell="A3" sqref="A3"/>
    </sheetView>
  </sheetViews>
  <sheetFormatPr baseColWidth="10" defaultColWidth="11.42578125" defaultRowHeight="12.75" x14ac:dyDescent="0.2"/>
  <cols>
    <col min="1" max="1" width="8" style="9" customWidth="1"/>
    <col min="2" max="2" width="62.85546875" style="8" customWidth="1"/>
    <col min="3" max="3" width="19.28515625" style="8" customWidth="1"/>
    <col min="4" max="4" width="42.28515625" style="8" customWidth="1"/>
    <col min="5" max="16384" width="11.42578125" style="8"/>
  </cols>
  <sheetData>
    <row r="1" spans="1:4" ht="23.25" x14ac:dyDescent="0.35">
      <c r="A1" s="108" t="s">
        <v>66</v>
      </c>
    </row>
    <row r="3" spans="1:4" ht="36" customHeight="1" x14ac:dyDescent="0.2">
      <c r="A3" s="27" t="s">
        <v>57</v>
      </c>
      <c r="B3" s="28" t="s">
        <v>287</v>
      </c>
      <c r="C3" s="29" t="s">
        <v>288</v>
      </c>
      <c r="D3" s="28" t="s">
        <v>289</v>
      </c>
    </row>
    <row r="4" spans="1:4" s="33" customFormat="1" ht="15" x14ac:dyDescent="0.2">
      <c r="A4" s="30">
        <v>1</v>
      </c>
      <c r="B4" s="31" t="s">
        <v>275</v>
      </c>
      <c r="C4" s="32">
        <v>0</v>
      </c>
      <c r="D4" s="31" t="s">
        <v>290</v>
      </c>
    </row>
    <row r="5" spans="1:4" s="33" customFormat="1" ht="15" x14ac:dyDescent="0.2">
      <c r="A5" s="30">
        <v>2</v>
      </c>
      <c r="B5" s="31" t="s">
        <v>276</v>
      </c>
      <c r="C5" s="34">
        <v>35</v>
      </c>
      <c r="D5" s="31"/>
    </row>
    <row r="6" spans="1:4" s="33" customFormat="1" ht="15" x14ac:dyDescent="0.2">
      <c r="A6" s="30" t="s">
        <v>610</v>
      </c>
      <c r="B6" s="31" t="s">
        <v>611</v>
      </c>
      <c r="C6" s="32">
        <v>20</v>
      </c>
      <c r="D6" s="31"/>
    </row>
    <row r="7" spans="1:4" s="33" customFormat="1" ht="15" x14ac:dyDescent="0.2">
      <c r="A7" s="30" t="s">
        <v>612</v>
      </c>
      <c r="B7" s="31" t="s">
        <v>613</v>
      </c>
      <c r="C7" s="34">
        <v>20</v>
      </c>
      <c r="D7" s="31"/>
    </row>
    <row r="8" spans="1:4" s="33" customFormat="1" ht="15" x14ac:dyDescent="0.2">
      <c r="A8" s="30">
        <v>3</v>
      </c>
      <c r="B8" s="31" t="s">
        <v>277</v>
      </c>
      <c r="C8" s="35">
        <v>40</v>
      </c>
      <c r="D8" s="31"/>
    </row>
    <row r="9" spans="1:4" s="33" customFormat="1" ht="15" x14ac:dyDescent="0.2">
      <c r="A9" s="30" t="s">
        <v>614</v>
      </c>
      <c r="B9" s="31" t="s">
        <v>617</v>
      </c>
      <c r="C9" s="32">
        <v>10</v>
      </c>
      <c r="D9" s="31"/>
    </row>
    <row r="10" spans="1:4" s="33" customFormat="1" ht="15" x14ac:dyDescent="0.2">
      <c r="A10" s="30" t="s">
        <v>615</v>
      </c>
      <c r="B10" s="31" t="s">
        <v>618</v>
      </c>
      <c r="C10" s="34">
        <v>20</v>
      </c>
      <c r="D10" s="31"/>
    </row>
    <row r="11" spans="1:4" s="33" customFormat="1" ht="15" x14ac:dyDescent="0.2">
      <c r="A11" s="30" t="s">
        <v>616</v>
      </c>
      <c r="B11" s="31" t="s">
        <v>619</v>
      </c>
      <c r="C11" s="35">
        <v>10</v>
      </c>
      <c r="D11" s="31"/>
    </row>
    <row r="12" spans="1:4" s="33" customFormat="1" ht="15" x14ac:dyDescent="0.2">
      <c r="A12" s="30">
        <v>4</v>
      </c>
      <c r="B12" s="31" t="s">
        <v>278</v>
      </c>
      <c r="C12" s="35">
        <v>50</v>
      </c>
      <c r="D12" s="31"/>
    </row>
    <row r="13" spans="1:4" s="33" customFormat="1" ht="15" x14ac:dyDescent="0.2">
      <c r="A13" s="30" t="s">
        <v>620</v>
      </c>
      <c r="B13" s="31" t="s">
        <v>621</v>
      </c>
      <c r="C13" s="35">
        <v>35</v>
      </c>
      <c r="D13" s="31"/>
    </row>
    <row r="14" spans="1:4" s="33" customFormat="1" ht="15" x14ac:dyDescent="0.2">
      <c r="A14" s="30">
        <v>5</v>
      </c>
      <c r="B14" s="31" t="s">
        <v>622</v>
      </c>
      <c r="C14" s="686" t="s">
        <v>628</v>
      </c>
      <c r="D14" s="31"/>
    </row>
    <row r="15" spans="1:4" s="33" customFormat="1" ht="15" x14ac:dyDescent="0.2">
      <c r="A15" s="30">
        <v>6</v>
      </c>
      <c r="B15" s="31" t="s">
        <v>279</v>
      </c>
      <c r="C15" s="35">
        <v>30</v>
      </c>
      <c r="D15" s="31"/>
    </row>
    <row r="16" spans="1:4" s="33" customFormat="1" ht="15" x14ac:dyDescent="0.2">
      <c r="A16" s="30">
        <v>7</v>
      </c>
      <c r="B16" s="31" t="s">
        <v>603</v>
      </c>
      <c r="C16" s="35" t="s">
        <v>604</v>
      </c>
      <c r="D16" s="31"/>
    </row>
    <row r="17" spans="1:4" s="33" customFormat="1" ht="15" x14ac:dyDescent="0.2">
      <c r="A17" s="30">
        <v>8</v>
      </c>
      <c r="B17" s="31" t="s">
        <v>608</v>
      </c>
      <c r="C17" s="35">
        <v>15</v>
      </c>
      <c r="D17" s="31"/>
    </row>
    <row r="18" spans="1:4" s="33" customFormat="1" ht="30" x14ac:dyDescent="0.2">
      <c r="A18" s="30" t="s">
        <v>502</v>
      </c>
      <c r="B18" s="36" t="s">
        <v>505</v>
      </c>
      <c r="C18" s="35">
        <v>15</v>
      </c>
      <c r="D18" s="31"/>
    </row>
    <row r="19" spans="1:4" s="33" customFormat="1" ht="30" x14ac:dyDescent="0.2">
      <c r="A19" s="30" t="s">
        <v>503</v>
      </c>
      <c r="B19" s="36" t="s">
        <v>506</v>
      </c>
      <c r="C19" s="35">
        <v>25</v>
      </c>
      <c r="D19" s="31"/>
    </row>
    <row r="20" spans="1:4" s="33" customFormat="1" ht="15" x14ac:dyDescent="0.2">
      <c r="A20" s="30" t="s">
        <v>504</v>
      </c>
      <c r="B20" s="31" t="s">
        <v>507</v>
      </c>
      <c r="C20" s="35">
        <v>20</v>
      </c>
      <c r="D20" s="31"/>
    </row>
    <row r="21" spans="1:4" s="33" customFormat="1" ht="15" x14ac:dyDescent="0.2">
      <c r="A21" s="30">
        <v>9</v>
      </c>
      <c r="B21" s="31" t="s">
        <v>623</v>
      </c>
      <c r="C21" s="35">
        <v>5</v>
      </c>
      <c r="D21" s="31"/>
    </row>
    <row r="22" spans="1:4" s="33" customFormat="1" ht="15" x14ac:dyDescent="0.2">
      <c r="A22" s="30">
        <v>10</v>
      </c>
      <c r="B22" s="31" t="s">
        <v>624</v>
      </c>
      <c r="C22" s="35">
        <v>10</v>
      </c>
      <c r="D22" s="31"/>
    </row>
    <row r="23" spans="1:4" s="33" customFormat="1" ht="15" x14ac:dyDescent="0.2">
      <c r="A23" s="30">
        <v>11</v>
      </c>
      <c r="B23" s="31" t="s">
        <v>280</v>
      </c>
      <c r="C23" s="687" t="s">
        <v>629</v>
      </c>
      <c r="D23" s="31"/>
    </row>
    <row r="24" spans="1:4" s="33" customFormat="1" ht="15" x14ac:dyDescent="0.2">
      <c r="A24" s="30" t="s">
        <v>625</v>
      </c>
      <c r="B24" s="31" t="s">
        <v>626</v>
      </c>
      <c r="C24" s="687" t="s">
        <v>630</v>
      </c>
      <c r="D24" s="31"/>
    </row>
    <row r="25" spans="1:4" s="33" customFormat="1" ht="15" x14ac:dyDescent="0.2">
      <c r="A25" s="30">
        <v>12</v>
      </c>
      <c r="B25" s="31" t="s">
        <v>281</v>
      </c>
      <c r="C25" s="32" t="s">
        <v>291</v>
      </c>
      <c r="D25" s="31" t="s">
        <v>292</v>
      </c>
    </row>
    <row r="26" spans="1:4" s="33" customFormat="1" ht="15" x14ac:dyDescent="0.2">
      <c r="A26" s="30" t="s">
        <v>627</v>
      </c>
      <c r="B26" s="31" t="s">
        <v>484</v>
      </c>
      <c r="C26" s="32">
        <v>20</v>
      </c>
      <c r="D26" s="31"/>
    </row>
    <row r="27" spans="1:4" s="33" customFormat="1" ht="15" x14ac:dyDescent="0.2">
      <c r="A27" s="30">
        <v>13</v>
      </c>
      <c r="B27" s="31" t="s">
        <v>282</v>
      </c>
      <c r="C27" s="32">
        <v>0</v>
      </c>
      <c r="D27" s="31" t="s">
        <v>290</v>
      </c>
    </row>
    <row r="28" spans="1:4" s="33" customFormat="1" ht="15" x14ac:dyDescent="0.2">
      <c r="A28" s="30">
        <v>14</v>
      </c>
      <c r="B28" s="31" t="s">
        <v>283</v>
      </c>
      <c r="C28" s="32">
        <v>0</v>
      </c>
      <c r="D28" s="31" t="s">
        <v>290</v>
      </c>
    </row>
    <row r="29" spans="1:4" s="33" customFormat="1" ht="15" x14ac:dyDescent="0.2">
      <c r="A29" s="30">
        <v>15</v>
      </c>
      <c r="B29" s="31" t="s">
        <v>284</v>
      </c>
      <c r="C29" s="32">
        <v>0</v>
      </c>
      <c r="D29" s="31" t="s">
        <v>290</v>
      </c>
    </row>
    <row r="30" spans="1:4" s="33" customFormat="1" ht="30" x14ac:dyDescent="0.2">
      <c r="A30" s="30">
        <v>16</v>
      </c>
      <c r="B30" s="36" t="s">
        <v>605</v>
      </c>
      <c r="C30" s="32" t="s">
        <v>291</v>
      </c>
      <c r="D30" s="36" t="s">
        <v>606</v>
      </c>
    </row>
    <row r="31" spans="1:4" ht="15" x14ac:dyDescent="0.2">
      <c r="A31" s="24"/>
      <c r="B31" s="25"/>
      <c r="C31" s="25"/>
      <c r="D31" s="25"/>
    </row>
    <row r="32" spans="1:4" ht="15" x14ac:dyDescent="0.2">
      <c r="A32" s="26" t="s">
        <v>58</v>
      </c>
      <c r="B32" s="25"/>
      <c r="C32" s="25"/>
      <c r="D32" s="25"/>
    </row>
  </sheetData>
  <sheetProtection algorithmName="SHA-512" hashValue="6W/lq6KK6kPqkEJCQFgVLpjXmwrJEurm0WtW9jkfBjbqrG9aWGbkwjBoKX90fUhsWgIPoA6nwz3MSzKaZ+clnQ==" saltValue="UlYws9HOkw0599eqYaQ/vg==" spinCount="100000" sheet="1" objects="1" scenarios="1"/>
  <phoneticPr fontId="7" type="noConversion"/>
  <pageMargins left="0.78740157499999996" right="0.55000000000000004" top="0.6" bottom="0.72" header="0.36" footer="0.23"/>
  <pageSetup paperSize="9" orientation="landscape" r:id="rId1"/>
  <headerFooter alignWithMargins="0">
    <oddFooter>&amp;L&amp;"Arial,Standard"&amp;8&amp;F / &amp;A&amp;R&amp;"Arial,Standard"&amp;8&amp;D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 filterMode="1">
    <tabColor indexed="8"/>
    <pageSetUpPr fitToPage="1"/>
  </sheetPr>
  <dimension ref="A1:L309"/>
  <sheetViews>
    <sheetView showGridLines="0" showRowColHeaders="0"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17.42578125" style="44" hidden="1" customWidth="1"/>
    <col min="2" max="2" width="2.42578125" style="44" customWidth="1"/>
    <col min="3" max="16384" width="11.42578125" style="44"/>
  </cols>
  <sheetData>
    <row r="1" spans="1:12" x14ac:dyDescent="0.2">
      <c r="A1" s="369" t="s">
        <v>323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70"/>
    </row>
    <row r="2" spans="1:12" ht="27.75" x14ac:dyDescent="0.4">
      <c r="A2" s="369"/>
      <c r="B2" s="369"/>
      <c r="C2" s="371" t="s">
        <v>0</v>
      </c>
      <c r="D2" s="369"/>
      <c r="E2" s="369"/>
      <c r="F2" s="369"/>
      <c r="G2" s="369"/>
      <c r="H2" s="369"/>
      <c r="I2" s="369"/>
      <c r="J2" s="369"/>
      <c r="K2" s="369"/>
      <c r="L2" s="370"/>
    </row>
    <row r="3" spans="1:12" x14ac:dyDescent="0.2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70"/>
    </row>
    <row r="4" spans="1:12" hidden="1" x14ac:dyDescent="0.2">
      <c r="A4" s="369" t="s">
        <v>10</v>
      </c>
      <c r="B4" s="369" t="s">
        <v>11</v>
      </c>
      <c r="C4" s="369" t="s">
        <v>12</v>
      </c>
      <c r="D4" s="369"/>
      <c r="E4" s="369"/>
      <c r="F4" s="369"/>
      <c r="G4" s="369"/>
      <c r="H4" s="369"/>
      <c r="I4" s="369"/>
      <c r="J4" s="369"/>
      <c r="K4" s="369"/>
      <c r="L4" s="370"/>
    </row>
    <row r="5" spans="1:12" x14ac:dyDescent="0.2">
      <c r="A5" s="365" t="s">
        <v>323</v>
      </c>
      <c r="B5" s="44" t="s">
        <v>367</v>
      </c>
    </row>
    <row r="6" spans="1:12" s="365" customFormat="1" ht="18" x14ac:dyDescent="0.25">
      <c r="A6" s="365" t="s">
        <v>323</v>
      </c>
      <c r="C6" s="367" t="s">
        <v>371</v>
      </c>
    </row>
    <row r="7" spans="1:12" s="365" customFormat="1" x14ac:dyDescent="0.2">
      <c r="A7" s="365" t="s">
        <v>323</v>
      </c>
    </row>
    <row r="8" spans="1:12" s="365" customFormat="1" x14ac:dyDescent="0.2">
      <c r="A8" s="365" t="s">
        <v>323</v>
      </c>
      <c r="C8" s="365" t="s">
        <v>372</v>
      </c>
    </row>
    <row r="9" spans="1:12" s="365" customFormat="1" x14ac:dyDescent="0.2">
      <c r="A9" s="365" t="s">
        <v>323</v>
      </c>
    </row>
    <row r="10" spans="1:12" s="365" customFormat="1" x14ac:dyDescent="0.2">
      <c r="A10" s="365" t="s">
        <v>323</v>
      </c>
      <c r="C10" s="365" t="s">
        <v>532</v>
      </c>
    </row>
    <row r="11" spans="1:12" s="365" customFormat="1" x14ac:dyDescent="0.2">
      <c r="A11" s="365" t="s">
        <v>323</v>
      </c>
    </row>
    <row r="12" spans="1:12" s="365" customFormat="1" ht="15" x14ac:dyDescent="0.25">
      <c r="A12" s="365" t="s">
        <v>323</v>
      </c>
      <c r="C12" s="368" t="s">
        <v>23</v>
      </c>
    </row>
    <row r="13" spans="1:12" s="365" customFormat="1" x14ac:dyDescent="0.2">
      <c r="A13" s="365" t="s">
        <v>323</v>
      </c>
      <c r="C13" s="365" t="s">
        <v>529</v>
      </c>
    </row>
    <row r="14" spans="1:12" s="365" customFormat="1" x14ac:dyDescent="0.2">
      <c r="A14" s="365" t="s">
        <v>323</v>
      </c>
    </row>
    <row r="15" spans="1:12" s="365" customFormat="1" ht="15" x14ac:dyDescent="0.25">
      <c r="A15" s="365" t="s">
        <v>323</v>
      </c>
      <c r="C15" s="368" t="s">
        <v>373</v>
      </c>
    </row>
    <row r="16" spans="1:12" s="365" customFormat="1" x14ac:dyDescent="0.2">
      <c r="A16" s="365" t="s">
        <v>323</v>
      </c>
      <c r="C16" s="365" t="s">
        <v>468</v>
      </c>
    </row>
    <row r="17" spans="1:3" s="365" customFormat="1" x14ac:dyDescent="0.2">
      <c r="A17" s="365" t="s">
        <v>323</v>
      </c>
    </row>
    <row r="18" spans="1:3" s="365" customFormat="1" ht="15" x14ac:dyDescent="0.25">
      <c r="A18" s="365" t="s">
        <v>323</v>
      </c>
      <c r="C18" s="368" t="s">
        <v>89</v>
      </c>
    </row>
    <row r="19" spans="1:3" s="365" customFormat="1" x14ac:dyDescent="0.2">
      <c r="A19" s="365" t="s">
        <v>323</v>
      </c>
      <c r="C19" s="365" t="s">
        <v>374</v>
      </c>
    </row>
    <row r="20" spans="1:3" s="365" customFormat="1" x14ac:dyDescent="0.2">
      <c r="A20" s="365" t="s">
        <v>323</v>
      </c>
    </row>
    <row r="21" spans="1:3" s="365" customFormat="1" ht="15" x14ac:dyDescent="0.25">
      <c r="A21" s="365" t="s">
        <v>323</v>
      </c>
      <c r="C21" s="368" t="s">
        <v>375</v>
      </c>
    </row>
    <row r="22" spans="1:3" s="365" customFormat="1" x14ac:dyDescent="0.2">
      <c r="A22" s="365" t="s">
        <v>323</v>
      </c>
      <c r="C22" s="365" t="s">
        <v>376</v>
      </c>
    </row>
    <row r="23" spans="1:3" s="365" customFormat="1" x14ac:dyDescent="0.2">
      <c r="A23" s="365" t="s">
        <v>323</v>
      </c>
      <c r="C23" s="365" t="s">
        <v>377</v>
      </c>
    </row>
    <row r="24" spans="1:3" s="365" customFormat="1" x14ac:dyDescent="0.2">
      <c r="A24" s="365" t="s">
        <v>323</v>
      </c>
    </row>
    <row r="25" spans="1:3" s="365" customFormat="1" ht="15" x14ac:dyDescent="0.25">
      <c r="A25" s="365" t="s">
        <v>323</v>
      </c>
      <c r="C25" s="368" t="s">
        <v>308</v>
      </c>
    </row>
    <row r="26" spans="1:3" s="365" customFormat="1" x14ac:dyDescent="0.2">
      <c r="A26" s="365" t="s">
        <v>323</v>
      </c>
      <c r="C26" s="366" t="s">
        <v>413</v>
      </c>
    </row>
    <row r="27" spans="1:3" s="365" customFormat="1" x14ac:dyDescent="0.2">
      <c r="A27" s="365" t="s">
        <v>323</v>
      </c>
      <c r="C27" s="366" t="s">
        <v>414</v>
      </c>
    </row>
    <row r="28" spans="1:3" s="365" customFormat="1" x14ac:dyDescent="0.2">
      <c r="A28" s="365" t="s">
        <v>323</v>
      </c>
      <c r="C28" s="366" t="s">
        <v>415</v>
      </c>
    </row>
    <row r="29" spans="1:3" s="365" customFormat="1" x14ac:dyDescent="0.2">
      <c r="A29" s="365" t="s">
        <v>323</v>
      </c>
    </row>
    <row r="30" spans="1:3" s="365" customFormat="1" ht="15" x14ac:dyDescent="0.25">
      <c r="A30" s="365" t="s">
        <v>323</v>
      </c>
      <c r="C30" s="368" t="s">
        <v>260</v>
      </c>
    </row>
    <row r="31" spans="1:3" s="365" customFormat="1" x14ac:dyDescent="0.2">
      <c r="A31" s="365" t="s">
        <v>323</v>
      </c>
      <c r="C31" s="365" t="s">
        <v>530</v>
      </c>
    </row>
    <row r="32" spans="1:3" s="365" customFormat="1" x14ac:dyDescent="0.2">
      <c r="A32" s="365" t="s">
        <v>323</v>
      </c>
      <c r="C32" s="365" t="s">
        <v>531</v>
      </c>
    </row>
    <row r="33" spans="1:11" s="365" customFormat="1" x14ac:dyDescent="0.2">
      <c r="A33" s="365" t="s">
        <v>323</v>
      </c>
    </row>
    <row r="34" spans="1:11" s="365" customFormat="1" ht="15" x14ac:dyDescent="0.25">
      <c r="A34" s="365" t="s">
        <v>323</v>
      </c>
      <c r="C34" s="368" t="s">
        <v>469</v>
      </c>
    </row>
    <row r="35" spans="1:11" s="365" customFormat="1" x14ac:dyDescent="0.2">
      <c r="A35" s="365" t="s">
        <v>323</v>
      </c>
      <c r="C35" s="365" t="s">
        <v>470</v>
      </c>
    </row>
    <row r="36" spans="1:11" s="365" customFormat="1" x14ac:dyDescent="0.2">
      <c r="A36" s="365" t="s">
        <v>323</v>
      </c>
      <c r="C36" s="365" t="s">
        <v>471</v>
      </c>
    </row>
    <row r="37" spans="1:11" s="365" customFormat="1" x14ac:dyDescent="0.2">
      <c r="A37" s="365" t="s">
        <v>323</v>
      </c>
    </row>
    <row r="38" spans="1:11" s="365" customFormat="1" ht="15" x14ac:dyDescent="0.25">
      <c r="A38" s="365" t="s">
        <v>323</v>
      </c>
      <c r="C38" s="368" t="s">
        <v>378</v>
      </c>
    </row>
    <row r="39" spans="1:11" s="365" customFormat="1" x14ac:dyDescent="0.2">
      <c r="A39" s="365" t="s">
        <v>323</v>
      </c>
      <c r="C39" s="365" t="s">
        <v>379</v>
      </c>
    </row>
    <row r="40" spans="1:11" s="365" customFormat="1" x14ac:dyDescent="0.2">
      <c r="A40" s="365" t="s">
        <v>323</v>
      </c>
      <c r="C40" s="365" t="s">
        <v>380</v>
      </c>
    </row>
    <row r="41" spans="1:11" s="365" customFormat="1" x14ac:dyDescent="0.2">
      <c r="A41" s="365" t="s">
        <v>323</v>
      </c>
    </row>
    <row r="42" spans="1:11" s="365" customFormat="1" hidden="1" x14ac:dyDescent="0.2">
      <c r="A42" s="44" t="s">
        <v>1</v>
      </c>
    </row>
    <row r="43" spans="1:11" s="365" customFormat="1" ht="18" hidden="1" x14ac:dyDescent="0.25">
      <c r="A43" s="44" t="s">
        <v>1</v>
      </c>
      <c r="C43" s="367" t="s">
        <v>569</v>
      </c>
    </row>
    <row r="44" spans="1:11" s="365" customFormat="1" hidden="1" x14ac:dyDescent="0.2">
      <c r="A44" s="44" t="s">
        <v>1</v>
      </c>
      <c r="B44" s="44"/>
      <c r="C44" s="376"/>
      <c r="D44" s="44"/>
      <c r="E44" s="44"/>
      <c r="F44" s="44"/>
      <c r="G44" s="44"/>
      <c r="H44" s="44"/>
      <c r="I44" s="44"/>
      <c r="J44" s="44"/>
      <c r="K44" s="44"/>
    </row>
    <row r="45" spans="1:11" s="365" customFormat="1" hidden="1" x14ac:dyDescent="0.2">
      <c r="A45" s="44" t="s">
        <v>1</v>
      </c>
      <c r="B45" s="44"/>
      <c r="C45" s="372" t="s">
        <v>472</v>
      </c>
      <c r="D45" s="44"/>
      <c r="E45" s="44"/>
      <c r="F45" s="44"/>
      <c r="G45" s="44"/>
      <c r="H45" s="44"/>
      <c r="I45" s="44"/>
      <c r="J45" s="44"/>
      <c r="K45" s="44"/>
    </row>
    <row r="46" spans="1:11" s="365" customFormat="1" hidden="1" x14ac:dyDescent="0.2">
      <c r="A46" s="44" t="s">
        <v>1</v>
      </c>
      <c r="B46" s="44"/>
      <c r="C46" s="372"/>
      <c r="D46" s="44"/>
      <c r="E46" s="44"/>
      <c r="F46" s="44"/>
      <c r="G46" s="44"/>
      <c r="H46" s="44"/>
      <c r="I46" s="44"/>
      <c r="J46" s="44"/>
      <c r="K46" s="44"/>
    </row>
    <row r="47" spans="1:11" s="365" customFormat="1" hidden="1" x14ac:dyDescent="0.2">
      <c r="A47" s="44" t="s">
        <v>1</v>
      </c>
      <c r="C47" s="372" t="s">
        <v>473</v>
      </c>
    </row>
    <row r="48" spans="1:11" s="365" customFormat="1" hidden="1" x14ac:dyDescent="0.2">
      <c r="A48" s="44" t="s">
        <v>1</v>
      </c>
    </row>
    <row r="49" spans="1:3" s="365" customFormat="1" hidden="1" x14ac:dyDescent="0.2">
      <c r="A49" s="44" t="s">
        <v>1</v>
      </c>
      <c r="C49" s="365" t="s">
        <v>532</v>
      </c>
    </row>
    <row r="50" spans="1:3" s="365" customFormat="1" hidden="1" x14ac:dyDescent="0.2">
      <c r="A50" s="44" t="s">
        <v>1</v>
      </c>
    </row>
    <row r="51" spans="1:3" s="365" customFormat="1" hidden="1" x14ac:dyDescent="0.2">
      <c r="A51" s="365" t="s">
        <v>13</v>
      </c>
    </row>
    <row r="52" spans="1:3" s="365" customFormat="1" ht="18" hidden="1" x14ac:dyDescent="0.25">
      <c r="A52" s="365" t="s">
        <v>13</v>
      </c>
      <c r="C52" s="367" t="s">
        <v>381</v>
      </c>
    </row>
    <row r="53" spans="1:3" s="365" customFormat="1" hidden="1" x14ac:dyDescent="0.2">
      <c r="A53" s="365" t="s">
        <v>13</v>
      </c>
      <c r="C53" s="372"/>
    </row>
    <row r="54" spans="1:3" s="365" customFormat="1" hidden="1" x14ac:dyDescent="0.2">
      <c r="A54" s="365" t="s">
        <v>13</v>
      </c>
      <c r="C54" s="372" t="s">
        <v>478</v>
      </c>
    </row>
    <row r="55" spans="1:3" s="365" customFormat="1" hidden="1" x14ac:dyDescent="0.2">
      <c r="A55" s="365" t="s">
        <v>13</v>
      </c>
      <c r="C55" s="372"/>
    </row>
    <row r="56" spans="1:3" s="365" customFormat="1" hidden="1" x14ac:dyDescent="0.2">
      <c r="A56" s="365" t="s">
        <v>13</v>
      </c>
      <c r="C56" s="372" t="s">
        <v>533</v>
      </c>
    </row>
    <row r="57" spans="1:3" s="365" customFormat="1" hidden="1" x14ac:dyDescent="0.2">
      <c r="A57" s="365" t="s">
        <v>13</v>
      </c>
      <c r="C57" s="372"/>
    </row>
    <row r="58" spans="1:3" s="365" customFormat="1" hidden="1" x14ac:dyDescent="0.2">
      <c r="A58" s="365" t="s">
        <v>13</v>
      </c>
      <c r="C58" s="365" t="s">
        <v>532</v>
      </c>
    </row>
    <row r="59" spans="1:3" s="365" customFormat="1" hidden="1" x14ac:dyDescent="0.2">
      <c r="A59" s="365" t="s">
        <v>13</v>
      </c>
      <c r="C59" s="372"/>
    </row>
    <row r="60" spans="1:3" s="365" customFormat="1" ht="15" hidden="1" x14ac:dyDescent="0.25">
      <c r="A60" s="365" t="s">
        <v>13</v>
      </c>
      <c r="C60" s="373" t="s">
        <v>539</v>
      </c>
    </row>
    <row r="61" spans="1:3" s="365" customFormat="1" hidden="1" x14ac:dyDescent="0.2">
      <c r="A61" s="365" t="s">
        <v>13</v>
      </c>
      <c r="C61" s="372" t="s">
        <v>581</v>
      </c>
    </row>
    <row r="62" spans="1:3" s="365" customFormat="1" hidden="1" x14ac:dyDescent="0.2">
      <c r="A62" s="365" t="s">
        <v>13</v>
      </c>
      <c r="C62" s="372" t="s">
        <v>582</v>
      </c>
    </row>
    <row r="63" spans="1:3" s="365" customFormat="1" hidden="1" x14ac:dyDescent="0.2">
      <c r="A63" s="365" t="s">
        <v>13</v>
      </c>
      <c r="C63" s="372"/>
    </row>
    <row r="64" spans="1:3" s="365" customFormat="1" ht="15" hidden="1" x14ac:dyDescent="0.25">
      <c r="A64" s="365" t="s">
        <v>13</v>
      </c>
      <c r="C64" s="373" t="s">
        <v>382</v>
      </c>
    </row>
    <row r="65" spans="1:3" s="365" customFormat="1" hidden="1" x14ac:dyDescent="0.2">
      <c r="A65" s="365" t="s">
        <v>13</v>
      </c>
      <c r="C65" s="372" t="s">
        <v>383</v>
      </c>
    </row>
    <row r="66" spans="1:3" s="365" customFormat="1" hidden="1" x14ac:dyDescent="0.2">
      <c r="A66" s="365" t="s">
        <v>13</v>
      </c>
      <c r="C66" s="372" t="s">
        <v>534</v>
      </c>
    </row>
    <row r="67" spans="1:3" s="365" customFormat="1" hidden="1" x14ac:dyDescent="0.2">
      <c r="A67" s="365" t="s">
        <v>13</v>
      </c>
      <c r="C67" s="372" t="s">
        <v>535</v>
      </c>
    </row>
    <row r="68" spans="1:3" s="365" customFormat="1" hidden="1" x14ac:dyDescent="0.2">
      <c r="A68" s="365" t="s">
        <v>13</v>
      </c>
      <c r="C68" s="372"/>
    </row>
    <row r="69" spans="1:3" s="365" customFormat="1" ht="15" hidden="1" x14ac:dyDescent="0.25">
      <c r="A69" s="365" t="s">
        <v>13</v>
      </c>
      <c r="C69" s="373" t="s">
        <v>583</v>
      </c>
    </row>
    <row r="70" spans="1:3" s="365" customFormat="1" hidden="1" x14ac:dyDescent="0.2">
      <c r="A70" s="365" t="s">
        <v>13</v>
      </c>
      <c r="C70" s="372" t="s">
        <v>584</v>
      </c>
    </row>
    <row r="71" spans="1:3" s="365" customFormat="1" hidden="1" x14ac:dyDescent="0.2">
      <c r="A71" s="365" t="s">
        <v>13</v>
      </c>
      <c r="C71" s="372" t="s">
        <v>585</v>
      </c>
    </row>
    <row r="72" spans="1:3" s="365" customFormat="1" hidden="1" x14ac:dyDescent="0.2">
      <c r="A72" s="365" t="s">
        <v>13</v>
      </c>
      <c r="C72" s="372" t="s">
        <v>586</v>
      </c>
    </row>
    <row r="73" spans="1:3" s="365" customFormat="1" hidden="1" x14ac:dyDescent="0.2">
      <c r="A73" s="365" t="s">
        <v>13</v>
      </c>
      <c r="C73" s="372"/>
    </row>
    <row r="74" spans="1:3" s="365" customFormat="1" ht="15" hidden="1" x14ac:dyDescent="0.25">
      <c r="A74" s="365" t="s">
        <v>13</v>
      </c>
      <c r="C74" s="373" t="s">
        <v>79</v>
      </c>
    </row>
    <row r="75" spans="1:3" s="365" customFormat="1" hidden="1" x14ac:dyDescent="0.2">
      <c r="A75" s="365" t="s">
        <v>13</v>
      </c>
      <c r="C75" s="372" t="s">
        <v>466</v>
      </c>
    </row>
    <row r="76" spans="1:3" s="365" customFormat="1" hidden="1" x14ac:dyDescent="0.2">
      <c r="A76" s="365" t="s">
        <v>13</v>
      </c>
      <c r="C76" s="372"/>
    </row>
    <row r="77" spans="1:3" s="365" customFormat="1" ht="15" hidden="1" x14ac:dyDescent="0.25">
      <c r="A77" s="365" t="s">
        <v>13</v>
      </c>
      <c r="C77" s="373" t="s">
        <v>355</v>
      </c>
    </row>
    <row r="78" spans="1:3" s="365" customFormat="1" hidden="1" x14ac:dyDescent="0.2">
      <c r="A78" s="365" t="s">
        <v>13</v>
      </c>
      <c r="C78" s="372" t="s">
        <v>467</v>
      </c>
    </row>
    <row r="79" spans="1:3" s="365" customFormat="1" hidden="1" x14ac:dyDescent="0.2">
      <c r="A79" s="365" t="s">
        <v>13</v>
      </c>
      <c r="C79" s="372"/>
    </row>
    <row r="80" spans="1:3" s="365" customFormat="1" ht="15" hidden="1" x14ac:dyDescent="0.25">
      <c r="A80" s="365" t="s">
        <v>13</v>
      </c>
      <c r="C80" s="373" t="s">
        <v>356</v>
      </c>
    </row>
    <row r="81" spans="1:3" s="365" customFormat="1" hidden="1" x14ac:dyDescent="0.2">
      <c r="A81" s="365" t="s">
        <v>13</v>
      </c>
      <c r="C81" s="372" t="s">
        <v>384</v>
      </c>
    </row>
    <row r="82" spans="1:3" s="365" customFormat="1" hidden="1" x14ac:dyDescent="0.2">
      <c r="A82" s="365" t="s">
        <v>13</v>
      </c>
      <c r="C82" s="372"/>
    </row>
    <row r="83" spans="1:3" s="365" customFormat="1" ht="15" hidden="1" x14ac:dyDescent="0.25">
      <c r="A83" s="365" t="s">
        <v>13</v>
      </c>
      <c r="C83" s="373" t="s">
        <v>385</v>
      </c>
    </row>
    <row r="84" spans="1:3" s="365" customFormat="1" hidden="1" x14ac:dyDescent="0.2">
      <c r="A84" s="365" t="s">
        <v>13</v>
      </c>
      <c r="C84" s="372" t="s">
        <v>386</v>
      </c>
    </row>
    <row r="85" spans="1:3" s="365" customFormat="1" hidden="1" x14ac:dyDescent="0.2">
      <c r="A85" s="365" t="s">
        <v>13</v>
      </c>
      <c r="C85" s="372"/>
    </row>
    <row r="86" spans="1:3" s="365" customFormat="1" ht="15" hidden="1" x14ac:dyDescent="0.25">
      <c r="A86" s="365" t="s">
        <v>13</v>
      </c>
      <c r="C86" s="373" t="s">
        <v>50</v>
      </c>
    </row>
    <row r="87" spans="1:3" s="365" customFormat="1" hidden="1" x14ac:dyDescent="0.2">
      <c r="A87" s="365" t="s">
        <v>13</v>
      </c>
      <c r="C87" s="372" t="s">
        <v>387</v>
      </c>
    </row>
    <row r="88" spans="1:3" s="365" customFormat="1" hidden="1" x14ac:dyDescent="0.2">
      <c r="A88" s="365" t="s">
        <v>13</v>
      </c>
      <c r="C88" s="372"/>
    </row>
    <row r="89" spans="1:3" s="365" customFormat="1" ht="15" hidden="1" x14ac:dyDescent="0.25">
      <c r="A89" s="365" t="s">
        <v>13</v>
      </c>
      <c r="C89" s="373" t="s">
        <v>388</v>
      </c>
    </row>
    <row r="90" spans="1:3" s="365" customFormat="1" hidden="1" x14ac:dyDescent="0.2">
      <c r="A90" s="365" t="s">
        <v>13</v>
      </c>
      <c r="C90" s="372" t="s">
        <v>536</v>
      </c>
    </row>
    <row r="91" spans="1:3" s="365" customFormat="1" hidden="1" x14ac:dyDescent="0.2">
      <c r="A91" s="365" t="s">
        <v>13</v>
      </c>
      <c r="C91" s="372" t="s">
        <v>537</v>
      </c>
    </row>
    <row r="92" spans="1:3" s="365" customFormat="1" hidden="1" x14ac:dyDescent="0.2">
      <c r="A92" s="365" t="s">
        <v>13</v>
      </c>
      <c r="C92" s="372" t="s">
        <v>538</v>
      </c>
    </row>
    <row r="93" spans="1:3" s="365" customFormat="1" hidden="1" x14ac:dyDescent="0.2">
      <c r="A93" s="365" t="s">
        <v>13</v>
      </c>
      <c r="C93" s="372"/>
    </row>
    <row r="94" spans="1:3" s="365" customFormat="1" ht="15" hidden="1" x14ac:dyDescent="0.25">
      <c r="A94" s="365" t="s">
        <v>13</v>
      </c>
      <c r="C94" s="373" t="s">
        <v>540</v>
      </c>
    </row>
    <row r="95" spans="1:3" s="365" customFormat="1" hidden="1" x14ac:dyDescent="0.2">
      <c r="A95" s="365" t="s">
        <v>13</v>
      </c>
      <c r="C95" s="372" t="s">
        <v>541</v>
      </c>
    </row>
    <row r="96" spans="1:3" s="365" customFormat="1" hidden="1" x14ac:dyDescent="0.2">
      <c r="A96" s="365" t="s">
        <v>13</v>
      </c>
      <c r="C96" s="372" t="s">
        <v>542</v>
      </c>
    </row>
    <row r="97" spans="1:3" s="365" customFormat="1" hidden="1" x14ac:dyDescent="0.2">
      <c r="A97" s="365" t="s">
        <v>13</v>
      </c>
      <c r="C97" s="372"/>
    </row>
    <row r="98" spans="1:3" s="365" customFormat="1" hidden="1" x14ac:dyDescent="0.2">
      <c r="A98" s="365" t="s">
        <v>316</v>
      </c>
      <c r="C98" s="372"/>
    </row>
    <row r="99" spans="1:3" s="365" customFormat="1" ht="18" hidden="1" x14ac:dyDescent="0.25">
      <c r="A99" s="365" t="s">
        <v>316</v>
      </c>
      <c r="C99" s="374" t="s">
        <v>389</v>
      </c>
    </row>
    <row r="100" spans="1:3" s="365" customFormat="1" hidden="1" x14ac:dyDescent="0.2">
      <c r="A100" s="365" t="s">
        <v>316</v>
      </c>
      <c r="C100" s="375"/>
    </row>
    <row r="101" spans="1:3" s="365" customFormat="1" hidden="1" x14ac:dyDescent="0.2">
      <c r="A101" s="365" t="s">
        <v>316</v>
      </c>
      <c r="C101" s="372" t="s">
        <v>416</v>
      </c>
    </row>
    <row r="102" spans="1:3" s="365" customFormat="1" hidden="1" x14ac:dyDescent="0.2">
      <c r="A102" s="365" t="s">
        <v>316</v>
      </c>
      <c r="C102" s="372" t="s">
        <v>545</v>
      </c>
    </row>
    <row r="103" spans="1:3" s="365" customFormat="1" hidden="1" x14ac:dyDescent="0.2">
      <c r="A103" s="365" t="s">
        <v>316</v>
      </c>
      <c r="C103" s="372"/>
    </row>
    <row r="104" spans="1:3" s="365" customFormat="1" ht="15" hidden="1" x14ac:dyDescent="0.25">
      <c r="A104" s="365" t="s">
        <v>316</v>
      </c>
      <c r="C104" s="373" t="s">
        <v>390</v>
      </c>
    </row>
    <row r="105" spans="1:3" s="365" customFormat="1" hidden="1" x14ac:dyDescent="0.2">
      <c r="A105" s="365" t="s">
        <v>316</v>
      </c>
      <c r="C105" s="372" t="s">
        <v>417</v>
      </c>
    </row>
    <row r="106" spans="1:3" s="365" customFormat="1" hidden="1" x14ac:dyDescent="0.2">
      <c r="A106" s="365" t="s">
        <v>316</v>
      </c>
      <c r="C106" s="372" t="s">
        <v>418</v>
      </c>
    </row>
    <row r="107" spans="1:3" s="365" customFormat="1" hidden="1" x14ac:dyDescent="0.2">
      <c r="A107" s="365" t="s">
        <v>316</v>
      </c>
      <c r="C107" s="372" t="s">
        <v>391</v>
      </c>
    </row>
    <row r="108" spans="1:3" s="365" customFormat="1" hidden="1" x14ac:dyDescent="0.2">
      <c r="A108" s="365" t="s">
        <v>316</v>
      </c>
      <c r="C108" s="372"/>
    </row>
    <row r="109" spans="1:3" s="365" customFormat="1" ht="15" hidden="1" x14ac:dyDescent="0.25">
      <c r="A109" s="365" t="s">
        <v>316</v>
      </c>
      <c r="C109" s="373" t="s">
        <v>392</v>
      </c>
    </row>
    <row r="110" spans="1:3" s="365" customFormat="1" hidden="1" x14ac:dyDescent="0.2">
      <c r="A110" s="365" t="s">
        <v>316</v>
      </c>
      <c r="C110" s="372" t="s">
        <v>393</v>
      </c>
    </row>
    <row r="111" spans="1:3" s="365" customFormat="1" hidden="1" x14ac:dyDescent="0.2">
      <c r="A111" s="365" t="s">
        <v>316</v>
      </c>
      <c r="C111" s="372"/>
    </row>
    <row r="112" spans="1:3" s="365" customFormat="1" ht="15" hidden="1" x14ac:dyDescent="0.25">
      <c r="A112" s="365" t="s">
        <v>316</v>
      </c>
      <c r="C112" s="373" t="s">
        <v>394</v>
      </c>
    </row>
    <row r="113" spans="1:3" s="365" customFormat="1" hidden="1" x14ac:dyDescent="0.2">
      <c r="A113" s="365" t="s">
        <v>316</v>
      </c>
      <c r="C113" s="372" t="s">
        <v>547</v>
      </c>
    </row>
    <row r="114" spans="1:3" s="365" customFormat="1" hidden="1" x14ac:dyDescent="0.2">
      <c r="A114" s="365" t="s">
        <v>316</v>
      </c>
      <c r="C114" s="372" t="s">
        <v>548</v>
      </c>
    </row>
    <row r="115" spans="1:3" s="365" customFormat="1" hidden="1" x14ac:dyDescent="0.2">
      <c r="A115" s="365" t="s">
        <v>316</v>
      </c>
      <c r="C115" s="372"/>
    </row>
    <row r="116" spans="1:3" s="365" customFormat="1" ht="15" hidden="1" x14ac:dyDescent="0.25">
      <c r="A116" s="365" t="s">
        <v>316</v>
      </c>
      <c r="C116" s="373" t="s">
        <v>543</v>
      </c>
    </row>
    <row r="117" spans="1:3" s="365" customFormat="1" hidden="1" x14ac:dyDescent="0.2">
      <c r="A117" s="365" t="s">
        <v>316</v>
      </c>
      <c r="C117" s="372" t="s">
        <v>544</v>
      </c>
    </row>
    <row r="118" spans="1:3" s="365" customFormat="1" hidden="1" x14ac:dyDescent="0.2">
      <c r="A118" s="365" t="s">
        <v>316</v>
      </c>
      <c r="C118" s="372"/>
    </row>
    <row r="119" spans="1:3" s="365" customFormat="1" ht="15" hidden="1" x14ac:dyDescent="0.25">
      <c r="A119" s="365" t="s">
        <v>316</v>
      </c>
      <c r="C119" s="373" t="s">
        <v>395</v>
      </c>
    </row>
    <row r="120" spans="1:3" s="365" customFormat="1" hidden="1" x14ac:dyDescent="0.2">
      <c r="A120" s="365" t="s">
        <v>316</v>
      </c>
      <c r="C120" s="372" t="s">
        <v>396</v>
      </c>
    </row>
    <row r="121" spans="1:3" s="365" customFormat="1" hidden="1" x14ac:dyDescent="0.2">
      <c r="A121" s="365" t="s">
        <v>316</v>
      </c>
      <c r="C121" s="372"/>
    </row>
    <row r="122" spans="1:3" s="365" customFormat="1" ht="15" hidden="1" x14ac:dyDescent="0.25">
      <c r="A122" s="365" t="s">
        <v>316</v>
      </c>
      <c r="C122" s="373" t="s">
        <v>397</v>
      </c>
    </row>
    <row r="123" spans="1:3" s="365" customFormat="1" hidden="1" x14ac:dyDescent="0.2">
      <c r="A123" s="365" t="s">
        <v>316</v>
      </c>
      <c r="C123" s="372" t="s">
        <v>419</v>
      </c>
    </row>
    <row r="124" spans="1:3" s="365" customFormat="1" hidden="1" x14ac:dyDescent="0.2">
      <c r="A124" s="365" t="s">
        <v>316</v>
      </c>
      <c r="C124" s="372" t="s">
        <v>420</v>
      </c>
    </row>
    <row r="125" spans="1:3" s="365" customFormat="1" hidden="1" x14ac:dyDescent="0.2">
      <c r="A125" s="365" t="s">
        <v>316</v>
      </c>
      <c r="C125" s="372"/>
    </row>
    <row r="126" spans="1:3" s="365" customFormat="1" ht="15" hidden="1" x14ac:dyDescent="0.25">
      <c r="A126" s="365" t="s">
        <v>316</v>
      </c>
      <c r="C126" s="373" t="s">
        <v>549</v>
      </c>
    </row>
    <row r="127" spans="1:3" s="365" customFormat="1" hidden="1" x14ac:dyDescent="0.2">
      <c r="A127" s="365" t="s">
        <v>316</v>
      </c>
      <c r="C127" s="372" t="s">
        <v>546</v>
      </c>
    </row>
    <row r="128" spans="1:3" s="365" customFormat="1" hidden="1" x14ac:dyDescent="0.2">
      <c r="A128" s="365" t="s">
        <v>316</v>
      </c>
      <c r="C128" s="372" t="s">
        <v>550</v>
      </c>
    </row>
    <row r="129" spans="1:3" s="365" customFormat="1" hidden="1" x14ac:dyDescent="0.2">
      <c r="A129" s="365" t="s">
        <v>316</v>
      </c>
      <c r="C129" s="372" t="s">
        <v>551</v>
      </c>
    </row>
    <row r="130" spans="1:3" s="365" customFormat="1" hidden="1" x14ac:dyDescent="0.2">
      <c r="A130" s="365" t="s">
        <v>316</v>
      </c>
      <c r="C130" s="372" t="s">
        <v>552</v>
      </c>
    </row>
    <row r="131" spans="1:3" s="365" customFormat="1" hidden="1" x14ac:dyDescent="0.2">
      <c r="A131" s="365" t="s">
        <v>316</v>
      </c>
      <c r="C131" s="372"/>
    </row>
    <row r="132" spans="1:3" s="365" customFormat="1" ht="15" hidden="1" x14ac:dyDescent="0.25">
      <c r="A132" s="365" t="s">
        <v>316</v>
      </c>
      <c r="C132" s="373" t="s">
        <v>553</v>
      </c>
    </row>
    <row r="133" spans="1:3" s="365" customFormat="1" hidden="1" x14ac:dyDescent="0.2">
      <c r="A133" s="365" t="s">
        <v>316</v>
      </c>
      <c r="C133" s="372" t="s">
        <v>554</v>
      </c>
    </row>
    <row r="134" spans="1:3" s="365" customFormat="1" hidden="1" x14ac:dyDescent="0.2">
      <c r="A134" s="365" t="s">
        <v>316</v>
      </c>
      <c r="C134" s="372" t="s">
        <v>559</v>
      </c>
    </row>
    <row r="135" spans="1:3" s="365" customFormat="1" hidden="1" x14ac:dyDescent="0.2">
      <c r="A135" s="365" t="s">
        <v>316</v>
      </c>
      <c r="C135" s="372" t="s">
        <v>560</v>
      </c>
    </row>
    <row r="136" spans="1:3" s="365" customFormat="1" hidden="1" x14ac:dyDescent="0.2">
      <c r="A136" s="365" t="s">
        <v>316</v>
      </c>
      <c r="C136" s="372" t="s">
        <v>561</v>
      </c>
    </row>
    <row r="137" spans="1:3" s="365" customFormat="1" hidden="1" x14ac:dyDescent="0.2">
      <c r="A137" s="365" t="s">
        <v>316</v>
      </c>
      <c r="C137" s="372"/>
    </row>
    <row r="138" spans="1:3" s="365" customFormat="1" ht="15" hidden="1" x14ac:dyDescent="0.25">
      <c r="A138" s="365" t="s">
        <v>316</v>
      </c>
      <c r="C138" s="373" t="s">
        <v>555</v>
      </c>
    </row>
    <row r="139" spans="1:3" s="365" customFormat="1" hidden="1" x14ac:dyDescent="0.2">
      <c r="A139" s="365" t="s">
        <v>316</v>
      </c>
      <c r="C139" s="372" t="s">
        <v>557</v>
      </c>
    </row>
    <row r="140" spans="1:3" s="365" customFormat="1" hidden="1" x14ac:dyDescent="0.2">
      <c r="A140" s="365" t="s">
        <v>316</v>
      </c>
      <c r="C140" s="372" t="s">
        <v>556</v>
      </c>
    </row>
    <row r="141" spans="1:3" s="365" customFormat="1" hidden="1" x14ac:dyDescent="0.2">
      <c r="A141" s="365" t="s">
        <v>316</v>
      </c>
      <c r="C141" s="372"/>
    </row>
    <row r="142" spans="1:3" s="365" customFormat="1" ht="15" hidden="1" x14ac:dyDescent="0.25">
      <c r="A142" s="365" t="s">
        <v>316</v>
      </c>
      <c r="C142" s="373" t="s">
        <v>398</v>
      </c>
    </row>
    <row r="143" spans="1:3" s="365" customFormat="1" hidden="1" x14ac:dyDescent="0.2">
      <c r="A143" s="365" t="s">
        <v>316</v>
      </c>
      <c r="C143" s="372" t="s">
        <v>399</v>
      </c>
    </row>
    <row r="144" spans="1:3" s="365" customFormat="1" hidden="1" x14ac:dyDescent="0.2">
      <c r="A144" s="365" t="s">
        <v>316</v>
      </c>
      <c r="C144" s="372"/>
    </row>
    <row r="145" spans="1:3" s="365" customFormat="1" ht="15" hidden="1" x14ac:dyDescent="0.25">
      <c r="A145" s="365" t="s">
        <v>316</v>
      </c>
      <c r="C145" s="373" t="s">
        <v>363</v>
      </c>
    </row>
    <row r="146" spans="1:3" s="365" customFormat="1" hidden="1" x14ac:dyDescent="0.2">
      <c r="A146" s="365" t="s">
        <v>316</v>
      </c>
      <c r="C146" s="372" t="s">
        <v>421</v>
      </c>
    </row>
    <row r="147" spans="1:3" s="365" customFormat="1" hidden="1" x14ac:dyDescent="0.2">
      <c r="A147" s="365" t="s">
        <v>316</v>
      </c>
      <c r="C147" s="372" t="s">
        <v>422</v>
      </c>
    </row>
    <row r="148" spans="1:3" s="365" customFormat="1" hidden="1" x14ac:dyDescent="0.2">
      <c r="A148" s="365" t="s">
        <v>316</v>
      </c>
      <c r="C148" s="375"/>
    </row>
    <row r="149" spans="1:3" s="365" customFormat="1" hidden="1" x14ac:dyDescent="0.2">
      <c r="A149" s="365" t="s">
        <v>78</v>
      </c>
      <c r="C149" s="375"/>
    </row>
    <row r="150" spans="1:3" s="365" customFormat="1" ht="18" hidden="1" x14ac:dyDescent="0.25">
      <c r="A150" s="365" t="s">
        <v>78</v>
      </c>
      <c r="C150" s="374" t="s">
        <v>403</v>
      </c>
    </row>
    <row r="151" spans="1:3" s="365" customFormat="1" hidden="1" x14ac:dyDescent="0.2">
      <c r="A151" s="365" t="s">
        <v>78</v>
      </c>
      <c r="C151" s="372"/>
    </row>
    <row r="152" spans="1:3" s="365" customFormat="1" hidden="1" x14ac:dyDescent="0.2">
      <c r="A152" s="365" t="s">
        <v>78</v>
      </c>
      <c r="C152" s="372" t="s">
        <v>464</v>
      </c>
    </row>
    <row r="153" spans="1:3" s="365" customFormat="1" hidden="1" x14ac:dyDescent="0.2">
      <c r="A153" s="365" t="s">
        <v>78</v>
      </c>
      <c r="C153" s="372"/>
    </row>
    <row r="154" spans="1:3" s="365" customFormat="1" hidden="1" x14ac:dyDescent="0.2">
      <c r="A154" s="365" t="s">
        <v>78</v>
      </c>
      <c r="C154" s="365" t="s">
        <v>532</v>
      </c>
    </row>
    <row r="155" spans="1:3" s="365" customFormat="1" hidden="1" x14ac:dyDescent="0.2">
      <c r="A155" s="365" t="s">
        <v>78</v>
      </c>
      <c r="C155" s="372"/>
    </row>
    <row r="156" spans="1:3" s="365" customFormat="1" ht="15" hidden="1" x14ac:dyDescent="0.25">
      <c r="A156" s="365" t="s">
        <v>78</v>
      </c>
      <c r="C156" s="373" t="s">
        <v>20</v>
      </c>
    </row>
    <row r="157" spans="1:3" s="365" customFormat="1" hidden="1" x14ac:dyDescent="0.2">
      <c r="A157" s="365" t="s">
        <v>78</v>
      </c>
      <c r="C157" s="372" t="s">
        <v>400</v>
      </c>
    </row>
    <row r="158" spans="1:3" s="365" customFormat="1" hidden="1" x14ac:dyDescent="0.2">
      <c r="A158" s="365" t="s">
        <v>78</v>
      </c>
      <c r="C158" s="372" t="s">
        <v>423</v>
      </c>
    </row>
    <row r="159" spans="1:3" s="365" customFormat="1" hidden="1" x14ac:dyDescent="0.2">
      <c r="A159" s="365" t="s">
        <v>78</v>
      </c>
      <c r="C159" s="372" t="s">
        <v>424</v>
      </c>
    </row>
    <row r="160" spans="1:3" s="365" customFormat="1" hidden="1" x14ac:dyDescent="0.2">
      <c r="A160" s="365" t="s">
        <v>78</v>
      </c>
      <c r="C160" s="372" t="s">
        <v>425</v>
      </c>
    </row>
    <row r="161" spans="1:3" s="365" customFormat="1" hidden="1" x14ac:dyDescent="0.2">
      <c r="A161" s="365" t="s">
        <v>78</v>
      </c>
      <c r="C161" s="372" t="s">
        <v>426</v>
      </c>
    </row>
    <row r="162" spans="1:3" s="365" customFormat="1" hidden="1" x14ac:dyDescent="0.2">
      <c r="A162" s="365" t="s">
        <v>78</v>
      </c>
      <c r="C162" s="372" t="s">
        <v>427</v>
      </c>
    </row>
    <row r="163" spans="1:3" s="365" customFormat="1" hidden="1" x14ac:dyDescent="0.2">
      <c r="A163" s="365" t="s">
        <v>78</v>
      </c>
      <c r="C163" s="372" t="s">
        <v>428</v>
      </c>
    </row>
    <row r="164" spans="1:3" s="365" customFormat="1" hidden="1" x14ac:dyDescent="0.2">
      <c r="A164" s="365" t="s">
        <v>78</v>
      </c>
      <c r="C164" s="372"/>
    </row>
    <row r="165" spans="1:3" s="365" customFormat="1" ht="15" hidden="1" x14ac:dyDescent="0.25">
      <c r="A165" s="365" t="s">
        <v>78</v>
      </c>
      <c r="C165" s="373" t="s">
        <v>42</v>
      </c>
    </row>
    <row r="166" spans="1:3" s="365" customFormat="1" hidden="1" x14ac:dyDescent="0.2">
      <c r="A166" s="365" t="s">
        <v>78</v>
      </c>
      <c r="C166" s="372" t="s">
        <v>401</v>
      </c>
    </row>
    <row r="167" spans="1:3" s="365" customFormat="1" hidden="1" x14ac:dyDescent="0.2">
      <c r="A167" s="365" t="s">
        <v>78</v>
      </c>
      <c r="C167" s="372" t="s">
        <v>402</v>
      </c>
    </row>
    <row r="168" spans="1:3" s="365" customFormat="1" hidden="1" x14ac:dyDescent="0.2">
      <c r="A168" s="365" t="s">
        <v>78</v>
      </c>
      <c r="C168" s="655" t="s">
        <v>558</v>
      </c>
    </row>
    <row r="169" spans="1:3" s="365" customFormat="1" hidden="1" x14ac:dyDescent="0.2">
      <c r="A169" s="365" t="s">
        <v>78</v>
      </c>
      <c r="C169" s="655"/>
    </row>
    <row r="170" spans="1:3" s="365" customFormat="1" ht="15" hidden="1" x14ac:dyDescent="0.25">
      <c r="A170" s="365" t="s">
        <v>78</v>
      </c>
      <c r="C170" s="373" t="s">
        <v>508</v>
      </c>
    </row>
    <row r="171" spans="1:3" s="365" customFormat="1" hidden="1" x14ac:dyDescent="0.2">
      <c r="A171" s="365" t="s">
        <v>78</v>
      </c>
      <c r="C171" s="655" t="s">
        <v>562</v>
      </c>
    </row>
    <row r="172" spans="1:3" s="365" customFormat="1" hidden="1" x14ac:dyDescent="0.2">
      <c r="A172" s="365" t="s">
        <v>78</v>
      </c>
      <c r="C172" s="655" t="s">
        <v>563</v>
      </c>
    </row>
    <row r="173" spans="1:3" s="365" customFormat="1" hidden="1" x14ac:dyDescent="0.2">
      <c r="A173" s="365" t="s">
        <v>78</v>
      </c>
      <c r="C173" s="655" t="s">
        <v>566</v>
      </c>
    </row>
    <row r="174" spans="1:3" s="365" customFormat="1" hidden="1" x14ac:dyDescent="0.2">
      <c r="A174" s="365" t="s">
        <v>78</v>
      </c>
      <c r="C174" s="655"/>
    </row>
    <row r="175" spans="1:3" s="365" customFormat="1" ht="15" hidden="1" x14ac:dyDescent="0.25">
      <c r="A175" s="365" t="s">
        <v>78</v>
      </c>
      <c r="C175" s="373" t="s">
        <v>156</v>
      </c>
    </row>
    <row r="176" spans="1:3" s="365" customFormat="1" hidden="1" x14ac:dyDescent="0.2">
      <c r="A176" s="365" t="s">
        <v>78</v>
      </c>
      <c r="C176" s="655" t="s">
        <v>564</v>
      </c>
    </row>
    <row r="177" spans="1:3" s="365" customFormat="1" hidden="1" x14ac:dyDescent="0.2">
      <c r="A177" s="365" t="s">
        <v>78</v>
      </c>
      <c r="C177" s="655" t="s">
        <v>565</v>
      </c>
    </row>
    <row r="178" spans="1:3" s="365" customFormat="1" hidden="1" x14ac:dyDescent="0.2">
      <c r="A178" s="365" t="s">
        <v>78</v>
      </c>
      <c r="C178" s="372"/>
    </row>
    <row r="179" spans="1:3" s="365" customFormat="1" ht="15" hidden="1" x14ac:dyDescent="0.25">
      <c r="A179" s="365" t="s">
        <v>78</v>
      </c>
      <c r="C179" s="373" t="s">
        <v>32</v>
      </c>
    </row>
    <row r="180" spans="1:3" s="365" customFormat="1" hidden="1" x14ac:dyDescent="0.2">
      <c r="A180" s="365" t="s">
        <v>78</v>
      </c>
      <c r="C180" s="372" t="s">
        <v>429</v>
      </c>
    </row>
    <row r="181" spans="1:3" s="365" customFormat="1" hidden="1" x14ac:dyDescent="0.2">
      <c r="A181" s="365" t="s">
        <v>78</v>
      </c>
      <c r="C181" s="372" t="s">
        <v>430</v>
      </c>
    </row>
    <row r="182" spans="1:3" s="365" customFormat="1" hidden="1" x14ac:dyDescent="0.2">
      <c r="A182" s="365" t="s">
        <v>78</v>
      </c>
      <c r="C182" s="372" t="s">
        <v>431</v>
      </c>
    </row>
    <row r="183" spans="1:3" s="365" customFormat="1" hidden="1" x14ac:dyDescent="0.2">
      <c r="A183" s="365" t="s">
        <v>78</v>
      </c>
      <c r="C183" s="372" t="s">
        <v>432</v>
      </c>
    </row>
    <row r="184" spans="1:3" s="365" customFormat="1" hidden="1" x14ac:dyDescent="0.2">
      <c r="A184" s="365" t="s">
        <v>78</v>
      </c>
      <c r="C184" s="372" t="s">
        <v>465</v>
      </c>
    </row>
    <row r="185" spans="1:3" s="365" customFormat="1" hidden="1" x14ac:dyDescent="0.2">
      <c r="A185" s="365" t="s">
        <v>78</v>
      </c>
      <c r="C185" s="372"/>
    </row>
    <row r="186" spans="1:3" s="365" customFormat="1" hidden="1" x14ac:dyDescent="0.2">
      <c r="A186" s="365" t="s">
        <v>412</v>
      </c>
      <c r="C186" s="372"/>
    </row>
    <row r="187" spans="1:3" ht="18" hidden="1" x14ac:dyDescent="0.25">
      <c r="A187" s="365" t="s">
        <v>412</v>
      </c>
      <c r="B187" s="365"/>
      <c r="C187" s="374" t="s">
        <v>411</v>
      </c>
    </row>
    <row r="188" spans="1:3" hidden="1" x14ac:dyDescent="0.2">
      <c r="A188" s="44" t="s">
        <v>412</v>
      </c>
      <c r="C188" s="376"/>
    </row>
    <row r="189" spans="1:3" hidden="1" x14ac:dyDescent="0.2">
      <c r="A189" s="44" t="s">
        <v>412</v>
      </c>
      <c r="C189" s="376" t="s">
        <v>433</v>
      </c>
    </row>
    <row r="190" spans="1:3" hidden="1" x14ac:dyDescent="0.2">
      <c r="A190" s="44" t="s">
        <v>412</v>
      </c>
      <c r="C190" s="376" t="s">
        <v>434</v>
      </c>
    </row>
    <row r="191" spans="1:3" hidden="1" x14ac:dyDescent="0.2">
      <c r="A191" s="44" t="s">
        <v>412</v>
      </c>
      <c r="C191" s="377" t="s">
        <v>435</v>
      </c>
    </row>
    <row r="192" spans="1:3" hidden="1" x14ac:dyDescent="0.2">
      <c r="A192" s="44" t="s">
        <v>412</v>
      </c>
      <c r="C192" s="376" t="s">
        <v>436</v>
      </c>
    </row>
    <row r="193" spans="1:3" hidden="1" x14ac:dyDescent="0.2">
      <c r="A193" s="44" t="s">
        <v>412</v>
      </c>
      <c r="C193" s="372" t="s">
        <v>480</v>
      </c>
    </row>
    <row r="194" spans="1:3" hidden="1" x14ac:dyDescent="0.2">
      <c r="A194" s="44" t="s">
        <v>412</v>
      </c>
      <c r="C194" s="376"/>
    </row>
    <row r="195" spans="1:3" ht="15" hidden="1" x14ac:dyDescent="0.25">
      <c r="A195" s="44" t="s">
        <v>412</v>
      </c>
      <c r="C195" s="373" t="s">
        <v>159</v>
      </c>
    </row>
    <row r="196" spans="1:3" hidden="1" x14ac:dyDescent="0.2">
      <c r="A196" s="44" t="s">
        <v>412</v>
      </c>
      <c r="C196" s="376" t="s">
        <v>404</v>
      </c>
    </row>
    <row r="197" spans="1:3" hidden="1" x14ac:dyDescent="0.2">
      <c r="A197" s="44" t="s">
        <v>412</v>
      </c>
      <c r="C197" s="372" t="s">
        <v>567</v>
      </c>
    </row>
    <row r="198" spans="1:3" hidden="1" x14ac:dyDescent="0.2">
      <c r="A198" s="44" t="s">
        <v>412</v>
      </c>
      <c r="C198" s="372" t="s">
        <v>568</v>
      </c>
    </row>
    <row r="199" spans="1:3" hidden="1" x14ac:dyDescent="0.2">
      <c r="A199" s="44" t="s">
        <v>412</v>
      </c>
      <c r="C199" s="376"/>
    </row>
    <row r="200" spans="1:3" ht="15" hidden="1" x14ac:dyDescent="0.25">
      <c r="A200" s="44" t="s">
        <v>412</v>
      </c>
      <c r="C200" s="373" t="s">
        <v>320</v>
      </c>
    </row>
    <row r="201" spans="1:3" ht="21.75" hidden="1" customHeight="1" x14ac:dyDescent="0.25">
      <c r="A201" s="44" t="s">
        <v>412</v>
      </c>
      <c r="C201" s="373" t="s">
        <v>45</v>
      </c>
    </row>
    <row r="202" spans="1:3" hidden="1" x14ac:dyDescent="0.2">
      <c r="A202" s="44" t="s">
        <v>412</v>
      </c>
      <c r="C202" s="376" t="s">
        <v>405</v>
      </c>
    </row>
    <row r="203" spans="1:3" hidden="1" x14ac:dyDescent="0.2">
      <c r="A203" s="44" t="s">
        <v>412</v>
      </c>
      <c r="C203" s="376"/>
    </row>
    <row r="204" spans="1:3" ht="15" hidden="1" x14ac:dyDescent="0.25">
      <c r="A204" s="44" t="s">
        <v>412</v>
      </c>
      <c r="C204" s="373" t="s">
        <v>342</v>
      </c>
    </row>
    <row r="205" spans="1:3" hidden="1" x14ac:dyDescent="0.2">
      <c r="A205" s="44" t="s">
        <v>412</v>
      </c>
      <c r="C205" s="376" t="s">
        <v>437</v>
      </c>
    </row>
    <row r="206" spans="1:3" hidden="1" x14ac:dyDescent="0.2">
      <c r="A206" s="44" t="s">
        <v>412</v>
      </c>
      <c r="C206" s="376" t="s">
        <v>438</v>
      </c>
    </row>
    <row r="207" spans="1:3" hidden="1" x14ac:dyDescent="0.2">
      <c r="A207" s="44" t="s">
        <v>412</v>
      </c>
      <c r="C207" s="376" t="s">
        <v>406</v>
      </c>
    </row>
    <row r="208" spans="1:3" hidden="1" x14ac:dyDescent="0.2">
      <c r="A208" s="44" t="s">
        <v>412</v>
      </c>
      <c r="C208" s="376" t="s">
        <v>407</v>
      </c>
    </row>
    <row r="209" spans="1:3" hidden="1" x14ac:dyDescent="0.2">
      <c r="A209" s="44" t="s">
        <v>412</v>
      </c>
      <c r="C209" s="376"/>
    </row>
    <row r="210" spans="1:3" ht="15" hidden="1" x14ac:dyDescent="0.25">
      <c r="A210" s="44" t="s">
        <v>412</v>
      </c>
      <c r="C210" s="373" t="s">
        <v>344</v>
      </c>
    </row>
    <row r="211" spans="1:3" hidden="1" x14ac:dyDescent="0.2">
      <c r="A211" s="44" t="s">
        <v>412</v>
      </c>
      <c r="C211" s="376" t="s">
        <v>439</v>
      </c>
    </row>
    <row r="212" spans="1:3" hidden="1" x14ac:dyDescent="0.2">
      <c r="A212" s="44" t="s">
        <v>412</v>
      </c>
      <c r="C212" s="376" t="s">
        <v>440</v>
      </c>
    </row>
    <row r="213" spans="1:3" hidden="1" x14ac:dyDescent="0.2">
      <c r="A213" s="44" t="s">
        <v>412</v>
      </c>
      <c r="C213" s="376"/>
    </row>
    <row r="214" spans="1:3" ht="15" hidden="1" x14ac:dyDescent="0.25">
      <c r="A214" s="44" t="s">
        <v>412</v>
      </c>
      <c r="C214" s="373" t="s">
        <v>408</v>
      </c>
    </row>
    <row r="215" spans="1:3" hidden="1" x14ac:dyDescent="0.2">
      <c r="A215" s="44" t="s">
        <v>412</v>
      </c>
      <c r="C215" s="376" t="s">
        <v>441</v>
      </c>
    </row>
    <row r="216" spans="1:3" hidden="1" x14ac:dyDescent="0.2">
      <c r="A216" s="44" t="s">
        <v>412</v>
      </c>
      <c r="C216" s="376" t="s">
        <v>442</v>
      </c>
    </row>
    <row r="217" spans="1:3" hidden="1" x14ac:dyDescent="0.2">
      <c r="A217" s="44" t="s">
        <v>412</v>
      </c>
      <c r="C217" s="376"/>
    </row>
    <row r="218" spans="1:3" ht="15" hidden="1" x14ac:dyDescent="0.25">
      <c r="A218" s="44" t="s">
        <v>412</v>
      </c>
      <c r="C218" s="373" t="s">
        <v>409</v>
      </c>
    </row>
    <row r="219" spans="1:3" hidden="1" x14ac:dyDescent="0.2">
      <c r="A219" s="44" t="s">
        <v>412</v>
      </c>
      <c r="C219" s="377" t="s">
        <v>443</v>
      </c>
    </row>
    <row r="220" spans="1:3" hidden="1" x14ac:dyDescent="0.2">
      <c r="A220" s="44" t="s">
        <v>412</v>
      </c>
      <c r="C220" s="377" t="s">
        <v>444</v>
      </c>
    </row>
    <row r="221" spans="1:3" hidden="1" x14ac:dyDescent="0.2">
      <c r="A221" s="44" t="s">
        <v>412</v>
      </c>
      <c r="C221" s="377" t="s">
        <v>445</v>
      </c>
    </row>
    <row r="222" spans="1:3" hidden="1" x14ac:dyDescent="0.2">
      <c r="A222" s="44" t="s">
        <v>412</v>
      </c>
      <c r="C222" s="376" t="s">
        <v>446</v>
      </c>
    </row>
    <row r="223" spans="1:3" hidden="1" x14ac:dyDescent="0.2">
      <c r="A223" s="44" t="s">
        <v>412</v>
      </c>
      <c r="C223" s="372" t="s">
        <v>447</v>
      </c>
    </row>
    <row r="224" spans="1:3" hidden="1" x14ac:dyDescent="0.2">
      <c r="A224" s="44" t="s">
        <v>412</v>
      </c>
      <c r="C224" s="376"/>
    </row>
    <row r="225" spans="1:3" ht="15" hidden="1" x14ac:dyDescent="0.25">
      <c r="A225" s="44" t="s">
        <v>412</v>
      </c>
      <c r="C225" s="373" t="s">
        <v>410</v>
      </c>
    </row>
    <row r="226" spans="1:3" hidden="1" x14ac:dyDescent="0.2">
      <c r="A226" s="44" t="s">
        <v>412</v>
      </c>
      <c r="C226" s="376" t="s">
        <v>448</v>
      </c>
    </row>
    <row r="227" spans="1:3" hidden="1" x14ac:dyDescent="0.2">
      <c r="A227" s="44" t="s">
        <v>412</v>
      </c>
      <c r="C227" s="376" t="s">
        <v>449</v>
      </c>
    </row>
    <row r="228" spans="1:3" hidden="1" x14ac:dyDescent="0.2">
      <c r="A228" s="44" t="s">
        <v>412</v>
      </c>
      <c r="C228" s="376"/>
    </row>
    <row r="229" spans="1:3" hidden="1" x14ac:dyDescent="0.2">
      <c r="A229" s="44" t="s">
        <v>2</v>
      </c>
      <c r="C229" s="378"/>
    </row>
    <row r="230" spans="1:3" hidden="1" x14ac:dyDescent="0.2">
      <c r="A230" s="44" t="s">
        <v>2</v>
      </c>
      <c r="C230" s="378" t="s">
        <v>9</v>
      </c>
    </row>
    <row r="231" spans="1:3" hidden="1" x14ac:dyDescent="0.2">
      <c r="A231" s="44" t="s">
        <v>2</v>
      </c>
      <c r="C231" s="378"/>
    </row>
    <row r="232" spans="1:3" hidden="1" x14ac:dyDescent="0.2">
      <c r="A232" s="44" t="s">
        <v>3</v>
      </c>
      <c r="C232" s="378"/>
    </row>
    <row r="233" spans="1:3" hidden="1" x14ac:dyDescent="0.2">
      <c r="A233" s="44" t="s">
        <v>3</v>
      </c>
      <c r="C233" s="378" t="s">
        <v>9</v>
      </c>
    </row>
    <row r="234" spans="1:3" hidden="1" x14ac:dyDescent="0.2">
      <c r="A234" s="44" t="s">
        <v>3</v>
      </c>
      <c r="C234" s="378"/>
    </row>
    <row r="235" spans="1:3" hidden="1" x14ac:dyDescent="0.2">
      <c r="A235" s="44" t="s">
        <v>4</v>
      </c>
      <c r="C235" s="378"/>
    </row>
    <row r="236" spans="1:3" ht="18" hidden="1" x14ac:dyDescent="0.25">
      <c r="A236" s="44" t="s">
        <v>4</v>
      </c>
      <c r="C236" s="374" t="s">
        <v>570</v>
      </c>
    </row>
    <row r="237" spans="1:3" hidden="1" x14ac:dyDescent="0.2">
      <c r="A237" s="44" t="s">
        <v>4</v>
      </c>
      <c r="C237" s="376"/>
    </row>
    <row r="238" spans="1:3" ht="15" hidden="1" x14ac:dyDescent="0.25">
      <c r="A238" s="44" t="s">
        <v>4</v>
      </c>
      <c r="C238" s="373" t="s">
        <v>156</v>
      </c>
    </row>
    <row r="239" spans="1:3" hidden="1" x14ac:dyDescent="0.2">
      <c r="A239" s="44" t="s">
        <v>4</v>
      </c>
      <c r="C239" s="372" t="s">
        <v>571</v>
      </c>
    </row>
    <row r="240" spans="1:3" hidden="1" x14ac:dyDescent="0.2">
      <c r="A240" s="44" t="s">
        <v>4</v>
      </c>
      <c r="C240" s="372" t="s">
        <v>572</v>
      </c>
    </row>
    <row r="241" spans="1:3" hidden="1" x14ac:dyDescent="0.2">
      <c r="A241" s="44" t="s">
        <v>4</v>
      </c>
      <c r="C241" s="376"/>
    </row>
    <row r="242" spans="1:3" hidden="1" x14ac:dyDescent="0.2">
      <c r="A242" s="44" t="s">
        <v>454</v>
      </c>
      <c r="C242" s="654"/>
    </row>
    <row r="243" spans="1:3" ht="18" hidden="1" x14ac:dyDescent="0.25">
      <c r="A243" s="44" t="s">
        <v>454</v>
      </c>
      <c r="C243" s="374" t="s">
        <v>452</v>
      </c>
    </row>
    <row r="244" spans="1:3" hidden="1" x14ac:dyDescent="0.2">
      <c r="A244" s="44" t="s">
        <v>454</v>
      </c>
      <c r="C244" s="376"/>
    </row>
    <row r="245" spans="1:3" ht="15" hidden="1" x14ac:dyDescent="0.25">
      <c r="A245" s="44" t="s">
        <v>454</v>
      </c>
      <c r="C245" s="373" t="s">
        <v>260</v>
      </c>
    </row>
    <row r="246" spans="1:3" hidden="1" x14ac:dyDescent="0.2">
      <c r="A246" s="44" t="s">
        <v>454</v>
      </c>
      <c r="C246" s="372" t="s">
        <v>573</v>
      </c>
    </row>
    <row r="247" spans="1:3" hidden="1" x14ac:dyDescent="0.2">
      <c r="A247" s="44" t="s">
        <v>454</v>
      </c>
      <c r="C247" s="372" t="s">
        <v>574</v>
      </c>
    </row>
    <row r="248" spans="1:3" hidden="1" x14ac:dyDescent="0.2">
      <c r="A248" s="44" t="s">
        <v>454</v>
      </c>
      <c r="C248" s="372" t="s">
        <v>575</v>
      </c>
    </row>
    <row r="249" spans="1:3" hidden="1" x14ac:dyDescent="0.2">
      <c r="A249" s="44" t="s">
        <v>454</v>
      </c>
      <c r="C249" s="372" t="s">
        <v>576</v>
      </c>
    </row>
    <row r="250" spans="1:3" hidden="1" x14ac:dyDescent="0.2">
      <c r="A250" s="44" t="s">
        <v>454</v>
      </c>
      <c r="C250" s="376"/>
    </row>
    <row r="251" spans="1:3" ht="15" hidden="1" x14ac:dyDescent="0.25">
      <c r="A251" s="44" t="s">
        <v>454</v>
      </c>
      <c r="C251" s="373" t="s">
        <v>270</v>
      </c>
    </row>
    <row r="252" spans="1:3" hidden="1" x14ac:dyDescent="0.2">
      <c r="A252" s="44" t="s">
        <v>454</v>
      </c>
      <c r="C252" s="376" t="s">
        <v>455</v>
      </c>
    </row>
    <row r="253" spans="1:3" hidden="1" x14ac:dyDescent="0.2">
      <c r="A253" s="44" t="s">
        <v>454</v>
      </c>
      <c r="C253" s="376" t="s">
        <v>456</v>
      </c>
    </row>
    <row r="254" spans="1:3" hidden="1" x14ac:dyDescent="0.2">
      <c r="A254" s="44" t="s">
        <v>454</v>
      </c>
      <c r="C254" s="376"/>
    </row>
    <row r="255" spans="1:3" ht="15" hidden="1" x14ac:dyDescent="0.25">
      <c r="A255" s="44" t="s">
        <v>454</v>
      </c>
      <c r="C255" s="373" t="s">
        <v>265</v>
      </c>
    </row>
    <row r="256" spans="1:3" hidden="1" x14ac:dyDescent="0.2">
      <c r="A256" s="44" t="s">
        <v>454</v>
      </c>
      <c r="C256" s="376" t="s">
        <v>457</v>
      </c>
    </row>
    <row r="257" spans="1:3" hidden="1" x14ac:dyDescent="0.2">
      <c r="A257" s="44" t="s">
        <v>454</v>
      </c>
      <c r="C257" s="376" t="s">
        <v>458</v>
      </c>
    </row>
    <row r="258" spans="1:3" hidden="1" x14ac:dyDescent="0.2">
      <c r="A258" s="44" t="s">
        <v>454</v>
      </c>
      <c r="C258" s="376"/>
    </row>
    <row r="259" spans="1:3" ht="15" hidden="1" x14ac:dyDescent="0.25">
      <c r="A259" s="44" t="s">
        <v>454</v>
      </c>
      <c r="C259" s="373" t="s">
        <v>453</v>
      </c>
    </row>
    <row r="260" spans="1:3" hidden="1" x14ac:dyDescent="0.2">
      <c r="A260" s="44" t="s">
        <v>454</v>
      </c>
      <c r="C260" s="376" t="s">
        <v>459</v>
      </c>
    </row>
    <row r="261" spans="1:3" hidden="1" x14ac:dyDescent="0.2">
      <c r="A261" s="44" t="s">
        <v>454</v>
      </c>
      <c r="C261" s="376" t="s">
        <v>460</v>
      </c>
    </row>
    <row r="262" spans="1:3" hidden="1" x14ac:dyDescent="0.2">
      <c r="A262" s="44" t="s">
        <v>454</v>
      </c>
      <c r="C262" s="378"/>
    </row>
    <row r="263" spans="1:3" hidden="1" x14ac:dyDescent="0.2">
      <c r="A263" s="365" t="s">
        <v>577</v>
      </c>
      <c r="C263" s="378"/>
    </row>
    <row r="264" spans="1:3" hidden="1" x14ac:dyDescent="0.2">
      <c r="A264" s="365" t="s">
        <v>577</v>
      </c>
      <c r="C264" s="378" t="s">
        <v>9</v>
      </c>
    </row>
    <row r="265" spans="1:3" hidden="1" x14ac:dyDescent="0.2">
      <c r="A265" s="365" t="s">
        <v>577</v>
      </c>
      <c r="C265" s="378"/>
    </row>
    <row r="266" spans="1:3" hidden="1" x14ac:dyDescent="0.2">
      <c r="A266" s="44" t="s">
        <v>5</v>
      </c>
      <c r="C266" s="378"/>
    </row>
    <row r="267" spans="1:3" ht="18" hidden="1" x14ac:dyDescent="0.25">
      <c r="A267" s="44" t="s">
        <v>5</v>
      </c>
      <c r="C267" s="374" t="s">
        <v>578</v>
      </c>
    </row>
    <row r="268" spans="1:3" hidden="1" x14ac:dyDescent="0.2">
      <c r="A268" s="44" t="s">
        <v>5</v>
      </c>
    </row>
    <row r="269" spans="1:3" ht="15" hidden="1" x14ac:dyDescent="0.25">
      <c r="A269" s="44" t="s">
        <v>5</v>
      </c>
      <c r="C269" s="373" t="s">
        <v>260</v>
      </c>
    </row>
    <row r="270" spans="1:3" hidden="1" x14ac:dyDescent="0.2">
      <c r="A270" s="44" t="s">
        <v>5</v>
      </c>
      <c r="C270" s="372" t="s">
        <v>573</v>
      </c>
    </row>
    <row r="271" spans="1:3" hidden="1" x14ac:dyDescent="0.2">
      <c r="A271" s="44" t="s">
        <v>5</v>
      </c>
      <c r="C271" s="372" t="s">
        <v>574</v>
      </c>
    </row>
    <row r="272" spans="1:3" hidden="1" x14ac:dyDescent="0.2">
      <c r="A272" s="44" t="s">
        <v>5</v>
      </c>
      <c r="C272" s="372" t="s">
        <v>575</v>
      </c>
    </row>
    <row r="273" spans="1:3" hidden="1" x14ac:dyDescent="0.2">
      <c r="A273" s="44" t="s">
        <v>5</v>
      </c>
      <c r="C273" s="372" t="s">
        <v>576</v>
      </c>
    </row>
    <row r="274" spans="1:3" hidden="1" x14ac:dyDescent="0.2">
      <c r="A274" s="44" t="s">
        <v>5</v>
      </c>
      <c r="C274" s="372"/>
    </row>
    <row r="275" spans="1:3" hidden="1" x14ac:dyDescent="0.2">
      <c r="A275" s="44" t="s">
        <v>6</v>
      </c>
      <c r="C275" s="378"/>
    </row>
    <row r="276" spans="1:3" hidden="1" x14ac:dyDescent="0.2">
      <c r="A276" s="44" t="s">
        <v>6</v>
      </c>
      <c r="C276" s="378" t="s">
        <v>9</v>
      </c>
    </row>
    <row r="277" spans="1:3" hidden="1" x14ac:dyDescent="0.2">
      <c r="A277" s="44" t="s">
        <v>6</v>
      </c>
      <c r="C277" s="378"/>
    </row>
    <row r="278" spans="1:3" hidden="1" x14ac:dyDescent="0.2">
      <c r="A278" s="44" t="s">
        <v>7</v>
      </c>
      <c r="C278" s="378"/>
    </row>
    <row r="279" spans="1:3" hidden="1" x14ac:dyDescent="0.2">
      <c r="A279" s="44" t="s">
        <v>7</v>
      </c>
      <c r="C279" s="378" t="s">
        <v>9</v>
      </c>
    </row>
    <row r="280" spans="1:3" hidden="1" x14ac:dyDescent="0.2">
      <c r="A280" s="44" t="s">
        <v>7</v>
      </c>
      <c r="C280" s="378"/>
    </row>
    <row r="281" spans="1:3" hidden="1" x14ac:dyDescent="0.2">
      <c r="A281" s="44" t="s">
        <v>8</v>
      </c>
      <c r="C281" s="378"/>
    </row>
    <row r="282" spans="1:3" hidden="1" x14ac:dyDescent="0.2">
      <c r="A282" s="44" t="s">
        <v>8</v>
      </c>
      <c r="C282" s="378" t="s">
        <v>9</v>
      </c>
    </row>
    <row r="283" spans="1:3" hidden="1" x14ac:dyDescent="0.2">
      <c r="A283" s="44" t="s">
        <v>8</v>
      </c>
      <c r="C283" s="376"/>
    </row>
    <row r="284" spans="1:3" x14ac:dyDescent="0.2">
      <c r="C284" s="376"/>
    </row>
    <row r="285" spans="1:3" x14ac:dyDescent="0.2">
      <c r="C285" s="376"/>
    </row>
    <row r="299" spans="3:3" x14ac:dyDescent="0.2">
      <c r="C299" s="376"/>
    </row>
    <row r="300" spans="3:3" x14ac:dyDescent="0.2">
      <c r="C300" s="376"/>
    </row>
    <row r="301" spans="3:3" x14ac:dyDescent="0.2">
      <c r="C301" s="376"/>
    </row>
    <row r="302" spans="3:3" x14ac:dyDescent="0.2">
      <c r="C302" s="376"/>
    </row>
    <row r="303" spans="3:3" x14ac:dyDescent="0.2">
      <c r="C303" s="376"/>
    </row>
    <row r="304" spans="3:3" x14ac:dyDescent="0.2">
      <c r="C304" s="376"/>
    </row>
    <row r="305" spans="3:3" x14ac:dyDescent="0.2">
      <c r="C305" s="376"/>
    </row>
    <row r="306" spans="3:3" x14ac:dyDescent="0.2">
      <c r="C306" s="376"/>
    </row>
    <row r="307" spans="3:3" x14ac:dyDescent="0.2">
      <c r="C307" s="376"/>
    </row>
    <row r="308" spans="3:3" x14ac:dyDescent="0.2">
      <c r="C308" s="376"/>
    </row>
    <row r="309" spans="3:3" x14ac:dyDescent="0.2">
      <c r="C309" s="376"/>
    </row>
  </sheetData>
  <sheetProtection password="DD0F" sheet="1" objects="1" scenarios="1"/>
  <autoFilter ref="A4:C283">
    <filterColumn colId="0">
      <filters>
        <filter val="Ausgangslage"/>
      </filters>
    </filterColumn>
  </autoFilter>
  <phoneticPr fontId="36" type="noConversion"/>
  <pageMargins left="0.78740157499999996" right="0.78740157499999996" top="0.984251969" bottom="0.984251969" header="0.4921259845" footer="0.4921259845"/>
  <pageSetup paperSize="9" scale="1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3139" r:id="rId4" name="Button 3">
              <controlPr defaultSize="0" print="0" autoFill="0" autoPict="0" macro="[0]!Zurück_aus_Hilfe">
                <anchor moveWithCells="1" sizeWithCells="1">
                  <from>
                    <xdr:col>9</xdr:col>
                    <xdr:colOff>533400</xdr:colOff>
                    <xdr:row>1</xdr:row>
                    <xdr:rowOff>85725</xdr:rowOff>
                  </from>
                  <to>
                    <xdr:col>10</xdr:col>
                    <xdr:colOff>600075</xdr:colOff>
                    <xdr:row>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">
    <tabColor rgb="FFFFFF00"/>
    <pageSetUpPr fitToPage="1"/>
  </sheetPr>
  <dimension ref="A1:AG223"/>
  <sheetViews>
    <sheetView showGridLines="0" showRowColHeaders="0" defaultGridColor="0" colorId="8" zoomScale="140" zoomScaleNormal="150" workbookViewId="0">
      <pane xSplit="2" ySplit="3" topLeftCell="C4" activePane="bottomRight" state="frozen"/>
      <selection pane="topRight"/>
      <selection pane="bottomLeft"/>
      <selection pane="bottomRight" activeCell="C3" sqref="C3"/>
    </sheetView>
  </sheetViews>
  <sheetFormatPr baseColWidth="10" defaultColWidth="0" defaultRowHeight="12.75" customHeight="1" zeroHeight="1" x14ac:dyDescent="0.2"/>
  <cols>
    <col min="1" max="1" width="23.28515625" style="2" customWidth="1"/>
    <col min="2" max="2" width="25.28515625" style="2" customWidth="1"/>
    <col min="3" max="7" width="10.7109375" style="2" customWidth="1"/>
    <col min="8" max="8" width="10.7109375" style="1" customWidth="1"/>
    <col min="9" max="13" width="10.7109375" style="2" customWidth="1"/>
    <col min="14" max="14" width="2.7109375" style="2" customWidth="1"/>
    <col min="15" max="33" width="10.7109375" style="2" hidden="1" customWidth="1"/>
    <col min="34" max="16384" width="0" style="2" hidden="1"/>
  </cols>
  <sheetData>
    <row r="1" spans="1:13" s="11" customFormat="1" ht="24.95" customHeight="1" x14ac:dyDescent="0.2">
      <c r="A1" s="43" t="str">
        <f>"Auswertungen für FA Aufgaben- und Finanzplanung "&amp;Ausgangslage!D5-1&amp;" - "&amp;Ausgangslage!D5+Ausgangslage!I5-1</f>
        <v>Auswertungen für FA Aufgaben- und Finanzplanung 2023 - 2033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3" customFormat="1" ht="12.75" customHeight="1" x14ac:dyDescent="0.2">
      <c r="A2" s="10"/>
      <c r="B2" s="10"/>
      <c r="C2" s="10"/>
      <c r="D2" s="10"/>
      <c r="E2" s="10"/>
      <c r="F2" s="10"/>
      <c r="G2" s="10"/>
      <c r="H2" s="10"/>
      <c r="I2" s="66"/>
      <c r="J2" s="10"/>
      <c r="K2" s="66"/>
      <c r="L2" s="10"/>
      <c r="M2" s="10"/>
    </row>
    <row r="3" spans="1:13" s="13" customFormat="1" ht="12.75" customHeight="1" x14ac:dyDescent="0.2">
      <c r="A3" s="67"/>
      <c r="B3" s="68"/>
      <c r="C3" s="459">
        <f>Ausgangslage!D5-1</f>
        <v>2023</v>
      </c>
      <c r="D3" s="459">
        <f>C3+1</f>
        <v>2024</v>
      </c>
      <c r="E3" s="459">
        <f t="shared" ref="E3:L3" si="0">D3+1</f>
        <v>2025</v>
      </c>
      <c r="F3" s="459">
        <f t="shared" si="0"/>
        <v>2026</v>
      </c>
      <c r="G3" s="459">
        <f t="shared" si="0"/>
        <v>2027</v>
      </c>
      <c r="H3" s="459">
        <f t="shared" si="0"/>
        <v>2028</v>
      </c>
      <c r="I3" s="459">
        <f t="shared" si="0"/>
        <v>2029</v>
      </c>
      <c r="J3" s="459">
        <f t="shared" si="0"/>
        <v>2030</v>
      </c>
      <c r="K3" s="459">
        <f t="shared" si="0"/>
        <v>2031</v>
      </c>
      <c r="L3" s="459">
        <f t="shared" si="0"/>
        <v>2032</v>
      </c>
      <c r="M3" s="459">
        <f>L3+1</f>
        <v>2033</v>
      </c>
    </row>
    <row r="4" spans="1:13" s="13" customFormat="1" ht="12.75" customHeight="1" x14ac:dyDescent="0.2">
      <c r="A4" s="896" t="s">
        <v>75</v>
      </c>
      <c r="B4" s="897"/>
      <c r="C4" s="69">
        <f>'Plan-ER'!D4</f>
        <v>0</v>
      </c>
      <c r="D4" s="69">
        <f>'Plan-ER'!E4</f>
        <v>0</v>
      </c>
      <c r="E4" s="69">
        <f>'Plan-ER'!F4</f>
        <v>0</v>
      </c>
      <c r="F4" s="69">
        <f>'Plan-ER'!G4</f>
        <v>0</v>
      </c>
      <c r="G4" s="69">
        <f>'Plan-ER'!H4</f>
        <v>0</v>
      </c>
      <c r="H4" s="69">
        <f>'Plan-ER'!I4</f>
        <v>0</v>
      </c>
      <c r="I4" s="69">
        <f>'Plan-ER'!J4</f>
        <v>0</v>
      </c>
      <c r="J4" s="69">
        <f>'Plan-ER'!K4</f>
        <v>0</v>
      </c>
      <c r="K4" s="69">
        <f>'Plan-ER'!L4</f>
        <v>0</v>
      </c>
      <c r="L4" s="69">
        <f>'Plan-ER'!M4</f>
        <v>0</v>
      </c>
      <c r="M4" s="69">
        <f>'Plan-ER'!N4</f>
        <v>0</v>
      </c>
    </row>
    <row r="5" spans="1:13" s="13" customFormat="1" ht="12.75" customHeight="1" x14ac:dyDescent="0.2">
      <c r="A5" s="501"/>
      <c r="B5" s="501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</row>
    <row r="6" spans="1:13" s="13" customFormat="1" ht="12.75" customHeight="1" x14ac:dyDescent="0.2">
      <c r="A6" s="896" t="s">
        <v>76</v>
      </c>
      <c r="B6" s="897"/>
      <c r="C6" s="225">
        <f>'Plan-ER'!D5</f>
        <v>0</v>
      </c>
      <c r="D6" s="225">
        <f>'Plan-ER'!E5</f>
        <v>0</v>
      </c>
      <c r="E6" s="225">
        <f>'Plan-ER'!F5</f>
        <v>0</v>
      </c>
      <c r="F6" s="225">
        <f>'Plan-ER'!G5</f>
        <v>0</v>
      </c>
      <c r="G6" s="225">
        <f>'Plan-ER'!H5</f>
        <v>0</v>
      </c>
      <c r="H6" s="225">
        <f>'Plan-ER'!I5</f>
        <v>0</v>
      </c>
      <c r="I6" s="225">
        <f>'Plan-ER'!J5</f>
        <v>0</v>
      </c>
      <c r="J6" s="225">
        <f>'Plan-ER'!K5</f>
        <v>0</v>
      </c>
      <c r="K6" s="225">
        <f>'Plan-ER'!L5</f>
        <v>0</v>
      </c>
      <c r="L6" s="225">
        <f>'Plan-ER'!M5</f>
        <v>0</v>
      </c>
      <c r="M6" s="225">
        <f>'Plan-ER'!N5</f>
        <v>0</v>
      </c>
    </row>
    <row r="7" spans="1:13" s="13" customFormat="1" ht="12.75" customHeight="1" x14ac:dyDescent="0.2">
      <c r="A7" s="501"/>
      <c r="B7" s="501"/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</row>
    <row r="8" spans="1:13" s="13" customFormat="1" ht="12.75" customHeight="1" x14ac:dyDescent="0.2">
      <c r="A8" s="917" t="s">
        <v>597</v>
      </c>
      <c r="B8" s="918"/>
      <c r="C8" s="328">
        <f>Übersicht!C10*1000</f>
        <v>0</v>
      </c>
      <c r="D8" s="328">
        <f>Übersicht!D10*1000</f>
        <v>0</v>
      </c>
      <c r="E8" s="328">
        <f>Übersicht!E10*1000</f>
        <v>0</v>
      </c>
      <c r="F8" s="328">
        <f>Übersicht!F10*1000</f>
        <v>0</v>
      </c>
      <c r="G8" s="328">
        <f>Übersicht!G10*1000</f>
        <v>0</v>
      </c>
      <c r="H8" s="328">
        <f>Übersicht!H10*1000</f>
        <v>0</v>
      </c>
      <c r="I8" s="328">
        <f>Übersicht!I10*1000</f>
        <v>0</v>
      </c>
      <c r="J8" s="328">
        <f>Übersicht!J10*1000</f>
        <v>0</v>
      </c>
      <c r="K8" s="328">
        <f>Übersicht!K10*1000</f>
        <v>0</v>
      </c>
      <c r="L8" s="328">
        <f>Übersicht!L10*1000</f>
        <v>0</v>
      </c>
      <c r="M8" s="328">
        <f>Übersicht!M10*1000</f>
        <v>0</v>
      </c>
    </row>
    <row r="9" spans="1:13" s="13" customFormat="1" ht="12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s="13" customFormat="1" ht="12.75" customHeight="1" x14ac:dyDescent="0.2">
      <c r="A10" s="919" t="s">
        <v>258</v>
      </c>
      <c r="B10" s="920"/>
      <c r="C10" s="562">
        <f>Übersicht!C15*1000</f>
        <v>0</v>
      </c>
      <c r="D10" s="562">
        <f>Übersicht!D15*1000</f>
        <v>0</v>
      </c>
      <c r="E10" s="562">
        <f>Übersicht!E15*1000</f>
        <v>0</v>
      </c>
      <c r="F10" s="562">
        <f>Übersicht!F15*1000</f>
        <v>0</v>
      </c>
      <c r="G10" s="562">
        <f>Übersicht!G15*1000</f>
        <v>0</v>
      </c>
      <c r="H10" s="562">
        <f>Übersicht!H15*1000</f>
        <v>0</v>
      </c>
      <c r="I10" s="562">
        <f>Übersicht!I15*1000</f>
        <v>0</v>
      </c>
      <c r="J10" s="562">
        <f>Übersicht!J15*1000</f>
        <v>0</v>
      </c>
      <c r="K10" s="562">
        <f>Übersicht!K15*1000</f>
        <v>0</v>
      </c>
      <c r="L10" s="562">
        <f>Übersicht!L15*1000</f>
        <v>0</v>
      </c>
      <c r="M10" s="562">
        <f>Übersicht!M15*1000</f>
        <v>0</v>
      </c>
    </row>
    <row r="11" spans="1:13" s="13" customFormat="1" ht="12.75" customHeight="1" x14ac:dyDescent="0.2">
      <c r="A11" s="615"/>
      <c r="B11" s="622"/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</row>
    <row r="12" spans="1:13" s="13" customFormat="1" ht="12.75" customHeight="1" x14ac:dyDescent="0.2">
      <c r="A12" s="889" t="s">
        <v>157</v>
      </c>
      <c r="B12" s="921"/>
      <c r="C12" s="617">
        <f>Übersicht!C20*1000</f>
        <v>0</v>
      </c>
      <c r="D12" s="617">
        <f>Übersicht!D20*1000</f>
        <v>0</v>
      </c>
      <c r="E12" s="617">
        <f>Übersicht!E20*1000</f>
        <v>0</v>
      </c>
      <c r="F12" s="617">
        <f>Übersicht!F20*1000</f>
        <v>0</v>
      </c>
      <c r="G12" s="617">
        <f>Übersicht!G20*1000</f>
        <v>0</v>
      </c>
      <c r="H12" s="617">
        <f>Übersicht!H20*1000</f>
        <v>0</v>
      </c>
      <c r="I12" s="617">
        <f>Übersicht!I20*1000</f>
        <v>0</v>
      </c>
      <c r="J12" s="617">
        <f>Übersicht!J20*1000</f>
        <v>0</v>
      </c>
      <c r="K12" s="617">
        <f>Übersicht!K20*1000</f>
        <v>0</v>
      </c>
      <c r="L12" s="617">
        <f>Übersicht!L20*1000</f>
        <v>0</v>
      </c>
      <c r="M12" s="617">
        <f>Übersicht!M20*1000</f>
        <v>0</v>
      </c>
    </row>
    <row r="13" spans="1:13" s="13" customFormat="1" ht="12.75" customHeight="1" x14ac:dyDescent="0.2">
      <c r="C13" s="76"/>
      <c r="D13" s="76"/>
      <c r="E13" s="76"/>
      <c r="F13" s="76"/>
    </row>
    <row r="14" spans="1:13" s="13" customFormat="1" ht="12.75" customHeight="1" x14ac:dyDescent="0.2">
      <c r="A14" s="889" t="s">
        <v>596</v>
      </c>
      <c r="B14" s="921"/>
      <c r="C14" s="328">
        <f>Übersicht!C43*1000</f>
        <v>0</v>
      </c>
      <c r="D14" s="328">
        <f>Übersicht!D43*1000</f>
        <v>0</v>
      </c>
      <c r="E14" s="328">
        <f>Übersicht!E43*1000</f>
        <v>0</v>
      </c>
      <c r="F14" s="328">
        <f>Übersicht!F43*1000</f>
        <v>0</v>
      </c>
      <c r="G14" s="328">
        <f>Übersicht!G43*1000</f>
        <v>0</v>
      </c>
      <c r="H14" s="328">
        <f>Übersicht!H43*1000</f>
        <v>0</v>
      </c>
      <c r="I14" s="328">
        <f>Übersicht!I43*1000</f>
        <v>0</v>
      </c>
      <c r="J14" s="328">
        <f>Übersicht!J43*1000</f>
        <v>0</v>
      </c>
      <c r="K14" s="328">
        <f>Übersicht!K43*1000</f>
        <v>0</v>
      </c>
      <c r="L14" s="328">
        <f>Übersicht!L43*1000</f>
        <v>0</v>
      </c>
      <c r="M14" s="328">
        <f>Übersicht!M43*1000</f>
        <v>0</v>
      </c>
    </row>
    <row r="15" spans="1:13" s="13" customFormat="1" ht="12.75" customHeight="1" x14ac:dyDescent="0.2">
      <c r="C15" s="76"/>
      <c r="D15" s="76"/>
      <c r="E15" s="76"/>
      <c r="F15" s="76"/>
    </row>
    <row r="16" spans="1:13" s="13" customFormat="1" ht="12.75" customHeight="1" x14ac:dyDescent="0.2">
      <c r="A16" s="889" t="s">
        <v>595</v>
      </c>
      <c r="B16" s="921"/>
      <c r="C16" s="328">
        <f>Übersicht!C45*1000</f>
        <v>0</v>
      </c>
      <c r="D16" s="328">
        <f>Übersicht!D45*1000</f>
        <v>0</v>
      </c>
      <c r="E16" s="328">
        <f>Übersicht!E45*1000</f>
        <v>0</v>
      </c>
      <c r="F16" s="328">
        <f>Übersicht!F45*1000</f>
        <v>0</v>
      </c>
      <c r="G16" s="328">
        <f>Übersicht!G45*1000</f>
        <v>0</v>
      </c>
      <c r="H16" s="328">
        <f>Übersicht!H45*1000</f>
        <v>0</v>
      </c>
      <c r="I16" s="328">
        <f>Übersicht!I45*1000</f>
        <v>0</v>
      </c>
      <c r="J16" s="328">
        <f>Übersicht!J45*1000</f>
        <v>0</v>
      </c>
      <c r="K16" s="328">
        <f>Übersicht!K45*1000</f>
        <v>0</v>
      </c>
      <c r="L16" s="328">
        <f>Übersicht!L45*1000</f>
        <v>0</v>
      </c>
      <c r="M16" s="328">
        <f>Übersicht!M45*1000</f>
        <v>0</v>
      </c>
    </row>
    <row r="17" spans="1:13" s="13" customFormat="1" ht="12.75" customHeight="1" x14ac:dyDescent="0.2">
      <c r="C17" s="76"/>
      <c r="D17" s="76"/>
      <c r="E17" s="76"/>
      <c r="F17" s="76"/>
    </row>
    <row r="18" spans="1:13" s="13" customFormat="1" ht="12.75" customHeight="1" x14ac:dyDescent="0.2">
      <c r="A18" s="889" t="s">
        <v>495</v>
      </c>
      <c r="B18" s="921"/>
      <c r="C18" s="328">
        <f>Übersicht!C52*1000</f>
        <v>0</v>
      </c>
      <c r="D18" s="328">
        <f>Übersicht!D52*1000</f>
        <v>0</v>
      </c>
      <c r="E18" s="328">
        <f>Übersicht!E52*1000</f>
        <v>0</v>
      </c>
      <c r="F18" s="328">
        <f>Übersicht!F52*1000</f>
        <v>0</v>
      </c>
      <c r="G18" s="328">
        <f>Übersicht!G52*1000</f>
        <v>0</v>
      </c>
      <c r="H18" s="328">
        <f>Übersicht!H52*1000</f>
        <v>0</v>
      </c>
      <c r="I18" s="328">
        <f>Übersicht!I52*1000</f>
        <v>0</v>
      </c>
      <c r="J18" s="328">
        <f>Übersicht!J52*1000</f>
        <v>0</v>
      </c>
      <c r="K18" s="328">
        <f>Übersicht!K52*1000</f>
        <v>0</v>
      </c>
      <c r="L18" s="328">
        <f>Übersicht!L52*1000</f>
        <v>0</v>
      </c>
      <c r="M18" s="328">
        <f>Übersicht!M52*1000</f>
        <v>0</v>
      </c>
    </row>
    <row r="19" spans="1:13" s="13" customFormat="1" ht="12.75" customHeight="1" x14ac:dyDescent="0.2">
      <c r="C19" s="76"/>
      <c r="D19" s="76"/>
      <c r="E19" s="76"/>
      <c r="F19" s="76"/>
    </row>
    <row r="20" spans="1:13" s="13" customFormat="1" ht="12.75" customHeight="1" x14ac:dyDescent="0.2">
      <c r="A20" s="889" t="s">
        <v>496</v>
      </c>
      <c r="B20" s="921"/>
      <c r="C20" s="328">
        <f>Übersicht!C55*1000</f>
        <v>0</v>
      </c>
      <c r="D20" s="328">
        <f>Übersicht!D55*1000</f>
        <v>0</v>
      </c>
      <c r="E20" s="328">
        <f>Übersicht!E55*1000</f>
        <v>0</v>
      </c>
      <c r="F20" s="328">
        <f>Übersicht!F55*1000</f>
        <v>0</v>
      </c>
      <c r="G20" s="328">
        <f>Übersicht!G55*1000</f>
        <v>0</v>
      </c>
      <c r="H20" s="328">
        <f>Übersicht!H55*1000</f>
        <v>0</v>
      </c>
      <c r="I20" s="328">
        <f>Übersicht!I55*1000</f>
        <v>0</v>
      </c>
      <c r="J20" s="328">
        <f>Übersicht!J55*1000</f>
        <v>0</v>
      </c>
      <c r="K20" s="328">
        <f>Übersicht!K55*1000</f>
        <v>0</v>
      </c>
      <c r="L20" s="328">
        <f>Übersicht!L55*1000</f>
        <v>0</v>
      </c>
      <c r="M20" s="328">
        <f>Übersicht!M55*1000</f>
        <v>0</v>
      </c>
    </row>
    <row r="21" spans="1:13" s="13" customFormat="1" ht="12.75" customHeight="1" x14ac:dyDescent="0.2">
      <c r="C21" s="76"/>
      <c r="D21" s="76"/>
      <c r="E21" s="76"/>
      <c r="F21" s="76"/>
    </row>
    <row r="22" spans="1:13" s="13" customFormat="1" ht="12.75" customHeight="1" x14ac:dyDescent="0.2">
      <c r="A22" s="889" t="s">
        <v>598</v>
      </c>
      <c r="B22" s="923"/>
      <c r="C22" s="328">
        <f>Übersicht!C56</f>
        <v>0</v>
      </c>
      <c r="D22" s="328">
        <f>Übersicht!D56</f>
        <v>0</v>
      </c>
      <c r="E22" s="328">
        <f>Übersicht!E56</f>
        <v>0</v>
      </c>
      <c r="F22" s="328">
        <f>Übersicht!F56</f>
        <v>0</v>
      </c>
      <c r="G22" s="328">
        <f>Übersicht!G56</f>
        <v>0</v>
      </c>
      <c r="H22" s="328">
        <f>Übersicht!H56</f>
        <v>0</v>
      </c>
      <c r="I22" s="328">
        <f>Übersicht!I56</f>
        <v>0</v>
      </c>
      <c r="J22" s="328">
        <f>Übersicht!J56</f>
        <v>0</v>
      </c>
      <c r="K22" s="328">
        <f>Übersicht!K56</f>
        <v>0</v>
      </c>
      <c r="L22" s="328">
        <f>Übersicht!L56</f>
        <v>0</v>
      </c>
      <c r="M22" s="328">
        <f>Übersicht!M56</f>
        <v>0</v>
      </c>
    </row>
    <row r="23" spans="1:13" s="13" customFormat="1" ht="12.75" customHeight="1" x14ac:dyDescent="0.2">
      <c r="C23" s="76"/>
      <c r="D23" s="76"/>
      <c r="E23" s="76"/>
      <c r="F23" s="76"/>
    </row>
    <row r="24" spans="1:13" s="13" customFormat="1" ht="12.75" customHeight="1" x14ac:dyDescent="0.2">
      <c r="A24" s="889" t="s">
        <v>273</v>
      </c>
      <c r="B24" s="889"/>
      <c r="C24" s="328">
        <f>Übersicht!C28*1000</f>
        <v>0</v>
      </c>
      <c r="D24" s="328">
        <f>Übersicht!D28*1000</f>
        <v>0</v>
      </c>
      <c r="E24" s="328">
        <f>Übersicht!E28*1000</f>
        <v>0</v>
      </c>
      <c r="F24" s="328">
        <f>Übersicht!F28*1000</f>
        <v>0</v>
      </c>
      <c r="G24" s="328">
        <f>Übersicht!G28*1000</f>
        <v>0</v>
      </c>
      <c r="H24" s="328">
        <f>Übersicht!H28*1000</f>
        <v>0</v>
      </c>
      <c r="I24" s="328">
        <f>Übersicht!I28*1000</f>
        <v>0</v>
      </c>
      <c r="J24" s="328">
        <f>Übersicht!J28*1000</f>
        <v>0</v>
      </c>
      <c r="K24" s="328">
        <f>Übersicht!K28*1000</f>
        <v>0</v>
      </c>
      <c r="L24" s="328">
        <f>Übersicht!L28*1000</f>
        <v>0</v>
      </c>
      <c r="M24" s="328">
        <f>Übersicht!M28*1000</f>
        <v>0</v>
      </c>
    </row>
    <row r="25" spans="1:13" s="13" customFormat="1" ht="12.75" customHeight="1" x14ac:dyDescent="0.2">
      <c r="C25" s="76"/>
      <c r="D25" s="76"/>
      <c r="E25" s="76"/>
      <c r="F25" s="76"/>
    </row>
    <row r="26" spans="1:13" s="13" customFormat="1" ht="12.75" customHeight="1" x14ac:dyDescent="0.2">
      <c r="A26" s="889" t="s">
        <v>599</v>
      </c>
      <c r="B26" s="889"/>
      <c r="C26" s="328">
        <f>-Übersicht!C27*1000</f>
        <v>0</v>
      </c>
      <c r="D26" s="328">
        <f>-Übersicht!D27*1000</f>
        <v>0</v>
      </c>
      <c r="E26" s="328">
        <f>-Übersicht!E27*1000</f>
        <v>0</v>
      </c>
      <c r="F26" s="328">
        <f>-Übersicht!F27*1000</f>
        <v>0</v>
      </c>
      <c r="G26" s="328">
        <f>-Übersicht!G27*1000</f>
        <v>0</v>
      </c>
      <c r="H26" s="328">
        <f>-Übersicht!H27*1000</f>
        <v>0</v>
      </c>
      <c r="I26" s="328">
        <f>-Übersicht!I27*1000</f>
        <v>0</v>
      </c>
      <c r="J26" s="328">
        <f>-Übersicht!J27*1000</f>
        <v>0</v>
      </c>
      <c r="K26" s="328">
        <f>-Übersicht!K27*1000</f>
        <v>0</v>
      </c>
      <c r="L26" s="328">
        <f>-Übersicht!L27*1000</f>
        <v>0</v>
      </c>
      <c r="M26" s="328">
        <f>-Übersicht!M27*1000</f>
        <v>0</v>
      </c>
    </row>
    <row r="27" spans="1:13" s="13" customFormat="1" ht="12.75" customHeight="1" x14ac:dyDescent="0.2">
      <c r="C27" s="76"/>
      <c r="D27" s="76"/>
      <c r="E27" s="76"/>
      <c r="F27" s="76"/>
    </row>
    <row r="28" spans="1:13" s="13" customFormat="1" ht="12.75" customHeight="1" x14ac:dyDescent="0.2">
      <c r="A28" s="889" t="s">
        <v>266</v>
      </c>
      <c r="B28" s="923"/>
      <c r="C28" s="618" t="str">
        <f>KZ!C11</f>
        <v>keine I.</v>
      </c>
      <c r="D28" s="618" t="str">
        <f>KZ!D11</f>
        <v>keine I.</v>
      </c>
      <c r="E28" s="618" t="str">
        <f>KZ!E11</f>
        <v>keine I.</v>
      </c>
      <c r="F28" s="618" t="str">
        <f>KZ!F11</f>
        <v>keine I.</v>
      </c>
      <c r="G28" s="618" t="str">
        <f>KZ!G11</f>
        <v>keine I.</v>
      </c>
      <c r="H28" s="618" t="str">
        <f>KZ!H11</f>
        <v>keine I.</v>
      </c>
      <c r="I28" s="618" t="str">
        <f>KZ!I11</f>
        <v>keine I.</v>
      </c>
      <c r="J28" s="618" t="str">
        <f>KZ!J11</f>
        <v>keine I.</v>
      </c>
      <c r="K28" s="618" t="str">
        <f>KZ!K11</f>
        <v>keine I.</v>
      </c>
      <c r="L28" s="618" t="str">
        <f>KZ!L11</f>
        <v>keine I.</v>
      </c>
      <c r="M28" s="618" t="str">
        <f>KZ!M11</f>
        <v>keine I.</v>
      </c>
    </row>
    <row r="29" spans="1:13" s="13" customFormat="1" ht="12.75" customHeight="1" x14ac:dyDescent="0.2">
      <c r="C29" s="76"/>
      <c r="D29" s="76"/>
      <c r="E29" s="76"/>
      <c r="F29" s="76"/>
    </row>
    <row r="30" spans="1:13" s="13" customFormat="1" ht="12.75" customHeight="1" x14ac:dyDescent="0.2">
      <c r="A30" s="889" t="str">
        <f>"Selbstfinanzierungsgrad kumuliert Periode " &amp; C3 &amp; " - " &amp;G3</f>
        <v>Selbstfinanzierungsgrad kumuliert Periode 2023 - 2027</v>
      </c>
      <c r="B30" s="923"/>
      <c r="C30" s="618"/>
      <c r="D30" s="618">
        <f>IF(AND(SUM(C24:G24)=0,SUM(C26:G26)=0),0,SUM(C24:G24)/SUM(C26:G26))</f>
        <v>0</v>
      </c>
      <c r="E30" s="679"/>
      <c r="F30" s="680"/>
      <c r="G30" s="680"/>
      <c r="H30" s="680"/>
      <c r="I30" s="680"/>
      <c r="J30" s="680"/>
      <c r="K30" s="680"/>
      <c r="L30" s="680"/>
      <c r="M30" s="681"/>
    </row>
    <row r="31" spans="1:13" s="13" customFormat="1" ht="12.75" customHeight="1" x14ac:dyDescent="0.2">
      <c r="C31" s="76"/>
      <c r="D31" s="76"/>
      <c r="E31" s="76"/>
      <c r="F31" s="76"/>
    </row>
    <row r="32" spans="1:13" s="13" customFormat="1" ht="12.75" customHeight="1" x14ac:dyDescent="0.2">
      <c r="A32" s="889" t="s">
        <v>593</v>
      </c>
      <c r="B32" s="889"/>
      <c r="C32" s="328">
        <f>KZ!C15*1000</f>
        <v>0</v>
      </c>
      <c r="D32" s="328">
        <f>KZ!D15*1000</f>
        <v>0</v>
      </c>
      <c r="E32" s="328">
        <f>KZ!E15*1000</f>
        <v>0</v>
      </c>
      <c r="F32" s="328">
        <f>KZ!F15*1000</f>
        <v>0</v>
      </c>
      <c r="G32" s="328">
        <f>KZ!G15*1000</f>
        <v>0</v>
      </c>
      <c r="H32" s="328">
        <f>KZ!H15*1000</f>
        <v>0</v>
      </c>
      <c r="I32" s="328">
        <f>KZ!I15*1000</f>
        <v>0</v>
      </c>
      <c r="J32" s="328">
        <f>KZ!J15*1000</f>
        <v>0</v>
      </c>
      <c r="K32" s="328">
        <f>KZ!K15*1000</f>
        <v>0</v>
      </c>
      <c r="L32" s="328">
        <f>KZ!L15*1000</f>
        <v>0</v>
      </c>
      <c r="M32" s="328">
        <f>KZ!M15*1000</f>
        <v>0</v>
      </c>
    </row>
    <row r="33" spans="1:13" s="13" customFormat="1" ht="12.75" customHeight="1" x14ac:dyDescent="0.2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s="13" customFormat="1" ht="12.75" customHeight="1" x14ac:dyDescent="0.2">
      <c r="A34" s="889" t="s">
        <v>594</v>
      </c>
      <c r="B34" s="889"/>
      <c r="C34" s="618">
        <f>KZ!C16</f>
        <v>0</v>
      </c>
      <c r="D34" s="618">
        <f>KZ!D16</f>
        <v>0</v>
      </c>
      <c r="E34" s="618">
        <f>KZ!E16</f>
        <v>0</v>
      </c>
      <c r="F34" s="618">
        <f>KZ!F16</f>
        <v>0</v>
      </c>
      <c r="G34" s="618">
        <f>KZ!G16</f>
        <v>0</v>
      </c>
      <c r="H34" s="618">
        <f>KZ!H16</f>
        <v>0</v>
      </c>
      <c r="I34" s="618">
        <f>KZ!I16</f>
        <v>0</v>
      </c>
      <c r="J34" s="618">
        <f>KZ!J16</f>
        <v>0</v>
      </c>
      <c r="K34" s="618">
        <f>KZ!K16</f>
        <v>0</v>
      </c>
      <c r="L34" s="618">
        <f>KZ!L16</f>
        <v>0</v>
      </c>
      <c r="M34" s="618">
        <f>KZ!M16</f>
        <v>0</v>
      </c>
    </row>
    <row r="35" spans="1:13" s="13" customFormat="1" ht="12.75" customHeight="1" x14ac:dyDescent="0.2">
      <c r="C35" s="682"/>
      <c r="D35" s="682"/>
      <c r="E35" s="682"/>
      <c r="F35" s="682"/>
      <c r="G35" s="682"/>
      <c r="H35" s="682"/>
      <c r="I35" s="682"/>
      <c r="J35" s="682"/>
      <c r="K35" s="682"/>
      <c r="L35" s="682"/>
      <c r="M35" s="682"/>
    </row>
    <row r="36" spans="1:13" s="13" customFormat="1" ht="12.75" customHeight="1" x14ac:dyDescent="0.2">
      <c r="A36" s="889" t="str">
        <f>"Selbstfinanzierungsanteil kumuliert Periode " &amp; C3 &amp; " - " &amp; G3</f>
        <v>Selbstfinanzierungsanteil kumuliert Periode 2023 - 2027</v>
      </c>
      <c r="B36" s="889"/>
      <c r="C36" s="618"/>
      <c r="D36" s="618">
        <f>IF(AND(SUM(C24:G24)=0,SUM(C32:G32)=0),0,SUM(C24:G24)/SUM(C32:G32))</f>
        <v>0</v>
      </c>
      <c r="E36" s="679"/>
      <c r="F36" s="680"/>
      <c r="G36" s="680"/>
      <c r="H36" s="680"/>
      <c r="I36" s="680"/>
      <c r="J36" s="680"/>
      <c r="K36" s="680"/>
      <c r="L36" s="680"/>
      <c r="M36" s="681"/>
    </row>
    <row r="37" spans="1:13" s="13" customFormat="1" ht="12.75" customHeight="1" x14ac:dyDescent="0.2">
      <c r="C37" s="76"/>
      <c r="D37" s="76"/>
      <c r="E37" s="76"/>
      <c r="F37" s="76"/>
    </row>
    <row r="38" spans="1:13" s="13" customFormat="1" ht="12.75" customHeight="1" x14ac:dyDescent="0.2">
      <c r="A38" s="899" t="s">
        <v>497</v>
      </c>
      <c r="B38" s="922"/>
      <c r="C38" s="620"/>
      <c r="D38" s="620"/>
      <c r="E38" s="620"/>
      <c r="F38" s="620"/>
      <c r="G38" s="620"/>
      <c r="H38" s="620"/>
      <c r="I38" s="620"/>
      <c r="J38" s="620"/>
      <c r="K38" s="620"/>
      <c r="L38" s="620"/>
      <c r="M38" s="621"/>
    </row>
    <row r="39" spans="1:13" s="13" customFormat="1" ht="12.75" customHeight="1" x14ac:dyDescent="0.2">
      <c r="A39" s="925" t="s">
        <v>493</v>
      </c>
      <c r="B39" s="926"/>
      <c r="C39" s="598"/>
      <c r="D39" s="599">
        <f>Übersicht!D23</f>
        <v>0</v>
      </c>
      <c r="E39" s="600"/>
      <c r="F39" s="619"/>
      <c r="G39" s="601"/>
      <c r="H39" s="601"/>
      <c r="I39" s="601"/>
      <c r="J39" s="601"/>
      <c r="K39" s="601"/>
      <c r="L39" s="601"/>
      <c r="M39" s="602"/>
    </row>
    <row r="40" spans="1:13" s="13" customFormat="1" ht="12.75" customHeight="1" x14ac:dyDescent="0.2">
      <c r="A40" s="924" t="s">
        <v>580</v>
      </c>
      <c r="B40" s="912"/>
      <c r="C40" s="603"/>
      <c r="D40" s="604">
        <f>Übersicht!D24</f>
        <v>0</v>
      </c>
      <c r="E40" s="605"/>
      <c r="F40" s="606"/>
      <c r="G40" s="606"/>
      <c r="H40" s="606"/>
      <c r="I40" s="606"/>
      <c r="J40" s="606"/>
      <c r="K40" s="606"/>
      <c r="L40" s="606"/>
      <c r="M40" s="607"/>
    </row>
    <row r="41" spans="1:13" s="52" customFormat="1" ht="12.75" customHeight="1" x14ac:dyDescent="0.2">
      <c r="C41" s="79"/>
      <c r="D41" s="80"/>
      <c r="E41" s="79"/>
      <c r="F41" s="79"/>
      <c r="H41" s="51"/>
      <c r="I41" s="51"/>
      <c r="J41" s="51"/>
      <c r="K41" s="51"/>
      <c r="L41" s="51"/>
      <c r="M41" s="51"/>
    </row>
    <row r="42" spans="1:13" s="52" customFormat="1" ht="12.75" hidden="1" customHeight="1" x14ac:dyDescent="0.2">
      <c r="C42" s="79"/>
      <c r="D42" s="80"/>
      <c r="E42" s="79"/>
      <c r="F42" s="79"/>
      <c r="H42" s="51"/>
      <c r="I42" s="51"/>
      <c r="J42" s="51"/>
      <c r="K42" s="51"/>
      <c r="L42" s="51"/>
      <c r="M42" s="51"/>
    </row>
    <row r="43" spans="1:13" s="15" customFormat="1" ht="12.75" hidden="1" customHeight="1" x14ac:dyDescent="0.2">
      <c r="C43" s="17"/>
      <c r="D43" s="18"/>
      <c r="E43" s="14"/>
      <c r="F43" s="14"/>
      <c r="H43" s="16"/>
      <c r="I43" s="16"/>
      <c r="J43" s="16"/>
      <c r="K43" s="16"/>
      <c r="L43" s="16"/>
      <c r="M43" s="16"/>
    </row>
    <row r="44" spans="1:13" ht="12.75" hidden="1" customHeight="1" x14ac:dyDescent="0.2">
      <c r="C44" s="12"/>
      <c r="D44" s="12"/>
      <c r="E44" s="12"/>
      <c r="F44" s="12"/>
      <c r="H44" s="16"/>
      <c r="I44" s="16"/>
      <c r="J44" s="16"/>
      <c r="K44" s="16"/>
      <c r="L44" s="16"/>
      <c r="M44" s="16"/>
    </row>
    <row r="45" spans="1:13" ht="12.75" hidden="1" customHeight="1" x14ac:dyDescent="0.2">
      <c r="H45" s="16"/>
      <c r="I45" s="16"/>
      <c r="J45" s="16"/>
      <c r="K45" s="16"/>
      <c r="L45" s="16"/>
      <c r="M45" s="16"/>
    </row>
    <row r="46" spans="1:13" ht="12.75" hidden="1" customHeight="1" x14ac:dyDescent="0.2">
      <c r="H46" s="16"/>
      <c r="I46" s="16"/>
      <c r="J46" s="16"/>
      <c r="K46" s="16"/>
      <c r="L46" s="16"/>
      <c r="M46" s="16"/>
    </row>
    <row r="47" spans="1:13" ht="12.75" hidden="1" customHeight="1" x14ac:dyDescent="0.2">
      <c r="H47" s="16"/>
      <c r="I47" s="16"/>
      <c r="J47" s="16"/>
      <c r="K47" s="16"/>
      <c r="L47" s="16"/>
      <c r="M47" s="16"/>
    </row>
    <row r="48" spans="1:13" ht="12.75" hidden="1" customHeight="1" x14ac:dyDescent="0.2">
      <c r="H48" s="16"/>
      <c r="I48" s="16"/>
      <c r="J48" s="16"/>
      <c r="K48" s="16"/>
      <c r="L48" s="16"/>
      <c r="M48" s="16"/>
    </row>
    <row r="49" spans="8:13" ht="12.75" hidden="1" customHeight="1" x14ac:dyDescent="0.2">
      <c r="H49" s="16"/>
      <c r="I49" s="16"/>
      <c r="J49" s="16"/>
      <c r="K49" s="16"/>
      <c r="L49" s="16"/>
      <c r="M49" s="16"/>
    </row>
    <row r="50" spans="8:13" ht="12.75" hidden="1" customHeight="1" x14ac:dyDescent="0.2">
      <c r="H50" s="16"/>
      <c r="I50" s="16"/>
      <c r="J50" s="16"/>
      <c r="K50" s="16"/>
      <c r="L50" s="16"/>
      <c r="M50" s="16"/>
    </row>
    <row r="51" spans="8:13" ht="12.75" hidden="1" customHeight="1" x14ac:dyDescent="0.2">
      <c r="H51" s="16"/>
      <c r="I51" s="16"/>
      <c r="J51" s="16"/>
      <c r="K51" s="16"/>
      <c r="L51" s="16"/>
      <c r="M51" s="16"/>
    </row>
    <row r="52" spans="8:13" ht="12.75" hidden="1" customHeight="1" x14ac:dyDescent="0.2">
      <c r="H52" s="16"/>
      <c r="I52" s="16"/>
      <c r="J52" s="16"/>
      <c r="K52" s="16"/>
      <c r="L52" s="16"/>
      <c r="M52" s="16"/>
    </row>
    <row r="53" spans="8:13" ht="12.75" hidden="1" customHeight="1" x14ac:dyDescent="0.2">
      <c r="H53" s="16"/>
      <c r="I53" s="16"/>
      <c r="J53" s="16"/>
      <c r="K53" s="16"/>
      <c r="L53" s="16"/>
      <c r="M53" s="16"/>
    </row>
    <row r="54" spans="8:13" ht="12.75" hidden="1" customHeight="1" x14ac:dyDescent="0.2">
      <c r="H54" s="16"/>
      <c r="I54" s="16"/>
      <c r="J54" s="16"/>
      <c r="K54" s="16"/>
      <c r="L54" s="16"/>
      <c r="M54" s="16"/>
    </row>
    <row r="55" spans="8:13" ht="12.75" hidden="1" customHeight="1" x14ac:dyDescent="0.2">
      <c r="H55" s="16"/>
      <c r="I55" s="16"/>
      <c r="J55" s="16"/>
      <c r="K55" s="16"/>
      <c r="L55" s="16"/>
      <c r="M55" s="16"/>
    </row>
    <row r="56" spans="8:13" ht="12.75" hidden="1" customHeight="1" x14ac:dyDescent="0.2">
      <c r="H56" s="16"/>
      <c r="I56" s="16"/>
      <c r="J56" s="16"/>
      <c r="K56" s="16"/>
      <c r="L56" s="16"/>
      <c r="M56" s="16"/>
    </row>
    <row r="57" spans="8:13" ht="12.75" hidden="1" customHeight="1" x14ac:dyDescent="0.2">
      <c r="H57" s="16"/>
      <c r="I57" s="16"/>
      <c r="J57" s="16"/>
      <c r="K57" s="16"/>
      <c r="L57" s="16"/>
      <c r="M57" s="16"/>
    </row>
    <row r="58" spans="8:13" ht="12.75" hidden="1" customHeight="1" x14ac:dyDescent="0.2">
      <c r="H58" s="16"/>
      <c r="I58" s="16"/>
      <c r="J58" s="16"/>
      <c r="K58" s="16"/>
      <c r="L58" s="16"/>
      <c r="M58" s="16"/>
    </row>
    <row r="59" spans="8:13" ht="12.75" hidden="1" customHeight="1" x14ac:dyDescent="0.2">
      <c r="H59" s="16"/>
      <c r="I59" s="16"/>
      <c r="J59" s="16"/>
      <c r="K59" s="16"/>
      <c r="L59" s="16"/>
      <c r="M59" s="16"/>
    </row>
    <row r="60" spans="8:13" ht="12.75" hidden="1" customHeight="1" x14ac:dyDescent="0.2">
      <c r="H60" s="16"/>
      <c r="I60" s="16"/>
      <c r="J60" s="16"/>
      <c r="K60" s="16"/>
      <c r="L60" s="16"/>
      <c r="M60" s="16"/>
    </row>
    <row r="61" spans="8:13" ht="12.75" hidden="1" customHeight="1" x14ac:dyDescent="0.2">
      <c r="H61" s="16"/>
      <c r="I61" s="16"/>
      <c r="J61" s="16"/>
      <c r="K61" s="16"/>
      <c r="L61" s="16"/>
      <c r="M61" s="16"/>
    </row>
    <row r="62" spans="8:13" ht="12.75" hidden="1" customHeight="1" x14ac:dyDescent="0.2">
      <c r="H62" s="16"/>
      <c r="I62" s="16"/>
      <c r="J62" s="16"/>
      <c r="K62" s="16"/>
      <c r="L62" s="16"/>
      <c r="M62" s="16"/>
    </row>
    <row r="63" spans="8:13" ht="12.75" hidden="1" customHeight="1" x14ac:dyDescent="0.2">
      <c r="H63" s="16"/>
      <c r="I63" s="16"/>
      <c r="J63" s="16"/>
      <c r="K63" s="16"/>
      <c r="L63" s="16"/>
      <c r="M63" s="16"/>
    </row>
    <row r="64" spans="8:13" ht="12.75" hidden="1" customHeight="1" x14ac:dyDescent="0.2">
      <c r="H64" s="16"/>
      <c r="I64" s="16"/>
      <c r="J64" s="16"/>
      <c r="K64" s="16"/>
      <c r="L64" s="16"/>
      <c r="M64" s="16"/>
    </row>
    <row r="65" spans="8:13" ht="12.75" hidden="1" customHeight="1" x14ac:dyDescent="0.2">
      <c r="H65" s="16"/>
      <c r="I65" s="16"/>
      <c r="J65" s="16"/>
      <c r="K65" s="16"/>
      <c r="L65" s="16"/>
      <c r="M65" s="16"/>
    </row>
    <row r="66" spans="8:13" ht="12.75" hidden="1" customHeight="1" x14ac:dyDescent="0.2">
      <c r="H66" s="16"/>
      <c r="I66" s="16"/>
      <c r="J66" s="16"/>
      <c r="K66" s="16"/>
      <c r="L66" s="16"/>
      <c r="M66" s="16"/>
    </row>
    <row r="67" spans="8:13" ht="12.75" hidden="1" customHeight="1" x14ac:dyDescent="0.2">
      <c r="H67" s="16"/>
      <c r="I67" s="16"/>
      <c r="J67" s="16"/>
      <c r="K67" s="16"/>
      <c r="L67" s="16"/>
      <c r="M67" s="16"/>
    </row>
    <row r="68" spans="8:13" ht="12.75" hidden="1" customHeight="1" x14ac:dyDescent="0.2">
      <c r="H68" s="16"/>
      <c r="I68" s="16"/>
      <c r="J68" s="16"/>
      <c r="K68" s="16"/>
      <c r="L68" s="16"/>
      <c r="M68" s="16"/>
    </row>
    <row r="69" spans="8:13" ht="12.75" hidden="1" customHeight="1" x14ac:dyDescent="0.2">
      <c r="H69" s="16"/>
      <c r="I69" s="16"/>
      <c r="J69" s="16"/>
      <c r="K69" s="16"/>
      <c r="L69" s="16"/>
      <c r="M69" s="16"/>
    </row>
    <row r="70" spans="8:13" ht="12.75" hidden="1" customHeight="1" x14ac:dyDescent="0.2">
      <c r="H70" s="16"/>
      <c r="I70" s="16"/>
      <c r="J70" s="16"/>
      <c r="K70" s="16"/>
      <c r="L70" s="16"/>
      <c r="M70" s="16"/>
    </row>
    <row r="71" spans="8:13" ht="12.75" hidden="1" customHeight="1" x14ac:dyDescent="0.2">
      <c r="H71" s="16"/>
      <c r="I71" s="16"/>
      <c r="J71" s="16"/>
      <c r="K71" s="16"/>
      <c r="L71" s="16"/>
      <c r="M71" s="16"/>
    </row>
    <row r="72" spans="8:13" ht="12.75" hidden="1" customHeight="1" x14ac:dyDescent="0.2">
      <c r="H72" s="16"/>
      <c r="I72" s="16"/>
      <c r="J72" s="16"/>
      <c r="K72" s="16"/>
      <c r="L72" s="16"/>
      <c r="M72" s="16"/>
    </row>
    <row r="73" spans="8:13" ht="12.75" hidden="1" customHeight="1" x14ac:dyDescent="0.2">
      <c r="H73" s="16"/>
      <c r="I73" s="16"/>
      <c r="J73" s="16"/>
      <c r="K73" s="16"/>
      <c r="L73" s="16"/>
      <c r="M73" s="16"/>
    </row>
    <row r="74" spans="8:13" ht="12.75" hidden="1" customHeight="1" x14ac:dyDescent="0.2">
      <c r="H74" s="16"/>
      <c r="I74" s="16"/>
      <c r="J74" s="16"/>
      <c r="K74" s="16"/>
      <c r="L74" s="16"/>
      <c r="M74" s="16"/>
    </row>
    <row r="75" spans="8:13" ht="12.75" hidden="1" customHeight="1" x14ac:dyDescent="0.2">
      <c r="H75" s="16"/>
      <c r="I75" s="16"/>
      <c r="J75" s="16"/>
      <c r="K75" s="16"/>
      <c r="L75" s="16"/>
      <c r="M75" s="16"/>
    </row>
    <row r="76" spans="8:13" ht="12.75" hidden="1" customHeight="1" x14ac:dyDescent="0.2">
      <c r="H76" s="16"/>
      <c r="I76" s="16"/>
      <c r="J76" s="16"/>
      <c r="K76" s="16"/>
      <c r="L76" s="16"/>
      <c r="M76" s="16"/>
    </row>
    <row r="77" spans="8:13" ht="12.75" hidden="1" customHeight="1" x14ac:dyDescent="0.2">
      <c r="H77" s="16"/>
      <c r="I77" s="16"/>
      <c r="J77" s="16"/>
      <c r="K77" s="16"/>
      <c r="L77" s="16"/>
      <c r="M77" s="16"/>
    </row>
    <row r="78" spans="8:13" ht="12.75" hidden="1" customHeight="1" x14ac:dyDescent="0.2">
      <c r="H78" s="16"/>
      <c r="I78" s="16"/>
      <c r="J78" s="16"/>
      <c r="K78" s="16"/>
      <c r="L78" s="16"/>
      <c r="M78" s="16"/>
    </row>
    <row r="79" spans="8:13" ht="12.75" hidden="1" customHeight="1" x14ac:dyDescent="0.2">
      <c r="H79" s="16"/>
      <c r="I79" s="16"/>
      <c r="J79" s="16"/>
      <c r="K79" s="16"/>
      <c r="L79" s="16"/>
      <c r="M79" s="16"/>
    </row>
    <row r="80" spans="8:13" ht="12.75" hidden="1" customHeight="1" x14ac:dyDescent="0.2">
      <c r="H80" s="16"/>
      <c r="I80" s="16"/>
      <c r="J80" s="16"/>
      <c r="K80" s="16"/>
      <c r="L80" s="16"/>
      <c r="M80" s="16"/>
    </row>
    <row r="81" spans="8:13" ht="12.75" hidden="1" customHeight="1" x14ac:dyDescent="0.2">
      <c r="H81" s="16"/>
      <c r="I81" s="16"/>
      <c r="J81" s="16"/>
      <c r="K81" s="16"/>
      <c r="L81" s="16"/>
      <c r="M81" s="16"/>
    </row>
    <row r="82" spans="8:13" ht="12.75" hidden="1" customHeight="1" x14ac:dyDescent="0.2">
      <c r="H82" s="16"/>
      <c r="I82" s="16"/>
      <c r="J82" s="16"/>
      <c r="K82" s="16"/>
      <c r="L82" s="16"/>
      <c r="M82" s="16"/>
    </row>
    <row r="83" spans="8:13" ht="12.75" hidden="1" customHeight="1" x14ac:dyDescent="0.2">
      <c r="H83" s="16"/>
      <c r="I83" s="16"/>
      <c r="J83" s="16"/>
      <c r="K83" s="16"/>
      <c r="L83" s="16"/>
      <c r="M83" s="16"/>
    </row>
    <row r="84" spans="8:13" ht="12.75" hidden="1" customHeight="1" x14ac:dyDescent="0.2">
      <c r="H84" s="16"/>
      <c r="I84" s="16"/>
      <c r="J84" s="16"/>
      <c r="K84" s="16"/>
      <c r="L84" s="16"/>
      <c r="M84" s="16"/>
    </row>
    <row r="85" spans="8:13" ht="12.75" hidden="1" customHeight="1" x14ac:dyDescent="0.2">
      <c r="H85" s="16"/>
      <c r="I85" s="16"/>
      <c r="J85" s="16"/>
      <c r="K85" s="16"/>
      <c r="L85" s="16"/>
      <c r="M85" s="16"/>
    </row>
    <row r="86" spans="8:13" ht="12.75" hidden="1" customHeight="1" x14ac:dyDescent="0.2">
      <c r="H86" s="16"/>
      <c r="I86" s="16"/>
      <c r="J86" s="16"/>
      <c r="K86" s="16"/>
      <c r="L86" s="16"/>
      <c r="M86" s="16"/>
    </row>
    <row r="87" spans="8:13" ht="12.75" hidden="1" customHeight="1" x14ac:dyDescent="0.2">
      <c r="H87" s="16"/>
      <c r="I87" s="16"/>
      <c r="J87" s="16"/>
      <c r="K87" s="16"/>
      <c r="L87" s="16"/>
      <c r="M87" s="16"/>
    </row>
    <row r="88" spans="8:13" ht="15" hidden="1" customHeight="1" x14ac:dyDescent="0.2">
      <c r="H88" s="16"/>
      <c r="I88" s="16"/>
      <c r="J88" s="16"/>
      <c r="K88" s="16"/>
      <c r="L88" s="16"/>
      <c r="M88" s="16"/>
    </row>
    <row r="89" spans="8:13" ht="15" hidden="1" customHeight="1" x14ac:dyDescent="0.2">
      <c r="H89" s="16"/>
      <c r="I89" s="16"/>
      <c r="J89" s="16"/>
      <c r="K89" s="16"/>
      <c r="L89" s="16"/>
      <c r="M89" s="16"/>
    </row>
    <row r="90" spans="8:13" ht="15" hidden="1" customHeight="1" x14ac:dyDescent="0.2">
      <c r="H90" s="16"/>
      <c r="I90" s="16"/>
      <c r="J90" s="16"/>
      <c r="K90" s="16"/>
      <c r="L90" s="16"/>
      <c r="M90" s="16"/>
    </row>
    <row r="91" spans="8:13" ht="15" hidden="1" customHeight="1" x14ac:dyDescent="0.2">
      <c r="H91" s="16"/>
      <c r="I91" s="16"/>
      <c r="J91" s="16"/>
      <c r="K91" s="16"/>
      <c r="L91" s="16"/>
      <c r="M91" s="16"/>
    </row>
    <row r="92" spans="8:13" ht="15" hidden="1" customHeight="1" x14ac:dyDescent="0.2">
      <c r="H92" s="16"/>
      <c r="I92" s="16"/>
      <c r="J92" s="16"/>
      <c r="K92" s="16"/>
      <c r="L92" s="16"/>
      <c r="M92" s="16"/>
    </row>
    <row r="93" spans="8:13" ht="15" hidden="1" customHeight="1" x14ac:dyDescent="0.2">
      <c r="H93" s="16"/>
      <c r="I93" s="16"/>
      <c r="J93" s="16"/>
      <c r="K93" s="16"/>
      <c r="L93" s="16"/>
      <c r="M93" s="16"/>
    </row>
    <row r="94" spans="8:13" ht="15" hidden="1" customHeight="1" x14ac:dyDescent="0.2">
      <c r="H94" s="16"/>
      <c r="I94" s="16"/>
      <c r="J94" s="16"/>
      <c r="K94" s="16"/>
      <c r="L94" s="16"/>
      <c r="M94" s="16"/>
    </row>
    <row r="95" spans="8:13" ht="15" hidden="1" customHeight="1" x14ac:dyDescent="0.2">
      <c r="H95" s="16"/>
      <c r="I95" s="16"/>
      <c r="J95" s="16"/>
      <c r="K95" s="16"/>
      <c r="L95" s="16"/>
      <c r="M95" s="16"/>
    </row>
    <row r="96" spans="8:13" ht="15" hidden="1" customHeight="1" x14ac:dyDescent="0.2">
      <c r="H96" s="16"/>
      <c r="I96" s="16"/>
      <c r="J96" s="16"/>
      <c r="K96" s="16"/>
      <c r="L96" s="16"/>
      <c r="M96" s="16"/>
    </row>
    <row r="97" spans="8:13" ht="15" hidden="1" customHeight="1" x14ac:dyDescent="0.2">
      <c r="H97" s="16"/>
      <c r="I97" s="16"/>
      <c r="J97" s="16"/>
      <c r="K97" s="16"/>
      <c r="L97" s="16"/>
      <c r="M97" s="16"/>
    </row>
    <row r="98" spans="8:13" ht="15" hidden="1" customHeight="1" x14ac:dyDescent="0.2">
      <c r="H98" s="16"/>
      <c r="I98" s="16"/>
      <c r="J98" s="16"/>
      <c r="K98" s="16"/>
      <c r="L98" s="16"/>
      <c r="M98" s="16"/>
    </row>
    <row r="99" spans="8:13" ht="15" hidden="1" customHeight="1" x14ac:dyDescent="0.2">
      <c r="H99" s="16"/>
      <c r="I99" s="16"/>
      <c r="J99" s="16"/>
      <c r="K99" s="16"/>
      <c r="L99" s="16"/>
      <c r="M99" s="16"/>
    </row>
    <row r="100" spans="8:13" ht="15" hidden="1" customHeight="1" x14ac:dyDescent="0.2">
      <c r="H100" s="16"/>
      <c r="I100" s="16"/>
      <c r="J100" s="16"/>
      <c r="K100" s="16"/>
      <c r="L100" s="16"/>
      <c r="M100" s="16"/>
    </row>
    <row r="101" spans="8:13" ht="15" hidden="1" customHeight="1" x14ac:dyDescent="0.2">
      <c r="H101" s="16"/>
      <c r="I101" s="16"/>
      <c r="J101" s="16"/>
      <c r="K101" s="16"/>
      <c r="L101" s="16"/>
      <c r="M101" s="16"/>
    </row>
    <row r="102" spans="8:13" ht="15" hidden="1" customHeight="1" x14ac:dyDescent="0.2">
      <c r="H102" s="16"/>
      <c r="I102" s="16"/>
      <c r="J102" s="16"/>
      <c r="K102" s="16"/>
      <c r="L102" s="16"/>
      <c r="M102" s="16"/>
    </row>
    <row r="103" spans="8:13" ht="15" hidden="1" customHeight="1" x14ac:dyDescent="0.2">
      <c r="H103" s="16"/>
      <c r="I103" s="16"/>
      <c r="J103" s="16"/>
      <c r="K103" s="16"/>
      <c r="L103" s="16"/>
      <c r="M103" s="16"/>
    </row>
    <row r="104" spans="8:13" ht="15" hidden="1" customHeight="1" x14ac:dyDescent="0.2">
      <c r="H104" s="16"/>
      <c r="I104" s="16"/>
      <c r="J104" s="16"/>
      <c r="K104" s="16"/>
      <c r="L104" s="16"/>
      <c r="M104" s="16"/>
    </row>
    <row r="105" spans="8:13" ht="15" hidden="1" customHeight="1" x14ac:dyDescent="0.2">
      <c r="H105" s="16"/>
      <c r="I105" s="16"/>
      <c r="J105" s="16"/>
      <c r="K105" s="16"/>
      <c r="L105" s="16"/>
      <c r="M105" s="16"/>
    </row>
    <row r="106" spans="8:13" ht="15" hidden="1" customHeight="1" x14ac:dyDescent="0.2">
      <c r="H106" s="16"/>
      <c r="I106" s="16"/>
      <c r="J106" s="16"/>
      <c r="K106" s="16"/>
      <c r="L106" s="16"/>
      <c r="M106" s="16"/>
    </row>
    <row r="107" spans="8:13" ht="15" hidden="1" customHeight="1" x14ac:dyDescent="0.2">
      <c r="H107" s="16"/>
      <c r="I107" s="16"/>
      <c r="J107" s="16"/>
      <c r="K107" s="16"/>
      <c r="L107" s="16"/>
      <c r="M107" s="16"/>
    </row>
    <row r="108" spans="8:13" ht="15" hidden="1" customHeight="1" x14ac:dyDescent="0.2">
      <c r="H108" s="16"/>
      <c r="I108" s="16"/>
      <c r="J108" s="16"/>
      <c r="K108" s="16"/>
      <c r="L108" s="16"/>
      <c r="M108" s="16"/>
    </row>
    <row r="109" spans="8:13" ht="15" hidden="1" customHeight="1" x14ac:dyDescent="0.2">
      <c r="H109" s="16"/>
      <c r="I109" s="16"/>
      <c r="J109" s="16"/>
      <c r="K109" s="16"/>
      <c r="L109" s="16"/>
      <c r="M109" s="16"/>
    </row>
    <row r="110" spans="8:13" ht="15" hidden="1" customHeight="1" x14ac:dyDescent="0.2">
      <c r="H110" s="16"/>
      <c r="I110" s="16"/>
      <c r="J110" s="16"/>
      <c r="K110" s="16"/>
      <c r="L110" s="16"/>
      <c r="M110" s="16"/>
    </row>
    <row r="111" spans="8:13" ht="15" hidden="1" customHeight="1" x14ac:dyDescent="0.2">
      <c r="H111" s="16"/>
      <c r="I111" s="16"/>
      <c r="J111" s="16"/>
      <c r="K111" s="16"/>
      <c r="L111" s="16"/>
      <c r="M111" s="16"/>
    </row>
    <row r="112" spans="8:13" ht="15" hidden="1" customHeight="1" x14ac:dyDescent="0.2">
      <c r="H112" s="16"/>
      <c r="I112" s="16"/>
      <c r="J112" s="16"/>
      <c r="K112" s="16"/>
      <c r="L112" s="16"/>
      <c r="M112" s="16"/>
    </row>
    <row r="113" spans="8:13" ht="15" hidden="1" customHeight="1" x14ac:dyDescent="0.2">
      <c r="H113" s="16"/>
      <c r="I113" s="16"/>
      <c r="J113" s="16"/>
      <c r="K113" s="16"/>
      <c r="L113" s="16"/>
      <c r="M113" s="16"/>
    </row>
    <row r="114" spans="8:13" ht="15" hidden="1" customHeight="1" x14ac:dyDescent="0.2">
      <c r="H114" s="16"/>
      <c r="I114" s="16"/>
      <c r="J114" s="16"/>
      <c r="K114" s="16"/>
      <c r="L114" s="16"/>
      <c r="M114" s="16"/>
    </row>
    <row r="115" spans="8:13" ht="15" hidden="1" customHeight="1" x14ac:dyDescent="0.2">
      <c r="H115" s="16"/>
      <c r="I115" s="16"/>
      <c r="J115" s="16"/>
      <c r="K115" s="16"/>
      <c r="L115" s="16"/>
      <c r="M115" s="16"/>
    </row>
    <row r="116" spans="8:13" ht="15" hidden="1" customHeight="1" x14ac:dyDescent="0.2">
      <c r="H116" s="16"/>
      <c r="I116" s="16"/>
      <c r="J116" s="16"/>
      <c r="K116" s="16"/>
      <c r="L116" s="16"/>
      <c r="M116" s="16"/>
    </row>
    <row r="117" spans="8:13" ht="15" hidden="1" customHeight="1" x14ac:dyDescent="0.2">
      <c r="H117" s="16"/>
      <c r="I117" s="16"/>
      <c r="J117" s="16"/>
      <c r="K117" s="16"/>
      <c r="L117" s="16"/>
      <c r="M117" s="16"/>
    </row>
    <row r="118" spans="8:13" ht="15" hidden="1" customHeight="1" x14ac:dyDescent="0.2">
      <c r="H118" s="16"/>
      <c r="I118" s="16"/>
      <c r="J118" s="16"/>
      <c r="K118" s="16"/>
      <c r="L118" s="16"/>
      <c r="M118" s="16"/>
    </row>
    <row r="119" spans="8:13" ht="15" hidden="1" customHeight="1" x14ac:dyDescent="0.2">
      <c r="H119" s="16"/>
      <c r="I119" s="16"/>
      <c r="J119" s="16"/>
      <c r="K119" s="16"/>
      <c r="L119" s="16"/>
      <c r="M119" s="16"/>
    </row>
    <row r="120" spans="8:13" ht="15" hidden="1" customHeight="1" x14ac:dyDescent="0.2">
      <c r="H120" s="16"/>
      <c r="I120" s="16"/>
      <c r="J120" s="16"/>
      <c r="K120" s="16"/>
      <c r="L120" s="16"/>
      <c r="M120" s="16"/>
    </row>
    <row r="121" spans="8:13" ht="15" hidden="1" customHeight="1" x14ac:dyDescent="0.2">
      <c r="H121" s="16"/>
      <c r="I121" s="16"/>
      <c r="J121" s="16"/>
      <c r="K121" s="16"/>
      <c r="L121" s="16"/>
      <c r="M121" s="16"/>
    </row>
    <row r="122" spans="8:13" ht="15" hidden="1" customHeight="1" x14ac:dyDescent="0.2">
      <c r="H122" s="16"/>
      <c r="I122" s="16"/>
      <c r="J122" s="16"/>
      <c r="K122" s="16"/>
      <c r="L122" s="16"/>
      <c r="M122" s="16"/>
    </row>
    <row r="123" spans="8:13" ht="15" hidden="1" customHeight="1" x14ac:dyDescent="0.2">
      <c r="H123" s="16"/>
      <c r="I123" s="16"/>
      <c r="J123" s="16"/>
      <c r="K123" s="16"/>
      <c r="L123" s="16"/>
      <c r="M123" s="16"/>
    </row>
    <row r="124" spans="8:13" ht="15" hidden="1" customHeight="1" x14ac:dyDescent="0.2">
      <c r="H124" s="16"/>
      <c r="I124" s="16"/>
      <c r="J124" s="16"/>
      <c r="K124" s="16"/>
      <c r="L124" s="16"/>
      <c r="M124" s="16"/>
    </row>
    <row r="125" spans="8:13" ht="15" hidden="1" customHeight="1" x14ac:dyDescent="0.2">
      <c r="H125" s="16"/>
      <c r="I125" s="16"/>
      <c r="J125" s="16"/>
      <c r="K125" s="16"/>
      <c r="L125" s="16"/>
      <c r="M125" s="16"/>
    </row>
    <row r="126" spans="8:13" ht="15" hidden="1" customHeight="1" x14ac:dyDescent="0.2">
      <c r="H126" s="16"/>
      <c r="I126" s="16"/>
      <c r="J126" s="16"/>
      <c r="K126" s="16"/>
      <c r="L126" s="16"/>
      <c r="M126" s="16"/>
    </row>
    <row r="127" spans="8:13" ht="15" hidden="1" customHeight="1" x14ac:dyDescent="0.2">
      <c r="H127" s="16"/>
      <c r="I127" s="16"/>
      <c r="J127" s="16"/>
      <c r="K127" s="16"/>
      <c r="L127" s="16"/>
      <c r="M127" s="16"/>
    </row>
    <row r="128" spans="8:13" ht="15" hidden="1" customHeight="1" x14ac:dyDescent="0.2">
      <c r="H128" s="16"/>
      <c r="I128" s="16"/>
      <c r="J128" s="16"/>
      <c r="K128" s="16"/>
      <c r="L128" s="16"/>
      <c r="M128" s="16"/>
    </row>
    <row r="129" spans="8:13" ht="15" hidden="1" customHeight="1" x14ac:dyDescent="0.2">
      <c r="H129" s="16"/>
      <c r="I129" s="16"/>
      <c r="J129" s="16"/>
      <c r="K129" s="16"/>
      <c r="L129" s="16"/>
      <c r="M129" s="16"/>
    </row>
    <row r="130" spans="8:13" ht="15" hidden="1" customHeight="1" x14ac:dyDescent="0.2">
      <c r="H130" s="16"/>
      <c r="I130" s="16"/>
      <c r="J130" s="16"/>
      <c r="K130" s="16"/>
      <c r="L130" s="16"/>
      <c r="M130" s="16"/>
    </row>
    <row r="131" spans="8:13" ht="15" hidden="1" customHeight="1" x14ac:dyDescent="0.2">
      <c r="H131" s="16"/>
      <c r="I131" s="16"/>
      <c r="J131" s="16"/>
      <c r="K131" s="16"/>
      <c r="L131" s="16"/>
      <c r="M131" s="16"/>
    </row>
    <row r="132" spans="8:13" ht="15" hidden="1" customHeight="1" x14ac:dyDescent="0.2">
      <c r="H132" s="16"/>
      <c r="I132" s="16"/>
      <c r="J132" s="16"/>
      <c r="K132" s="16"/>
      <c r="L132" s="16"/>
      <c r="M132" s="16"/>
    </row>
    <row r="133" spans="8:13" ht="15" hidden="1" customHeight="1" x14ac:dyDescent="0.2">
      <c r="H133" s="16"/>
      <c r="I133" s="16"/>
      <c r="J133" s="16"/>
      <c r="K133" s="16"/>
      <c r="L133" s="16"/>
      <c r="M133" s="16"/>
    </row>
    <row r="134" spans="8:13" ht="15" hidden="1" customHeight="1" x14ac:dyDescent="0.2">
      <c r="H134" s="16"/>
      <c r="I134" s="16"/>
      <c r="J134" s="16"/>
      <c r="K134" s="16"/>
      <c r="L134" s="16"/>
      <c r="M134" s="16"/>
    </row>
    <row r="135" spans="8:13" ht="15" hidden="1" customHeight="1" x14ac:dyDescent="0.2">
      <c r="H135" s="16"/>
      <c r="I135" s="16"/>
      <c r="J135" s="16"/>
      <c r="K135" s="16"/>
      <c r="L135" s="16"/>
      <c r="M135" s="16"/>
    </row>
    <row r="136" spans="8:13" ht="15" hidden="1" customHeight="1" x14ac:dyDescent="0.2">
      <c r="H136" s="16"/>
      <c r="I136" s="16"/>
      <c r="J136" s="16"/>
      <c r="K136" s="16"/>
      <c r="L136" s="16"/>
      <c r="M136" s="16"/>
    </row>
    <row r="137" spans="8:13" ht="15" hidden="1" customHeight="1" x14ac:dyDescent="0.2">
      <c r="H137" s="16"/>
      <c r="I137" s="16"/>
      <c r="J137" s="16"/>
      <c r="K137" s="16"/>
      <c r="L137" s="16"/>
      <c r="M137" s="16"/>
    </row>
    <row r="138" spans="8:13" ht="15" hidden="1" customHeight="1" x14ac:dyDescent="0.2">
      <c r="H138" s="16"/>
      <c r="I138" s="16"/>
      <c r="J138" s="16"/>
      <c r="K138" s="16"/>
      <c r="L138" s="16"/>
      <c r="M138" s="16"/>
    </row>
    <row r="139" spans="8:13" ht="15" hidden="1" customHeight="1" x14ac:dyDescent="0.2">
      <c r="H139" s="16"/>
      <c r="I139" s="16"/>
      <c r="J139" s="16"/>
      <c r="K139" s="16"/>
      <c r="L139" s="16"/>
      <c r="M139" s="16"/>
    </row>
    <row r="140" spans="8:13" ht="15" hidden="1" customHeight="1" x14ac:dyDescent="0.2">
      <c r="H140" s="16"/>
      <c r="I140" s="16"/>
      <c r="J140" s="16"/>
      <c r="K140" s="16"/>
      <c r="L140" s="16"/>
      <c r="M140" s="16"/>
    </row>
    <row r="141" spans="8:13" ht="15" hidden="1" customHeight="1" x14ac:dyDescent="0.2">
      <c r="H141" s="16"/>
      <c r="I141" s="16"/>
      <c r="J141" s="16"/>
      <c r="K141" s="16"/>
      <c r="L141" s="16"/>
      <c r="M141" s="16"/>
    </row>
    <row r="142" spans="8:13" ht="15" hidden="1" customHeight="1" x14ac:dyDescent="0.2">
      <c r="H142" s="16"/>
      <c r="I142" s="16"/>
      <c r="J142" s="16"/>
      <c r="K142" s="16"/>
      <c r="L142" s="16"/>
      <c r="M142" s="16"/>
    </row>
    <row r="143" spans="8:13" ht="15" hidden="1" customHeight="1" x14ac:dyDescent="0.2">
      <c r="H143" s="16"/>
      <c r="I143" s="16"/>
      <c r="J143" s="16"/>
      <c r="K143" s="16"/>
      <c r="L143" s="16"/>
      <c r="M143" s="16"/>
    </row>
    <row r="144" spans="8:13" ht="15" hidden="1" customHeight="1" x14ac:dyDescent="0.2">
      <c r="H144" s="16"/>
      <c r="I144" s="16"/>
      <c r="J144" s="16"/>
      <c r="K144" s="16"/>
      <c r="L144" s="16"/>
      <c r="M144" s="16"/>
    </row>
    <row r="145" spans="8:13" ht="15" hidden="1" customHeight="1" x14ac:dyDescent="0.2">
      <c r="H145" s="16"/>
      <c r="I145" s="16"/>
      <c r="J145" s="16"/>
      <c r="K145" s="16"/>
      <c r="L145" s="16"/>
      <c r="M145" s="16"/>
    </row>
    <row r="146" spans="8:13" ht="15" hidden="1" customHeight="1" x14ac:dyDescent="0.2">
      <c r="H146" s="16"/>
      <c r="I146" s="16"/>
      <c r="J146" s="16"/>
      <c r="K146" s="16"/>
      <c r="L146" s="16"/>
      <c r="M146" s="16"/>
    </row>
    <row r="147" spans="8:13" ht="15" hidden="1" customHeight="1" x14ac:dyDescent="0.2">
      <c r="H147" s="16"/>
      <c r="I147" s="16"/>
      <c r="J147" s="16"/>
      <c r="K147" s="16"/>
      <c r="L147" s="16"/>
      <c r="M147" s="16"/>
    </row>
    <row r="148" spans="8:13" ht="15" hidden="1" customHeight="1" x14ac:dyDescent="0.2">
      <c r="H148" s="16"/>
      <c r="I148" s="16"/>
      <c r="J148" s="16"/>
      <c r="K148" s="16"/>
      <c r="L148" s="16"/>
      <c r="M148" s="16"/>
    </row>
    <row r="149" spans="8:13" ht="15" hidden="1" customHeight="1" x14ac:dyDescent="0.2">
      <c r="H149" s="16"/>
      <c r="I149" s="16"/>
      <c r="J149" s="16"/>
      <c r="K149" s="16"/>
      <c r="L149" s="16"/>
      <c r="M149" s="16"/>
    </row>
    <row r="150" spans="8:13" ht="15" hidden="1" customHeight="1" x14ac:dyDescent="0.2">
      <c r="H150" s="16"/>
      <c r="I150" s="16"/>
      <c r="J150" s="16"/>
      <c r="K150" s="16"/>
      <c r="L150" s="16"/>
      <c r="M150" s="16"/>
    </row>
    <row r="151" spans="8:13" ht="15" hidden="1" customHeight="1" x14ac:dyDescent="0.2">
      <c r="H151" s="16"/>
      <c r="I151" s="16"/>
      <c r="J151" s="16"/>
      <c r="K151" s="16"/>
      <c r="L151" s="16"/>
      <c r="M151" s="16"/>
    </row>
    <row r="152" spans="8:13" ht="15" hidden="1" customHeight="1" x14ac:dyDescent="0.2">
      <c r="H152" s="16"/>
      <c r="I152" s="16"/>
      <c r="J152" s="16"/>
      <c r="K152" s="16"/>
      <c r="L152" s="16"/>
      <c r="M152" s="16"/>
    </row>
    <row r="153" spans="8:13" ht="15" hidden="1" customHeight="1" x14ac:dyDescent="0.2">
      <c r="H153" s="16"/>
      <c r="I153" s="16"/>
      <c r="J153" s="16"/>
      <c r="K153" s="16"/>
      <c r="L153" s="16"/>
      <c r="M153" s="16"/>
    </row>
    <row r="154" spans="8:13" ht="15" hidden="1" customHeight="1" x14ac:dyDescent="0.2">
      <c r="H154" s="16"/>
      <c r="I154" s="16"/>
      <c r="J154" s="16"/>
      <c r="K154" s="16"/>
      <c r="L154" s="16"/>
      <c r="M154" s="16"/>
    </row>
    <row r="155" spans="8:13" ht="15" hidden="1" customHeight="1" x14ac:dyDescent="0.2">
      <c r="H155" s="16"/>
      <c r="I155" s="16"/>
      <c r="J155" s="16"/>
      <c r="K155" s="16"/>
      <c r="L155" s="16"/>
      <c r="M155" s="16"/>
    </row>
    <row r="156" spans="8:13" ht="15" hidden="1" customHeight="1" x14ac:dyDescent="0.2">
      <c r="H156" s="16"/>
      <c r="I156" s="16"/>
      <c r="J156" s="16"/>
      <c r="K156" s="16"/>
      <c r="L156" s="16"/>
      <c r="M156" s="16"/>
    </row>
    <row r="157" spans="8:13" ht="15" hidden="1" customHeight="1" x14ac:dyDescent="0.2">
      <c r="H157" s="16"/>
      <c r="I157" s="16"/>
      <c r="J157" s="16"/>
      <c r="K157" s="16"/>
      <c r="L157" s="16"/>
      <c r="M157" s="16"/>
    </row>
    <row r="158" spans="8:13" ht="15" hidden="1" customHeight="1" x14ac:dyDescent="0.2">
      <c r="H158" s="16"/>
      <c r="I158" s="16"/>
      <c r="J158" s="16"/>
      <c r="K158" s="16"/>
      <c r="L158" s="16"/>
      <c r="M158" s="16"/>
    </row>
    <row r="159" spans="8:13" ht="15" hidden="1" customHeight="1" x14ac:dyDescent="0.2">
      <c r="H159" s="16"/>
      <c r="I159" s="16"/>
      <c r="J159" s="16"/>
      <c r="K159" s="16"/>
      <c r="L159" s="16"/>
      <c r="M159" s="16"/>
    </row>
    <row r="160" spans="8:13" ht="15" hidden="1" customHeight="1" x14ac:dyDescent="0.2">
      <c r="H160" s="16"/>
      <c r="I160" s="16"/>
      <c r="J160" s="16"/>
      <c r="K160" s="16"/>
      <c r="L160" s="16"/>
      <c r="M160" s="16"/>
    </row>
    <row r="161" ht="15" hidden="1" customHeight="1" x14ac:dyDescent="0.2"/>
    <row r="162" ht="15" hidden="1" customHeight="1" x14ac:dyDescent="0.2"/>
    <row r="163" ht="15" hidden="1" customHeight="1" x14ac:dyDescent="0.2"/>
    <row r="164" hidden="1" x14ac:dyDescent="0.2"/>
    <row r="165" hidden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spans="1:1" ht="12.75" customHeight="1" x14ac:dyDescent="0.2"/>
    <row r="210" spans="1:1" ht="12.75" customHeight="1" x14ac:dyDescent="0.2"/>
    <row r="211" spans="1:1" ht="12.75" customHeight="1" x14ac:dyDescent="0.2"/>
    <row r="212" spans="1:1" ht="12.75" customHeight="1" x14ac:dyDescent="0.2"/>
    <row r="213" spans="1:1" ht="12.75" customHeight="1" x14ac:dyDescent="0.2"/>
    <row r="214" spans="1:1" ht="12.75" customHeight="1" x14ac:dyDescent="0.2"/>
    <row r="215" spans="1:1" ht="12.75" customHeight="1" x14ac:dyDescent="0.2"/>
    <row r="216" spans="1:1" ht="12.75" customHeight="1" x14ac:dyDescent="0.2"/>
    <row r="217" spans="1:1" ht="12.75" customHeight="1" x14ac:dyDescent="0.2"/>
    <row r="218" spans="1:1" ht="12.75" customHeight="1" x14ac:dyDescent="0.2"/>
    <row r="219" spans="1:1" ht="12.75" customHeight="1" x14ac:dyDescent="0.2"/>
    <row r="220" spans="1:1" ht="12.75" customHeight="1" x14ac:dyDescent="0.2"/>
    <row r="221" spans="1:1" ht="12.75" customHeight="1" x14ac:dyDescent="0.2">
      <c r="A221" s="683" t="s">
        <v>607</v>
      </c>
    </row>
    <row r="222" spans="1:1" ht="12.75" customHeight="1" x14ac:dyDescent="0.2"/>
    <row r="223" spans="1:1" ht="12.75" customHeight="1" x14ac:dyDescent="0.2"/>
  </sheetData>
  <sheetProtection algorithmName="SHA-512" hashValue="XfIqWfcRxxeY5PSz5OFJHJOjxE1tXKgT+xVzrIBrZ3P4tfKbm8NQDtG0vVuErzTEbmueu2Twa/9TkfA+TSRh6A==" saltValue="K5yjbn+Hys1Ix2geYjFP8A==" spinCount="100000" sheet="1" objects="1" scenarios="1"/>
  <mergeCells count="20">
    <mergeCell ref="A32:B32"/>
    <mergeCell ref="A38:B38"/>
    <mergeCell ref="A26:B26"/>
    <mergeCell ref="A22:B22"/>
    <mergeCell ref="A40:B40"/>
    <mergeCell ref="A28:B28"/>
    <mergeCell ref="A39:B39"/>
    <mergeCell ref="A34:B34"/>
    <mergeCell ref="A30:B30"/>
    <mergeCell ref="A36:B36"/>
    <mergeCell ref="A4:B4"/>
    <mergeCell ref="A6:B6"/>
    <mergeCell ref="A8:B8"/>
    <mergeCell ref="A10:B10"/>
    <mergeCell ref="A24:B24"/>
    <mergeCell ref="A14:B14"/>
    <mergeCell ref="A12:B12"/>
    <mergeCell ref="A20:B20"/>
    <mergeCell ref="A16:B16"/>
    <mergeCell ref="A18:B18"/>
  </mergeCells>
  <phoneticPr fontId="42" type="noConversion"/>
  <dataValidations count="1">
    <dataValidation allowBlank="1" showInputMessage="1" showErrorMessage="1" prompt="Mittelfristiges Haushaltsgleichgewicht über 7 Jahre (2 abgeschlossene Rechnungen + Budget Vorjahr + aktuelles Budget + 3 Planjahre)" sqref="D40 D39"/>
  </dataValidations>
  <pageMargins left="0.47" right="0.21" top="0.59055118110236227" bottom="0.44" header="0.51181102362204722" footer="0.24"/>
  <pageSetup paperSize="9" scale="85" orientation="landscape" blackAndWhite="1" r:id="rId1"/>
  <headerFooter alignWithMargins="0">
    <oddFooter>&amp;L&amp;"Arial,Standard"&amp;7&amp;F / &amp;A&amp;R&amp;"Arial,Standard"&amp;7&amp;D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97" r:id="rId4" name="Button 1">
              <controlPr defaultSize="0" print="0" autoFill="0" autoPict="0" macro="[0]!Tab_Auswertungen_für_FA_kopieren">
                <anchor moveWithCells="1" sizeWithCells="1">
                  <from>
                    <xdr:col>8</xdr:col>
                    <xdr:colOff>133350</xdr:colOff>
                    <xdr:row>0</xdr:row>
                    <xdr:rowOff>47625</xdr:rowOff>
                  </from>
                  <to>
                    <xdr:col>12</xdr:col>
                    <xdr:colOff>333375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15</vt:i4>
      </vt:variant>
    </vt:vector>
  </HeadingPairs>
  <TitlesOfParts>
    <vt:vector size="35" baseType="lpstr">
      <vt:lpstr>Änderungsübersicht</vt:lpstr>
      <vt:lpstr>Ausgangslage</vt:lpstr>
      <vt:lpstr>Berechnung NS</vt:lpstr>
      <vt:lpstr>Investitionsplan</vt:lpstr>
      <vt:lpstr>Budget</vt:lpstr>
      <vt:lpstr>Prognosen</vt:lpstr>
      <vt:lpstr>Schulden-Zinsen</vt:lpstr>
      <vt:lpstr>Titelblatt</vt:lpstr>
      <vt:lpstr>InvprogrammA</vt:lpstr>
      <vt:lpstr>InvprogrammB</vt:lpstr>
      <vt:lpstr>Plan-ER</vt:lpstr>
      <vt:lpstr>EK</vt:lpstr>
      <vt:lpstr>Schulden</vt:lpstr>
      <vt:lpstr>Übersicht</vt:lpstr>
      <vt:lpstr>KZ</vt:lpstr>
      <vt:lpstr>GRAFIKEN</vt:lpstr>
      <vt:lpstr>GDat</vt:lpstr>
      <vt:lpstr>Kat</vt:lpstr>
      <vt:lpstr>Hlp</vt:lpstr>
      <vt:lpstr>Auswertungen für FA</vt:lpstr>
      <vt:lpstr>Ausgangslage!Druckbereich</vt:lpstr>
      <vt:lpstr>'Berechnung NS'!Druckbereich</vt:lpstr>
      <vt:lpstr>Budget!Druckbereich</vt:lpstr>
      <vt:lpstr>GRAFIKEN!Druckbereich</vt:lpstr>
      <vt:lpstr>Investitionsplan!Druckbereich</vt:lpstr>
      <vt:lpstr>KZ!Druckbereich</vt:lpstr>
      <vt:lpstr>'Schulden-Zinsen'!Druckbereich</vt:lpstr>
      <vt:lpstr>'Berechnung NS'!Drucktitel</vt:lpstr>
      <vt:lpstr>Budget!Drucktitel</vt:lpstr>
      <vt:lpstr>GRAFIKEN!Drucktitel</vt:lpstr>
      <vt:lpstr>Investitionsplan!Drucktitel</vt:lpstr>
      <vt:lpstr>InvprogrammA!Drucktitel</vt:lpstr>
      <vt:lpstr>InvprogrammB!Drucktitel</vt:lpstr>
      <vt:lpstr>Prognosen!Drucktitel</vt:lpstr>
      <vt:lpstr>KatNr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Finanzplan</dc:title>
  <dc:creator>Schmellentin Marc  DVIGA</dc:creator>
  <cp:lastModifiedBy>Fischer Gaby</cp:lastModifiedBy>
  <cp:lastPrinted>2023-09-18T07:24:28Z</cp:lastPrinted>
  <dcterms:created xsi:type="dcterms:W3CDTF">1999-09-13T09:47:17Z</dcterms:created>
  <dcterms:modified xsi:type="dcterms:W3CDTF">2023-09-18T15:20:42Z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599705dc-d16d-4db3-809a-97d1b67447bf</vt:lpwstr>
  </property>
</Properties>
</file>