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0_Aufgaben\00.02_Kommunikation\00.02.00_GA extern\Homepage\Finanzaufsicht\Finanz- und Rechnungswesen\Finanz Rechnungswesen\Vorlagen\"/>
    </mc:Choice>
  </mc:AlternateContent>
  <xr:revisionPtr revIDLastSave="0" documentId="8_{A590B902-2942-4CB1-AE49-C42BEF7755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sisdaten" sheetId="4" r:id="rId1"/>
    <sheet name="Kennzahlenauswertung Budget" sheetId="2" r:id="rId2"/>
  </sheets>
  <externalReferences>
    <externalReference r:id="rId3"/>
  </externalReferences>
  <definedNames>
    <definedName name="Ausdruck">[1]NS!$A$1:$D$33,[1]NS!#REF!</definedName>
    <definedName name="_xlnm.Print_Area" localSheetId="0">Basisdaten!$A$1:$E$136</definedName>
    <definedName name="_xlnm.Print_Area" localSheetId="1">'Kennzahlenauswertung Budget'!$A$1:$G$49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4" l="1"/>
  <c r="C71" i="4" l="1"/>
  <c r="B71" i="4"/>
  <c r="C13" i="4" l="1"/>
  <c r="C137" i="4" l="1"/>
  <c r="C126" i="4"/>
  <c r="C125" i="4"/>
  <c r="C124" i="4"/>
  <c r="C119" i="4"/>
  <c r="C107" i="4"/>
  <c r="C98" i="4"/>
  <c r="C93" i="4"/>
  <c r="C92" i="4"/>
  <c r="C87" i="4"/>
  <c r="C82" i="4"/>
  <c r="C57" i="4"/>
  <c r="C52" i="4"/>
  <c r="C43" i="4"/>
  <c r="C38" i="4"/>
  <c r="C31" i="4"/>
  <c r="C33" i="4"/>
  <c r="C32" i="4"/>
  <c r="C26" i="4"/>
  <c r="C21" i="4"/>
  <c r="C140" i="4" l="1"/>
  <c r="C81" i="4" s="1"/>
  <c r="C103" i="4" s="1"/>
  <c r="C11" i="2"/>
  <c r="B109" i="4"/>
  <c r="B110" i="4"/>
  <c r="B121" i="4"/>
  <c r="C62" i="4"/>
  <c r="C48" i="4"/>
  <c r="C36" i="2" s="1"/>
  <c r="C27" i="4"/>
  <c r="C34" i="2" s="1"/>
  <c r="B62" i="4"/>
  <c r="B72" i="4" s="1"/>
  <c r="B48" i="4"/>
  <c r="C13" i="2" s="1"/>
  <c r="C34" i="4"/>
  <c r="C35" i="2" s="1"/>
  <c r="B34" i="4"/>
  <c r="C12" i="2" s="1"/>
  <c r="C5" i="2"/>
  <c r="C33" i="2"/>
  <c r="C10" i="2"/>
  <c r="C4" i="2"/>
  <c r="C3" i="2"/>
  <c r="B140" i="4" l="1"/>
  <c r="B81" i="4" s="1"/>
  <c r="B103" i="4" s="1"/>
  <c r="B73" i="4" s="1"/>
  <c r="F20" i="2"/>
  <c r="G35" i="2"/>
  <c r="C73" i="4"/>
  <c r="G33" i="2"/>
  <c r="C72" i="4"/>
  <c r="G36" i="2"/>
  <c r="F49" i="2" s="1"/>
  <c r="G10" i="2"/>
  <c r="F43" i="2"/>
  <c r="C76" i="4" l="1"/>
  <c r="G34" i="2" s="1"/>
  <c r="B76" i="4"/>
  <c r="G11" i="2" s="1"/>
  <c r="G12" i="2"/>
  <c r="F24" i="2" s="1"/>
  <c r="G13" i="2"/>
  <c r="F26" i="2" s="1"/>
  <c r="F45" i="2"/>
  <c r="F47" i="2"/>
  <c r="F16" i="2" l="1"/>
  <c r="F18" i="2"/>
  <c r="F22" i="2"/>
  <c r="F39" i="2"/>
  <c r="F41" i="2"/>
</calcChain>
</file>

<file path=xl/sharedStrings.xml><?xml version="1.0" encoding="utf-8"?>
<sst xmlns="http://schemas.openxmlformats.org/spreadsheetml/2006/main" count="295" uniqueCount="230">
  <si>
    <t>Fiskalertrag</t>
  </si>
  <si>
    <t>+462</t>
  </si>
  <si>
    <t>Finanz- und Lastenausgleich</t>
  </si>
  <si>
    <t>Finanzertrag</t>
  </si>
  <si>
    <t>Nettoinvestitionen</t>
  </si>
  <si>
    <t>Nettoschuld I</t>
  </si>
  <si>
    <t>Fiskalertrag + Finanz- und Lastenausgleich</t>
  </si>
  <si>
    <t>Selbstfinanzierung</t>
  </si>
  <si>
    <t>+366</t>
  </si>
  <si>
    <t>-489</t>
  </si>
  <si>
    <t>Abschreibungen Investitionsbeiträge</t>
  </si>
  <si>
    <t>Auflösung passivierte Investitionsbeiträge</t>
  </si>
  <si>
    <t>Entnahmen aus dem Eigenkapital</t>
  </si>
  <si>
    <t>Nettoschuld I pro Einwohner</t>
  </si>
  <si>
    <t>Einwohnerzahl</t>
  </si>
  <si>
    <t>Nettoverschuldungsquotient</t>
  </si>
  <si>
    <t>Zinsbelastungsanteil</t>
  </si>
  <si>
    <t>Selbstfinanzierungsanteil</t>
  </si>
  <si>
    <t>Selbstfinanzierungsgrad</t>
  </si>
  <si>
    <t>Kapitaldienstanteil</t>
  </si>
  <si>
    <t>-6900.01</t>
  </si>
  <si>
    <t>-6900.02</t>
  </si>
  <si>
    <t>-6900.03</t>
  </si>
  <si>
    <t>-6900.04</t>
  </si>
  <si>
    <t>Aktivierte Ausgaben</t>
  </si>
  <si>
    <t>Aktivierte Ausgaben Wasserwerk</t>
  </si>
  <si>
    <t>Aktivierte Ausgaben Abwasserbeseitigung</t>
  </si>
  <si>
    <t>Aktivierte Ausgaben Abfallwirtschaft</t>
  </si>
  <si>
    <t>Aktivierte Ausgaben Elektrizitätswerk</t>
  </si>
  <si>
    <t>Passivierte Einnahmen Abwasserbeseitigung</t>
  </si>
  <si>
    <t>Passivierte Einnahmen Wasserwerk</t>
  </si>
  <si>
    <t>Passivierte Einnahmen Abfallwirtschaft</t>
  </si>
  <si>
    <t>Passivierte Einnahmen Elektrizitätswerk</t>
  </si>
  <si>
    <t>Passivierte Einnahmen</t>
  </si>
  <si>
    <t>-5900</t>
  </si>
  <si>
    <t>+5900.01</t>
  </si>
  <si>
    <t>+5900.02</t>
  </si>
  <si>
    <t>+5900.03</t>
  </si>
  <si>
    <t>+5900.04</t>
  </si>
  <si>
    <t>-3660.21</t>
  </si>
  <si>
    <t>-3660.41</t>
  </si>
  <si>
    <t>-3660.51</t>
  </si>
  <si>
    <t>-3660.61</t>
  </si>
  <si>
    <t>-3660.71</t>
  </si>
  <si>
    <t>Planmässige Abschreibungen Investitionsbeiträge spezialfinanzierte Gemeindebetriebe an Gemeinden und Gemeindeverbände</t>
  </si>
  <si>
    <t>Planmässige Abschreibungen Investitionsbeiträge spezialfinanzierte Gemeindebetriebe an öffentliche Unternehmen</t>
  </si>
  <si>
    <t>Planmässige Abschreibungen Investitionsbeiträge spezialfinanzierte Gemeindebetriebe an private Unternehmen</t>
  </si>
  <si>
    <t>Planmässige Abschreibungen Investitionsbeiträge spezialfinanzierte Gemeindebetriebe an private Organisationen ohne Erwerbszweck</t>
  </si>
  <si>
    <t>Planmässige Abschreibungen Investitionsbeiträge spezialfinanzierte Gemeindebetriebe an private Haushalte</t>
  </si>
  <si>
    <t>Einlagen in Vorfinanzierungen des EK, Wasserwerk</t>
  </si>
  <si>
    <t>Einlagen in das Eigenkapital</t>
  </si>
  <si>
    <t>Einlagen in Vorfinanzierungen des EK, Abwasserbeseitigung</t>
  </si>
  <si>
    <t>Einlagen in Vorfinanzierungen des EK, Abfallwirtschaft</t>
  </si>
  <si>
    <t>Einlagen in Vorfinanzierungen des EK, Elektrizitätswerk</t>
  </si>
  <si>
    <t>Abschreibungen Sachanlagen VV</t>
  </si>
  <si>
    <t>-3300.31</t>
  </si>
  <si>
    <t>-3300.41</t>
  </si>
  <si>
    <t>-3300.61</t>
  </si>
  <si>
    <t>-3300.91</t>
  </si>
  <si>
    <t>Planmässige Abschreibungen Tiefbauten spezialfinanzierte Gemeindebetriebe</t>
  </si>
  <si>
    <t>Planmässige Abschreibungen Hochbauten spezialfinanzierte Gemeindebetriebe</t>
  </si>
  <si>
    <t>Planmässige Abschreibungen übrige Sachanlagen spezialfinanzierte Gemeindebetriebe</t>
  </si>
  <si>
    <t>Planmässige Abschreibungen Mobilien VV spezialfinanzierte Gemeindebetriebe</t>
  </si>
  <si>
    <t>-3301.31</t>
  </si>
  <si>
    <t>-3301.41</t>
  </si>
  <si>
    <t>-3301.61</t>
  </si>
  <si>
    <t>-3301.91</t>
  </si>
  <si>
    <t>Ausserplanmässige Abschreibungen Tiefbauten spezialfinanzierte Gemeindebetriebe</t>
  </si>
  <si>
    <t>Ausserplanmässige Abschreibungen Hochbauten spezialfinanzierte Gemeindebetriebe</t>
  </si>
  <si>
    <t>Ausserplanmässige Abschreibungen Mobilien VV spezialfinanzierte Gemeindebetriebe</t>
  </si>
  <si>
    <t>Ausserplanmässige Abschreibungen übrige Sachanlagen spezialfinanzierte Gemeindebetriebe</t>
  </si>
  <si>
    <t>Abschreibungen Immaterielle Anlagen</t>
  </si>
  <si>
    <t>-3320.01</t>
  </si>
  <si>
    <t>Planmässige Abschreibungen Software spezialfinanzierte Gemeindebetriebe</t>
  </si>
  <si>
    <t>Planmässige Abschreibungen übrige immaterielle Anlagen spezialfinanzierte Gemeindebetriebe</t>
  </si>
  <si>
    <t>-3320.91</t>
  </si>
  <si>
    <t>-3321.01</t>
  </si>
  <si>
    <t>-3321.91</t>
  </si>
  <si>
    <t>Ausserplanmässige Abschreibungen Software spezialfinanzierte Gemeindebetriebe</t>
  </si>
  <si>
    <t>Ausserplanmässige Abschreibungen übrige immaterielle Anlagen spezialfinanzierte Gemeindebetriebe</t>
  </si>
  <si>
    <t>Gesamtergebnis Erfolgsrechnung</t>
  </si>
  <si>
    <t>-3661.21</t>
  </si>
  <si>
    <t>-3661.41</t>
  </si>
  <si>
    <t>-3661.51</t>
  </si>
  <si>
    <t>-3661.61</t>
  </si>
  <si>
    <t>-3661.71</t>
  </si>
  <si>
    <t>Ausserplanmässige Abschreibungen Investitionsbeiträge spezialfinanzierte Gemeindebetriebe an Gemeinden und Gemeindeverbände</t>
  </si>
  <si>
    <t>Ausserplanmässige Abschreibungen Investitionsbeiträge spezialfinanzierte Gemeindebetriebe an öffentliche Unternehmen</t>
  </si>
  <si>
    <t>Ausserplanmässige Abschreibungen Investitionsbeiträge spezialfinanzierte Gemeindebetriebe an private Unternehmen</t>
  </si>
  <si>
    <t>Ausserplanmässige Abschreibungen Investitionsbeiträge spezialfinanzierte Gemeindebetriebe an private Organisationen ohne Erwerbszweck</t>
  </si>
  <si>
    <t>Ausserplanmässige Abschreibungen Investitionsbeiträge spezialfinanzierte Gemeindebetriebe an private Haushalte</t>
  </si>
  <si>
    <t>-362</t>
  </si>
  <si>
    <t xml:space="preserve">Gemeinde  </t>
  </si>
  <si>
    <t>Rechnungsjahr</t>
  </si>
  <si>
    <t>Gemeinde</t>
  </si>
  <si>
    <t>A</t>
  </si>
  <si>
    <t>B</t>
  </si>
  <si>
    <t>C</t>
  </si>
  <si>
    <t>D</t>
  </si>
  <si>
    <t>E</t>
  </si>
  <si>
    <t>F</t>
  </si>
  <si>
    <t>G</t>
  </si>
  <si>
    <t>H</t>
  </si>
  <si>
    <t>EG ohne SF</t>
  </si>
  <si>
    <t>EG</t>
  </si>
  <si>
    <t>Muster</t>
  </si>
  <si>
    <t>Nettozinsaufwand</t>
  </si>
  <si>
    <t>Zinsaufwand</t>
  </si>
  <si>
    <t>Zinsertrag</t>
  </si>
  <si>
    <t>Einwohnergemeinde ohne Spezialfinanzierungen</t>
  </si>
  <si>
    <t>Wertberichtigungen Beteiligungen VV</t>
  </si>
  <si>
    <t>Aufwertungen VV</t>
  </si>
  <si>
    <t>Planmässige Auflösung passivierter Investitionsbeiträge von privaten Haushalten spezialfinanzierte Gemeindebetriebe</t>
  </si>
  <si>
    <t>Ausserplanmässige Auflösung passivierter Investitionsbeiträge von privaten Haushalten spezialfinanzierte Gemeindebetriebe</t>
  </si>
  <si>
    <t>Einwohnergemeinde mit Spezialfinanzierungen</t>
  </si>
  <si>
    <t>+4660.71</t>
  </si>
  <si>
    <t>+</t>
  </si>
  <si>
    <t>-</t>
  </si>
  <si>
    <t>=</t>
  </si>
  <si>
    <t>Laufender Ertrag</t>
  </si>
  <si>
    <t>Regalien und Konzessionen</t>
  </si>
  <si>
    <t>Entgelte</t>
  </si>
  <si>
    <t>Verschiedene Erträge</t>
  </si>
  <si>
    <t>Entnahmen aus Fonds und Spezialfinanzierungen</t>
  </si>
  <si>
    <t>Transferertrag</t>
  </si>
  <si>
    <t>Ausserordentlicher Ertrag</t>
  </si>
  <si>
    <t>Wertberichtigung Darlehen VV</t>
  </si>
  <si>
    <t>Abschreibungen</t>
  </si>
  <si>
    <t>Nettoschuld I gemäss R20_0</t>
  </si>
  <si>
    <t>Nettoinvestitionen B20_1</t>
  </si>
  <si>
    <t>Selbstfinanzierung B20_1</t>
  </si>
  <si>
    <t>Nettoschuld I mutmasslich R20_1</t>
  </si>
  <si>
    <t>Nettoinvestitionen B20_2</t>
  </si>
  <si>
    <t>Selbstfinanzierung B20_2</t>
  </si>
  <si>
    <t>Nettoschuld I mutmasslich R20_2</t>
  </si>
  <si>
    <t>Steuerfuss</t>
  </si>
  <si>
    <t>-7101.3409.01</t>
  </si>
  <si>
    <t>-8711.3409.01</t>
  </si>
  <si>
    <t>-7301.3409.01</t>
  </si>
  <si>
    <t>-7201.3409.01</t>
  </si>
  <si>
    <t>+7101.4409.01</t>
  </si>
  <si>
    <t>+7201.4409.01</t>
  </si>
  <si>
    <t>+7301.4409.01</t>
  </si>
  <si>
    <t>+8711.4409.01</t>
  </si>
  <si>
    <t>+4661.71</t>
  </si>
  <si>
    <t>+7201.489x</t>
  </si>
  <si>
    <t>+7301.489x</t>
  </si>
  <si>
    <t>+8711.489x</t>
  </si>
  <si>
    <t>+7101.489x</t>
  </si>
  <si>
    <t>Vorschussverzinsung Wasserwerk</t>
  </si>
  <si>
    <t>Vorschussverzinsung Abwasserbeseitigung</t>
  </si>
  <si>
    <t>Vorschussverzinsung Abfallwirtschaft</t>
  </si>
  <si>
    <t>Vorschussverzinsung Elektrizitätswerk</t>
  </si>
  <si>
    <t>Verpflichtungsverzinsung Wasserwerk</t>
  </si>
  <si>
    <t>Verpflichtungsverzinsung Abwasserbeseitigung</t>
  </si>
  <si>
    <t>Verpflichtungsverzinsung Abfallwirtschaft</t>
  </si>
  <si>
    <t>Verpflichtungsverzinsung Elektrizitätswerk</t>
  </si>
  <si>
    <t>Entnahmen aus dem Eigenkapital Wasserwerk</t>
  </si>
  <si>
    <t>Entnahmen aus dem Eigenkapital Abwasserbeseitigung</t>
  </si>
  <si>
    <t>Entnahmen aus dem Eigenkapital Abfallwirtschaft</t>
  </si>
  <si>
    <t>Entnahmen aus dem Eigenkapital Elektrizitätswerk</t>
  </si>
  <si>
    <t>ab Erfolgsausweis EG ohne SF bzw. ab Erfolgsausweis EG</t>
  </si>
  <si>
    <t>Abschreibungen werden automatisch eingesetzt (siehe unten)</t>
  </si>
  <si>
    <t>Abschreibungen Verwaltungsvermögen</t>
  </si>
  <si>
    <t>+332</t>
  </si>
  <si>
    <t>+364</t>
  </si>
  <si>
    <t>+365</t>
  </si>
  <si>
    <t>+41</t>
  </si>
  <si>
    <t>+42</t>
  </si>
  <si>
    <t>+43</t>
  </si>
  <si>
    <t>+44</t>
  </si>
  <si>
    <t>+45</t>
  </si>
  <si>
    <t>+46</t>
  </si>
  <si>
    <t>+48</t>
  </si>
  <si>
    <t>ab Finanzierungsausweis EG ohne SF bzw. ab Finanzierungsausweis EG</t>
  </si>
  <si>
    <t>+4895</t>
  </si>
  <si>
    <t>+389</t>
  </si>
  <si>
    <t>-7101.389x</t>
  </si>
  <si>
    <t>-7201.389x</t>
  </si>
  <si>
    <t>-7301.389x</t>
  </si>
  <si>
    <t>-8711.389x</t>
  </si>
  <si>
    <t>Entnahmen aus dem EK, Wasserwerk</t>
  </si>
  <si>
    <t>Entnahmen aus dem EK, Abwasserbeseitigung</t>
  </si>
  <si>
    <t>Entnahmen aus dem EK, Abfallwirtschaft</t>
  </si>
  <si>
    <t>Entnahmen aus dem EK, Elektrizitätswerk</t>
  </si>
  <si>
    <t>Weitere Spezialfinanzierungen sind manuell zu ergänzen.</t>
  </si>
  <si>
    <t>Basisdaten Budget</t>
  </si>
  <si>
    <r>
      <t>Kennzahlenauswertung Budget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</t>
    </r>
  </si>
  <si>
    <t>Einwohnerzahl per 31.12.</t>
  </si>
  <si>
    <t>Rechnungsjahr (Budget)</t>
  </si>
  <si>
    <t>Selbstfinanzierung wird automatisch eingesetzt (siehe unten)</t>
  </si>
  <si>
    <t>+35</t>
  </si>
  <si>
    <t>-7101.35xx</t>
  </si>
  <si>
    <t>-7201.35xx</t>
  </si>
  <si>
    <t>-7301.35xx</t>
  </si>
  <si>
    <t>-8711.35xx</t>
  </si>
  <si>
    <t>Einlagen in Fonds und Spezialfinanzierungen, Wasserwerk</t>
  </si>
  <si>
    <t>Einlagen in Fonds und Spezialfinanzierungen</t>
  </si>
  <si>
    <t>Einlagen in Fonds und Spezialfinanzierungen, Abwasserbeseitigung</t>
  </si>
  <si>
    <t>Einlagen in Fonds und Spezialfinanzierungen, Abfallwirtschaft</t>
  </si>
  <si>
    <t>Einlagen in Fonds und Spezialfinanzierungen, Elektrizitätswerk</t>
  </si>
  <si>
    <t>+7101.45xx</t>
  </si>
  <si>
    <t>+7201.45xx</t>
  </si>
  <si>
    <t>+7301.45xx</t>
  </si>
  <si>
    <t>+8711.45xx</t>
  </si>
  <si>
    <t>-45</t>
  </si>
  <si>
    <t>Entnahmen aus Fonds und Spezialfinanzierungen, Wasserwerk</t>
  </si>
  <si>
    <t>Entnahmen aus Fonds und Spezialfinanzierungen, Abwasserbeseitigung</t>
  </si>
  <si>
    <t>Entnahmen aus Fonds und Spezialfinanzierungen, Abfallwirtschaft</t>
  </si>
  <si>
    <t>Entnahmen aus Fonds und Spezialfinanzierungen, Elektrizitätswerk</t>
  </si>
  <si>
    <t>Entnahmen aus Aufwertungsreserve</t>
  </si>
  <si>
    <t>Nettoinvestitionen werden automatisch eingesetzt (siehe oben)</t>
  </si>
  <si>
    <t>Sofern in Spalte A nicht anders erwähnt, sind die Zahlen ab der Artengliederung, der Erfolgsrechnung, der Investitionsrechnung bzw. Bilanz zu übernehmen.</t>
  </si>
  <si>
    <t>+350</t>
  </si>
  <si>
    <t>-450</t>
  </si>
  <si>
    <t>Entnahmen aus Fonds im Fremdkapital (aufgrund der zusätzlichen Veränderung in Konto 209xx Verbindlichkeiten gegenüber Fonds im Fremdkapital)</t>
  </si>
  <si>
    <t>Fondseinlagen des Fremdkapitals</t>
  </si>
  <si>
    <t>Fondsentnahmen des Fremdkapitals</t>
  </si>
  <si>
    <t>F  :  A</t>
  </si>
  <si>
    <t>(F  :  C)  x  100</t>
  </si>
  <si>
    <t>(D  :  B)  x  100</t>
  </si>
  <si>
    <t>(G  :  E)  x  100</t>
  </si>
  <si>
    <t>(G  :  B)  x  100</t>
  </si>
  <si>
    <t>((D  +  H)  :  B)  x  100</t>
  </si>
  <si>
    <t>202_</t>
  </si>
  <si>
    <t>Einlagen in Fonds im Fremdkapital (aufgrund der zusätzlichen Veränderung in Konto 209xx Verbindlichkeiten gegenüber Fonds im Fremkapital)</t>
  </si>
  <si>
    <t>Planmässige Abschreibungen Strassen / Verkehrswege spezialfinanzierte Gemeindebetriebe</t>
  </si>
  <si>
    <t>Ausserplanmässige Abschreibungen Grundstücke VV spezialfinanzierte Gemeindebetriebe</t>
  </si>
  <si>
    <t>Ausserplanmässige Abschreibungen Strassen / Verkehrswege spezialfinanzierte Gemeindebetriebe</t>
  </si>
  <si>
    <t>-4391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</si>
</sst>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sz val="12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2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10" fontId="2" fillId="0" borderId="2" xfId="1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4" fontId="9" fillId="0" borderId="6" xfId="0" applyNumberFormat="1" applyFont="1" applyBorder="1" applyAlignment="1">
      <alignment horizontal="right" vertical="center"/>
    </xf>
    <xf numFmtId="4" fontId="12" fillId="0" borderId="6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center"/>
    </xf>
    <xf numFmtId="1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4" fontId="2" fillId="0" borderId="0" xfId="0" applyNumberFormat="1" applyFont="1" applyAlignment="1">
      <alignment vertical="center"/>
    </xf>
    <xf numFmtId="9" fontId="9" fillId="0" borderId="0" xfId="0" applyNumberFormat="1" applyFont="1" applyAlignment="1">
      <alignment horizontal="right" vertical="center"/>
    </xf>
    <xf numFmtId="9" fontId="2" fillId="0" borderId="3" xfId="0" applyNumberFormat="1" applyFont="1" applyBorder="1" applyAlignment="1">
      <alignment horizontal="left" vertical="center"/>
    </xf>
    <xf numFmtId="4" fontId="8" fillId="2" borderId="0" xfId="0" applyNumberFormat="1" applyFont="1" applyFill="1" applyAlignment="1">
      <alignment horizontal="right" vertical="center"/>
    </xf>
    <xf numFmtId="4" fontId="11" fillId="2" borderId="0" xfId="0" applyNumberFormat="1" applyFont="1" applyFill="1" applyAlignment="1">
      <alignment horizontal="right" vertical="center"/>
    </xf>
    <xf numFmtId="4" fontId="15" fillId="0" borderId="0" xfId="0" applyNumberFormat="1" applyFont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" fontId="11" fillId="5" borderId="0" xfId="0" applyNumberFormat="1" applyFont="1" applyFill="1" applyAlignment="1">
      <alignment horizontal="right" vertical="center"/>
    </xf>
    <xf numFmtId="0" fontId="17" fillId="0" borderId="0" xfId="0" quotePrefix="1" applyFont="1" applyAlignment="1">
      <alignment horizontal="right" vertical="center"/>
    </xf>
    <xf numFmtId="0" fontId="17" fillId="0" borderId="0" xfId="0" applyFont="1" applyAlignment="1">
      <alignment vertical="center"/>
    </xf>
    <xf numFmtId="4" fontId="17" fillId="0" borderId="0" xfId="0" applyNumberFormat="1" applyFont="1" applyAlignment="1" applyProtection="1">
      <alignment horizontal="right"/>
      <protection locked="0"/>
    </xf>
    <xf numFmtId="4" fontId="17" fillId="0" borderId="0" xfId="0" applyNumberFormat="1" applyFont="1" applyAlignment="1">
      <alignment horizontal="right"/>
    </xf>
    <xf numFmtId="4" fontId="17" fillId="6" borderId="0" xfId="0" applyNumberFormat="1" applyFont="1" applyFill="1" applyAlignment="1" applyProtection="1">
      <alignment horizontal="right"/>
      <protection locked="0"/>
    </xf>
    <xf numFmtId="4" fontId="17" fillId="6" borderId="0" xfId="0" applyNumberFormat="1" applyFont="1" applyFill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quotePrefix="1" applyFont="1" applyAlignment="1">
      <alignment horizontal="right" vertical="center"/>
    </xf>
    <xf numFmtId="4" fontId="8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>
      <alignment horizontal="right"/>
    </xf>
    <xf numFmtId="4" fontId="8" fillId="2" borderId="0" xfId="0" applyNumberFormat="1" applyFont="1" applyFill="1" applyAlignment="1" applyProtection="1">
      <alignment horizontal="right"/>
      <protection locked="0"/>
    </xf>
    <xf numFmtId="4" fontId="11" fillId="2" borderId="0" xfId="0" applyNumberFormat="1" applyFont="1" applyFill="1" applyAlignment="1" applyProtection="1">
      <alignment horizontal="right"/>
      <protection locked="0"/>
    </xf>
    <xf numFmtId="4" fontId="8" fillId="6" borderId="0" xfId="0" applyNumberFormat="1" applyFont="1" applyFill="1" applyAlignment="1" applyProtection="1">
      <alignment horizontal="right"/>
      <protection locked="0"/>
    </xf>
    <xf numFmtId="4" fontId="11" fillId="6" borderId="0" xfId="0" applyNumberFormat="1" applyFont="1" applyFill="1" applyAlignment="1">
      <alignment horizontal="right"/>
    </xf>
    <xf numFmtId="4" fontId="8" fillId="0" borderId="6" xfId="0" applyNumberFormat="1" applyFont="1" applyBorder="1" applyAlignment="1" applyProtection="1">
      <alignment horizontal="right"/>
      <protection locked="0"/>
    </xf>
    <xf numFmtId="4" fontId="11" fillId="0" borderId="6" xfId="0" applyNumberFormat="1" applyFont="1" applyBorder="1" applyAlignment="1">
      <alignment horizontal="right"/>
    </xf>
    <xf numFmtId="0" fontId="15" fillId="0" borderId="0" xfId="0" quotePrefix="1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/>
    <xf numFmtId="4" fontId="1" fillId="0" borderId="0" xfId="0" applyNumberFormat="1" applyFont="1" applyAlignment="1">
      <alignment horizontal="right"/>
    </xf>
    <xf numFmtId="0" fontId="13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1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4" borderId="0" xfId="0" applyFont="1" applyFill="1" applyAlignment="1">
      <alignment horizontal="left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I/RECHNUNG/2011/Gemeindedateien/4033GD2011R_Melling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STAG"/>
      <sheetName val="B"/>
      <sheetName val="KTR"/>
      <sheetName val="STE"/>
      <sheetName val="NOT"/>
      <sheetName val="AKTE"/>
      <sheetName val="DAT1"/>
      <sheetName val="DAT2"/>
      <sheetName val="EG"/>
      <sheetName val="F33"/>
      <sheetName val="FA-S"/>
      <sheetName val="NST"/>
      <sheetName val="BTR"/>
      <sheetName val="KA"/>
      <sheetName val="FW"/>
      <sheetName val="OG"/>
      <sheetName val="EW"/>
      <sheetName val="F21"/>
      <sheetName val="KAP"/>
      <sheetName val="LAGE"/>
      <sheetName val="NS"/>
      <sheetName val="KZ"/>
      <sheetName val="F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B2" t="str">
            <v>Baden</v>
          </cell>
        </row>
        <row r="3">
          <cell r="A3" t="str">
            <v>Gemeinde:</v>
          </cell>
          <cell r="B3" t="str">
            <v>5507 Mellingen</v>
          </cell>
          <cell r="C3">
            <v>2011</v>
          </cell>
        </row>
        <row r="5">
          <cell r="A5" t="str">
            <v>Nettoschuld</v>
          </cell>
        </row>
        <row r="6">
          <cell r="A6">
            <v>20</v>
          </cell>
          <cell r="B6" t="str">
            <v>Fremdkapital</v>
          </cell>
          <cell r="C6" t="str">
            <v>+</v>
          </cell>
          <cell r="D6">
            <v>13147986.359999999</v>
          </cell>
        </row>
        <row r="7">
          <cell r="A7">
            <v>22</v>
          </cell>
          <cell r="B7" t="str">
            <v>Verpflichtungen für Spezialfinanzierung</v>
          </cell>
          <cell r="C7" t="str">
            <v>+</v>
          </cell>
          <cell r="D7">
            <v>5814311.9900000002</v>
          </cell>
        </row>
        <row r="8">
          <cell r="B8" t="str">
            <v>(ohne passivierte Abschreibungen)</v>
          </cell>
          <cell r="C8" t="str">
            <v xml:space="preserve"> </v>
          </cell>
        </row>
        <row r="9">
          <cell r="A9">
            <v>10</v>
          </cell>
          <cell r="B9" t="str">
            <v>Finanzvermögen</v>
          </cell>
          <cell r="C9" t="str">
            <v>-</v>
          </cell>
          <cell r="D9">
            <v>11612854.5</v>
          </cell>
        </row>
        <row r="10">
          <cell r="A10">
            <v>12</v>
          </cell>
          <cell r="B10" t="str">
            <v>Vorschüsse für Spezialfinanzierungen</v>
          </cell>
          <cell r="C10" t="str">
            <v>-</v>
          </cell>
          <cell r="D10">
            <v>4449981.4800000004</v>
          </cell>
        </row>
        <row r="11">
          <cell r="A11" t="str">
            <v>=</v>
          </cell>
          <cell r="B11" t="str">
            <v>N e t t o s c h u l d</v>
          </cell>
          <cell r="C11" t="str">
            <v>=</v>
          </cell>
          <cell r="D11">
            <v>2899462.370000001</v>
          </cell>
        </row>
        <row r="13">
          <cell r="A13" t="str">
            <v>Verzinsliche Nettoschuld</v>
          </cell>
        </row>
        <row r="14">
          <cell r="A14">
            <v>2001</v>
          </cell>
          <cell r="B14" t="str">
            <v>Depotgelder</v>
          </cell>
          <cell r="C14" t="str">
            <v>+</v>
          </cell>
          <cell r="D14">
            <v>0</v>
          </cell>
        </row>
        <row r="15">
          <cell r="A15">
            <v>2006</v>
          </cell>
          <cell r="B15" t="str">
            <v>Kontokorrente (ohne Staat/Gemeinden)</v>
          </cell>
          <cell r="C15" t="str">
            <v>+</v>
          </cell>
          <cell r="D15">
            <v>51991.19</v>
          </cell>
        </row>
        <row r="16">
          <cell r="A16">
            <v>201</v>
          </cell>
          <cell r="B16" t="str">
            <v>Kurzfristige Schulden</v>
          </cell>
          <cell r="C16" t="str">
            <v>+</v>
          </cell>
          <cell r="D16">
            <v>0</v>
          </cell>
        </row>
        <row r="17">
          <cell r="A17">
            <v>202</v>
          </cell>
          <cell r="B17" t="str">
            <v>Langfristige Schulden</v>
          </cell>
          <cell r="C17" t="str">
            <v>+</v>
          </cell>
          <cell r="D17">
            <v>8300000</v>
          </cell>
        </row>
        <row r="18">
          <cell r="A18">
            <v>203</v>
          </cell>
          <cell r="B18" t="str">
            <v>Verpflichtungen für Sonderrechnungen (sofern verzinst)             K</v>
          </cell>
          <cell r="C18" t="str">
            <v>+</v>
          </cell>
          <cell r="D18">
            <v>0</v>
          </cell>
        </row>
        <row r="19">
          <cell r="A19">
            <v>228</v>
          </cell>
          <cell r="B19" t="str">
            <v>Verpflichtungen für Eigenwirtschaftsbetriebe</v>
          </cell>
          <cell r="C19" t="str">
            <v>+</v>
          </cell>
          <cell r="D19">
            <v>5193232.29</v>
          </cell>
        </row>
        <row r="20">
          <cell r="C20" t="str">
            <v>+</v>
          </cell>
        </row>
        <row r="21">
          <cell r="B21" t="str">
            <v>abzüglich:</v>
          </cell>
        </row>
        <row r="22">
          <cell r="A22">
            <v>1011</v>
          </cell>
          <cell r="B22" t="str">
            <v>Kontokorrente (ohne Staat/Gemeinden)</v>
          </cell>
          <cell r="C22" t="str">
            <v>-</v>
          </cell>
          <cell r="D22">
            <v>191222.92</v>
          </cell>
        </row>
        <row r="23">
          <cell r="A23">
            <v>1016</v>
          </cell>
          <cell r="B23" t="str">
            <v>Festgelder</v>
          </cell>
          <cell r="C23" t="str">
            <v>-</v>
          </cell>
          <cell r="D23">
            <v>1007307.55</v>
          </cell>
        </row>
        <row r="24">
          <cell r="A24">
            <v>1019</v>
          </cell>
          <cell r="B24" t="str">
            <v>Uebrige  (sofern verzinst)</v>
          </cell>
          <cell r="C24" t="str">
            <v>-</v>
          </cell>
          <cell r="D24">
            <v>0</v>
          </cell>
        </row>
        <row r="25">
          <cell r="A25">
            <v>102</v>
          </cell>
          <cell r="B25" t="str">
            <v>Kapitalanlagen  (1020/1021/1022, ohne ev. AS)</v>
          </cell>
          <cell r="C25" t="str">
            <v>-</v>
          </cell>
          <cell r="D25">
            <v>63300</v>
          </cell>
        </row>
        <row r="26">
          <cell r="A26">
            <v>1023</v>
          </cell>
          <cell r="B26" t="str">
            <v>LS Finanzvermögen *</v>
          </cell>
          <cell r="C26" t="str">
            <v>-</v>
          </cell>
          <cell r="D26">
            <v>1879301.0000000002</v>
          </cell>
        </row>
        <row r="27">
          <cell r="A27">
            <v>115</v>
          </cell>
          <cell r="B27" t="str">
            <v>Darlehen und Beteiligungen  (sofern verzinst)</v>
          </cell>
          <cell r="C27" t="str">
            <v>-</v>
          </cell>
          <cell r="D27">
            <v>0</v>
          </cell>
        </row>
        <row r="28">
          <cell r="A28">
            <v>128</v>
          </cell>
          <cell r="B28" t="str">
            <v>Vorschüsse für Spezialfinanzierungen</v>
          </cell>
          <cell r="C28" t="str">
            <v>-</v>
          </cell>
          <cell r="D28">
            <v>4449981.4800000004</v>
          </cell>
        </row>
        <row r="29">
          <cell r="B29" t="str">
            <v>Aufrechnung Flüssige Mittel</v>
          </cell>
          <cell r="C29" t="str">
            <v>-</v>
          </cell>
          <cell r="D29">
            <v>1663000</v>
          </cell>
        </row>
        <row r="30">
          <cell r="A30" t="str">
            <v>=</v>
          </cell>
          <cell r="B30" t="str">
            <v>Verzinsliche   N e t t o s c h u l d</v>
          </cell>
          <cell r="C30" t="str">
            <v>=</v>
          </cell>
          <cell r="D30">
            <v>4291110.5299999993</v>
          </cell>
        </row>
        <row r="31">
          <cell r="A31" t="str">
            <v>*)    Nettoertrag DS 942 (ohne Buchgewinne), kap. mit 5 %, maximal Bilanzwert</v>
          </cell>
          <cell r="D31">
            <v>30.452449771689484</v>
          </cell>
        </row>
        <row r="33">
          <cell r="A33">
            <v>41242</v>
          </cell>
          <cell r="B33" t="str">
            <v>KH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4"/>
  <sheetViews>
    <sheetView showGridLines="0" tabSelected="1" workbookViewId="0">
      <selection activeCell="E28" sqref="E28"/>
    </sheetView>
  </sheetViews>
  <sheetFormatPr baseColWidth="10" defaultRowHeight="12.75" x14ac:dyDescent="0.2"/>
  <cols>
    <col min="1" max="1" width="63" style="1" customWidth="1"/>
    <col min="2" max="2" width="12.42578125" style="4" bestFit="1" customWidth="1"/>
    <col min="3" max="3" width="12.42578125" style="5" bestFit="1" customWidth="1"/>
    <col min="4" max="4" width="16.28515625" style="75" customWidth="1"/>
    <col min="5" max="5" width="129" style="76" customWidth="1"/>
    <col min="6" max="16384" width="11.42578125" style="76"/>
  </cols>
  <sheetData>
    <row r="1" spans="1:5" s="20" customFormat="1" ht="30" customHeight="1" x14ac:dyDescent="0.2">
      <c r="A1" s="78" t="s">
        <v>186</v>
      </c>
      <c r="B1" s="79"/>
      <c r="C1" s="79"/>
      <c r="D1" s="79"/>
      <c r="E1" s="79"/>
    </row>
    <row r="2" spans="1:5" s="20" customFormat="1" ht="15" customHeight="1" thickBot="1" x14ac:dyDescent="0.25">
      <c r="B2" s="23"/>
      <c r="C2" s="24"/>
      <c r="D2" s="25"/>
    </row>
    <row r="3" spans="1:5" s="10" customFormat="1" ht="14.25" thickTop="1" thickBot="1" x14ac:dyDescent="0.25">
      <c r="A3" s="10" t="s">
        <v>92</v>
      </c>
      <c r="B3" s="26" t="s">
        <v>105</v>
      </c>
      <c r="C3" s="27"/>
      <c r="D3" s="80" t="s">
        <v>212</v>
      </c>
      <c r="E3" s="81"/>
    </row>
    <row r="4" spans="1:5" s="10" customFormat="1" ht="15" customHeight="1" thickTop="1" thickBot="1" x14ac:dyDescent="0.25">
      <c r="A4" s="11"/>
      <c r="B4" s="26"/>
      <c r="C4" s="27"/>
      <c r="D4" s="28"/>
    </row>
    <row r="5" spans="1:5" s="10" customFormat="1" ht="15" customHeight="1" thickTop="1" thickBot="1" x14ac:dyDescent="0.25">
      <c r="A5" s="10" t="s">
        <v>135</v>
      </c>
      <c r="B5" s="46">
        <v>0.99</v>
      </c>
      <c r="C5" s="27"/>
      <c r="D5" s="80" t="s">
        <v>185</v>
      </c>
      <c r="E5" s="81"/>
    </row>
    <row r="6" spans="1:5" s="53" customFormat="1" ht="15" customHeight="1" thickTop="1" x14ac:dyDescent="0.2">
      <c r="A6" s="29"/>
      <c r="B6" s="30"/>
      <c r="C6" s="31"/>
      <c r="D6" s="63"/>
    </row>
    <row r="7" spans="1:5" s="10" customFormat="1" ht="15" customHeight="1" x14ac:dyDescent="0.2">
      <c r="A7" s="10" t="s">
        <v>189</v>
      </c>
      <c r="B7" s="26" t="s">
        <v>224</v>
      </c>
      <c r="C7" s="27"/>
      <c r="D7" s="28"/>
    </row>
    <row r="8" spans="1:5" s="53" customFormat="1" ht="15" customHeight="1" x14ac:dyDescent="0.2">
      <c r="A8" s="10"/>
      <c r="B8" s="30"/>
      <c r="C8" s="31"/>
      <c r="D8" s="63"/>
    </row>
    <row r="9" spans="1:5" s="53" customFormat="1" ht="15" customHeight="1" x14ac:dyDescent="0.2">
      <c r="A9" s="10" t="s">
        <v>14</v>
      </c>
      <c r="B9" s="26">
        <v>5437</v>
      </c>
      <c r="C9" s="27"/>
      <c r="D9" s="63"/>
    </row>
    <row r="10" spans="1:5" s="53" customFormat="1" ht="15" customHeight="1" x14ac:dyDescent="0.2">
      <c r="A10" s="10"/>
      <c r="B10" s="30"/>
      <c r="C10" s="31"/>
      <c r="D10" s="63"/>
    </row>
    <row r="11" spans="1:5" s="53" customFormat="1" ht="15" customHeight="1" x14ac:dyDescent="0.2">
      <c r="A11" s="10"/>
      <c r="B11" s="26" t="s">
        <v>103</v>
      </c>
      <c r="C11" s="27" t="s">
        <v>104</v>
      </c>
      <c r="D11" s="63"/>
    </row>
    <row r="12" spans="1:5" s="53" customFormat="1" ht="15" customHeight="1" x14ac:dyDescent="0.2">
      <c r="A12" s="10" t="s">
        <v>119</v>
      </c>
      <c r="D12" s="63"/>
    </row>
    <row r="13" spans="1:5" s="53" customFormat="1" ht="15" customHeight="1" x14ac:dyDescent="0.2">
      <c r="A13" s="53" t="s">
        <v>161</v>
      </c>
      <c r="B13" s="32">
        <v>13196854.9</v>
      </c>
      <c r="C13" s="54">
        <f>B13</f>
        <v>13196854.9</v>
      </c>
      <c r="D13" s="63">
        <v>40</v>
      </c>
      <c r="E13" s="53" t="s">
        <v>0</v>
      </c>
    </row>
    <row r="14" spans="1:5" s="53" customFormat="1" ht="15" customHeight="1" x14ac:dyDescent="0.2">
      <c r="A14" s="53" t="s">
        <v>161</v>
      </c>
      <c r="B14" s="32">
        <v>1000</v>
      </c>
      <c r="C14" s="33">
        <v>1000</v>
      </c>
      <c r="D14" s="64" t="s">
        <v>167</v>
      </c>
      <c r="E14" s="53" t="s">
        <v>120</v>
      </c>
    </row>
    <row r="15" spans="1:5" s="53" customFormat="1" ht="15" customHeight="1" x14ac:dyDescent="0.2">
      <c r="A15" s="53" t="s">
        <v>161</v>
      </c>
      <c r="B15" s="32">
        <v>1490991.04</v>
      </c>
      <c r="C15" s="33">
        <v>2763244.88</v>
      </c>
      <c r="D15" s="64" t="s">
        <v>168</v>
      </c>
      <c r="E15" s="53" t="s">
        <v>121</v>
      </c>
    </row>
    <row r="16" spans="1:5" s="53" customFormat="1" ht="15" customHeight="1" x14ac:dyDescent="0.2">
      <c r="A16" s="53" t="s">
        <v>161</v>
      </c>
      <c r="B16" s="32">
        <v>0</v>
      </c>
      <c r="C16" s="33">
        <v>0</v>
      </c>
      <c r="D16" s="64" t="s">
        <v>169</v>
      </c>
      <c r="E16" s="53" t="s">
        <v>122</v>
      </c>
    </row>
    <row r="17" spans="1:5" s="53" customFormat="1" ht="15" customHeight="1" x14ac:dyDescent="0.2">
      <c r="A17" s="53" t="s">
        <v>161</v>
      </c>
      <c r="B17" s="32">
        <v>96225.51</v>
      </c>
      <c r="C17" s="33">
        <v>129353.56</v>
      </c>
      <c r="D17" s="64" t="s">
        <v>170</v>
      </c>
      <c r="E17" s="53" t="s">
        <v>3</v>
      </c>
    </row>
    <row r="18" spans="1:5" s="53" customFormat="1" ht="15" customHeight="1" x14ac:dyDescent="0.2">
      <c r="A18" s="53" t="s">
        <v>161</v>
      </c>
      <c r="B18" s="32">
        <v>36637.199999999997</v>
      </c>
      <c r="C18" s="33">
        <v>36637.199999999997</v>
      </c>
      <c r="D18" s="64" t="s">
        <v>171</v>
      </c>
      <c r="E18" s="53" t="s">
        <v>123</v>
      </c>
    </row>
    <row r="19" spans="1:5" s="53" customFormat="1" ht="15" customHeight="1" x14ac:dyDescent="0.2">
      <c r="A19" s="53" t="s">
        <v>161</v>
      </c>
      <c r="B19" s="32">
        <v>726627.42</v>
      </c>
      <c r="C19" s="33">
        <v>743627.42</v>
      </c>
      <c r="D19" s="64" t="s">
        <v>172</v>
      </c>
      <c r="E19" s="53" t="s">
        <v>124</v>
      </c>
    </row>
    <row r="20" spans="1:5" s="53" customFormat="1" ht="15" customHeight="1" x14ac:dyDescent="0.2">
      <c r="A20" s="53" t="s">
        <v>161</v>
      </c>
      <c r="B20" s="32">
        <v>500000</v>
      </c>
      <c r="C20" s="33">
        <v>980000</v>
      </c>
      <c r="D20" s="64" t="s">
        <v>173</v>
      </c>
      <c r="E20" s="53" t="s">
        <v>125</v>
      </c>
    </row>
    <row r="21" spans="1:5" s="53" customFormat="1" ht="15" customHeight="1" x14ac:dyDescent="0.2">
      <c r="A21" s="10"/>
      <c r="B21" s="32">
        <v>980000</v>
      </c>
      <c r="C21" s="54">
        <f>B21</f>
        <v>980000</v>
      </c>
      <c r="D21" s="63">
        <v>-489</v>
      </c>
      <c r="E21" s="53" t="s">
        <v>12</v>
      </c>
    </row>
    <row r="22" spans="1:5" s="53" customFormat="1" ht="15" customHeight="1" x14ac:dyDescent="0.2">
      <c r="A22" s="10"/>
      <c r="B22" s="32">
        <v>80000</v>
      </c>
      <c r="C22" s="49"/>
      <c r="D22" s="64" t="s">
        <v>148</v>
      </c>
      <c r="E22" s="53" t="s">
        <v>157</v>
      </c>
    </row>
    <row r="23" spans="1:5" s="53" customFormat="1" ht="15" customHeight="1" x14ac:dyDescent="0.2">
      <c r="A23" s="45"/>
      <c r="B23" s="32">
        <v>400000</v>
      </c>
      <c r="C23" s="49"/>
      <c r="D23" s="64" t="s">
        <v>145</v>
      </c>
      <c r="E23" s="53" t="s">
        <v>158</v>
      </c>
    </row>
    <row r="24" spans="1:5" s="53" customFormat="1" ht="15" customHeight="1" x14ac:dyDescent="0.2">
      <c r="A24" s="10"/>
      <c r="B24" s="32">
        <v>0</v>
      </c>
      <c r="C24" s="49"/>
      <c r="D24" s="64" t="s">
        <v>146</v>
      </c>
      <c r="E24" s="53" t="s">
        <v>159</v>
      </c>
    </row>
    <row r="25" spans="1:5" s="53" customFormat="1" ht="15" customHeight="1" x14ac:dyDescent="0.2">
      <c r="A25" s="10"/>
      <c r="B25" s="32">
        <v>0</v>
      </c>
      <c r="C25" s="49"/>
      <c r="D25" s="64" t="s">
        <v>147</v>
      </c>
      <c r="E25" s="53" t="s">
        <v>160</v>
      </c>
    </row>
    <row r="26" spans="1:5" s="53" customFormat="1" ht="15" customHeight="1" x14ac:dyDescent="0.2">
      <c r="A26" s="10"/>
      <c r="B26" s="32">
        <v>980000</v>
      </c>
      <c r="C26" s="54">
        <f>B26</f>
        <v>980000</v>
      </c>
      <c r="D26" s="64" t="s">
        <v>175</v>
      </c>
      <c r="E26" s="53" t="s">
        <v>210</v>
      </c>
    </row>
    <row r="27" spans="1:5" s="53" customFormat="1" ht="15" customHeight="1" thickBot="1" x14ac:dyDescent="0.25">
      <c r="A27" s="10"/>
      <c r="B27" s="51">
        <f>B13+B14+B15+B16+B17+B18+B19+B20-B21+B22+B23+B24+B25+B26</f>
        <v>16528336.07</v>
      </c>
      <c r="C27" s="52">
        <f>C13+C14+C15+C16+C17+C18+C19+C20-C21+C26</f>
        <v>17850717.960000001</v>
      </c>
      <c r="D27" s="64"/>
    </row>
    <row r="28" spans="1:5" s="53" customFormat="1" ht="15" customHeight="1" thickTop="1" x14ac:dyDescent="0.2">
      <c r="A28" s="10"/>
      <c r="B28" s="30"/>
      <c r="C28" s="31"/>
      <c r="D28" s="64"/>
    </row>
    <row r="29" spans="1:5" s="53" customFormat="1" ht="15" customHeight="1" x14ac:dyDescent="0.2">
      <c r="A29" s="10"/>
      <c r="B29" s="30"/>
      <c r="C29" s="31"/>
      <c r="D29" s="63"/>
    </row>
    <row r="30" spans="1:5" s="53" customFormat="1" ht="15" customHeight="1" x14ac:dyDescent="0.2">
      <c r="A30" s="10" t="s">
        <v>6</v>
      </c>
      <c r="B30" s="32"/>
      <c r="C30" s="33"/>
      <c r="D30" s="63"/>
    </row>
    <row r="31" spans="1:5" s="53" customFormat="1" ht="15" customHeight="1" x14ac:dyDescent="0.2">
      <c r="A31" s="53" t="s">
        <v>161</v>
      </c>
      <c r="B31" s="32">
        <v>13196854.9</v>
      </c>
      <c r="C31" s="54">
        <f>B31</f>
        <v>13196854.9</v>
      </c>
      <c r="D31" s="63">
        <v>40</v>
      </c>
      <c r="E31" s="53" t="s">
        <v>0</v>
      </c>
    </row>
    <row r="32" spans="1:5" s="53" customFormat="1" ht="15" customHeight="1" x14ac:dyDescent="0.2">
      <c r="A32" s="10"/>
      <c r="B32" s="32">
        <v>0</v>
      </c>
      <c r="C32" s="54">
        <f>B32</f>
        <v>0</v>
      </c>
      <c r="D32" s="64" t="s">
        <v>1</v>
      </c>
      <c r="E32" s="53" t="s">
        <v>2</v>
      </c>
    </row>
    <row r="33" spans="1:5" s="53" customFormat="1" ht="15" customHeight="1" x14ac:dyDescent="0.2">
      <c r="A33" s="10"/>
      <c r="B33" s="32">
        <v>0</v>
      </c>
      <c r="C33" s="54">
        <f>B33</f>
        <v>0</v>
      </c>
      <c r="D33" s="64" t="s">
        <v>91</v>
      </c>
      <c r="E33" s="53" t="s">
        <v>2</v>
      </c>
    </row>
    <row r="34" spans="1:5" s="53" customFormat="1" ht="15" customHeight="1" thickBot="1" x14ac:dyDescent="0.25">
      <c r="A34" s="10"/>
      <c r="B34" s="34">
        <f>B31+B32-B33</f>
        <v>13196854.9</v>
      </c>
      <c r="C34" s="35">
        <f>C31+C32-C33</f>
        <v>13196854.9</v>
      </c>
      <c r="D34" s="64"/>
    </row>
    <row r="35" spans="1:5" s="53" customFormat="1" ht="15" customHeight="1" thickTop="1" x14ac:dyDescent="0.2">
      <c r="A35" s="10"/>
      <c r="B35" s="30"/>
      <c r="C35" s="31"/>
      <c r="D35" s="63"/>
    </row>
    <row r="36" spans="1:5" s="53" customFormat="1" ht="15" customHeight="1" x14ac:dyDescent="0.2">
      <c r="A36" s="10"/>
      <c r="B36" s="30"/>
      <c r="C36" s="31"/>
      <c r="D36" s="63"/>
    </row>
    <row r="37" spans="1:5" s="53" customFormat="1" ht="15" customHeight="1" x14ac:dyDescent="0.2">
      <c r="A37" s="10" t="s">
        <v>106</v>
      </c>
      <c r="B37" s="32"/>
      <c r="C37" s="33"/>
      <c r="D37" s="63"/>
    </row>
    <row r="38" spans="1:5" s="53" customFormat="1" ht="15" customHeight="1" x14ac:dyDescent="0.2">
      <c r="A38" s="10"/>
      <c r="B38" s="32">
        <v>59168.3</v>
      </c>
      <c r="C38" s="54">
        <f>B38</f>
        <v>59168.3</v>
      </c>
      <c r="D38" s="63">
        <v>340</v>
      </c>
      <c r="E38" s="53" t="s">
        <v>107</v>
      </c>
    </row>
    <row r="39" spans="1:5" s="53" customFormat="1" ht="15" customHeight="1" x14ac:dyDescent="0.2">
      <c r="A39" s="10"/>
      <c r="B39" s="32">
        <v>0</v>
      </c>
      <c r="C39" s="49"/>
      <c r="D39" s="64" t="s">
        <v>136</v>
      </c>
      <c r="E39" s="53" t="s">
        <v>149</v>
      </c>
    </row>
    <row r="40" spans="1:5" s="53" customFormat="1" ht="15" customHeight="1" x14ac:dyDescent="0.2">
      <c r="A40" s="10"/>
      <c r="B40" s="32">
        <v>0</v>
      </c>
      <c r="C40" s="49"/>
      <c r="D40" s="64" t="s">
        <v>139</v>
      </c>
      <c r="E40" s="53" t="s">
        <v>150</v>
      </c>
    </row>
    <row r="41" spans="1:5" s="53" customFormat="1" ht="15" customHeight="1" x14ac:dyDescent="0.2">
      <c r="A41" s="10"/>
      <c r="B41" s="32">
        <v>0</v>
      </c>
      <c r="C41" s="49"/>
      <c r="D41" s="64" t="s">
        <v>138</v>
      </c>
      <c r="E41" s="53" t="s">
        <v>151</v>
      </c>
    </row>
    <row r="42" spans="1:5" s="53" customFormat="1" ht="15" customHeight="1" x14ac:dyDescent="0.2">
      <c r="A42" s="45"/>
      <c r="B42" s="32">
        <v>0</v>
      </c>
      <c r="C42" s="49"/>
      <c r="D42" s="64" t="s">
        <v>137</v>
      </c>
      <c r="E42" s="53" t="s">
        <v>152</v>
      </c>
    </row>
    <row r="43" spans="1:5" s="53" customFormat="1" ht="15" customHeight="1" x14ac:dyDescent="0.2">
      <c r="A43" s="45"/>
      <c r="B43" s="32">
        <v>85374.41</v>
      </c>
      <c r="C43" s="54">
        <f>B43</f>
        <v>85374.41</v>
      </c>
      <c r="D43" s="64">
        <v>-440</v>
      </c>
      <c r="E43" s="53" t="s">
        <v>108</v>
      </c>
    </row>
    <row r="44" spans="1:5" s="53" customFormat="1" ht="15" customHeight="1" x14ac:dyDescent="0.2">
      <c r="A44" s="10"/>
      <c r="B44" s="32">
        <v>962.1</v>
      </c>
      <c r="C44" s="49"/>
      <c r="D44" s="64" t="s">
        <v>140</v>
      </c>
      <c r="E44" s="53" t="s">
        <v>153</v>
      </c>
    </row>
    <row r="45" spans="1:5" s="53" customFormat="1" ht="15" customHeight="1" x14ac:dyDescent="0.2">
      <c r="A45" s="10"/>
      <c r="B45" s="32">
        <v>30956.45</v>
      </c>
      <c r="C45" s="49"/>
      <c r="D45" s="64" t="s">
        <v>141</v>
      </c>
      <c r="E45" s="53" t="s">
        <v>154</v>
      </c>
    </row>
    <row r="46" spans="1:5" s="53" customFormat="1" ht="15" customHeight="1" x14ac:dyDescent="0.2">
      <c r="A46" s="45"/>
      <c r="B46" s="32">
        <v>1209.5</v>
      </c>
      <c r="C46" s="49"/>
      <c r="D46" s="64" t="s">
        <v>142</v>
      </c>
      <c r="E46" s="53" t="s">
        <v>155</v>
      </c>
    </row>
    <row r="47" spans="1:5" s="53" customFormat="1" ht="15" customHeight="1" x14ac:dyDescent="0.2">
      <c r="A47" s="10"/>
      <c r="B47" s="32">
        <v>0</v>
      </c>
      <c r="C47" s="49"/>
      <c r="D47" s="64" t="s">
        <v>143</v>
      </c>
      <c r="E47" s="53" t="s">
        <v>156</v>
      </c>
    </row>
    <row r="48" spans="1:5" s="53" customFormat="1" ht="15" customHeight="1" thickBot="1" x14ac:dyDescent="0.25">
      <c r="A48" s="10"/>
      <c r="B48" s="34">
        <f>SUM(B38-B39-B40-B41-B42-B43+B44+B45+B46+B47)</f>
        <v>6921.9399999999987</v>
      </c>
      <c r="C48" s="35">
        <f>SUM(C38-C43)</f>
        <v>-26206.11</v>
      </c>
      <c r="D48" s="64"/>
    </row>
    <row r="49" spans="1:5" s="53" customFormat="1" ht="15" customHeight="1" thickTop="1" x14ac:dyDescent="0.2">
      <c r="A49" s="10"/>
      <c r="B49" s="30"/>
      <c r="C49" s="31"/>
      <c r="D49" s="63"/>
    </row>
    <row r="50" spans="1:5" s="53" customFormat="1" ht="15" customHeight="1" x14ac:dyDescent="0.2">
      <c r="A50" s="10"/>
      <c r="B50" s="30"/>
      <c r="C50" s="31"/>
      <c r="D50" s="63"/>
    </row>
    <row r="51" spans="1:5" s="53" customFormat="1" ht="15" customHeight="1" x14ac:dyDescent="0.2">
      <c r="A51" s="10" t="s">
        <v>4</v>
      </c>
      <c r="B51" s="32"/>
      <c r="C51" s="33"/>
      <c r="D51" s="63"/>
    </row>
    <row r="52" spans="1:5" s="53" customFormat="1" ht="15" customHeight="1" x14ac:dyDescent="0.2">
      <c r="A52" s="10"/>
      <c r="B52" s="32">
        <v>2423511.7599999998</v>
      </c>
      <c r="C52" s="54">
        <f>B52</f>
        <v>2423511.7599999998</v>
      </c>
      <c r="D52" s="63">
        <v>6900</v>
      </c>
      <c r="E52" s="53" t="s">
        <v>24</v>
      </c>
    </row>
    <row r="53" spans="1:5" s="53" customFormat="1" ht="15" customHeight="1" x14ac:dyDescent="0.2">
      <c r="A53" s="10"/>
      <c r="B53" s="32">
        <v>117217.8</v>
      </c>
      <c r="C53" s="49"/>
      <c r="D53" s="64" t="s">
        <v>20</v>
      </c>
      <c r="E53" s="53" t="s">
        <v>25</v>
      </c>
    </row>
    <row r="54" spans="1:5" s="53" customFormat="1" ht="15" customHeight="1" x14ac:dyDescent="0.2">
      <c r="A54" s="10"/>
      <c r="B54" s="32">
        <v>284923.65000000002</v>
      </c>
      <c r="C54" s="49"/>
      <c r="D54" s="64" t="s">
        <v>21</v>
      </c>
      <c r="E54" s="53" t="s">
        <v>26</v>
      </c>
    </row>
    <row r="55" spans="1:5" s="53" customFormat="1" ht="15" customHeight="1" x14ac:dyDescent="0.2">
      <c r="A55" s="10"/>
      <c r="B55" s="32">
        <v>0</v>
      </c>
      <c r="C55" s="49"/>
      <c r="D55" s="64" t="s">
        <v>22</v>
      </c>
      <c r="E55" s="53" t="s">
        <v>27</v>
      </c>
    </row>
    <row r="56" spans="1:5" s="53" customFormat="1" ht="15" customHeight="1" x14ac:dyDescent="0.2">
      <c r="A56" s="10"/>
      <c r="B56" s="32">
        <v>0</v>
      </c>
      <c r="C56" s="49"/>
      <c r="D56" s="64" t="s">
        <v>23</v>
      </c>
      <c r="E56" s="53" t="s">
        <v>28</v>
      </c>
    </row>
    <row r="57" spans="1:5" s="53" customFormat="1" ht="15" customHeight="1" x14ac:dyDescent="0.2">
      <c r="A57" s="45"/>
      <c r="B57" s="32">
        <v>1223330</v>
      </c>
      <c r="C57" s="54">
        <f>B57</f>
        <v>1223330</v>
      </c>
      <c r="D57" s="64" t="s">
        <v>34</v>
      </c>
      <c r="E57" s="53" t="s">
        <v>33</v>
      </c>
    </row>
    <row r="58" spans="1:5" s="53" customFormat="1" ht="15" customHeight="1" x14ac:dyDescent="0.2">
      <c r="A58" s="10"/>
      <c r="B58" s="32">
        <v>387720</v>
      </c>
      <c r="C58" s="49"/>
      <c r="D58" s="64" t="s">
        <v>35</v>
      </c>
      <c r="E58" s="53" t="s">
        <v>30</v>
      </c>
    </row>
    <row r="59" spans="1:5" s="53" customFormat="1" ht="15" customHeight="1" x14ac:dyDescent="0.2">
      <c r="A59" s="10"/>
      <c r="B59" s="32">
        <v>615610</v>
      </c>
      <c r="C59" s="49"/>
      <c r="D59" s="64" t="s">
        <v>36</v>
      </c>
      <c r="E59" s="53" t="s">
        <v>29</v>
      </c>
    </row>
    <row r="60" spans="1:5" s="53" customFormat="1" ht="15" customHeight="1" x14ac:dyDescent="0.2">
      <c r="A60" s="10"/>
      <c r="B60" s="32">
        <v>0</v>
      </c>
      <c r="C60" s="49"/>
      <c r="D60" s="64" t="s">
        <v>37</v>
      </c>
      <c r="E60" s="53" t="s">
        <v>31</v>
      </c>
    </row>
    <row r="61" spans="1:5" s="53" customFormat="1" ht="15" customHeight="1" x14ac:dyDescent="0.2">
      <c r="A61" s="10"/>
      <c r="B61" s="32">
        <v>0</v>
      </c>
      <c r="C61" s="49"/>
      <c r="D61" s="64" t="s">
        <v>38</v>
      </c>
      <c r="E61" s="53" t="s">
        <v>32</v>
      </c>
    </row>
    <row r="62" spans="1:5" s="53" customFormat="1" ht="15" customHeight="1" thickBot="1" x14ac:dyDescent="0.25">
      <c r="A62" s="10"/>
      <c r="B62" s="34">
        <f>SUM(B52-B53-B54-B55-B56-B57+B58+B59+B60+B61)</f>
        <v>1801370.31</v>
      </c>
      <c r="C62" s="35">
        <f>SUM(C52-C57)</f>
        <v>1200181.7599999998</v>
      </c>
      <c r="D62" s="64"/>
    </row>
    <row r="63" spans="1:5" s="53" customFormat="1" ht="15" customHeight="1" thickTop="1" x14ac:dyDescent="0.2">
      <c r="A63" s="10"/>
      <c r="B63" s="36"/>
      <c r="C63" s="37"/>
      <c r="D63" s="64"/>
    </row>
    <row r="64" spans="1:5" s="53" customFormat="1" ht="15" customHeight="1" x14ac:dyDescent="0.2">
      <c r="A64" s="10"/>
      <c r="B64" s="36"/>
      <c r="C64" s="37"/>
      <c r="D64" s="64"/>
    </row>
    <row r="65" spans="1:5" s="53" customFormat="1" ht="15" customHeight="1" x14ac:dyDescent="0.2">
      <c r="A65" s="10" t="s">
        <v>5</v>
      </c>
      <c r="B65" s="65"/>
      <c r="C65" s="66"/>
      <c r="D65" s="64"/>
    </row>
    <row r="66" spans="1:5" s="53" customFormat="1" ht="15" customHeight="1" x14ac:dyDescent="0.2">
      <c r="A66" s="10"/>
      <c r="B66" s="65">
        <v>2390089.69</v>
      </c>
      <c r="C66" s="66">
        <v>-2610446.79</v>
      </c>
      <c r="D66" s="64"/>
      <c r="E66" s="53" t="s">
        <v>128</v>
      </c>
    </row>
    <row r="67" spans="1:5" s="53" customFormat="1" ht="15" customHeight="1" x14ac:dyDescent="0.2">
      <c r="A67" s="53" t="s">
        <v>174</v>
      </c>
      <c r="B67" s="65">
        <v>639170</v>
      </c>
      <c r="C67" s="67">
        <v>-24425</v>
      </c>
      <c r="D67" s="64" t="s">
        <v>116</v>
      </c>
      <c r="E67" s="42" t="s">
        <v>129</v>
      </c>
    </row>
    <row r="68" spans="1:5" s="53" customFormat="1" ht="15" customHeight="1" x14ac:dyDescent="0.2">
      <c r="A68" s="53" t="s">
        <v>174</v>
      </c>
      <c r="B68" s="65">
        <v>1724000</v>
      </c>
      <c r="C68" s="67">
        <v>1777800</v>
      </c>
      <c r="D68" s="64" t="s">
        <v>117</v>
      </c>
      <c r="E68" s="42" t="s">
        <v>130</v>
      </c>
    </row>
    <row r="69" spans="1:5" s="53" customFormat="1" ht="15" customHeight="1" x14ac:dyDescent="0.2">
      <c r="A69" s="56" t="s">
        <v>216</v>
      </c>
      <c r="B69" s="57">
        <v>0</v>
      </c>
      <c r="C69" s="58">
        <v>0</v>
      </c>
      <c r="D69" s="55" t="s">
        <v>213</v>
      </c>
      <c r="E69" s="56" t="s">
        <v>225</v>
      </c>
    </row>
    <row r="70" spans="1:5" s="53" customFormat="1" ht="15" customHeight="1" x14ac:dyDescent="0.2">
      <c r="A70" s="56" t="s">
        <v>217</v>
      </c>
      <c r="B70" s="57">
        <v>0</v>
      </c>
      <c r="C70" s="58">
        <v>0</v>
      </c>
      <c r="D70" s="55" t="s">
        <v>214</v>
      </c>
      <c r="E70" s="56" t="s">
        <v>215</v>
      </c>
    </row>
    <row r="71" spans="1:5" s="53" customFormat="1" ht="15" customHeight="1" x14ac:dyDescent="0.2">
      <c r="A71" s="44"/>
      <c r="B71" s="68">
        <f>B66+B67-B68+B69-B70</f>
        <v>1305259.69</v>
      </c>
      <c r="C71" s="69">
        <f>C66+C67-C68+C69-C70</f>
        <v>-4412671.79</v>
      </c>
      <c r="D71" s="64" t="s">
        <v>118</v>
      </c>
      <c r="E71" s="42" t="s">
        <v>131</v>
      </c>
    </row>
    <row r="72" spans="1:5" s="53" customFormat="1" ht="15" customHeight="1" x14ac:dyDescent="0.2">
      <c r="A72" s="53" t="s">
        <v>211</v>
      </c>
      <c r="B72" s="70">
        <f>B62</f>
        <v>1801370.31</v>
      </c>
      <c r="C72" s="71">
        <f>C62</f>
        <v>1200181.7599999998</v>
      </c>
      <c r="D72" s="64" t="s">
        <v>116</v>
      </c>
      <c r="E72" s="42" t="s">
        <v>132</v>
      </c>
    </row>
    <row r="73" spans="1:5" s="53" customFormat="1" ht="15" customHeight="1" x14ac:dyDescent="0.2">
      <c r="A73" s="53" t="s">
        <v>190</v>
      </c>
      <c r="B73" s="70">
        <f>B103</f>
        <v>1671407.42</v>
      </c>
      <c r="C73" s="71">
        <f>C103</f>
        <v>1554648.21</v>
      </c>
      <c r="D73" s="64" t="s">
        <v>117</v>
      </c>
      <c r="E73" s="43" t="s">
        <v>133</v>
      </c>
    </row>
    <row r="74" spans="1:5" s="53" customFormat="1" ht="15" customHeight="1" x14ac:dyDescent="0.2">
      <c r="A74" s="56" t="s">
        <v>216</v>
      </c>
      <c r="B74" s="59">
        <v>0</v>
      </c>
      <c r="C74" s="60">
        <v>0</v>
      </c>
      <c r="D74" s="55" t="s">
        <v>213</v>
      </c>
      <c r="E74" s="56" t="s">
        <v>225</v>
      </c>
    </row>
    <row r="75" spans="1:5" s="53" customFormat="1" ht="15" customHeight="1" x14ac:dyDescent="0.2">
      <c r="A75" s="56" t="s">
        <v>217</v>
      </c>
      <c r="B75" s="59">
        <v>0</v>
      </c>
      <c r="C75" s="60">
        <v>0</v>
      </c>
      <c r="D75" s="55" t="s">
        <v>214</v>
      </c>
      <c r="E75" s="56" t="s">
        <v>215</v>
      </c>
    </row>
    <row r="76" spans="1:5" s="53" customFormat="1" ht="15" customHeight="1" thickBot="1" x14ac:dyDescent="0.25">
      <c r="A76" s="44"/>
      <c r="B76" s="72">
        <f>B71+B72-B73+B74-B75</f>
        <v>1435222.58</v>
      </c>
      <c r="C76" s="73">
        <f>C71+C72-C73+C74-C75</f>
        <v>-4767138.24</v>
      </c>
      <c r="D76" s="64"/>
      <c r="E76" s="43" t="s">
        <v>134</v>
      </c>
    </row>
    <row r="77" spans="1:5" s="53" customFormat="1" ht="15" customHeight="1" thickTop="1" x14ac:dyDescent="0.2">
      <c r="A77" s="10"/>
      <c r="B77" s="30"/>
      <c r="C77" s="31"/>
      <c r="D77" s="63"/>
    </row>
    <row r="78" spans="1:5" s="53" customFormat="1" ht="15" customHeight="1" x14ac:dyDescent="0.2">
      <c r="A78" s="10"/>
      <c r="B78" s="30"/>
      <c r="C78" s="31"/>
      <c r="D78" s="63"/>
    </row>
    <row r="79" spans="1:5" s="53" customFormat="1" ht="15" customHeight="1" x14ac:dyDescent="0.2">
      <c r="A79" s="10" t="s">
        <v>7</v>
      </c>
      <c r="B79" s="50"/>
      <c r="C79" s="50"/>
      <c r="D79" s="74"/>
    </row>
    <row r="80" spans="1:5" s="53" customFormat="1" ht="15" customHeight="1" x14ac:dyDescent="0.2">
      <c r="A80" s="53" t="s">
        <v>161</v>
      </c>
      <c r="B80" s="32">
        <v>1258125.8700000001</v>
      </c>
      <c r="C80" s="33">
        <v>1135792.4099999999</v>
      </c>
      <c r="D80" s="74"/>
      <c r="E80" s="53" t="s">
        <v>80</v>
      </c>
    </row>
    <row r="81" spans="1:5" s="53" customFormat="1" ht="15" customHeight="1" x14ac:dyDescent="0.2">
      <c r="A81" s="53" t="s">
        <v>162</v>
      </c>
      <c r="B81" s="48">
        <f>B140</f>
        <v>931894.04999999993</v>
      </c>
      <c r="C81" s="49">
        <f>C140</f>
        <v>1417468.3</v>
      </c>
      <c r="D81" s="63" t="s">
        <v>116</v>
      </c>
      <c r="E81" s="53" t="s">
        <v>163</v>
      </c>
    </row>
    <row r="82" spans="1:5" s="53" customFormat="1" ht="15" customHeight="1" x14ac:dyDescent="0.2">
      <c r="A82" s="10"/>
      <c r="B82" s="32">
        <v>0</v>
      </c>
      <c r="C82" s="54">
        <f>B82</f>
        <v>0</v>
      </c>
      <c r="D82" s="64" t="s">
        <v>191</v>
      </c>
      <c r="E82" s="53" t="s">
        <v>197</v>
      </c>
    </row>
    <row r="83" spans="1:5" s="53" customFormat="1" ht="15" customHeight="1" x14ac:dyDescent="0.2">
      <c r="A83" s="10"/>
      <c r="B83" s="32">
        <v>0</v>
      </c>
      <c r="C83" s="49"/>
      <c r="D83" s="64" t="s">
        <v>192</v>
      </c>
      <c r="E83" s="53" t="s">
        <v>196</v>
      </c>
    </row>
    <row r="84" spans="1:5" s="53" customFormat="1" ht="15" customHeight="1" x14ac:dyDescent="0.2">
      <c r="A84" s="10"/>
      <c r="B84" s="32">
        <v>0</v>
      </c>
      <c r="C84" s="49"/>
      <c r="D84" s="64" t="s">
        <v>193</v>
      </c>
      <c r="E84" s="53" t="s">
        <v>198</v>
      </c>
    </row>
    <row r="85" spans="1:5" s="53" customFormat="1" ht="15" customHeight="1" x14ac:dyDescent="0.2">
      <c r="A85" s="10"/>
      <c r="B85" s="32">
        <v>0</v>
      </c>
      <c r="C85" s="49"/>
      <c r="D85" s="64" t="s">
        <v>194</v>
      </c>
      <c r="E85" s="53" t="s">
        <v>199</v>
      </c>
    </row>
    <row r="86" spans="1:5" s="53" customFormat="1" ht="15" customHeight="1" x14ac:dyDescent="0.2">
      <c r="A86" s="10"/>
      <c r="B86" s="32">
        <v>0</v>
      </c>
      <c r="C86" s="49"/>
      <c r="D86" s="64" t="s">
        <v>195</v>
      </c>
      <c r="E86" s="53" t="s">
        <v>200</v>
      </c>
    </row>
    <row r="87" spans="1:5" s="53" customFormat="1" ht="15" customHeight="1" x14ac:dyDescent="0.2">
      <c r="A87" s="10"/>
      <c r="B87" s="32">
        <v>0</v>
      </c>
      <c r="C87" s="54">
        <f>B87</f>
        <v>0</v>
      </c>
      <c r="D87" s="64" t="s">
        <v>176</v>
      </c>
      <c r="E87" s="53" t="s">
        <v>50</v>
      </c>
    </row>
    <row r="88" spans="1:5" s="53" customFormat="1" ht="15" customHeight="1" x14ac:dyDescent="0.2">
      <c r="A88" s="10"/>
      <c r="B88" s="32">
        <v>0</v>
      </c>
      <c r="C88" s="49"/>
      <c r="D88" s="64" t="s">
        <v>177</v>
      </c>
      <c r="E88" s="53" t="s">
        <v>49</v>
      </c>
    </row>
    <row r="89" spans="1:5" s="53" customFormat="1" ht="15" customHeight="1" x14ac:dyDescent="0.2">
      <c r="A89" s="10"/>
      <c r="B89" s="32">
        <v>0</v>
      </c>
      <c r="C89" s="49"/>
      <c r="D89" s="64" t="s">
        <v>178</v>
      </c>
      <c r="E89" s="53" t="s">
        <v>51</v>
      </c>
    </row>
    <row r="90" spans="1:5" s="53" customFormat="1" ht="15" customHeight="1" x14ac:dyDescent="0.2">
      <c r="A90" s="10"/>
      <c r="B90" s="32">
        <v>0</v>
      </c>
      <c r="C90" s="49"/>
      <c r="D90" s="64" t="s">
        <v>179</v>
      </c>
      <c r="E90" s="53" t="s">
        <v>52</v>
      </c>
    </row>
    <row r="91" spans="1:5" s="53" customFormat="1" ht="15" customHeight="1" x14ac:dyDescent="0.2">
      <c r="A91" s="10"/>
      <c r="B91" s="32">
        <v>0</v>
      </c>
      <c r="C91" s="49"/>
      <c r="D91" s="64" t="s">
        <v>180</v>
      </c>
      <c r="E91" s="53" t="s">
        <v>53</v>
      </c>
    </row>
    <row r="92" spans="1:5" s="53" customFormat="1" ht="15" customHeight="1" x14ac:dyDescent="0.2">
      <c r="A92" s="10"/>
      <c r="B92" s="32">
        <v>0</v>
      </c>
      <c r="C92" s="54">
        <f>B92</f>
        <v>0</v>
      </c>
      <c r="D92" s="64" t="s">
        <v>229</v>
      </c>
      <c r="E92" s="53" t="s">
        <v>111</v>
      </c>
    </row>
    <row r="93" spans="1:5" s="53" customFormat="1" ht="15" customHeight="1" x14ac:dyDescent="0.2">
      <c r="A93" s="10"/>
      <c r="B93" s="32">
        <v>18612.5</v>
      </c>
      <c r="C93" s="54">
        <f>B93</f>
        <v>18612.5</v>
      </c>
      <c r="D93" s="64" t="s">
        <v>205</v>
      </c>
      <c r="E93" s="53" t="s">
        <v>123</v>
      </c>
    </row>
    <row r="94" spans="1:5" s="53" customFormat="1" ht="15" customHeight="1" x14ac:dyDescent="0.2">
      <c r="A94" s="10"/>
      <c r="B94" s="32">
        <v>0</v>
      </c>
      <c r="C94" s="49"/>
      <c r="D94" s="64" t="s">
        <v>201</v>
      </c>
      <c r="E94" s="53" t="s">
        <v>206</v>
      </c>
    </row>
    <row r="95" spans="1:5" s="53" customFormat="1" ht="15" customHeight="1" x14ac:dyDescent="0.2">
      <c r="A95" s="10"/>
      <c r="B95" s="32">
        <v>0</v>
      </c>
      <c r="C95" s="49"/>
      <c r="D95" s="64" t="s">
        <v>202</v>
      </c>
      <c r="E95" s="53" t="s">
        <v>207</v>
      </c>
    </row>
    <row r="96" spans="1:5" s="53" customFormat="1" ht="15" customHeight="1" x14ac:dyDescent="0.2">
      <c r="A96" s="10"/>
      <c r="B96" s="32">
        <v>0</v>
      </c>
      <c r="C96" s="49"/>
      <c r="D96" s="64" t="s">
        <v>203</v>
      </c>
      <c r="E96" s="53" t="s">
        <v>208</v>
      </c>
    </row>
    <row r="97" spans="1:5" s="53" customFormat="1" ht="15" customHeight="1" x14ac:dyDescent="0.2">
      <c r="A97" s="10"/>
      <c r="B97" s="32">
        <v>0</v>
      </c>
      <c r="C97" s="49"/>
      <c r="D97" s="64" t="s">
        <v>204</v>
      </c>
      <c r="E97" s="53" t="s">
        <v>209</v>
      </c>
    </row>
    <row r="98" spans="1:5" s="53" customFormat="1" ht="15" customHeight="1" x14ac:dyDescent="0.2">
      <c r="A98" s="10"/>
      <c r="B98" s="32">
        <v>980000</v>
      </c>
      <c r="C98" s="54">
        <f>B98</f>
        <v>980000</v>
      </c>
      <c r="D98" s="64" t="s">
        <v>9</v>
      </c>
      <c r="E98" s="53" t="s">
        <v>12</v>
      </c>
    </row>
    <row r="99" spans="1:5" s="53" customFormat="1" ht="15" customHeight="1" x14ac:dyDescent="0.2">
      <c r="A99" s="10"/>
      <c r="B99" s="32">
        <v>80000</v>
      </c>
      <c r="C99" s="49"/>
      <c r="D99" s="64" t="s">
        <v>148</v>
      </c>
      <c r="E99" s="53" t="s">
        <v>181</v>
      </c>
    </row>
    <row r="100" spans="1:5" s="53" customFormat="1" ht="15" customHeight="1" x14ac:dyDescent="0.2">
      <c r="A100" s="10"/>
      <c r="B100" s="32">
        <v>400000</v>
      </c>
      <c r="C100" s="49"/>
      <c r="D100" s="64" t="s">
        <v>145</v>
      </c>
      <c r="E100" s="53" t="s">
        <v>182</v>
      </c>
    </row>
    <row r="101" spans="1:5" s="53" customFormat="1" ht="15" customHeight="1" x14ac:dyDescent="0.2">
      <c r="A101" s="10"/>
      <c r="B101" s="32">
        <v>0</v>
      </c>
      <c r="C101" s="49"/>
      <c r="D101" s="64" t="s">
        <v>146</v>
      </c>
      <c r="E101" s="53" t="s">
        <v>183</v>
      </c>
    </row>
    <row r="102" spans="1:5" s="53" customFormat="1" ht="15" customHeight="1" x14ac:dyDescent="0.2">
      <c r="A102" s="10"/>
      <c r="B102" s="32">
        <v>0</v>
      </c>
      <c r="C102" s="49"/>
      <c r="D102" s="64" t="s">
        <v>147</v>
      </c>
      <c r="E102" s="53" t="s">
        <v>184</v>
      </c>
    </row>
    <row r="103" spans="1:5" s="53" customFormat="1" ht="15" customHeight="1" thickBot="1" x14ac:dyDescent="0.25">
      <c r="A103" s="45"/>
      <c r="B103" s="34">
        <f>B80+B81+B82-B83-B84-B85-B86+B87-B88-B89-B90-B91-B92-B93+B94+B95+B96+B97-B98+B99+B100+B101+B102</f>
        <v>1671407.42</v>
      </c>
      <c r="C103" s="35">
        <f>C80+C81+C82+C87-C92-C93-C98</f>
        <v>1554648.21</v>
      </c>
      <c r="D103" s="64"/>
    </row>
    <row r="104" spans="1:5" s="53" customFormat="1" ht="15" customHeight="1" thickTop="1" x14ac:dyDescent="0.2">
      <c r="A104" s="10"/>
      <c r="B104" s="30"/>
      <c r="C104" s="31"/>
      <c r="D104" s="63"/>
    </row>
    <row r="105" spans="1:5" s="53" customFormat="1" ht="15" customHeight="1" x14ac:dyDescent="0.2">
      <c r="A105" s="10"/>
      <c r="B105" s="30"/>
      <c r="C105" s="31"/>
      <c r="D105" s="63"/>
    </row>
    <row r="106" spans="1:5" s="53" customFormat="1" ht="15" customHeight="1" x14ac:dyDescent="0.2">
      <c r="A106" s="10" t="s">
        <v>127</v>
      </c>
      <c r="B106" s="30"/>
      <c r="C106" s="31"/>
      <c r="D106" s="63"/>
    </row>
    <row r="107" spans="1:5" s="53" customFormat="1" ht="15" customHeight="1" x14ac:dyDescent="0.2">
      <c r="A107" s="10"/>
      <c r="B107" s="32">
        <v>1330278.7</v>
      </c>
      <c r="C107" s="54">
        <f>B107</f>
        <v>1330278.7</v>
      </c>
      <c r="D107" s="63">
        <v>330</v>
      </c>
      <c r="E107" s="53" t="s">
        <v>54</v>
      </c>
    </row>
    <row r="108" spans="1:5" s="53" customFormat="1" ht="15" customHeight="1" x14ac:dyDescent="0.2">
      <c r="A108" s="10"/>
      <c r="B108" s="32">
        <v>0</v>
      </c>
      <c r="C108" s="49"/>
      <c r="D108" s="63">
        <v>-3300.11</v>
      </c>
      <c r="E108" s="53" t="s">
        <v>226</v>
      </c>
    </row>
    <row r="109" spans="1:5" s="53" customFormat="1" ht="15" customHeight="1" x14ac:dyDescent="0.2">
      <c r="A109" s="10"/>
      <c r="B109" s="32">
        <f>SUM(41338.15+378618.35)</f>
        <v>419956.5</v>
      </c>
      <c r="C109" s="49"/>
      <c r="D109" s="64" t="s">
        <v>55</v>
      </c>
      <c r="E109" s="53" t="s">
        <v>59</v>
      </c>
    </row>
    <row r="110" spans="1:5" s="53" customFormat="1" ht="15" customHeight="1" x14ac:dyDescent="0.2">
      <c r="A110" s="10"/>
      <c r="B110" s="32">
        <f>SUM(33245.95)</f>
        <v>33245.949999999997</v>
      </c>
      <c r="C110" s="49"/>
      <c r="D110" s="64" t="s">
        <v>56</v>
      </c>
      <c r="E110" s="53" t="s">
        <v>60</v>
      </c>
    </row>
    <row r="111" spans="1:5" s="53" customFormat="1" ht="15" customHeight="1" x14ac:dyDescent="0.2">
      <c r="A111" s="10"/>
      <c r="B111" s="32">
        <v>0</v>
      </c>
      <c r="C111" s="49"/>
      <c r="D111" s="64" t="s">
        <v>57</v>
      </c>
      <c r="E111" s="53" t="s">
        <v>62</v>
      </c>
    </row>
    <row r="112" spans="1:5" s="53" customFormat="1" ht="15" customHeight="1" x14ac:dyDescent="0.2">
      <c r="A112" s="10"/>
      <c r="B112" s="32">
        <v>0</v>
      </c>
      <c r="C112" s="49"/>
      <c r="D112" s="64" t="s">
        <v>58</v>
      </c>
      <c r="E112" s="53" t="s">
        <v>61</v>
      </c>
    </row>
    <row r="113" spans="1:5" s="53" customFormat="1" ht="15" customHeight="1" x14ac:dyDescent="0.2">
      <c r="A113" s="10"/>
      <c r="B113" s="32">
        <v>0</v>
      </c>
      <c r="C113" s="49"/>
      <c r="D113" s="64">
        <v>-3301.01</v>
      </c>
      <c r="E113" s="53" t="s">
        <v>227</v>
      </c>
    </row>
    <row r="114" spans="1:5" s="53" customFormat="1" ht="15" customHeight="1" x14ac:dyDescent="0.2">
      <c r="A114" s="10"/>
      <c r="B114" s="32">
        <v>0</v>
      </c>
      <c r="C114" s="49"/>
      <c r="D114" s="64">
        <v>-3301.11</v>
      </c>
      <c r="E114" s="53" t="s">
        <v>228</v>
      </c>
    </row>
    <row r="115" spans="1:5" s="53" customFormat="1" ht="15" customHeight="1" x14ac:dyDescent="0.2">
      <c r="A115" s="10"/>
      <c r="B115" s="32">
        <v>0</v>
      </c>
      <c r="C115" s="49"/>
      <c r="D115" s="64" t="s">
        <v>63</v>
      </c>
      <c r="E115" s="53" t="s">
        <v>67</v>
      </c>
    </row>
    <row r="116" spans="1:5" s="53" customFormat="1" ht="15" customHeight="1" x14ac:dyDescent="0.2">
      <c r="A116" s="10"/>
      <c r="B116" s="32">
        <v>0</v>
      </c>
      <c r="C116" s="49"/>
      <c r="D116" s="64" t="s">
        <v>64</v>
      </c>
      <c r="E116" s="53" t="s">
        <v>68</v>
      </c>
    </row>
    <row r="117" spans="1:5" s="53" customFormat="1" ht="15" customHeight="1" x14ac:dyDescent="0.2">
      <c r="A117" s="10"/>
      <c r="B117" s="32">
        <v>0</v>
      </c>
      <c r="C117" s="49"/>
      <c r="D117" s="64" t="s">
        <v>65</v>
      </c>
      <c r="E117" s="53" t="s">
        <v>69</v>
      </c>
    </row>
    <row r="118" spans="1:5" s="53" customFormat="1" ht="15" customHeight="1" x14ac:dyDescent="0.2">
      <c r="A118" s="10"/>
      <c r="B118" s="32">
        <v>0</v>
      </c>
      <c r="C118" s="49"/>
      <c r="D118" s="64" t="s">
        <v>66</v>
      </c>
      <c r="E118" s="53" t="s">
        <v>70</v>
      </c>
    </row>
    <row r="119" spans="1:5" s="53" customFormat="1" ht="15" customHeight="1" x14ac:dyDescent="0.2">
      <c r="A119" s="10"/>
      <c r="B119" s="32">
        <v>87189.6</v>
      </c>
      <c r="C119" s="54">
        <f>B119</f>
        <v>87189.6</v>
      </c>
      <c r="D119" s="64" t="s">
        <v>164</v>
      </c>
      <c r="E119" s="53" t="s">
        <v>71</v>
      </c>
    </row>
    <row r="120" spans="1:5" s="53" customFormat="1" ht="15" customHeight="1" x14ac:dyDescent="0.2">
      <c r="A120" s="10"/>
      <c r="B120" s="32">
        <v>0</v>
      </c>
      <c r="C120" s="49"/>
      <c r="D120" s="64" t="s">
        <v>72</v>
      </c>
      <c r="E120" s="53" t="s">
        <v>73</v>
      </c>
    </row>
    <row r="121" spans="1:5" s="53" customFormat="1" ht="15" customHeight="1" x14ac:dyDescent="0.2">
      <c r="A121" s="10"/>
      <c r="B121" s="32">
        <f>SUM(4649+27722.8)</f>
        <v>32371.8</v>
      </c>
      <c r="C121" s="49"/>
      <c r="D121" s="64" t="s">
        <v>75</v>
      </c>
      <c r="E121" s="53" t="s">
        <v>74</v>
      </c>
    </row>
    <row r="122" spans="1:5" s="53" customFormat="1" ht="15" customHeight="1" x14ac:dyDescent="0.2">
      <c r="A122" s="10"/>
      <c r="B122" s="32">
        <v>0</v>
      </c>
      <c r="C122" s="49"/>
      <c r="D122" s="64" t="s">
        <v>76</v>
      </c>
      <c r="E122" s="53" t="s">
        <v>78</v>
      </c>
    </row>
    <row r="123" spans="1:5" s="53" customFormat="1" ht="15" customHeight="1" x14ac:dyDescent="0.2">
      <c r="A123" s="10"/>
      <c r="B123" s="32">
        <v>0</v>
      </c>
      <c r="C123" s="49"/>
      <c r="D123" s="64" t="s">
        <v>77</v>
      </c>
      <c r="E123" s="53" t="s">
        <v>79</v>
      </c>
    </row>
    <row r="124" spans="1:5" s="53" customFormat="1" ht="15" customHeight="1" x14ac:dyDescent="0.2">
      <c r="A124" s="10"/>
      <c r="B124" s="32">
        <v>0</v>
      </c>
      <c r="C124" s="54">
        <f>B124</f>
        <v>0</v>
      </c>
      <c r="D124" s="64" t="s">
        <v>165</v>
      </c>
      <c r="E124" s="53" t="s">
        <v>126</v>
      </c>
    </row>
    <row r="125" spans="1:5" s="53" customFormat="1" ht="15" customHeight="1" x14ac:dyDescent="0.2">
      <c r="A125" s="10"/>
      <c r="B125" s="32">
        <v>0</v>
      </c>
      <c r="C125" s="54">
        <f>B125</f>
        <v>0</v>
      </c>
      <c r="D125" s="64" t="s">
        <v>166</v>
      </c>
      <c r="E125" s="53" t="s">
        <v>110</v>
      </c>
    </row>
    <row r="126" spans="1:5" s="53" customFormat="1" ht="15" customHeight="1" x14ac:dyDescent="0.2">
      <c r="A126" s="10"/>
      <c r="B126" s="32">
        <v>0</v>
      </c>
      <c r="C126" s="54">
        <f>B126</f>
        <v>0</v>
      </c>
      <c r="D126" s="64" t="s">
        <v>8</v>
      </c>
      <c r="E126" s="53" t="s">
        <v>10</v>
      </c>
    </row>
    <row r="127" spans="1:5" s="53" customFormat="1" ht="15" customHeight="1" x14ac:dyDescent="0.2">
      <c r="A127" s="10"/>
      <c r="B127" s="32">
        <v>0</v>
      </c>
      <c r="C127" s="49"/>
      <c r="D127" s="64" t="s">
        <v>39</v>
      </c>
      <c r="E127" s="53" t="s">
        <v>44</v>
      </c>
    </row>
    <row r="128" spans="1:5" s="53" customFormat="1" ht="15" customHeight="1" x14ac:dyDescent="0.2">
      <c r="A128" s="10"/>
      <c r="B128" s="32">
        <v>0</v>
      </c>
      <c r="C128" s="49"/>
      <c r="D128" s="64" t="s">
        <v>40</v>
      </c>
      <c r="E128" s="53" t="s">
        <v>45</v>
      </c>
    </row>
    <row r="129" spans="1:5" s="53" customFormat="1" ht="15" customHeight="1" x14ac:dyDescent="0.2">
      <c r="A129" s="10"/>
      <c r="B129" s="32">
        <v>0</v>
      </c>
      <c r="C129" s="49"/>
      <c r="D129" s="64" t="s">
        <v>41</v>
      </c>
      <c r="E129" s="53" t="s">
        <v>46</v>
      </c>
    </row>
    <row r="130" spans="1:5" s="53" customFormat="1" ht="15" customHeight="1" x14ac:dyDescent="0.2">
      <c r="A130" s="10"/>
      <c r="B130" s="32">
        <v>0</v>
      </c>
      <c r="C130" s="49"/>
      <c r="D130" s="64" t="s">
        <v>42</v>
      </c>
      <c r="E130" s="53" t="s">
        <v>47</v>
      </c>
    </row>
    <row r="131" spans="1:5" s="53" customFormat="1" ht="15" customHeight="1" x14ac:dyDescent="0.2">
      <c r="A131" s="10"/>
      <c r="B131" s="32">
        <v>0</v>
      </c>
      <c r="C131" s="49"/>
      <c r="D131" s="64" t="s">
        <v>43</v>
      </c>
      <c r="E131" s="53" t="s">
        <v>48</v>
      </c>
    </row>
    <row r="132" spans="1:5" s="53" customFormat="1" ht="15" customHeight="1" x14ac:dyDescent="0.2">
      <c r="A132" s="10"/>
      <c r="B132" s="32">
        <v>0</v>
      </c>
      <c r="C132" s="49"/>
      <c r="D132" s="64" t="s">
        <v>81</v>
      </c>
      <c r="E132" s="53" t="s">
        <v>86</v>
      </c>
    </row>
    <row r="133" spans="1:5" s="53" customFormat="1" ht="15" customHeight="1" x14ac:dyDescent="0.2">
      <c r="A133" s="10"/>
      <c r="B133" s="32">
        <v>0</v>
      </c>
      <c r="C133" s="49"/>
      <c r="D133" s="64" t="s">
        <v>82</v>
      </c>
      <c r="E133" s="53" t="s">
        <v>87</v>
      </c>
    </row>
    <row r="134" spans="1:5" s="53" customFormat="1" ht="15" customHeight="1" x14ac:dyDescent="0.2">
      <c r="A134" s="10"/>
      <c r="B134" s="32">
        <v>0</v>
      </c>
      <c r="C134" s="49"/>
      <c r="D134" s="64" t="s">
        <v>83</v>
      </c>
      <c r="E134" s="53" t="s">
        <v>88</v>
      </c>
    </row>
    <row r="135" spans="1:5" s="53" customFormat="1" ht="15" customHeight="1" x14ac:dyDescent="0.2">
      <c r="A135" s="10"/>
      <c r="B135" s="32">
        <v>0</v>
      </c>
      <c r="C135" s="49"/>
      <c r="D135" s="64" t="s">
        <v>84</v>
      </c>
      <c r="E135" s="53" t="s">
        <v>89</v>
      </c>
    </row>
    <row r="136" spans="1:5" s="53" customFormat="1" ht="15" customHeight="1" x14ac:dyDescent="0.2">
      <c r="A136" s="10"/>
      <c r="B136" s="32">
        <v>0</v>
      </c>
      <c r="C136" s="49"/>
      <c r="D136" s="64" t="s">
        <v>85</v>
      </c>
      <c r="E136" s="53" t="s">
        <v>90</v>
      </c>
    </row>
    <row r="137" spans="1:5" s="53" customFormat="1" ht="15" customHeight="1" x14ac:dyDescent="0.2">
      <c r="A137" s="10"/>
      <c r="B137" s="32">
        <v>0</v>
      </c>
      <c r="C137" s="54">
        <f>B137</f>
        <v>0</v>
      </c>
      <c r="D137" s="64">
        <v>-466</v>
      </c>
      <c r="E137" s="53" t="s">
        <v>11</v>
      </c>
    </row>
    <row r="138" spans="1:5" s="53" customFormat="1" ht="15" customHeight="1" x14ac:dyDescent="0.2">
      <c r="A138" s="10"/>
      <c r="B138" s="32">
        <v>0</v>
      </c>
      <c r="C138" s="49"/>
      <c r="D138" s="64" t="s">
        <v>115</v>
      </c>
      <c r="E138" s="53" t="s">
        <v>112</v>
      </c>
    </row>
    <row r="139" spans="1:5" s="53" customFormat="1" ht="15" customHeight="1" x14ac:dyDescent="0.2">
      <c r="A139" s="10"/>
      <c r="B139" s="32">
        <v>0</v>
      </c>
      <c r="C139" s="49"/>
      <c r="D139" s="64" t="s">
        <v>144</v>
      </c>
      <c r="E139" s="53" t="s">
        <v>113</v>
      </c>
    </row>
    <row r="140" spans="1:5" ht="13.5" thickBot="1" x14ac:dyDescent="0.25">
      <c r="B140" s="34">
        <f>SUM(B107-B108-B109-B110-B111-B112-B113-B114-B115-B116-B117-B118+B119-B120-B121-B122-B123+B124+B125+B126-B127-B128-B129-B130-B131-B132-B133-B134-B135-B136-B137+B138+B139)</f>
        <v>931894.04999999993</v>
      </c>
      <c r="C140" s="35">
        <f>SUM(C107+C119+C124+C125+C126-C137)</f>
        <v>1417468.3</v>
      </c>
    </row>
    <row r="141" spans="1:5" ht="13.5" thickTop="1" x14ac:dyDescent="0.2">
      <c r="D141" s="77"/>
    </row>
    <row r="144" spans="1:5" x14ac:dyDescent="0.2">
      <c r="D144" s="77"/>
    </row>
  </sheetData>
  <mergeCells count="3">
    <mergeCell ref="A1:E1"/>
    <mergeCell ref="D3:E3"/>
    <mergeCell ref="D5:E5"/>
  </mergeCells>
  <phoneticPr fontId="5" type="noConversion"/>
  <pageMargins left="0.27559055118110237" right="0.23622047244094491" top="0.59055118110236227" bottom="0.6692913385826772" header="0.31496062992125984" footer="0.15748031496062992"/>
  <pageSetup scale="50" firstPageNumber="8" fitToHeight="2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0"/>
  <sheetViews>
    <sheetView showGridLines="0" zoomScaleNormal="100" workbookViewId="0">
      <selection activeCell="I45" sqref="I45"/>
    </sheetView>
  </sheetViews>
  <sheetFormatPr baseColWidth="10" defaultRowHeight="12.75" x14ac:dyDescent="0.2"/>
  <cols>
    <col min="1" max="1" width="3.7109375" style="3" customWidth="1"/>
    <col min="2" max="2" width="36.7109375" style="1" customWidth="1"/>
    <col min="3" max="3" width="14.7109375" customWidth="1"/>
    <col min="4" max="4" width="9.7109375" customWidth="1"/>
    <col min="5" max="5" width="3.7109375" style="3" customWidth="1"/>
    <col min="6" max="6" width="36.7109375" customWidth="1"/>
    <col min="7" max="7" width="14.7109375" customWidth="1"/>
    <col min="8" max="8" width="12.140625" bestFit="1" customWidth="1"/>
  </cols>
  <sheetData>
    <row r="1" spans="1:9" ht="30" customHeight="1" x14ac:dyDescent="0.2">
      <c r="A1" s="78" t="s">
        <v>187</v>
      </c>
      <c r="B1" s="82"/>
      <c r="C1" s="82"/>
      <c r="D1" s="82"/>
      <c r="E1" s="82"/>
      <c r="F1" s="82"/>
      <c r="G1" s="83"/>
    </row>
    <row r="2" spans="1:9" ht="15" customHeight="1" x14ac:dyDescent="0.2">
      <c r="A2" s="20"/>
      <c r="B2" s="21"/>
      <c r="C2" s="21"/>
      <c r="D2" s="21"/>
      <c r="E2" s="21"/>
      <c r="F2" s="21"/>
    </row>
    <row r="3" spans="1:9" s="8" customFormat="1" ht="15" customHeight="1" x14ac:dyDescent="0.2">
      <c r="A3" s="87" t="s">
        <v>94</v>
      </c>
      <c r="B3" s="88"/>
      <c r="C3" s="19" t="str">
        <f>Basisdaten!B3</f>
        <v>Muster</v>
      </c>
      <c r="D3" s="10"/>
      <c r="E3" s="11"/>
      <c r="G3"/>
    </row>
    <row r="4" spans="1:9" s="8" customFormat="1" ht="15" customHeight="1" x14ac:dyDescent="0.2">
      <c r="A4" s="87" t="s">
        <v>93</v>
      </c>
      <c r="B4" s="88" t="s">
        <v>93</v>
      </c>
      <c r="C4" s="19" t="str">
        <f>Basisdaten!B7</f>
        <v>202_</v>
      </c>
      <c r="D4" s="10"/>
      <c r="E4" s="11"/>
    </row>
    <row r="5" spans="1:9" s="8" customFormat="1" ht="15" customHeight="1" x14ac:dyDescent="0.2">
      <c r="A5" s="87" t="s">
        <v>135</v>
      </c>
      <c r="B5" s="88" t="s">
        <v>93</v>
      </c>
      <c r="C5" s="47">
        <f>Basisdaten!B5</f>
        <v>0.99</v>
      </c>
      <c r="D5" s="10"/>
      <c r="E5" s="11"/>
    </row>
    <row r="6" spans="1:9" s="8" customFormat="1" ht="15" customHeight="1" x14ac:dyDescent="0.2">
      <c r="B6" s="21"/>
      <c r="C6" s="22"/>
      <c r="D6" s="10"/>
      <c r="E6" s="11"/>
    </row>
    <row r="7" spans="1:9" s="8" customFormat="1" ht="15" customHeight="1" x14ac:dyDescent="0.2">
      <c r="A7" s="7"/>
      <c r="C7" s="10"/>
      <c r="D7" s="10"/>
      <c r="E7" s="11"/>
    </row>
    <row r="8" spans="1:9" s="8" customFormat="1" ht="15" customHeight="1" x14ac:dyDescent="0.2">
      <c r="A8" s="89" t="s">
        <v>109</v>
      </c>
      <c r="B8" s="89"/>
      <c r="C8" s="89"/>
      <c r="D8" s="89"/>
      <c r="E8" s="89"/>
      <c r="F8" s="89"/>
      <c r="G8" s="82"/>
    </row>
    <row r="9" spans="1:9" s="8" customFormat="1" ht="15" customHeight="1" x14ac:dyDescent="0.2">
      <c r="A9" s="7"/>
      <c r="E9" s="7"/>
    </row>
    <row r="10" spans="1:9" s="8" customFormat="1" ht="15" customHeight="1" x14ac:dyDescent="0.2">
      <c r="A10" s="12" t="s">
        <v>95</v>
      </c>
      <c r="B10" s="9" t="s">
        <v>188</v>
      </c>
      <c r="C10" s="13">
        <f>Basisdaten!B9</f>
        <v>5437</v>
      </c>
      <c r="D10" s="14"/>
      <c r="E10" s="62" t="s">
        <v>99</v>
      </c>
      <c r="F10" s="9" t="s">
        <v>4</v>
      </c>
      <c r="G10" s="15">
        <f>Basisdaten!B62</f>
        <v>1801370.31</v>
      </c>
    </row>
    <row r="11" spans="1:9" s="8" customFormat="1" ht="15" customHeight="1" x14ac:dyDescent="0.2">
      <c r="A11" s="12" t="s">
        <v>96</v>
      </c>
      <c r="B11" s="9" t="s">
        <v>119</v>
      </c>
      <c r="C11" s="15">
        <f>Basisdaten!B27</f>
        <v>16528336.07</v>
      </c>
      <c r="D11" s="14"/>
      <c r="E11" s="62" t="s">
        <v>100</v>
      </c>
      <c r="F11" s="9" t="s">
        <v>5</v>
      </c>
      <c r="G11" s="15">
        <f>Basisdaten!B76</f>
        <v>1435222.58</v>
      </c>
      <c r="H11" s="38"/>
      <c r="I11" s="39"/>
    </row>
    <row r="12" spans="1:9" s="8" customFormat="1" ht="15" customHeight="1" x14ac:dyDescent="0.2">
      <c r="A12" s="61" t="s">
        <v>97</v>
      </c>
      <c r="B12" s="9" t="s">
        <v>6</v>
      </c>
      <c r="C12" s="15">
        <f>Basisdaten!B34</f>
        <v>13196854.9</v>
      </c>
      <c r="D12" s="14"/>
      <c r="E12" s="62" t="s">
        <v>101</v>
      </c>
      <c r="F12" s="9" t="s">
        <v>7</v>
      </c>
      <c r="G12" s="15">
        <f>Basisdaten!B103</f>
        <v>1671407.42</v>
      </c>
    </row>
    <row r="13" spans="1:9" s="8" customFormat="1" ht="15" customHeight="1" x14ac:dyDescent="0.2">
      <c r="A13" s="61" t="s">
        <v>98</v>
      </c>
      <c r="B13" s="9" t="s">
        <v>106</v>
      </c>
      <c r="C13" s="15">
        <f>Basisdaten!B48</f>
        <v>6921.9399999999987</v>
      </c>
      <c r="D13" s="14"/>
      <c r="E13" s="62" t="s">
        <v>102</v>
      </c>
      <c r="F13" s="9" t="s">
        <v>127</v>
      </c>
      <c r="G13" s="15">
        <f>Basisdaten!B140</f>
        <v>931894.04999999993</v>
      </c>
    </row>
    <row r="14" spans="1:9" s="8" customFormat="1" ht="15" customHeight="1" x14ac:dyDescent="0.2">
      <c r="A14" s="7"/>
      <c r="E14" s="7"/>
    </row>
    <row r="15" spans="1:9" s="8" customFormat="1" ht="15" customHeight="1" x14ac:dyDescent="0.2">
      <c r="A15" s="7"/>
      <c r="E15" s="7"/>
    </row>
    <row r="16" spans="1:9" s="8" customFormat="1" ht="15" customHeight="1" x14ac:dyDescent="0.2">
      <c r="A16" s="12">
        <v>1</v>
      </c>
      <c r="B16" s="16" t="s">
        <v>13</v>
      </c>
      <c r="C16" s="84" t="s">
        <v>218</v>
      </c>
      <c r="D16" s="85"/>
      <c r="E16" s="86"/>
      <c r="F16" s="17">
        <f>G11/C10</f>
        <v>263.97325363251792</v>
      </c>
    </row>
    <row r="17" spans="1:7" s="8" customFormat="1" ht="15" customHeight="1" x14ac:dyDescent="0.2">
      <c r="A17" s="7"/>
      <c r="E17" s="7"/>
      <c r="G17" s="39"/>
    </row>
    <row r="18" spans="1:7" s="8" customFormat="1" ht="15" customHeight="1" x14ac:dyDescent="0.2">
      <c r="A18" s="12">
        <v>2</v>
      </c>
      <c r="B18" s="16" t="s">
        <v>15</v>
      </c>
      <c r="C18" s="84" t="s">
        <v>219</v>
      </c>
      <c r="D18" s="85"/>
      <c r="E18" s="86"/>
      <c r="F18" s="18">
        <f>G11/C12</f>
        <v>0.10875489583506749</v>
      </c>
      <c r="G18" s="40"/>
    </row>
    <row r="19" spans="1:7" s="8" customFormat="1" ht="15" customHeight="1" x14ac:dyDescent="0.2">
      <c r="A19" s="7"/>
      <c r="B19" s="41"/>
      <c r="E19" s="7"/>
      <c r="G19" s="40"/>
    </row>
    <row r="20" spans="1:7" s="8" customFormat="1" ht="15" customHeight="1" x14ac:dyDescent="0.2">
      <c r="A20" s="12">
        <v>3</v>
      </c>
      <c r="B20" s="16" t="s">
        <v>16</v>
      </c>
      <c r="C20" s="84" t="s">
        <v>220</v>
      </c>
      <c r="D20" s="85"/>
      <c r="E20" s="86"/>
      <c r="F20" s="18">
        <f>C13/C11</f>
        <v>4.1879230738560354E-4</v>
      </c>
      <c r="G20" s="40"/>
    </row>
    <row r="21" spans="1:7" s="8" customFormat="1" ht="15" customHeight="1" x14ac:dyDescent="0.2">
      <c r="A21" s="7"/>
      <c r="E21" s="7"/>
    </row>
    <row r="22" spans="1:7" s="8" customFormat="1" ht="15" customHeight="1" x14ac:dyDescent="0.2">
      <c r="A22" s="12">
        <v>4</v>
      </c>
      <c r="B22" s="16" t="s">
        <v>18</v>
      </c>
      <c r="C22" s="84" t="s">
        <v>221</v>
      </c>
      <c r="D22" s="85"/>
      <c r="E22" s="86"/>
      <c r="F22" s="18">
        <f>G12/G10</f>
        <v>0.92785331851061759</v>
      </c>
    </row>
    <row r="23" spans="1:7" s="8" customFormat="1" ht="15" customHeight="1" x14ac:dyDescent="0.2">
      <c r="A23" s="7"/>
      <c r="B23" s="41"/>
      <c r="E23" s="7"/>
    </row>
    <row r="24" spans="1:7" s="8" customFormat="1" ht="15" customHeight="1" x14ac:dyDescent="0.2">
      <c r="A24" s="12">
        <v>5</v>
      </c>
      <c r="B24" s="16" t="s">
        <v>17</v>
      </c>
      <c r="C24" s="84" t="s">
        <v>222</v>
      </c>
      <c r="D24" s="85"/>
      <c r="E24" s="86"/>
      <c r="F24" s="18">
        <f>G12/C11</f>
        <v>0.10112375576835665</v>
      </c>
    </row>
    <row r="25" spans="1:7" s="8" customFormat="1" ht="15" customHeight="1" x14ac:dyDescent="0.2">
      <c r="A25" s="7"/>
      <c r="E25" s="7"/>
    </row>
    <row r="26" spans="1:7" s="8" customFormat="1" ht="15" customHeight="1" x14ac:dyDescent="0.2">
      <c r="A26" s="12">
        <v>6</v>
      </c>
      <c r="B26" s="16" t="s">
        <v>19</v>
      </c>
      <c r="C26" s="84" t="s">
        <v>223</v>
      </c>
      <c r="D26" s="85"/>
      <c r="E26" s="86"/>
      <c r="F26" s="18">
        <f>(C13+G13)/C11</f>
        <v>5.6800393338081484E-2</v>
      </c>
    </row>
    <row r="27" spans="1:7" s="8" customFormat="1" ht="15" customHeight="1" x14ac:dyDescent="0.2">
      <c r="A27" s="7"/>
      <c r="E27" s="7"/>
    </row>
    <row r="28" spans="1:7" s="8" customFormat="1" ht="15" customHeight="1" x14ac:dyDescent="0.2">
      <c r="A28" s="7"/>
      <c r="E28" s="7"/>
    </row>
    <row r="29" spans="1:7" s="8" customFormat="1" ht="15" customHeight="1" x14ac:dyDescent="0.2">
      <c r="A29" s="7"/>
      <c r="E29" s="7"/>
    </row>
    <row r="30" spans="1:7" s="8" customFormat="1" ht="15" customHeight="1" x14ac:dyDescent="0.2">
      <c r="A30" s="7"/>
      <c r="E30" s="7"/>
    </row>
    <row r="31" spans="1:7" s="8" customFormat="1" ht="15" customHeight="1" x14ac:dyDescent="0.2">
      <c r="A31" s="89" t="s">
        <v>114</v>
      </c>
      <c r="B31" s="89"/>
      <c r="C31" s="89"/>
      <c r="D31" s="89"/>
      <c r="E31" s="89"/>
      <c r="F31" s="89"/>
      <c r="G31" s="82"/>
    </row>
    <row r="32" spans="1:7" s="8" customFormat="1" ht="15" customHeight="1" x14ac:dyDescent="0.2">
      <c r="A32" s="7"/>
      <c r="E32" s="7"/>
    </row>
    <row r="33" spans="1:9" s="8" customFormat="1" ht="15" customHeight="1" x14ac:dyDescent="0.2">
      <c r="A33" s="12" t="s">
        <v>95</v>
      </c>
      <c r="B33" s="9" t="s">
        <v>188</v>
      </c>
      <c r="C33" s="13">
        <f>Basisdaten!B9</f>
        <v>5437</v>
      </c>
      <c r="D33" s="14"/>
      <c r="E33" s="62" t="s">
        <v>99</v>
      </c>
      <c r="F33" s="9" t="s">
        <v>4</v>
      </c>
      <c r="G33" s="15">
        <f>Basisdaten!C62</f>
        <v>1200181.7599999998</v>
      </c>
    </row>
    <row r="34" spans="1:9" s="8" customFormat="1" ht="15" customHeight="1" x14ac:dyDescent="0.2">
      <c r="A34" s="12" t="s">
        <v>96</v>
      </c>
      <c r="B34" s="9" t="s">
        <v>119</v>
      </c>
      <c r="C34" s="15">
        <f>Basisdaten!C27</f>
        <v>17850717.960000001</v>
      </c>
      <c r="D34" s="14"/>
      <c r="E34" s="62" t="s">
        <v>100</v>
      </c>
      <c r="F34" s="9" t="s">
        <v>5</v>
      </c>
      <c r="G34" s="15">
        <f>Basisdaten!C76</f>
        <v>-4767138.24</v>
      </c>
      <c r="H34" s="38"/>
      <c r="I34" s="39"/>
    </row>
    <row r="35" spans="1:9" s="8" customFormat="1" ht="15" customHeight="1" x14ac:dyDescent="0.2">
      <c r="A35" s="61" t="s">
        <v>97</v>
      </c>
      <c r="B35" s="9" t="s">
        <v>6</v>
      </c>
      <c r="C35" s="15">
        <f>Basisdaten!C34</f>
        <v>13196854.9</v>
      </c>
      <c r="D35" s="14"/>
      <c r="E35" s="62" t="s">
        <v>101</v>
      </c>
      <c r="F35" s="9" t="s">
        <v>7</v>
      </c>
      <c r="G35" s="15">
        <f>Basisdaten!C103</f>
        <v>1554648.21</v>
      </c>
    </row>
    <row r="36" spans="1:9" s="8" customFormat="1" ht="15" customHeight="1" x14ac:dyDescent="0.2">
      <c r="A36" s="61" t="s">
        <v>98</v>
      </c>
      <c r="B36" s="9" t="s">
        <v>106</v>
      </c>
      <c r="C36" s="15">
        <f>Basisdaten!C48</f>
        <v>-26206.11</v>
      </c>
      <c r="D36" s="14"/>
      <c r="E36" s="62" t="s">
        <v>102</v>
      </c>
      <c r="F36" s="9" t="s">
        <v>127</v>
      </c>
      <c r="G36" s="15">
        <f>Basisdaten!C140</f>
        <v>1417468.3</v>
      </c>
    </row>
    <row r="37" spans="1:9" s="8" customFormat="1" ht="15" customHeight="1" x14ac:dyDescent="0.2">
      <c r="A37" s="7"/>
      <c r="E37" s="7"/>
    </row>
    <row r="38" spans="1:9" s="8" customFormat="1" ht="15" customHeight="1" x14ac:dyDescent="0.2">
      <c r="A38" s="7"/>
      <c r="E38" s="7"/>
    </row>
    <row r="39" spans="1:9" s="8" customFormat="1" ht="15" customHeight="1" x14ac:dyDescent="0.2">
      <c r="A39" s="12">
        <v>1</v>
      </c>
      <c r="B39" s="16" t="s">
        <v>13</v>
      </c>
      <c r="C39" s="84" t="s">
        <v>218</v>
      </c>
      <c r="D39" s="85"/>
      <c r="E39" s="86"/>
      <c r="F39" s="17">
        <f>G34/C33</f>
        <v>-876.79570351296672</v>
      </c>
    </row>
    <row r="40" spans="1:9" s="8" customFormat="1" ht="15" customHeight="1" x14ac:dyDescent="0.2">
      <c r="A40" s="7"/>
      <c r="E40" s="7"/>
      <c r="G40" s="39"/>
    </row>
    <row r="41" spans="1:9" s="8" customFormat="1" ht="15" customHeight="1" x14ac:dyDescent="0.2">
      <c r="A41" s="12">
        <v>2</v>
      </c>
      <c r="B41" s="16" t="s">
        <v>15</v>
      </c>
      <c r="C41" s="84" t="s">
        <v>219</v>
      </c>
      <c r="D41" s="85"/>
      <c r="E41" s="86"/>
      <c r="F41" s="18">
        <f>G34/C35</f>
        <v>-0.36123290557661586</v>
      </c>
      <c r="G41" s="40"/>
    </row>
    <row r="42" spans="1:9" s="8" customFormat="1" ht="15" customHeight="1" x14ac:dyDescent="0.2">
      <c r="A42" s="7"/>
      <c r="B42" s="41"/>
      <c r="E42" s="7"/>
      <c r="G42" s="40"/>
    </row>
    <row r="43" spans="1:9" s="8" customFormat="1" ht="15" customHeight="1" x14ac:dyDescent="0.2">
      <c r="A43" s="12">
        <v>3</v>
      </c>
      <c r="B43" s="16" t="s">
        <v>16</v>
      </c>
      <c r="C43" s="84" t="s">
        <v>220</v>
      </c>
      <c r="D43" s="85"/>
      <c r="E43" s="86"/>
      <c r="F43" s="18">
        <f>C36/C34</f>
        <v>-1.4680703632606157E-3</v>
      </c>
      <c r="G43" s="40"/>
    </row>
    <row r="44" spans="1:9" s="8" customFormat="1" ht="15" customHeight="1" x14ac:dyDescent="0.2">
      <c r="A44" s="7"/>
      <c r="E44" s="7"/>
    </row>
    <row r="45" spans="1:9" s="8" customFormat="1" ht="15" customHeight="1" x14ac:dyDescent="0.2">
      <c r="A45" s="12">
        <v>4</v>
      </c>
      <c r="B45" s="16" t="s">
        <v>18</v>
      </c>
      <c r="C45" s="84" t="s">
        <v>221</v>
      </c>
      <c r="D45" s="85"/>
      <c r="E45" s="86"/>
      <c r="F45" s="18">
        <f>G35/G33</f>
        <v>1.2953439735661374</v>
      </c>
    </row>
    <row r="46" spans="1:9" s="8" customFormat="1" ht="15" customHeight="1" x14ac:dyDescent="0.2">
      <c r="A46" s="7"/>
      <c r="B46" s="41"/>
      <c r="E46" s="7"/>
    </row>
    <row r="47" spans="1:9" s="8" customFormat="1" ht="15" customHeight="1" x14ac:dyDescent="0.2">
      <c r="A47" s="12">
        <v>5</v>
      </c>
      <c r="B47" s="16" t="s">
        <v>17</v>
      </c>
      <c r="C47" s="84" t="s">
        <v>222</v>
      </c>
      <c r="D47" s="85"/>
      <c r="E47" s="86"/>
      <c r="F47" s="18">
        <f>G35/C34</f>
        <v>8.7091634828563497E-2</v>
      </c>
    </row>
    <row r="48" spans="1:9" s="8" customFormat="1" ht="15" customHeight="1" x14ac:dyDescent="0.2">
      <c r="A48" s="7"/>
      <c r="E48" s="7"/>
    </row>
    <row r="49" spans="1:7" s="8" customFormat="1" ht="15" customHeight="1" x14ac:dyDescent="0.2">
      <c r="A49" s="12">
        <v>6</v>
      </c>
      <c r="B49" s="16" t="s">
        <v>19</v>
      </c>
      <c r="C49" s="84" t="s">
        <v>223</v>
      </c>
      <c r="D49" s="85"/>
      <c r="E49" s="86"/>
      <c r="F49" s="18">
        <f>(C36+G36)/C34</f>
        <v>7.7938724544163923E-2</v>
      </c>
    </row>
    <row r="50" spans="1:7" x14ac:dyDescent="0.2">
      <c r="A50" s="6"/>
      <c r="B50" s="2"/>
      <c r="C50" s="2"/>
      <c r="D50" s="2"/>
      <c r="E50" s="6"/>
      <c r="F50" s="2"/>
      <c r="G50" s="2"/>
    </row>
  </sheetData>
  <mergeCells count="18">
    <mergeCell ref="C49:E49"/>
    <mergeCell ref="A3:B3"/>
    <mergeCell ref="A4:B4"/>
    <mergeCell ref="A8:G8"/>
    <mergeCell ref="A31:G31"/>
    <mergeCell ref="C39:E39"/>
    <mergeCell ref="C41:E41"/>
    <mergeCell ref="C43:E43"/>
    <mergeCell ref="C45:E45"/>
    <mergeCell ref="C47:E47"/>
    <mergeCell ref="A1:G1"/>
    <mergeCell ref="C24:E24"/>
    <mergeCell ref="C22:E22"/>
    <mergeCell ref="C26:E26"/>
    <mergeCell ref="C16:E16"/>
    <mergeCell ref="C18:E18"/>
    <mergeCell ref="C20:E20"/>
    <mergeCell ref="A5:B5"/>
  </mergeCells>
  <phoneticPr fontId="5" type="noConversion"/>
  <pageMargins left="0.78740157480314965" right="0.78740157480314965" top="0.98425196850393704" bottom="0.98425196850393704" header="0.51181102362204722" footer="0.51181102362204722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Basisdaten</vt:lpstr>
      <vt:lpstr>Kennzahlenauswertung Budget</vt:lpstr>
      <vt:lpstr>Basisdaten!Druckbereich</vt:lpstr>
      <vt:lpstr>'Kennzahlenauswertung Budget'!Druckbereich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Kennzahlen Budget</dc:title>
  <dc:creator>Schmellentin Marc  DVIGA</dc:creator>
  <cp:lastModifiedBy>Fischer Gabriela  DVIGA</cp:lastModifiedBy>
  <cp:lastPrinted>2016-06-22T12:56:03Z</cp:lastPrinted>
  <dcterms:created xsi:type="dcterms:W3CDTF">2012-08-15T06:37:58Z</dcterms:created>
  <dcterms:modified xsi:type="dcterms:W3CDTF">2024-03-18T14:21:11Z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3c1e8816-45cc-4382-9c32-c9c286db1212</vt:lpwstr>
  </property>
</Properties>
</file>