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ate1904="1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DGS-GDI-Gesundheitsversorgung\DGS-GDI-Mitarbeitende\GVS0907\Sektion Langzeitversorgung\Betrbew stat Pflegeeinrichtungen\Stellenplan\Richtstellenplan\"/>
    </mc:Choice>
  </mc:AlternateContent>
  <xr:revisionPtr revIDLastSave="0" documentId="13_ncr:1_{38525436-E32F-4950-82FF-FFB66C86F8CA}" xr6:coauthVersionLast="47" xr6:coauthVersionMax="47" xr10:uidLastSave="{00000000-0000-0000-0000-000000000000}"/>
  <workbookProtection workbookAlgorithmName="SHA-512" workbookHashValue="1NaLx62FZZ80tP7qIOYrNi4iS5r9WpKTqw36Ej/SRNpIoHA+SBkYzF//dtREhJ84eivch5LLpLapOg+NIKmr5A==" workbookSaltValue="qyGqDdq8b8W2SgV7dVOLtw==" workbookSpinCount="100000" lockStructure="1"/>
  <bookViews>
    <workbookView xWindow="30612" yWindow="-108" windowWidth="30936" windowHeight="16776" tabRatio="618" activeTab="1" xr2:uid="{00000000-000D-0000-FFFF-FFFF00000000}"/>
  </bookViews>
  <sheets>
    <sheet name="Erläuterungen" sheetId="1" r:id="rId1"/>
    <sheet name="IST-Stellenplan" sheetId="2" r:id="rId2"/>
    <sheet name="Berechnung Richtstellenplan" sheetId="3" r:id="rId3"/>
    <sheet name="Auswertung" sheetId="4" r:id="rId4"/>
    <sheet name="Ambulante Pflege" sheetId="5" r:id="rId5"/>
  </sheets>
  <definedNames>
    <definedName name="_xlnm.Print_Area" localSheetId="4">'Ambulante Pflege'!$A$1:$E$30</definedName>
    <definedName name="_xlnm.Print_Area" localSheetId="3">Auswertung!$A$1:$F$22</definedName>
    <definedName name="_xlnm.Print_Area" localSheetId="2">'Berechnung Richtstellenplan'!$A$1:$F$73</definedName>
    <definedName name="_xlnm.Print_Area" localSheetId="0">Erläuterungen!$A$1:$A$59</definedName>
    <definedName name="_xlnm.Print_Area" localSheetId="1">'IST-Stellenplan'!$A$1:$E$41</definedName>
    <definedName name="Z_E1810E4B_257E_4ED6_AB5A_5BD18FD55160_.wvu.Cols" localSheetId="4" hidden="1">'Ambulante Pflege'!$F:$F</definedName>
    <definedName name="Z_E1810E4B_257E_4ED6_AB5A_5BD18FD55160_.wvu.PrintArea" localSheetId="4" hidden="1">'Ambulante Pflege'!$A$1:$E$30</definedName>
    <definedName name="Z_E1810E4B_257E_4ED6_AB5A_5BD18FD55160_.wvu.PrintArea" localSheetId="3" hidden="1">Auswertung!$A$4:$H$22</definedName>
    <definedName name="Z_E1810E4B_257E_4ED6_AB5A_5BD18FD55160_.wvu.PrintArea" localSheetId="2" hidden="1">'Berechnung Richtstellenplan'!$A$1:$F$73</definedName>
    <definedName name="Z_E1810E4B_257E_4ED6_AB5A_5BD18FD55160_.wvu.PrintArea" localSheetId="0" hidden="1">Erläuterungen!$A$1:$A$59</definedName>
    <definedName name="Z_E1810E4B_257E_4ED6_AB5A_5BD18FD55160_.wvu.PrintArea" localSheetId="1" hidden="1">'IST-Stellenplan'!$A$1:$E$41</definedName>
    <definedName name="Z_E1810E4B_257E_4ED6_AB5A_5BD18FD55160_.wvu.Rows" localSheetId="1" hidden="1">'IST-Stellenplan'!$41:$41</definedName>
  </definedNames>
  <calcPr calcId="191029" iterate="1"/>
  <customWorkbookViews>
    <customWorkbookView name="Bürki Maja - Persönliche Ansicht" guid="{E1810E4B-257E-4ED6-AB5A-5BD18FD55160}" mergeInterval="0" personalView="1" maximized="1" xWindow="2551" yWindow="-9" windowWidth="2578" windowHeight="1408" tabRatio="597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3" l="1"/>
  <c r="E21" i="5" l="1"/>
  <c r="F2" i="4"/>
  <c r="B2" i="4"/>
  <c r="B1" i="4"/>
  <c r="D5" i="3"/>
  <c r="B5" i="3"/>
  <c r="E2" i="5" l="1"/>
  <c r="B4" i="3"/>
  <c r="D1" i="3"/>
  <c r="E19" i="2" l="1"/>
  <c r="D23" i="3" l="1"/>
  <c r="E29" i="2"/>
  <c r="E15" i="5" l="1"/>
  <c r="E11" i="5" l="1"/>
  <c r="E17" i="5" s="1"/>
  <c r="E23" i="5" s="1"/>
  <c r="D11" i="4" l="1"/>
  <c r="D10" i="4"/>
  <c r="E34" i="2"/>
  <c r="E35" i="2" l="1"/>
  <c r="E37" i="2" s="1"/>
  <c r="D65" i="3" s="1"/>
  <c r="E12" i="2"/>
  <c r="E21" i="2" s="1"/>
  <c r="F37" i="3" l="1"/>
  <c r="D19" i="4"/>
  <c r="D12" i="4"/>
  <c r="D44" i="3"/>
  <c r="D46" i="3"/>
  <c r="D50" i="3"/>
  <c r="D54" i="3"/>
  <c r="D48" i="3"/>
  <c r="D53" i="3"/>
  <c r="D47" i="3"/>
  <c r="D45" i="3"/>
  <c r="D43" i="3"/>
  <c r="D42" i="3"/>
  <c r="D49" i="3"/>
  <c r="D51" i="3"/>
  <c r="D52" i="3"/>
  <c r="F39" i="3"/>
  <c r="D55" i="3" l="1"/>
  <c r="D56" i="3" s="1"/>
  <c r="D9" i="4"/>
  <c r="D57" i="3" l="1"/>
  <c r="D59" i="3" s="1"/>
  <c r="D62" i="3" s="1"/>
  <c r="D38" i="3"/>
  <c r="D63" i="3" s="1"/>
  <c r="D66" i="3" l="1"/>
  <c r="D8" i="4"/>
  <c r="E62" i="3" l="1"/>
  <c r="F12" i="4"/>
  <c r="F11" i="4"/>
  <c r="F10" i="4"/>
  <c r="D69" i="3" l="1"/>
  <c r="F22" i="4" s="1"/>
  <c r="B8" i="4"/>
  <c r="E63" i="3"/>
  <c r="E38" i="3" s="1"/>
  <c r="H8" i="4" l="1"/>
  <c r="D18" i="4"/>
  <c r="D20" i="4" s="1"/>
  <c r="F20" i="4" s="1"/>
  <c r="B9" i="4"/>
  <c r="B12" i="4" l="1"/>
  <c r="B11" i="4"/>
  <c r="B10" i="4"/>
</calcChain>
</file>

<file path=xl/sharedStrings.xml><?xml version="1.0" encoding="utf-8"?>
<sst xmlns="http://schemas.openxmlformats.org/spreadsheetml/2006/main" count="191" uniqueCount="143">
  <si>
    <t xml:space="preserve">  davon anwesende Mitarbeitende pro Nacht</t>
  </si>
  <si>
    <t xml:space="preserve">  Jahresarbeitszeit in Stunden</t>
  </si>
  <si>
    <t>Aktuell</t>
  </si>
  <si>
    <t>Stichtag:</t>
  </si>
  <si>
    <t>Assistenzpersonal</t>
  </si>
  <si>
    <t>IST-Stellenplan</t>
  </si>
  <si>
    <t xml:space="preserve">Richtstellenplan </t>
  </si>
  <si>
    <t>Daten der Institution</t>
  </si>
  <si>
    <t>Berechnungen</t>
  </si>
  <si>
    <t>Zwischensumme in Stellen</t>
  </si>
  <si>
    <t>Zuschläge</t>
  </si>
  <si>
    <t>Pflegebedarfsstufe 0 (ohne Pflegebedarf)</t>
  </si>
  <si>
    <t>Pflegebedarfsstufe 1-a</t>
  </si>
  <si>
    <t>Pflegebedarfsstufe 2-b</t>
  </si>
  <si>
    <t>Pflegebedarfsstufe 3-c</t>
  </si>
  <si>
    <t>Pflegebedarfsstufe 4-d</t>
  </si>
  <si>
    <t>Pflegebedarfsstufe 5-e</t>
  </si>
  <si>
    <t>Pflegebedarfsstufe 6-f</t>
  </si>
  <si>
    <t>Pflegebedarfsstufe 7-g</t>
  </si>
  <si>
    <t>Pflegebedarfsstufe 8-h</t>
  </si>
  <si>
    <t>Pflegebedarfsstufe 9-i</t>
  </si>
  <si>
    <t>Pflegebedarfsstufe 10-j</t>
  </si>
  <si>
    <t>Pflegebedarfsstufe 11-k</t>
  </si>
  <si>
    <t>Pflegebedarfsstufe 12-l  a)</t>
  </si>
  <si>
    <t>Pflegebedarfsstufe 12-l  b)</t>
  </si>
  <si>
    <t>Register</t>
  </si>
  <si>
    <t>- Name und Ort der Institution</t>
  </si>
  <si>
    <t>- Angabe des Stichtags</t>
  </si>
  <si>
    <t>Richtstellenplan für KVG-pflichtige Leistungen</t>
  </si>
  <si>
    <t>Gesamtpflegeaufwand KVG-pflichtiger Leistungen in Minuten</t>
  </si>
  <si>
    <t>Summe KVG-pflichtiger Leistungen in Minuten</t>
  </si>
  <si>
    <t>in Stellen</t>
  </si>
  <si>
    <t>in Prozent</t>
  </si>
  <si>
    <t>Anzahl Personen gesamt</t>
  </si>
  <si>
    <t xml:space="preserve">durchschnittliche Leistung pro Person in Stunden pro Woche </t>
  </si>
  <si>
    <t>Erfüllung Richtstellenplan Pflege =&gt; Betreuungsstellen / Anteil am Stellenplan Pflege</t>
  </si>
  <si>
    <t>in Minuten</t>
  </si>
  <si>
    <t>Verfügbare Zeit pro Bewohner und Tag für die Betreuung in Minuten</t>
  </si>
  <si>
    <t>Erfüllung Richtstellenplan Pflege =&gt; Betreuungsstellen - in Stellenprozenten</t>
  </si>
  <si>
    <t>Betreuung</t>
  </si>
  <si>
    <t>Saldo Stellen nicht KVG-pflichtige Betreuung</t>
  </si>
  <si>
    <t>Fachpersonal Pflege und Betreuung</t>
  </si>
  <si>
    <t>Besten Dank für Ihre Mitarbeit!</t>
  </si>
  <si>
    <t>Pflegebedarfsstufe 12-l  b) (erhöhter Pflegebedarf)</t>
  </si>
  <si>
    <t>Überschuss Stellenplan Pflege und zusätzliche Betreuung</t>
  </si>
  <si>
    <t>Freiwillige Mitarbeitende mit direkten Bewohnerkontakten</t>
  </si>
  <si>
    <t>Anzahl</t>
  </si>
  <si>
    <t>Total IST-Stellen für separat ausgewiesene Betreuung</t>
  </si>
  <si>
    <t>Total Stellen Freiwillige Mitarbeitende für separat ausgewiesene Betreuung</t>
  </si>
  <si>
    <t>Stellenprozente</t>
  </si>
  <si>
    <r>
      <t xml:space="preserve">KLV-Stunden </t>
    </r>
    <r>
      <rPr>
        <sz val="10"/>
        <rFont val="Arial"/>
        <family val="2"/>
      </rPr>
      <t>(ganzes Jahr)</t>
    </r>
  </si>
  <si>
    <t>Erfüllung Soll-Wert</t>
  </si>
  <si>
    <t>Bemerkungen</t>
  </si>
  <si>
    <t>Bestätigung der Richtigkeit:</t>
  </si>
  <si>
    <r>
      <t xml:space="preserve">IST-Stellenplan Bereich Pflege und Betreuung
</t>
    </r>
    <r>
      <rPr>
        <sz val="10"/>
        <rFont val="Arial"/>
        <family val="2"/>
      </rPr>
      <t>bitte nur grüne, rosa und blaue Felder ausfüllen</t>
    </r>
  </si>
  <si>
    <t>Die Angaben in den grünen Feldern entsprechen im Tertiär- Sekundär- und Assistenzbereich der Deklaration im OdA-Tool</t>
  </si>
  <si>
    <t>- die geleisteten KLV-Stunden kumuliert für das ganze Jahr</t>
  </si>
  <si>
    <t>Assistenzpersonal Pflege und Betreuung / Lernende / Studierende</t>
  </si>
  <si>
    <r>
      <t>Total Fach- und Assistenzpersonal für separat ausgewiesene Betreuung 
*</t>
    </r>
    <r>
      <rPr>
        <sz val="10"/>
        <rFont val="Arial"/>
        <family val="2"/>
      </rPr>
      <t>(Lernende / Studierende werden zu 30 % gewichtet)</t>
    </r>
  </si>
  <si>
    <r>
      <t xml:space="preserve">Total Assistenzpersonal Pflege und Betreuung
</t>
    </r>
    <r>
      <rPr>
        <sz val="10"/>
        <rFont val="Arial"/>
        <family val="2"/>
      </rPr>
      <t>*(Lernende / Studierende werden zu 30 % gewichtet)</t>
    </r>
  </si>
  <si>
    <r>
      <t>Total IST-Stellenplan Pflege und Betreuung
*</t>
    </r>
    <r>
      <rPr>
        <sz val="10"/>
        <rFont val="Arial"/>
        <family val="2"/>
      </rPr>
      <t>(Lernende / Studierende werden zu 30 % gewichtet)</t>
    </r>
  </si>
  <si>
    <t>Lernende / Studierende (Pensum gemäss Anstellungsvertrag einsetzen)*</t>
  </si>
  <si>
    <t>Total IST-Stellenplan Pflege und Betreuung</t>
  </si>
  <si>
    <t>Richtstellenplan für KVG-pflichtige Leistungen / Total IST-Stellenplan Pflege + Betreuung</t>
  </si>
  <si>
    <t>Total IST-Stellen für separat ausgewiesene Betreuung - in Stellenprozenten</t>
  </si>
  <si>
    <r>
      <t>Saldo Stellen nicht KVG-pflichtige Betreuung -  in Stellenprozenten / Anteil am Gesamtstellenplan</t>
    </r>
    <r>
      <rPr>
        <b/>
        <vertAlign val="superscript"/>
        <sz val="12"/>
        <rFont val="Arial"/>
        <family val="2"/>
      </rPr>
      <t>1</t>
    </r>
  </si>
  <si>
    <t>die Summe der Stellenprozente der Lernenden / Studierenden</t>
  </si>
  <si>
    <t>die Summe der Stellenprozente Praktikanten und Zivildienstleistenden</t>
  </si>
  <si>
    <t>Der Überschuss aus dem Stellenplan Pflege und die Eingaben zu den zusätzlichen Betreuungspersonen weisen die vorhandenen Stellen für Betreuung aus.</t>
  </si>
  <si>
    <t>- Ausfüllen der rosa markierten Felder</t>
  </si>
  <si>
    <t>- des Personalbestands Pflege und Betreuung (IST-Stellenplan)</t>
  </si>
  <si>
    <t>- der Auswertung und Gegenüberstellung von IST und SOLL (Auswertung)</t>
  </si>
  <si>
    <t>Lernende / Studierende (Pensum gemäss Anstellungsvertrag)*</t>
  </si>
  <si>
    <t xml:space="preserve">Praktikanten / Zivildienstleistende (mit einer Anstellung von drei Monaten und mehr) </t>
  </si>
  <si>
    <r>
      <t xml:space="preserve">IST-Stellenplan 
</t>
    </r>
    <r>
      <rPr>
        <sz val="10"/>
        <rFont val="Arial"/>
        <family val="2"/>
      </rPr>
      <t>bitte nur rosa Felder ausfüllen</t>
    </r>
  </si>
  <si>
    <r>
      <t xml:space="preserve">Total IST-Stellen für separat ausgewiesene Betreuung
</t>
    </r>
    <r>
      <rPr>
        <sz val="10"/>
        <rFont val="Arial"/>
        <family val="2"/>
      </rPr>
      <t>*(Lernende / Studierende werden zu 30 % gewichtet)</t>
    </r>
  </si>
  <si>
    <r>
      <t xml:space="preserve">Grade Mix
</t>
    </r>
    <r>
      <rPr>
        <b/>
        <sz val="9"/>
        <rFont val="Arial"/>
        <family val="2"/>
      </rPr>
      <t>für den Q-Bericht aus dem IST-Bestand</t>
    </r>
  </si>
  <si>
    <t xml:space="preserve">Assistenzpersonal </t>
  </si>
  <si>
    <t>Pflegepersonal mit Sekundarstufe ll EFZ oder FA</t>
  </si>
  <si>
    <t>Fachpersonal ambulante Pflege</t>
  </si>
  <si>
    <t>Total Fachpersonal ambulante Pflege</t>
  </si>
  <si>
    <t>Assistenzpersonal ambulante Pflege</t>
  </si>
  <si>
    <t>Total Assistenzpersonal ambulante Pflege</t>
  </si>
  <si>
    <t>Total IST-Stellenplan ambulante Pflege</t>
  </si>
  <si>
    <t>Tertiärabschluss</t>
  </si>
  <si>
    <t>Sekundarstufe ll EFZ oder FA</t>
  </si>
  <si>
    <t>- ausfüllen der grün, rosa und blauen Felder</t>
  </si>
  <si>
    <t xml:space="preserve">die Summe der Stellenprozente aller Mitarbeiter der Tertiärstufe / Höhere Fachschule </t>
  </si>
  <si>
    <t>die Summe der Stellenprozente aller Mitarbeiter der Sekundarstufe ll EFZ oder FA</t>
  </si>
  <si>
    <t>die Summe der Stellenprozente aller Mitarbeiter der Sekundarstufe ll EBA</t>
  </si>
  <si>
    <t>die Summe der Stellenprozente aller Mitarbeiter anderer Pflegeassistenz</t>
  </si>
  <si>
    <r>
      <t>Das gesamte Formular ha</t>
    </r>
    <r>
      <rPr>
        <sz val="10"/>
        <rFont val="Arial"/>
        <family val="2"/>
      </rPr>
      <t>t fünf</t>
    </r>
    <r>
      <rPr>
        <sz val="10"/>
        <color indexed="8"/>
        <rFont val="Arial"/>
        <family val="2"/>
      </rPr>
      <t xml:space="preserve"> Registerblätter: </t>
    </r>
  </si>
  <si>
    <t>- Anzahl der anwesende Mitarbeiter pro Nacht</t>
  </si>
  <si>
    <t>- Pflegebedarfssstufen 1-a bis 12-l a, bitte tragen Sie die Anzahl Bewohner pro Pflegebedarfsstufe ein</t>
  </si>
  <si>
    <t>- Personen welche sowohl im stationären Bereich als auch in der Inhouse-Spitex tätig sind</t>
  </si>
  <si>
    <r>
      <t xml:space="preserve">  werden auf den entsprechenden St</t>
    </r>
    <r>
      <rPr>
        <sz val="10"/>
        <rFont val="Arial"/>
        <family val="2"/>
      </rPr>
      <t>ellenplänen mit den tatsächlich geleisteten Stellenprozenten aufgeführt</t>
    </r>
  </si>
  <si>
    <t>Diese Seite zeigt Ihnen per Stichtag die Gegenüberstellung von Richtstellenplan zum IST–Stellenplan.</t>
  </si>
  <si>
    <t>Anzahl Bewohner pro Tag</t>
  </si>
  <si>
    <t>Anzahl Bewohner (Total)</t>
  </si>
  <si>
    <t>Pflegebedarfsstufe 12-l  b)  (IST-Summe der Min./Tag aller Bewohner)</t>
  </si>
  <si>
    <t>Durchschnittliche direkte Pflegeminuten pro Bewohner, Stufe und Tag</t>
  </si>
  <si>
    <t>Verfügbare Zeit pro Bewohner und Tag für die Betreuung</t>
  </si>
  <si>
    <t>- des Pflege- und Betreuungsbedarfs der Bewohner (Berechnung Richtstellenplan)</t>
  </si>
  <si>
    <r>
      <t xml:space="preserve">- Für die Pflegebedarfsstufe 12-l b sind </t>
    </r>
    <r>
      <rPr>
        <b/>
        <sz val="10"/>
        <rFont val="Arial"/>
        <family val="2"/>
      </rPr>
      <t>die zeitlich erhöhten Pflegeaufwände manuell einzufügen
  (IST-Summe der Min./Tag aller Bewohner).</t>
    </r>
  </si>
  <si>
    <t>Total Stunden Freiwillige Mitarbeitende pro Jahr</t>
  </si>
  <si>
    <r>
      <t>Soll-Stellen</t>
    </r>
    <r>
      <rPr>
        <sz val="10"/>
        <rFont val="Arial"/>
        <family val="2"/>
      </rPr>
      <t xml:space="preserve"> (aufgrund der KLV-Stunden / 1'266 Std. pro Stelle)</t>
    </r>
  </si>
  <si>
    <t>Der Teil ambulante Pflege ist nur für Wohnen mit Dienstleistungen (Betreutes Wohnen / Inhouse-Spitex) auszufüllen</t>
  </si>
  <si>
    <r>
      <t>Der Grade Mix wird aus dem IST-Bestand berechnet und au</t>
    </r>
    <r>
      <rPr>
        <sz val="10"/>
        <rFont val="Arial"/>
        <family val="2"/>
      </rPr>
      <t>ch im Qualitäts-Bericht au</t>
    </r>
    <r>
      <rPr>
        <sz val="10"/>
        <color indexed="8"/>
        <rFont val="Arial"/>
        <family val="2"/>
      </rPr>
      <t>fgeführt.</t>
    </r>
  </si>
  <si>
    <t xml:space="preserve">- korrekte Zuordnung der Berufsabschlüsse / Qualifikationen, siehe Richtlinien zum Stellenplan </t>
  </si>
  <si>
    <t>Name und Ort der
Institution:</t>
  </si>
  <si>
    <t xml:space="preserve"> Name und Ort der Institution:</t>
  </si>
  <si>
    <t xml:space="preserve">  Zeitzuschlag Nachtdienst 10 % von 23.00-06.00 Uhr</t>
  </si>
  <si>
    <t>mindestens 40 % Fachpersonal Pflege und Betreuung</t>
  </si>
  <si>
    <t>davon mindestens 50 % Pflegepersonal mit Tertiärabschluss / Höhere Fachschule</t>
  </si>
  <si>
    <t>Name und  Ort der
Institution:</t>
  </si>
  <si>
    <r>
      <rPr>
        <b/>
        <sz val="10"/>
        <rFont val="Arial"/>
        <family val="2"/>
      </rPr>
      <t>Tertiärstufe / Höhere Fachschule</t>
    </r>
    <r>
      <rPr>
        <sz val="10"/>
        <rFont val="Arial"/>
        <family val="2"/>
      </rPr>
      <t xml:space="preserve">
Leitung Pflege und Betreuung / Pflegedienstleitung
Stabsfunktionen im Bereich Pflege und Betreuung (zum Beispiel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Ausbildung, Qualität)
Pflegefachfrau und Pflegefachmann FH                                                                                                                                                                                              Pflegefachfrau und Pflegefachmann HF
Gleichwertig anerkannte Diplomabschlüsse: AKP, PSYKP, KWS, IKP, DNll
Pflegefachfrau und Pflegefachmann DN I
Altenpflegerin und Altenpfleger mit Kompetenzbescheinigung SRK
Altenpflegerin und Altenpfleger mit Kompetenzbescheinigung SRK über pflegerische Kompetenzen DNl                           (ausschliesslich für die Bereiche Geriatrie und Gerontopsychiatrie)                                                                                                                                                        Fachfrau und Fachmann Langzeitpflege und -betreuung (mit eidgenössischer Berufsprüfung)                                                                                                                     (Kantonaler Abschluss noch gültig bis und mit Ausbildungsjahr 2014)</t>
    </r>
  </si>
  <si>
    <t>Total Fachpersonal Pflege und Betreuung inklusive Leitung Pflege und Betreuung und Stabsfunktionen</t>
  </si>
  <si>
    <t>Berechnung Richtstellenplan für KVG-Pflichtige Leistungen
bitte nur rosa Felder ausfüllen</t>
  </si>
  <si>
    <t>Gegenüberstellung Richtstellenplan und IST-Stellenplan</t>
  </si>
  <si>
    <t>Stellenplan ambulante Pflegeleistungen ab 2017</t>
  </si>
  <si>
    <t xml:space="preserve">Eläuterungen zum Richtstellenplan </t>
  </si>
  <si>
    <r>
      <rPr>
        <b/>
        <sz val="10"/>
        <rFont val="Arial"/>
        <family val="2"/>
      </rPr>
      <t>Sekundarstufe ll EFZ oder FA</t>
    </r>
    <r>
      <rPr>
        <sz val="10"/>
        <rFont val="Arial"/>
        <family val="2"/>
      </rPr>
      <t xml:space="preserve">
Fachfrau und Fachmann Gesundheit EFZ
Fachfrau und Fachmann Langzeitpflege und -betreuung (ohne eidgenössische Berufsprüfung)</t>
    </r>
    <r>
      <rPr>
        <sz val="8"/>
        <rFont val="Arial"/>
        <family val="2"/>
      </rPr>
      <t xml:space="preserve">
</t>
    </r>
    <r>
      <rPr>
        <sz val="10"/>
        <rFont val="Arial"/>
        <family val="2"/>
      </rPr>
      <t>Pflegerin und Pfleger FA SRK 
Gelernte Hauspflegerin und Hauspfleger EFZ
Fachfrau und Fachmann Betreuung EFZ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>(Fachrichtung Betagtenbetreuung)</t>
    </r>
    <r>
      <rPr>
        <sz val="8"/>
        <rFont val="Arial"/>
        <family val="2"/>
      </rPr>
      <t xml:space="preserve"> </t>
    </r>
    <r>
      <rPr>
        <sz val="10"/>
        <rFont val="Arial"/>
        <family val="2"/>
      </rPr>
      <t xml:space="preserve">oder gleichwertig anerkannter Abschluss
Betagtenbetreuerin und Betagtenbetreuer
Altenpflegerin und Altenpfleger ohne Kompetenzbescheinigung SRK     </t>
    </r>
  </si>
  <si>
    <t>Aktivierungs- und Beschäftigungstherapeutin und -therapeut mit Ausbildung
Aktivierungs- und Beschäftigungstherapeutin und -therapeut ohne Ausbildung
Weitere: zum Beispiel Sozialpädagogin und Sozialpädagoge</t>
  </si>
  <si>
    <r>
      <t xml:space="preserve">Praktikanten / Zivildienstleistende mit Anstellung von 3 Mt. und mehr </t>
    </r>
    <r>
      <rPr>
        <sz val="8"/>
        <rFont val="Arial"/>
        <family val="2"/>
      </rPr>
      <t>(das Pensum gemäss Vertrag ist einzusetzen)</t>
    </r>
  </si>
  <si>
    <t>Drei miteinander verknüpfte Excel-Formulare bilden ein Instrument für die Abbildung der IST-Situation per Stichtag und die Berechnung der Richtwerte</t>
  </si>
  <si>
    <r>
      <rPr>
        <b/>
        <sz val="10"/>
        <rFont val="Arial"/>
        <family val="2"/>
      </rPr>
      <t>Sekundarstufe ll EBA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Assistentin und Assistent Gesundheit und Soziales (AGS)                                                                                                                            Pflegeassistentin und Pflegeassistent mit 1 jähriger Ausbildung (sind den AGS gleichgestellt)</t>
    </r>
  </si>
  <si>
    <r>
      <rPr>
        <b/>
        <sz val="10"/>
        <rFont val="Arial"/>
        <family val="2"/>
      </rPr>
      <t>Anderes Pflegeassistenzpersonal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Medizinische Praxisassistentin und Medizinischer Praxisassistent
Pflegehelferin und Pflegehelfer SRK (Kursumfang: 120 Stunden Theorie, 12 Tage Praktikum)
Pflegehelferin und Pflegehelfer ohne Ausbildung
Weitere Assistenzpersonen</t>
    </r>
  </si>
  <si>
    <r>
      <t xml:space="preserve">Die Angaben zum Fach- und Assistenzpersonal für separat ausgewiesene Betreuung sind </t>
    </r>
    <r>
      <rPr>
        <b/>
        <sz val="10"/>
        <color rgb="FF000000"/>
        <rFont val="Arial"/>
        <family val="2"/>
      </rPr>
      <t>neu obligatorisch</t>
    </r>
    <r>
      <rPr>
        <sz val="10"/>
        <color rgb="FF000000"/>
        <rFont val="Arial"/>
        <family val="2"/>
      </rPr>
      <t xml:space="preserve"> und werden zu den Betreuungsstellen gezählt. </t>
    </r>
  </si>
  <si>
    <t xml:space="preserve">  Strukturzeit in Minuten (+ 16 %, reiner Pflegeaufwand KVG-pflichtiger Leistungen entspricht 84 %) </t>
  </si>
  <si>
    <t>Das Formular "IST-Stellenplan" bildet die aktuelle Personalsituation in Bezug auf Qualifikationen und Stellenprozente im Bereich Pflege und Betreuung per Stichtag 31. Dezember ab. Wir bitten um:</t>
  </si>
  <si>
    <t>Mit dem Formular Berechnung Richtstllenplan für KVG-pflichtige Leistungen erfolgt die Messung der Pflegeminuten pro Jahr und Bewohner je Pflegestufe inklusive verschiedener Zuschläge. Wir bitten um:</t>
  </si>
  <si>
    <r>
      <t>Diese Se</t>
    </r>
    <r>
      <rPr>
        <sz val="10"/>
        <rFont val="Arial"/>
        <family val="2"/>
      </rPr>
      <t>ite</t>
    </r>
    <r>
      <rPr>
        <sz val="10"/>
        <color indexed="8"/>
        <rFont val="Arial"/>
        <family val="2"/>
      </rPr>
      <t xml:space="preserve"> zeigt Ihnen per Stichtag die Personalsituation gegenüber der geleisteten ambulanten KLV-Stunden vom ganzen Jahr. Wir bitten um:</t>
    </r>
  </si>
  <si>
    <t>Fach- und Assistenzpersonal für separat ausgewiesene Betreuung (obligatorisch)</t>
  </si>
  <si>
    <t>Freiwillige Mitarbeitende für separat ausgewiesene Betreuung (obligatorisch)</t>
  </si>
  <si>
    <t>BUR-Nummer der Institution:</t>
  </si>
  <si>
    <t>ZSR-Nummer der Institution:</t>
  </si>
  <si>
    <t>Stellenplan für stationäre Pflegeeinrichtungen ab 1.1.2024</t>
  </si>
  <si>
    <t>- BUR- und ZSR-Nummer der Institution</t>
  </si>
  <si>
    <t>Name und Ort der Institution:</t>
  </si>
  <si>
    <t>Das korrekte Ausfüllen der Berechnung Richtstellenplan wird mit Datum / Name durch die verantwortliche Person bestätigt.</t>
  </si>
  <si>
    <t>Das korrekte Ausfüllen des "Stellenplans für ambulante Pflegeleistungen" wird mit Datum / Name durch die verantwortliche Person bestätigt.</t>
  </si>
  <si>
    <t>Datum: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</si>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</sst>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#,##0__;"/>
    <numFmt numFmtId="167" formatCode="#,##0.00__;"/>
    <numFmt numFmtId="168" formatCode="#,##0.00__;\-#,##0.00__"/>
    <numFmt numFmtId="169" formatCode="#,##0%"/>
    <numFmt numFmtId="170" formatCode="0.0%"/>
    <numFmt numFmtId="171" formatCode="#,##0.0"/>
  </numFmts>
  <fonts count="27">
    <font>
      <sz val="11"/>
      <name val="Arial"/>
    </font>
    <font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vertAlign val="superscript"/>
      <sz val="2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sz val="8"/>
      <color indexed="10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85A6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255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1" fontId="0" fillId="0" borderId="0" xfId="0" applyNumberFormat="1"/>
    <xf numFmtId="43" fontId="0" fillId="0" borderId="0" xfId="0" applyNumberForma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6" fontId="5" fillId="0" borderId="3" xfId="1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6" fontId="5" fillId="0" borderId="3" xfId="1" applyNumberFormat="1" applyFont="1" applyBorder="1" applyAlignment="1">
      <alignment vertical="center"/>
    </xf>
    <xf numFmtId="166" fontId="11" fillId="0" borderId="3" xfId="1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167" fontId="11" fillId="0" borderId="3" xfId="0" applyNumberFormat="1" applyFont="1" applyBorder="1" applyAlignment="1">
      <alignment vertical="center"/>
    </xf>
    <xf numFmtId="2" fontId="11" fillId="0" borderId="2" xfId="0" applyNumberFormat="1" applyFont="1" applyBorder="1" applyAlignment="1">
      <alignment vertical="center"/>
    </xf>
    <xf numFmtId="166" fontId="10" fillId="0" borderId="3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8" fillId="0" borderId="0" xfId="3" applyAlignment="1">
      <alignment vertical="center"/>
    </xf>
    <xf numFmtId="166" fontId="10" fillId="0" borderId="6" xfId="0" applyNumberFormat="1" applyFont="1" applyBorder="1" applyAlignment="1">
      <alignment vertical="center"/>
    </xf>
    <xf numFmtId="166" fontId="10" fillId="0" borderId="3" xfId="1" applyNumberFormat="1" applyFont="1" applyFill="1" applyBorder="1" applyAlignment="1">
      <alignment vertical="center"/>
    </xf>
    <xf numFmtId="0" fontId="10" fillId="0" borderId="7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1"/>
    </xf>
    <xf numFmtId="0" fontId="10" fillId="0" borderId="7" xfId="0" applyFont="1" applyBorder="1" applyAlignment="1">
      <alignment vertical="center"/>
    </xf>
    <xf numFmtId="169" fontId="10" fillId="3" borderId="12" xfId="2" applyNumberFormat="1" applyFont="1" applyFill="1" applyBorder="1" applyAlignment="1" applyProtection="1">
      <alignment horizontal="center" vertical="center"/>
      <protection locked="0"/>
    </xf>
    <xf numFmtId="166" fontId="10" fillId="3" borderId="3" xfId="0" applyNumberFormat="1" applyFont="1" applyFill="1" applyBorder="1" applyAlignment="1" applyProtection="1">
      <alignment vertical="center"/>
      <protection locked="0"/>
    </xf>
    <xf numFmtId="166" fontId="10" fillId="3" borderId="1" xfId="0" applyNumberFormat="1" applyFont="1" applyFill="1" applyBorder="1" applyAlignment="1" applyProtection="1">
      <alignment vertical="center"/>
      <protection locked="0"/>
    </xf>
    <xf numFmtId="0" fontId="10" fillId="0" borderId="1" xfId="0" applyFont="1" applyBorder="1" applyAlignment="1">
      <alignment vertical="center"/>
    </xf>
    <xf numFmtId="0" fontId="10" fillId="4" borderId="4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horizontal="left" vertical="center" indent="1"/>
    </xf>
    <xf numFmtId="0" fontId="10" fillId="4" borderId="2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left" vertical="center" indent="1"/>
    </xf>
    <xf numFmtId="0" fontId="10" fillId="4" borderId="9" xfId="0" applyFont="1" applyFill="1" applyBorder="1" applyAlignment="1">
      <alignment horizontal="left" vertical="center" indent="1"/>
    </xf>
    <xf numFmtId="0" fontId="10" fillId="4" borderId="9" xfId="0" applyFont="1" applyFill="1" applyBorder="1" applyAlignment="1">
      <alignment vertical="center"/>
    </xf>
    <xf numFmtId="0" fontId="2" fillId="3" borderId="0" xfId="3" applyFont="1" applyFill="1" applyAlignment="1">
      <alignment vertical="center"/>
    </xf>
    <xf numFmtId="0" fontId="6" fillId="3" borderId="0" xfId="3" applyFont="1" applyFill="1" applyAlignment="1">
      <alignment horizontal="center" vertical="center"/>
    </xf>
    <xf numFmtId="0" fontId="6" fillId="3" borderId="7" xfId="3" applyFont="1" applyFill="1" applyBorder="1" applyAlignment="1">
      <alignment horizontal="center" vertical="center"/>
    </xf>
    <xf numFmtId="0" fontId="2" fillId="2" borderId="0" xfId="3" applyFont="1" applyFill="1" applyAlignment="1">
      <alignment vertical="center"/>
    </xf>
    <xf numFmtId="0" fontId="6" fillId="2" borderId="0" xfId="3" applyFont="1" applyFill="1" applyAlignment="1">
      <alignment horizontal="center" vertical="center"/>
    </xf>
    <xf numFmtId="168" fontId="10" fillId="0" borderId="3" xfId="0" applyNumberFormat="1" applyFont="1" applyBorder="1" applyAlignment="1">
      <alignment vertical="center"/>
    </xf>
    <xf numFmtId="169" fontId="10" fillId="2" borderId="12" xfId="2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70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167" fontId="5" fillId="2" borderId="3" xfId="0" applyNumberFormat="1" applyFont="1" applyFill="1" applyBorder="1" applyAlignment="1">
      <alignment vertical="center"/>
    </xf>
    <xf numFmtId="0" fontId="1" fillId="0" borderId="0" xfId="0" applyFont="1"/>
    <xf numFmtId="0" fontId="10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10" fillId="3" borderId="0" xfId="3" applyFont="1" applyFill="1" applyAlignment="1">
      <alignment vertical="center"/>
    </xf>
    <xf numFmtId="0" fontId="12" fillId="3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0" fontId="6" fillId="2" borderId="0" xfId="3" applyFont="1" applyFill="1" applyAlignment="1">
      <alignment vertical="center"/>
    </xf>
    <xf numFmtId="0" fontId="2" fillId="2" borderId="7" xfId="3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168" fontId="17" fillId="5" borderId="3" xfId="0" applyNumberFormat="1" applyFont="1" applyFill="1" applyBorder="1" applyAlignment="1">
      <alignment vertical="center"/>
    </xf>
    <xf numFmtId="170" fontId="17" fillId="5" borderId="3" xfId="0" applyNumberFormat="1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vertical="center"/>
    </xf>
    <xf numFmtId="0" fontId="17" fillId="5" borderId="7" xfId="0" applyFont="1" applyFill="1" applyBorder="1" applyAlignment="1">
      <alignment vertical="center"/>
    </xf>
    <xf numFmtId="167" fontId="17" fillId="5" borderId="11" xfId="0" applyNumberFormat="1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vertical="center"/>
    </xf>
    <xf numFmtId="14" fontId="5" fillId="3" borderId="14" xfId="3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>
      <alignment horizontal="right" vertical="center"/>
    </xf>
    <xf numFmtId="14" fontId="6" fillId="0" borderId="3" xfId="0" applyNumberFormat="1" applyFont="1" applyBorder="1" applyAlignment="1">
      <alignment vertical="center"/>
    </xf>
    <xf numFmtId="0" fontId="6" fillId="3" borderId="0" xfId="3" applyFont="1" applyFill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10" fillId="2" borderId="22" xfId="2" applyNumberFormat="1" applyFont="1" applyFill="1" applyBorder="1" applyAlignment="1" applyProtection="1">
      <alignment horizontal="center" vertical="center"/>
      <protection locked="0"/>
    </xf>
    <xf numFmtId="171" fontId="10" fillId="2" borderId="10" xfId="2" applyNumberFormat="1" applyFont="1" applyFill="1" applyBorder="1" applyAlignment="1" applyProtection="1">
      <alignment horizontal="center" vertical="center"/>
      <protection locked="0"/>
    </xf>
    <xf numFmtId="169" fontId="10" fillId="2" borderId="22" xfId="2" applyNumberFormat="1" applyFont="1" applyFill="1" applyBorder="1" applyAlignment="1" applyProtection="1">
      <alignment horizontal="center" vertical="center"/>
      <protection locked="0"/>
    </xf>
    <xf numFmtId="169" fontId="10" fillId="2" borderId="10" xfId="2" applyNumberFormat="1" applyFont="1" applyFill="1" applyBorder="1" applyAlignment="1" applyProtection="1">
      <alignment horizontal="center" vertical="center"/>
      <protection locked="0"/>
    </xf>
    <xf numFmtId="169" fontId="10" fillId="3" borderId="22" xfId="2" applyNumberFormat="1" applyFont="1" applyFill="1" applyBorder="1" applyAlignment="1" applyProtection="1">
      <alignment horizontal="center" vertical="center"/>
      <protection locked="0"/>
    </xf>
    <xf numFmtId="169" fontId="10" fillId="3" borderId="10" xfId="2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Alignment="1">
      <alignment vertical="center"/>
    </xf>
    <xf numFmtId="0" fontId="10" fillId="0" borderId="0" xfId="3" applyFont="1"/>
    <xf numFmtId="0" fontId="5" fillId="0" borderId="0" xfId="3" applyFont="1" applyAlignment="1">
      <alignment horizontal="right" vertical="center"/>
    </xf>
    <xf numFmtId="0" fontId="10" fillId="0" borderId="0" xfId="3" applyFont="1" applyAlignment="1">
      <alignment vertical="center"/>
    </xf>
    <xf numFmtId="14" fontId="5" fillId="0" borderId="0" xfId="3" applyNumberFormat="1" applyFont="1" applyAlignment="1">
      <alignment vertical="center"/>
    </xf>
    <xf numFmtId="0" fontId="5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169" fontId="5" fillId="0" borderId="17" xfId="2" applyNumberFormat="1" applyFont="1" applyBorder="1" applyAlignment="1" applyProtection="1">
      <alignment horizontal="center" vertical="center"/>
    </xf>
    <xf numFmtId="0" fontId="10" fillId="0" borderId="0" xfId="3" applyFont="1" applyAlignment="1">
      <alignment vertical="center" wrapText="1"/>
    </xf>
    <xf numFmtId="0" fontId="10" fillId="0" borderId="5" xfId="3" applyFont="1" applyBorder="1" applyAlignment="1">
      <alignment vertical="center" wrapText="1"/>
    </xf>
    <xf numFmtId="0" fontId="10" fillId="0" borderId="24" xfId="3" applyFont="1" applyBorder="1" applyAlignment="1">
      <alignment vertical="center" wrapText="1"/>
    </xf>
    <xf numFmtId="3" fontId="5" fillId="0" borderId="22" xfId="2" applyNumberFormat="1" applyFont="1" applyBorder="1" applyAlignment="1" applyProtection="1">
      <alignment horizontal="center" vertical="center"/>
    </xf>
    <xf numFmtId="9" fontId="5" fillId="0" borderId="10" xfId="2" applyFont="1" applyBorder="1" applyAlignment="1" applyProtection="1">
      <alignment horizontal="center" vertical="center"/>
    </xf>
    <xf numFmtId="169" fontId="10" fillId="3" borderId="34" xfId="2" applyNumberFormat="1" applyFont="1" applyFill="1" applyBorder="1" applyAlignment="1" applyProtection="1">
      <alignment horizontal="center" vertical="center"/>
      <protection locked="0"/>
    </xf>
    <xf numFmtId="4" fontId="5" fillId="0" borderId="17" xfId="3" applyNumberFormat="1" applyFont="1" applyBorder="1" applyAlignment="1">
      <alignment horizontal="center" vertical="center" wrapText="1"/>
    </xf>
    <xf numFmtId="4" fontId="5" fillId="3" borderId="17" xfId="3" applyNumberFormat="1" applyFont="1" applyFill="1" applyBorder="1" applyAlignment="1" applyProtection="1">
      <alignment horizontal="center" vertical="center" wrapText="1"/>
      <protection locked="0"/>
    </xf>
    <xf numFmtId="169" fontId="10" fillId="6" borderId="22" xfId="2" applyNumberFormat="1" applyFont="1" applyFill="1" applyBorder="1" applyAlignment="1" applyProtection="1">
      <alignment horizontal="center" vertical="center"/>
      <protection locked="0"/>
    </xf>
    <xf numFmtId="169" fontId="10" fillId="6" borderId="10" xfId="2" applyNumberFormat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>
      <alignment wrapText="1"/>
    </xf>
    <xf numFmtId="0" fontId="10" fillId="0" borderId="18" xfId="0" applyFont="1" applyBorder="1"/>
    <xf numFmtId="171" fontId="10" fillId="2" borderId="3" xfId="0" applyNumberFormat="1" applyFont="1" applyFill="1" applyBorder="1" applyAlignment="1">
      <alignment vertical="center"/>
    </xf>
    <xf numFmtId="0" fontId="6" fillId="3" borderId="36" xfId="3" applyFont="1" applyFill="1" applyBorder="1" applyAlignment="1">
      <alignment vertical="center" wrapText="1"/>
    </xf>
    <xf numFmtId="9" fontId="6" fillId="3" borderId="36" xfId="3" applyNumberFormat="1" applyFont="1" applyFill="1" applyBorder="1" applyAlignment="1">
      <alignment horizontal="center" vertical="center"/>
    </xf>
    <xf numFmtId="0" fontId="6" fillId="3" borderId="36" xfId="3" applyFont="1" applyFill="1" applyBorder="1" applyAlignment="1">
      <alignment horizontal="center" vertical="center"/>
    </xf>
    <xf numFmtId="170" fontId="6" fillId="3" borderId="36" xfId="3" applyNumberFormat="1" applyFont="1" applyFill="1" applyBorder="1" applyAlignment="1">
      <alignment horizontal="center" vertical="center"/>
    </xf>
    <xf numFmtId="0" fontId="6" fillId="3" borderId="37" xfId="3" applyFont="1" applyFill="1" applyBorder="1" applyAlignment="1">
      <alignment vertical="center" wrapText="1"/>
    </xf>
    <xf numFmtId="9" fontId="6" fillId="3" borderId="37" xfId="3" applyNumberFormat="1" applyFont="1" applyFill="1" applyBorder="1" applyAlignment="1">
      <alignment horizontal="center" vertical="center"/>
    </xf>
    <xf numFmtId="170" fontId="6" fillId="3" borderId="37" xfId="3" applyNumberFormat="1" applyFont="1" applyFill="1" applyBorder="1" applyAlignment="1">
      <alignment horizontal="center" vertical="center"/>
    </xf>
    <xf numFmtId="0" fontId="6" fillId="3" borderId="37" xfId="3" applyFont="1" applyFill="1" applyBorder="1" applyAlignment="1">
      <alignment horizontal="left" vertical="center" wrapText="1"/>
    </xf>
    <xf numFmtId="9" fontId="14" fillId="3" borderId="37" xfId="3" applyNumberFormat="1" applyFont="1" applyFill="1" applyBorder="1" applyAlignment="1">
      <alignment horizontal="left" vertical="center"/>
    </xf>
    <xf numFmtId="0" fontId="6" fillId="3" borderId="37" xfId="3" applyFont="1" applyFill="1" applyBorder="1" applyAlignment="1">
      <alignment vertical="center"/>
    </xf>
    <xf numFmtId="0" fontId="6" fillId="2" borderId="36" xfId="3" applyFont="1" applyFill="1" applyBorder="1" applyAlignment="1">
      <alignment vertical="center" wrapText="1"/>
    </xf>
    <xf numFmtId="0" fontId="6" fillId="2" borderId="36" xfId="3" applyFont="1" applyFill="1" applyBorder="1" applyAlignment="1">
      <alignment horizontal="center" vertical="center"/>
    </xf>
    <xf numFmtId="9" fontId="6" fillId="2" borderId="36" xfId="3" applyNumberFormat="1" applyFont="1" applyFill="1" applyBorder="1" applyAlignment="1">
      <alignment horizontal="center" vertical="center"/>
    </xf>
    <xf numFmtId="0" fontId="6" fillId="2" borderId="37" xfId="3" applyFont="1" applyFill="1" applyBorder="1" applyAlignment="1">
      <alignment vertical="center" wrapText="1"/>
    </xf>
    <xf numFmtId="0" fontId="6" fillId="2" borderId="37" xfId="3" applyFont="1" applyFill="1" applyBorder="1" applyAlignment="1">
      <alignment horizontal="center" vertical="center"/>
    </xf>
    <xf numFmtId="9" fontId="6" fillId="2" borderId="37" xfId="3" applyNumberFormat="1" applyFont="1" applyFill="1" applyBorder="1" applyAlignment="1">
      <alignment horizontal="center" vertical="center"/>
    </xf>
    <xf numFmtId="170" fontId="6" fillId="2" borderId="37" xfId="3" applyNumberFormat="1" applyFont="1" applyFill="1" applyBorder="1" applyAlignment="1">
      <alignment horizontal="center" vertical="center"/>
    </xf>
    <xf numFmtId="0" fontId="6" fillId="0" borderId="40" xfId="0" applyFont="1" applyBorder="1" applyAlignment="1">
      <alignment horizontal="right" vertical="center"/>
    </xf>
    <xf numFmtId="14" fontId="5" fillId="0" borderId="14" xfId="3" applyNumberFormat="1" applyFont="1" applyBorder="1" applyAlignment="1">
      <alignment vertical="center"/>
    </xf>
    <xf numFmtId="0" fontId="23" fillId="0" borderId="0" xfId="0" quotePrefix="1" applyFont="1" applyAlignment="1">
      <alignment vertical="center"/>
    </xf>
    <xf numFmtId="0" fontId="23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3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quotePrefix="1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10" fillId="7" borderId="0" xfId="0" applyFont="1" applyFill="1" applyAlignment="1">
      <alignment vertical="center" wrapText="1"/>
    </xf>
    <xf numFmtId="0" fontId="10" fillId="0" borderId="0" xfId="0" quotePrefix="1" applyFont="1" applyAlignment="1">
      <alignment vertical="center" wrapText="1"/>
    </xf>
    <xf numFmtId="0" fontId="10" fillId="0" borderId="0" xfId="0" quotePrefix="1" applyFont="1" applyAlignment="1">
      <alignment vertical="center"/>
    </xf>
    <xf numFmtId="0" fontId="21" fillId="0" borderId="0" xfId="0" quotePrefix="1" applyFont="1" applyAlignment="1">
      <alignment vertical="center" wrapText="1"/>
    </xf>
    <xf numFmtId="171" fontId="6" fillId="2" borderId="0" xfId="0" applyNumberFormat="1" applyFont="1" applyFill="1" applyAlignment="1">
      <alignment horizontal="center" vertical="center"/>
    </xf>
    <xf numFmtId="0" fontId="10" fillId="3" borderId="17" xfId="3" applyFont="1" applyFill="1" applyBorder="1" applyAlignment="1" applyProtection="1">
      <alignment vertical="center" wrapText="1"/>
      <protection locked="0"/>
    </xf>
    <xf numFmtId="0" fontId="5" fillId="0" borderId="18" xfId="3" applyFont="1" applyBorder="1" applyAlignment="1">
      <alignment horizontal="left" vertical="center" wrapText="1"/>
    </xf>
    <xf numFmtId="0" fontId="10" fillId="0" borderId="20" xfId="3" applyFont="1" applyBorder="1" applyAlignment="1">
      <alignment vertical="center" wrapText="1"/>
    </xf>
    <xf numFmtId="169" fontId="5" fillId="0" borderId="18" xfId="2" applyNumberFormat="1" applyFont="1" applyBorder="1" applyAlignment="1" applyProtection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9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5" fillId="0" borderId="18" xfId="3" applyFont="1" applyBorder="1" applyAlignment="1">
      <alignment horizontal="left" vertical="center" wrapText="1"/>
    </xf>
    <xf numFmtId="0" fontId="5" fillId="0" borderId="16" xfId="3" applyFont="1" applyBorder="1" applyAlignment="1">
      <alignment horizontal="left" vertical="center" wrapText="1"/>
    </xf>
    <xf numFmtId="0" fontId="10" fillId="0" borderId="19" xfId="3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5" fillId="0" borderId="20" xfId="3" applyFont="1" applyBorder="1" applyAlignment="1">
      <alignment horizontal="left" vertical="center" wrapText="1"/>
    </xf>
    <xf numFmtId="0" fontId="10" fillId="0" borderId="21" xfId="0" applyFont="1" applyBorder="1"/>
    <xf numFmtId="0" fontId="5" fillId="0" borderId="18" xfId="3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5" fillId="6" borderId="15" xfId="3" applyFont="1" applyFill="1" applyBorder="1" applyAlignment="1">
      <alignment horizontal="left" vertical="center" wrapText="1"/>
    </xf>
    <xf numFmtId="0" fontId="5" fillId="6" borderId="18" xfId="3" applyFont="1" applyFill="1" applyBorder="1" applyAlignment="1">
      <alignment horizontal="left" vertical="center" wrapText="1"/>
    </xf>
    <xf numFmtId="0" fontId="5" fillId="6" borderId="35" xfId="3" applyFont="1" applyFill="1" applyBorder="1" applyAlignment="1">
      <alignment horizontal="left" vertical="center" wrapText="1"/>
    </xf>
    <xf numFmtId="0" fontId="5" fillId="0" borderId="15" xfId="3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3" applyFont="1" applyAlignment="1">
      <alignment horizontal="left" vertical="center"/>
    </xf>
    <xf numFmtId="0" fontId="5" fillId="0" borderId="20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16" xfId="3" applyFont="1" applyBorder="1" applyAlignment="1">
      <alignment horizontal="left" vertical="center"/>
    </xf>
    <xf numFmtId="0" fontId="5" fillId="3" borderId="21" xfId="3" applyFont="1" applyFill="1" applyBorder="1" applyAlignment="1" applyProtection="1">
      <alignment vertical="center" wrapText="1"/>
      <protection locked="0"/>
    </xf>
    <xf numFmtId="0" fontId="10" fillId="3" borderId="21" xfId="3" applyFont="1" applyFill="1" applyBorder="1" applyAlignment="1" applyProtection="1">
      <alignment vertical="center" wrapText="1"/>
      <protection locked="0"/>
    </xf>
    <xf numFmtId="0" fontId="10" fillId="3" borderId="17" xfId="3" applyFon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10" fillId="0" borderId="20" xfId="3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" fillId="0" borderId="18" xfId="3" applyFont="1" applyBorder="1" applyAlignment="1">
      <alignment horizontal="left" vertical="center"/>
    </xf>
    <xf numFmtId="0" fontId="5" fillId="0" borderId="35" xfId="3" applyFont="1" applyBorder="1" applyAlignment="1">
      <alignment horizontal="left" vertical="center"/>
    </xf>
    <xf numFmtId="0" fontId="5" fillId="3" borderId="15" xfId="3" applyFont="1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wrapText="1"/>
      <protection locked="0"/>
    </xf>
    <xf numFmtId="0" fontId="0" fillId="3" borderId="35" xfId="0" applyFill="1" applyBorder="1" applyAlignment="1" applyProtection="1">
      <alignment wrapText="1"/>
      <protection locked="0"/>
    </xf>
    <xf numFmtId="0" fontId="10" fillId="0" borderId="18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38" xfId="3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10" fillId="0" borderId="29" xfId="3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0" fillId="0" borderId="25" xfId="3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10" fillId="0" borderId="28" xfId="3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5" fillId="0" borderId="15" xfId="3" applyFont="1" applyBorder="1" applyAlignment="1">
      <alignment horizontal="center" vertical="center"/>
    </xf>
    <xf numFmtId="0" fontId="10" fillId="0" borderId="32" xfId="3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5" fillId="0" borderId="23" xfId="3" applyFont="1" applyBorder="1" applyAlignment="1">
      <alignment horizontal="left" vertical="center" wrapText="1"/>
    </xf>
    <xf numFmtId="0" fontId="5" fillId="0" borderId="24" xfId="3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0" fillId="0" borderId="35" xfId="0" applyBorder="1"/>
    <xf numFmtId="0" fontId="1" fillId="3" borderId="41" xfId="0" applyFont="1" applyFill="1" applyBorder="1" applyAlignment="1" applyProtection="1">
      <protection locked="0"/>
    </xf>
    <xf numFmtId="0" fontId="1" fillId="3" borderId="41" xfId="0" applyFont="1" applyFill="1" applyBorder="1" applyProtection="1">
      <protection locked="0"/>
    </xf>
    <xf numFmtId="0" fontId="0" fillId="3" borderId="41" xfId="0" applyFill="1" applyBorder="1" applyAlignment="1" applyProtection="1">
      <protection locked="0"/>
    </xf>
  </cellXfs>
  <cellStyles count="4">
    <cellStyle name="Komma" xfId="1" builtinId="3"/>
    <cellStyle name="Prozent 2" xfId="2" xr:uid="{00000000-0005-0000-0000-000001000000}"/>
    <cellStyle name="Standard" xfId="0" builtinId="0"/>
    <cellStyle name="Standard 2" xfId="3" xr:uid="{00000000-0005-0000-0000-000003000000}"/>
  </cellStyles>
  <dxfs count="9">
    <dxf>
      <fill>
        <patternFill>
          <bgColor indexed="10"/>
        </patternFill>
      </fill>
    </dxf>
    <dxf>
      <font>
        <b/>
        <i val="0"/>
        <color auto="1"/>
        <name val="Cambria"/>
        <scheme val="none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11</xdr:row>
      <xdr:rowOff>7938</xdr:rowOff>
    </xdr:from>
    <xdr:to>
      <xdr:col>0</xdr:col>
      <xdr:colOff>6517536</xdr:colOff>
      <xdr:row>12</xdr:row>
      <xdr:rowOff>47373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" y="2849563"/>
          <a:ext cx="5914286" cy="2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603250</xdr:colOff>
      <xdr:row>27</xdr:row>
      <xdr:rowOff>119062</xdr:rowOff>
    </xdr:from>
    <xdr:to>
      <xdr:col>0</xdr:col>
      <xdr:colOff>6441346</xdr:colOff>
      <xdr:row>29</xdr:row>
      <xdr:rowOff>80473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3250" y="6183312"/>
          <a:ext cx="5838096" cy="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595312</xdr:colOff>
      <xdr:row>38</xdr:row>
      <xdr:rowOff>119062</xdr:rowOff>
    </xdr:from>
    <xdr:to>
      <xdr:col>0</xdr:col>
      <xdr:colOff>6481027</xdr:colOff>
      <xdr:row>40</xdr:row>
      <xdr:rowOff>42379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" y="8461375"/>
          <a:ext cx="5885715" cy="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611188</xdr:colOff>
      <xdr:row>44</xdr:row>
      <xdr:rowOff>142875</xdr:rowOff>
    </xdr:from>
    <xdr:to>
      <xdr:col>0</xdr:col>
      <xdr:colOff>6515950</xdr:colOff>
      <xdr:row>46</xdr:row>
      <xdr:rowOff>75715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1188" y="10191750"/>
          <a:ext cx="5904762" cy="2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587375</xdr:colOff>
      <xdr:row>3</xdr:row>
      <xdr:rowOff>0</xdr:rowOff>
    </xdr:from>
    <xdr:to>
      <xdr:col>0</xdr:col>
      <xdr:colOff>6454042</xdr:colOff>
      <xdr:row>4</xdr:row>
      <xdr:rowOff>39435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7375" y="928688"/>
          <a:ext cx="5866667" cy="2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1762125</xdr:colOff>
      <xdr:row>9</xdr:row>
      <xdr:rowOff>347478</xdr:rowOff>
    </xdr:from>
    <xdr:ext cx="4682178" cy="937629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9619379">
          <a:off x="1762125" y="3298323"/>
          <a:ext cx="468217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de-DE" sz="54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9"/>
  <sheetViews>
    <sheetView showGridLines="0" zoomScale="110" zoomScaleNormal="110" zoomScaleSheetLayoutView="100" zoomScalePageLayoutView="70" workbookViewId="0">
      <selection activeCell="B57" sqref="B57"/>
    </sheetView>
  </sheetViews>
  <sheetFormatPr baseColWidth="10" defaultColWidth="11" defaultRowHeight="13.2"/>
  <cols>
    <col min="1" max="1" width="91.8984375" style="151" customWidth="1"/>
    <col min="2" max="16384" width="11" style="151"/>
  </cols>
  <sheetData>
    <row r="1" spans="1:1" ht="18" customHeight="1">
      <c r="A1" s="150" t="s">
        <v>120</v>
      </c>
    </row>
    <row r="2" spans="1:1">
      <c r="A2" s="152" t="s">
        <v>91</v>
      </c>
    </row>
    <row r="3" spans="1:1" ht="13.5" customHeight="1">
      <c r="A3" s="152"/>
    </row>
    <row r="4" spans="1:1">
      <c r="A4" s="153" t="s">
        <v>25</v>
      </c>
    </row>
    <row r="5" spans="1:1">
      <c r="A5" s="152"/>
    </row>
    <row r="6" spans="1:1" ht="26.4">
      <c r="A6" s="154" t="s">
        <v>124</v>
      </c>
    </row>
    <row r="7" spans="1:1">
      <c r="A7" s="155" t="s">
        <v>70</v>
      </c>
    </row>
    <row r="8" spans="1:1">
      <c r="A8" s="155" t="s">
        <v>102</v>
      </c>
    </row>
    <row r="9" spans="1:1">
      <c r="A9" s="155" t="s">
        <v>71</v>
      </c>
    </row>
    <row r="10" spans="1:1">
      <c r="A10" s="148" t="s">
        <v>106</v>
      </c>
    </row>
    <row r="11" spans="1:1">
      <c r="A11" s="152"/>
    </row>
    <row r="12" spans="1:1">
      <c r="A12" s="156" t="s">
        <v>25</v>
      </c>
    </row>
    <row r="13" spans="1:1">
      <c r="A13" s="156"/>
    </row>
    <row r="14" spans="1:1" ht="26.4">
      <c r="A14" s="157" t="s">
        <v>129</v>
      </c>
    </row>
    <row r="15" spans="1:1">
      <c r="A15" s="152"/>
    </row>
    <row r="16" spans="1:1">
      <c r="A16" s="155" t="s">
        <v>27</v>
      </c>
    </row>
    <row r="17" spans="1:1">
      <c r="A17" s="155" t="s">
        <v>26</v>
      </c>
    </row>
    <row r="18" spans="1:1">
      <c r="A18" s="155" t="s">
        <v>137</v>
      </c>
    </row>
    <row r="19" spans="1:1">
      <c r="A19" s="155" t="s">
        <v>86</v>
      </c>
    </row>
    <row r="20" spans="1:1">
      <c r="A20" s="158" t="s">
        <v>87</v>
      </c>
    </row>
    <row r="21" spans="1:1">
      <c r="A21" s="158" t="s">
        <v>88</v>
      </c>
    </row>
    <row r="22" spans="1:1">
      <c r="A22" s="158" t="s">
        <v>89</v>
      </c>
    </row>
    <row r="23" spans="1:1">
      <c r="A23" s="158" t="s">
        <v>90</v>
      </c>
    </row>
    <row r="24" spans="1:1">
      <c r="A24" s="158" t="s">
        <v>67</v>
      </c>
    </row>
    <row r="25" spans="1:1">
      <c r="A25" s="158" t="s">
        <v>66</v>
      </c>
    </row>
    <row r="26" spans="1:1">
      <c r="A26" s="158"/>
    </row>
    <row r="27" spans="1:1" ht="25.5" customHeight="1">
      <c r="A27" s="149" t="s">
        <v>127</v>
      </c>
    </row>
    <row r="28" spans="1:1">
      <c r="A28" s="152"/>
    </row>
    <row r="29" spans="1:1">
      <c r="A29" s="156" t="s">
        <v>25</v>
      </c>
    </row>
    <row r="30" spans="1:1">
      <c r="A30" s="156"/>
    </row>
    <row r="31" spans="1:1" ht="26.4">
      <c r="A31" s="159" t="s">
        <v>130</v>
      </c>
    </row>
    <row r="32" spans="1:1">
      <c r="A32" s="152"/>
    </row>
    <row r="33" spans="1:1">
      <c r="A33" s="155" t="s">
        <v>69</v>
      </c>
    </row>
    <row r="34" spans="1:1">
      <c r="A34" s="155" t="s">
        <v>93</v>
      </c>
    </row>
    <row r="35" spans="1:1" ht="26.4">
      <c r="A35" s="160" t="s">
        <v>103</v>
      </c>
    </row>
    <row r="36" spans="1:1">
      <c r="A36" s="161" t="s">
        <v>92</v>
      </c>
    </row>
    <row r="37" spans="1:1">
      <c r="A37" s="161"/>
    </row>
    <row r="38" spans="1:1">
      <c r="A38" s="154" t="s">
        <v>139</v>
      </c>
    </row>
    <row r="39" spans="1:1">
      <c r="A39" s="155"/>
    </row>
    <row r="40" spans="1:1">
      <c r="A40" s="156" t="s">
        <v>25</v>
      </c>
    </row>
    <row r="41" spans="1:1">
      <c r="A41" s="155"/>
    </row>
    <row r="42" spans="1:1">
      <c r="A42" s="149" t="s">
        <v>96</v>
      </c>
    </row>
    <row r="43" spans="1:1" ht="26.4">
      <c r="A43" s="149" t="s">
        <v>68</v>
      </c>
    </row>
    <row r="44" spans="1:1">
      <c r="A44" s="152" t="s">
        <v>107</v>
      </c>
    </row>
    <row r="45" spans="1:1">
      <c r="A45" s="152"/>
    </row>
    <row r="46" spans="1:1">
      <c r="A46" s="156" t="s">
        <v>25</v>
      </c>
    </row>
    <row r="47" spans="1:1" ht="12" customHeight="1">
      <c r="A47" s="152"/>
    </row>
    <row r="48" spans="1:1" ht="26.4">
      <c r="A48" s="162" t="s">
        <v>131</v>
      </c>
    </row>
    <row r="49" spans="1:1" ht="12" customHeight="1">
      <c r="A49" s="155"/>
    </row>
    <row r="50" spans="1:1" ht="12.75" customHeight="1">
      <c r="A50" s="155" t="s">
        <v>27</v>
      </c>
    </row>
    <row r="51" spans="1:1">
      <c r="A51" s="155" t="s">
        <v>69</v>
      </c>
    </row>
    <row r="52" spans="1:1">
      <c r="A52" s="155" t="s">
        <v>108</v>
      </c>
    </row>
    <row r="53" spans="1:1">
      <c r="A53" s="155" t="s">
        <v>94</v>
      </c>
    </row>
    <row r="54" spans="1:1">
      <c r="A54" s="111" t="s">
        <v>95</v>
      </c>
    </row>
    <row r="55" spans="1:1">
      <c r="A55" s="155" t="s">
        <v>56</v>
      </c>
    </row>
    <row r="56" spans="1:1">
      <c r="A56" s="155"/>
    </row>
    <row r="57" spans="1:1" ht="26.4">
      <c r="A57" s="154" t="s">
        <v>140</v>
      </c>
    </row>
    <row r="58" spans="1:1">
      <c r="A58" s="152"/>
    </row>
    <row r="59" spans="1:1">
      <c r="A59" s="152" t="s">
        <v>42</v>
      </c>
    </row>
  </sheetData>
  <sheetProtection algorithmName="SHA-512" hashValue="1Lh1vZnD//bMRVA8m4ebnZLbFDT0UA6ode/WtDBPWsrhGufFXp5C0UVugqwTOXjYw/73+aaZG9h5sHQRl9RwMQ==" saltValue="Uisu5BvApplornHYNaQFlw==" spinCount="100000" sheet="1" selectLockedCells="1" selectUnlockedCells="1"/>
  <customSheetViews>
    <customSheetView guid="{E1810E4B-257E-4ED6-AB5A-5BD18FD55160}" scale="110" showGridLines="0" fitToPage="1" topLeftCell="A38">
      <selection activeCell="E62" sqref="E61:E62"/>
      <pageMargins left="0.59055118110236227" right="0.39370078740157483" top="0.98425196850393704" bottom="0.51181102362204722" header="0.39370078740157483" footer="0.23622047244094491"/>
      <pageSetup paperSize="9" scale="81" orientation="portrait" r:id="rId1"/>
      <headerFooter>
        <oddHeader>&amp;L&amp;G</oddHeader>
        <oddFooter>&amp;R&amp;10Seite &amp;P von &amp;N</oddFooter>
        <firstHeader>&amp;L&amp;G</firstHeader>
      </headerFooter>
    </customSheetView>
  </customSheetViews>
  <phoneticPr fontId="0" type="noConversion"/>
  <pageMargins left="0.59055118110236227" right="0.39370078740157483" top="0.98425196850393704" bottom="0.51181102362204722" header="0.39370078740157483" footer="0.23622047244094491"/>
  <pageSetup paperSize="9" scale="83" orientation="portrait" r:id="rId2"/>
  <headerFooter>
    <oddHeader>&amp;L&amp;G</oddHeader>
    <oddFooter>&amp;R&amp;10Seite &amp;P von &amp;N</oddFooter>
    <firstHeader>&amp;L&amp;G</firstHead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showGridLines="0" tabSelected="1" zoomScale="110" zoomScaleNormal="110" workbookViewId="0">
      <selection activeCell="E2" sqref="E2"/>
    </sheetView>
  </sheetViews>
  <sheetFormatPr baseColWidth="10" defaultColWidth="11" defaultRowHeight="13.2"/>
  <cols>
    <col min="1" max="1" width="6.69921875" style="109" customWidth="1"/>
    <col min="2" max="2" width="13.09765625" style="109" customWidth="1"/>
    <col min="3" max="3" width="33" style="109" customWidth="1"/>
    <col min="4" max="4" width="28.59765625" style="109" customWidth="1"/>
    <col min="5" max="5" width="16" style="109" customWidth="1"/>
    <col min="6" max="6" width="40.59765625" style="109" customWidth="1"/>
    <col min="7" max="16384" width="11" style="109"/>
  </cols>
  <sheetData>
    <row r="1" spans="1:6" ht="27.75" customHeight="1" thickBot="1">
      <c r="A1" s="108" t="s">
        <v>136</v>
      </c>
    </row>
    <row r="2" spans="1:6" s="111" customFormat="1" ht="30" customHeight="1" thickBot="1">
      <c r="A2" s="196"/>
      <c r="B2" s="196"/>
      <c r="C2" s="196"/>
      <c r="D2" s="110" t="s">
        <v>3</v>
      </c>
      <c r="E2" s="97"/>
    </row>
    <row r="3" spans="1:6" s="111" customFormat="1" ht="10.5" customHeight="1" thickBot="1">
      <c r="D3" s="110"/>
      <c r="E3" s="112"/>
    </row>
    <row r="4" spans="1:6" s="111" customFormat="1" ht="30" customHeight="1" thickBot="1">
      <c r="A4" s="197" t="s">
        <v>54</v>
      </c>
      <c r="B4" s="198"/>
      <c r="C4" s="198"/>
      <c r="D4" s="198"/>
      <c r="E4" s="199"/>
    </row>
    <row r="5" spans="1:6" s="111" customFormat="1" ht="10.5" customHeight="1" thickBot="1"/>
    <row r="6" spans="1:6" s="111" customFormat="1" ht="30" customHeight="1" thickBot="1">
      <c r="A6" s="178" t="s">
        <v>109</v>
      </c>
      <c r="B6" s="200"/>
      <c r="C6" s="201"/>
      <c r="D6" s="202"/>
      <c r="E6" s="203"/>
    </row>
    <row r="7" spans="1:6" s="111" customFormat="1" ht="30" customHeight="1" thickBot="1">
      <c r="A7" s="205" t="s">
        <v>134</v>
      </c>
      <c r="B7" s="206"/>
      <c r="C7" s="164"/>
      <c r="D7" s="166" t="s">
        <v>135</v>
      </c>
      <c r="E7" s="164"/>
    </row>
    <row r="8" spans="1:6" s="111" customFormat="1" ht="10.5" customHeight="1" thickBot="1"/>
    <row r="9" spans="1:6" s="111" customFormat="1" ht="30" customHeight="1" thickBot="1">
      <c r="A9" s="197" t="s">
        <v>41</v>
      </c>
      <c r="B9" s="204"/>
      <c r="C9" s="204"/>
      <c r="D9" s="204"/>
      <c r="E9" s="113" t="s">
        <v>49</v>
      </c>
    </row>
    <row r="10" spans="1:6" s="114" customFormat="1" ht="156" customHeight="1">
      <c r="A10" s="215" t="s">
        <v>115</v>
      </c>
      <c r="B10" s="216"/>
      <c r="C10" s="216"/>
      <c r="D10" s="217"/>
      <c r="E10" s="124"/>
    </row>
    <row r="11" spans="1:6" s="111" customFormat="1" ht="114.75" customHeight="1" thickBot="1">
      <c r="A11" s="218" t="s">
        <v>121</v>
      </c>
      <c r="B11" s="219"/>
      <c r="C11" s="219"/>
      <c r="D11" s="220"/>
      <c r="E11" s="125"/>
    </row>
    <row r="12" spans="1:6" s="111" customFormat="1" ht="30" customHeight="1" thickBot="1">
      <c r="A12" s="185" t="s">
        <v>116</v>
      </c>
      <c r="B12" s="227"/>
      <c r="C12" s="227"/>
      <c r="D12" s="227"/>
      <c r="E12" s="115">
        <f>SUM(E10:E11)</f>
        <v>0</v>
      </c>
      <c r="F12" s="116"/>
    </row>
    <row r="13" spans="1:6" s="111" customFormat="1" ht="10.5" customHeight="1" thickBot="1"/>
    <row r="14" spans="1:6" s="111" customFormat="1" ht="30" customHeight="1" thickBot="1">
      <c r="A14" s="228" t="s">
        <v>57</v>
      </c>
      <c r="B14" s="194"/>
      <c r="C14" s="194"/>
      <c r="D14" s="195"/>
      <c r="E14" s="113" t="s">
        <v>49</v>
      </c>
    </row>
    <row r="15" spans="1:6" s="111" customFormat="1" ht="42.6" customHeight="1">
      <c r="A15" s="221" t="s">
        <v>125</v>
      </c>
      <c r="B15" s="222"/>
      <c r="C15" s="222"/>
      <c r="D15" s="223"/>
      <c r="E15" s="124"/>
    </row>
    <row r="16" spans="1:6" s="111" customFormat="1" ht="69.75" customHeight="1">
      <c r="A16" s="224" t="s">
        <v>126</v>
      </c>
      <c r="B16" s="225"/>
      <c r="C16" s="225"/>
      <c r="D16" s="226"/>
      <c r="E16" s="43"/>
    </row>
    <row r="17" spans="1:5" s="111" customFormat="1" ht="32.25" customHeight="1">
      <c r="A17" s="224" t="s">
        <v>73</v>
      </c>
      <c r="B17" s="225"/>
      <c r="C17" s="225"/>
      <c r="D17" s="226"/>
      <c r="E17" s="43"/>
    </row>
    <row r="18" spans="1:5" s="111" customFormat="1" ht="32.25" customHeight="1" thickBot="1">
      <c r="A18" s="229" t="s">
        <v>72</v>
      </c>
      <c r="B18" s="230"/>
      <c r="C18" s="230"/>
      <c r="D18" s="231"/>
      <c r="E18" s="121"/>
    </row>
    <row r="19" spans="1:5" ht="34.200000000000003" customHeight="1" thickBot="1">
      <c r="A19" s="185" t="s">
        <v>59</v>
      </c>
      <c r="B19" s="227"/>
      <c r="C19" s="227"/>
      <c r="D19" s="227"/>
      <c r="E19" s="115">
        <f>E15+E16+E17+E18*0.3</f>
        <v>0</v>
      </c>
    </row>
    <row r="20" spans="1:5" s="111" customFormat="1" ht="10.5" customHeight="1" thickBot="1"/>
    <row r="21" spans="1:5" ht="34.200000000000003" customHeight="1" thickBot="1">
      <c r="A21" s="185" t="s">
        <v>60</v>
      </c>
      <c r="B21" s="186"/>
      <c r="C21" s="186"/>
      <c r="D21" s="186"/>
      <c r="E21" s="115">
        <f>SUM(E12+E19)</f>
        <v>0</v>
      </c>
    </row>
    <row r="22" spans="1:5" ht="10.5" customHeight="1" thickBot="1">
      <c r="A22" s="165"/>
      <c r="B22" s="127"/>
      <c r="C22" s="127"/>
      <c r="D22" s="127"/>
      <c r="E22" s="167"/>
    </row>
    <row r="23" spans="1:5" ht="34.200000000000003" customHeight="1" thickBot="1">
      <c r="A23" s="189" t="s">
        <v>55</v>
      </c>
      <c r="B23" s="190"/>
      <c r="C23" s="190"/>
      <c r="D23" s="190"/>
      <c r="E23" s="191"/>
    </row>
    <row r="24" spans="1:5" ht="10.8" customHeight="1" thickBot="1">
      <c r="A24" s="187"/>
      <c r="B24" s="188"/>
      <c r="C24" s="188"/>
      <c r="D24" s="188"/>
      <c r="E24" s="188"/>
    </row>
    <row r="25" spans="1:5" ht="32.25" customHeight="1" thickBot="1">
      <c r="A25" s="192" t="s">
        <v>132</v>
      </c>
      <c r="B25" s="194"/>
      <c r="C25" s="194"/>
      <c r="D25" s="195"/>
      <c r="E25" s="113" t="s">
        <v>49</v>
      </c>
    </row>
    <row r="26" spans="1:5" s="111" customFormat="1" ht="42.75" customHeight="1">
      <c r="A26" s="221" t="s">
        <v>122</v>
      </c>
      <c r="B26" s="222"/>
      <c r="C26" s="222"/>
      <c r="D26" s="223"/>
      <c r="E26" s="104"/>
    </row>
    <row r="27" spans="1:5" s="111" customFormat="1" ht="32.25" customHeight="1">
      <c r="A27" s="224" t="s">
        <v>123</v>
      </c>
      <c r="B27" s="225"/>
      <c r="C27" s="225"/>
      <c r="D27" s="226"/>
      <c r="E27" s="59"/>
    </row>
    <row r="28" spans="1:5" s="111" customFormat="1" ht="32.25" customHeight="1" thickBot="1">
      <c r="A28" s="218" t="s">
        <v>61</v>
      </c>
      <c r="B28" s="219"/>
      <c r="C28" s="219"/>
      <c r="D28" s="220"/>
      <c r="E28" s="105"/>
    </row>
    <row r="29" spans="1:5" ht="36" customHeight="1" thickBot="1">
      <c r="A29" s="178" t="s">
        <v>58</v>
      </c>
      <c r="B29" s="179"/>
      <c r="C29" s="179"/>
      <c r="D29" s="180"/>
      <c r="E29" s="115">
        <f>E26+E27+E28*0.3</f>
        <v>0</v>
      </c>
    </row>
    <row r="30" spans="1:5" s="111" customFormat="1" ht="10.5" customHeight="1" thickBot="1"/>
    <row r="31" spans="1:5" ht="32.25" customHeight="1" thickBot="1">
      <c r="A31" s="192" t="s">
        <v>133</v>
      </c>
      <c r="B31" s="193"/>
      <c r="C31" s="193"/>
      <c r="D31" s="193"/>
      <c r="E31" s="113" t="s">
        <v>46</v>
      </c>
    </row>
    <row r="32" spans="1:5" ht="32.25" customHeight="1">
      <c r="A32" s="181" t="s">
        <v>45</v>
      </c>
      <c r="B32" s="182"/>
      <c r="C32" s="182"/>
      <c r="D32" s="117" t="s">
        <v>33</v>
      </c>
      <c r="E32" s="102"/>
    </row>
    <row r="33" spans="1:7" ht="32.25" customHeight="1" thickBot="1">
      <c r="A33" s="183"/>
      <c r="B33" s="184"/>
      <c r="C33" s="184"/>
      <c r="D33" s="118" t="s">
        <v>34</v>
      </c>
      <c r="E33" s="103"/>
    </row>
    <row r="34" spans="1:7" ht="32.25" customHeight="1">
      <c r="A34" s="176" t="s">
        <v>104</v>
      </c>
      <c r="B34" s="177"/>
      <c r="C34" s="177"/>
      <c r="D34" s="177"/>
      <c r="E34" s="119">
        <f>E32*E33*44</f>
        <v>0</v>
      </c>
    </row>
    <row r="35" spans="1:7" ht="32.25" customHeight="1" thickBot="1">
      <c r="A35" s="232" t="s">
        <v>48</v>
      </c>
      <c r="B35" s="233"/>
      <c r="C35" s="233"/>
      <c r="D35" s="233"/>
      <c r="E35" s="120">
        <f>E34/'Berechnung Richtstellenplan'!C58</f>
        <v>0</v>
      </c>
    </row>
    <row r="36" spans="1:7" s="111" customFormat="1" ht="10.5" customHeight="1" thickBot="1"/>
    <row r="37" spans="1:7" ht="36" customHeight="1" thickBot="1">
      <c r="A37" s="178" t="s">
        <v>75</v>
      </c>
      <c r="B37" s="213"/>
      <c r="C37" s="213"/>
      <c r="D37" s="214"/>
      <c r="E37" s="115">
        <f>E35+E29</f>
        <v>0</v>
      </c>
    </row>
    <row r="38" spans="1:7" ht="24.75" customHeight="1" thickBot="1">
      <c r="A38" s="111"/>
    </row>
    <row r="39" spans="1:7" ht="32.25" customHeight="1" thickBot="1">
      <c r="A39" s="207" t="s">
        <v>52</v>
      </c>
      <c r="B39" s="208"/>
      <c r="C39" s="208"/>
      <c r="D39" s="208"/>
      <c r="E39" s="209"/>
    </row>
    <row r="40" spans="1:7" ht="89.4" customHeight="1" thickBot="1">
      <c r="A40" s="210"/>
      <c r="B40" s="211"/>
      <c r="C40" s="211"/>
      <c r="D40" s="211"/>
      <c r="E40" s="212"/>
    </row>
    <row r="41" spans="1:7" hidden="1"/>
    <row r="42" spans="1:7" ht="30.75" customHeight="1">
      <c r="G42" s="126"/>
    </row>
    <row r="45" spans="1:7">
      <c r="C45" s="126"/>
    </row>
  </sheetData>
  <sheetProtection algorithmName="SHA-512" hashValue="ACocmPZHURfDaU2W3cj+Mf+exh6xSZfNdKHixKp1UaDLtK8+Kozn6CN1P49exNtx2YkXZjfeMqNOAqvTgsOKoA==" saltValue="sseZGs7T2JgmtoxpHckCTQ==" spinCount="100000" sheet="1" formatCells="0" formatColumns="0" formatRows="0" selectLockedCells="1"/>
  <customSheetViews>
    <customSheetView guid="{E1810E4B-257E-4ED6-AB5A-5BD18FD55160}" scale="130" showGridLines="0" hiddenRows="1">
      <selection activeCell="E2" sqref="E2"/>
      <rowBreaks count="1" manualBreakCount="1">
        <brk id="23" max="4" man="1"/>
      </rowBreaks>
      <pageMargins left="0.74803149606299213" right="0.39370078740157483" top="1.1417322834645669" bottom="0.59055118110236227" header="0.39370078740157483" footer="0.19685039370078741"/>
      <pageSetup paperSize="9" scale="84" fitToHeight="10" orientation="portrait" r:id="rId1"/>
      <headerFooter alignWithMargins="0">
        <oddHeader>&amp;L&amp;G</oddHeader>
        <oddFooter>&amp;L&amp;"Arial,Fett"&amp;10DEPARTEMENT GESUNDHEIT UND SOZIALES &amp;"Arial,Standard"Abteilung Gesundheit&amp;R&amp;9Seite &amp;P von &amp;N</oddFooter>
      </headerFooter>
    </customSheetView>
  </customSheetViews>
  <mergeCells count="30">
    <mergeCell ref="A39:E39"/>
    <mergeCell ref="A40:E40"/>
    <mergeCell ref="A37:D37"/>
    <mergeCell ref="A10:D10"/>
    <mergeCell ref="A11:D11"/>
    <mergeCell ref="A26:D26"/>
    <mergeCell ref="A27:D27"/>
    <mergeCell ref="A28:D28"/>
    <mergeCell ref="A12:D12"/>
    <mergeCell ref="A14:D14"/>
    <mergeCell ref="A15:D15"/>
    <mergeCell ref="A16:D16"/>
    <mergeCell ref="A17:D17"/>
    <mergeCell ref="A18:D18"/>
    <mergeCell ref="A19:D19"/>
    <mergeCell ref="A35:D35"/>
    <mergeCell ref="A2:C2"/>
    <mergeCell ref="A4:E4"/>
    <mergeCell ref="A6:B6"/>
    <mergeCell ref="C6:E6"/>
    <mergeCell ref="A9:D9"/>
    <mergeCell ref="A7:B7"/>
    <mergeCell ref="A34:D34"/>
    <mergeCell ref="A29:D29"/>
    <mergeCell ref="A32:C33"/>
    <mergeCell ref="A21:D21"/>
    <mergeCell ref="A24:E24"/>
    <mergeCell ref="A23:E23"/>
    <mergeCell ref="A31:D31"/>
    <mergeCell ref="A25:D25"/>
  </mergeCells>
  <phoneticPr fontId="0" type="noConversion"/>
  <conditionalFormatting sqref="F12">
    <cfRule type="cellIs" dxfId="8" priority="2" stopIfTrue="1" operator="notEqual">
      <formula>""</formula>
    </cfRule>
  </conditionalFormatting>
  <pageMargins left="0.74803149606299213" right="0.39370078740157483" top="1.1417322834645669" bottom="0.59055118110236227" header="0.39370078740157483" footer="0.19685039370078741"/>
  <pageSetup paperSize="9" scale="84" fitToHeight="10" orientation="portrait" r:id="rId2"/>
  <headerFooter alignWithMargins="0">
    <oddHeader>&amp;L&amp;G</oddHeader>
    <oddFooter>&amp;L&amp;"Arial,Fett"&amp;10DEPARTEMENT GESUNDHEIT UND SOZIALES &amp;"Arial,Standard"Abteilung Gesundheit&amp;R&amp;9Seite &amp;P von &amp;N</oddFooter>
  </headerFooter>
  <rowBreaks count="1" manualBreakCount="1">
    <brk id="23" max="4" man="1"/>
  </rowBreak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3"/>
  <sheetViews>
    <sheetView showGridLines="0" showZeros="0" zoomScaleNormal="100" workbookViewId="0">
      <selection activeCell="D9" sqref="D9"/>
    </sheetView>
  </sheetViews>
  <sheetFormatPr baseColWidth="10" defaultColWidth="11" defaultRowHeight="13.8"/>
  <cols>
    <col min="1" max="1" width="56.09765625" customWidth="1"/>
    <col min="2" max="2" width="17.8984375" customWidth="1"/>
    <col min="3" max="3" width="21.8984375" customWidth="1"/>
    <col min="4" max="4" width="17.3984375" customWidth="1"/>
    <col min="5" max="5" width="12.69921875" style="62" customWidth="1"/>
    <col min="6" max="6" width="10.69921875" style="62" customWidth="1"/>
    <col min="7" max="16" width="11.19921875" customWidth="1"/>
  </cols>
  <sheetData>
    <row r="1" spans="1:12" s="1" customFormat="1" ht="30" customHeight="1">
      <c r="C1" s="146" t="s">
        <v>3</v>
      </c>
      <c r="D1" s="99">
        <f>'IST-Stellenplan'!E2</f>
        <v>0</v>
      </c>
      <c r="E1" s="14"/>
      <c r="F1" s="61"/>
    </row>
    <row r="2" spans="1:12" s="1" customFormat="1" ht="37.5" customHeight="1">
      <c r="A2" s="234" t="s">
        <v>117</v>
      </c>
      <c r="B2" s="235"/>
      <c r="C2" s="236"/>
      <c r="D2" s="236"/>
      <c r="E2" s="61"/>
      <c r="F2" s="61"/>
    </row>
    <row r="3" spans="1:12">
      <c r="A3" s="13"/>
      <c r="B3" s="13"/>
      <c r="C3" s="13"/>
      <c r="D3" s="13"/>
    </row>
    <row r="4" spans="1:12" s="2" customFormat="1" ht="25.8" customHeight="1">
      <c r="A4" s="36" t="s">
        <v>110</v>
      </c>
      <c r="B4" s="237">
        <f>'IST-Stellenplan'!C6</f>
        <v>0</v>
      </c>
      <c r="C4" s="237"/>
      <c r="D4" s="238"/>
      <c r="E4" s="63"/>
      <c r="F4" s="63"/>
    </row>
    <row r="5" spans="1:12" s="2" customFormat="1" ht="19.8" customHeight="1">
      <c r="A5" s="168" t="s">
        <v>134</v>
      </c>
      <c r="B5" s="169">
        <f>'IST-Stellenplan'!C7</f>
        <v>0</v>
      </c>
      <c r="C5" s="170" t="s">
        <v>135</v>
      </c>
      <c r="D5" s="169">
        <f>'IST-Stellenplan'!E7</f>
        <v>0</v>
      </c>
      <c r="E5" s="63"/>
      <c r="F5" s="63"/>
    </row>
    <row r="6" spans="1:12">
      <c r="A6" s="13"/>
      <c r="B6" s="13"/>
      <c r="C6" s="13"/>
      <c r="D6" s="13"/>
    </row>
    <row r="7" spans="1:12" s="11" customFormat="1" ht="21" customHeight="1">
      <c r="A7" s="18" t="s">
        <v>7</v>
      </c>
      <c r="B7" s="23"/>
      <c r="C7" s="9"/>
      <c r="D7" s="16" t="s">
        <v>2</v>
      </c>
      <c r="E7" s="64"/>
      <c r="F7" s="64"/>
      <c r="G7" s="10"/>
      <c r="H7" s="10"/>
      <c r="I7" s="10"/>
      <c r="J7" s="10"/>
      <c r="K7" s="10"/>
      <c r="L7" s="10"/>
    </row>
    <row r="8" spans="1:12" ht="24.75" customHeight="1">
      <c r="A8" s="18" t="s">
        <v>97</v>
      </c>
      <c r="B8" s="23"/>
      <c r="C8" s="15"/>
      <c r="D8" s="17"/>
    </row>
    <row r="9" spans="1:12">
      <c r="A9" s="47" t="s">
        <v>11</v>
      </c>
      <c r="B9" s="48"/>
      <c r="C9" s="49"/>
      <c r="D9" s="44"/>
    </row>
    <row r="10" spans="1:12">
      <c r="A10" s="33" t="s">
        <v>12</v>
      </c>
      <c r="B10" s="34"/>
      <c r="C10" s="20"/>
      <c r="D10" s="44"/>
    </row>
    <row r="11" spans="1:12">
      <c r="A11" s="47" t="s">
        <v>13</v>
      </c>
      <c r="B11" s="48"/>
      <c r="C11" s="49"/>
      <c r="D11" s="44"/>
    </row>
    <row r="12" spans="1:12">
      <c r="A12" s="33" t="s">
        <v>14</v>
      </c>
      <c r="B12" s="34"/>
      <c r="C12" s="20"/>
      <c r="D12" s="44"/>
    </row>
    <row r="13" spans="1:12">
      <c r="A13" s="47" t="s">
        <v>15</v>
      </c>
      <c r="B13" s="48"/>
      <c r="C13" s="49"/>
      <c r="D13" s="44"/>
      <c r="G13" s="3"/>
    </row>
    <row r="14" spans="1:12">
      <c r="A14" s="33" t="s">
        <v>16</v>
      </c>
      <c r="B14" s="34"/>
      <c r="C14" s="20"/>
      <c r="D14" s="44"/>
      <c r="G14" s="3"/>
    </row>
    <row r="15" spans="1:12">
      <c r="A15" s="47" t="s">
        <v>17</v>
      </c>
      <c r="B15" s="48"/>
      <c r="C15" s="49"/>
      <c r="D15" s="44"/>
    </row>
    <row r="16" spans="1:12">
      <c r="A16" s="33" t="s">
        <v>18</v>
      </c>
      <c r="B16" s="34"/>
      <c r="C16" s="20"/>
      <c r="D16" s="44"/>
    </row>
    <row r="17" spans="1:9">
      <c r="A17" s="47" t="s">
        <v>19</v>
      </c>
      <c r="B17" s="48"/>
      <c r="C17" s="49"/>
      <c r="D17" s="44"/>
    </row>
    <row r="18" spans="1:9">
      <c r="A18" s="33" t="s">
        <v>20</v>
      </c>
      <c r="B18" s="34"/>
      <c r="C18" s="20"/>
      <c r="D18" s="44"/>
    </row>
    <row r="19" spans="1:9">
      <c r="A19" s="47" t="s">
        <v>21</v>
      </c>
      <c r="B19" s="48"/>
      <c r="C19" s="49"/>
      <c r="D19" s="44"/>
    </row>
    <row r="20" spans="1:9">
      <c r="A20" s="33" t="s">
        <v>22</v>
      </c>
      <c r="B20" s="34"/>
      <c r="C20" s="20"/>
      <c r="D20" s="44"/>
    </row>
    <row r="21" spans="1:9">
      <c r="A21" s="50" t="s">
        <v>23</v>
      </c>
      <c r="B21" s="51"/>
      <c r="C21" s="52"/>
      <c r="D21" s="44"/>
    </row>
    <row r="22" spans="1:9">
      <c r="A22" s="33" t="s">
        <v>43</v>
      </c>
      <c r="B22" s="34"/>
      <c r="C22" s="46"/>
      <c r="D22" s="45"/>
    </row>
    <row r="23" spans="1:9">
      <c r="A23" s="41" t="s">
        <v>98</v>
      </c>
      <c r="B23" s="40"/>
      <c r="C23" s="42"/>
      <c r="D23" s="32">
        <f>SUM(D9:D22)</f>
        <v>0</v>
      </c>
    </row>
    <row r="24" spans="1:9" ht="24.75" customHeight="1">
      <c r="A24" s="18" t="s">
        <v>100</v>
      </c>
      <c r="B24" s="23"/>
      <c r="C24" s="15"/>
      <c r="D24" s="17"/>
      <c r="G24" s="4"/>
    </row>
    <row r="25" spans="1:9">
      <c r="A25" s="33" t="s">
        <v>12</v>
      </c>
      <c r="B25" s="34"/>
      <c r="C25" s="20"/>
      <c r="D25" s="32">
        <v>10</v>
      </c>
      <c r="E25" s="65"/>
      <c r="G25" s="5"/>
    </row>
    <row r="26" spans="1:9">
      <c r="A26" s="47" t="s">
        <v>13</v>
      </c>
      <c r="B26" s="48"/>
      <c r="C26" s="49"/>
      <c r="D26" s="32">
        <v>30</v>
      </c>
      <c r="E26" s="65"/>
      <c r="G26" s="6"/>
    </row>
    <row r="27" spans="1:9">
      <c r="A27" s="33" t="s">
        <v>14</v>
      </c>
      <c r="B27" s="34"/>
      <c r="C27" s="20"/>
      <c r="D27" s="32">
        <v>50</v>
      </c>
      <c r="E27" s="65"/>
      <c r="G27" s="6"/>
    </row>
    <row r="28" spans="1:9">
      <c r="A28" s="47" t="s">
        <v>15</v>
      </c>
      <c r="B28" s="48"/>
      <c r="C28" s="49"/>
      <c r="D28" s="32">
        <v>70</v>
      </c>
      <c r="E28" s="65"/>
    </row>
    <row r="29" spans="1:9">
      <c r="A29" s="33" t="s">
        <v>16</v>
      </c>
      <c r="B29" s="34"/>
      <c r="C29" s="20"/>
      <c r="D29" s="32">
        <v>90</v>
      </c>
      <c r="E29" s="65"/>
    </row>
    <row r="30" spans="1:9">
      <c r="A30" s="47" t="s">
        <v>17</v>
      </c>
      <c r="B30" s="48"/>
      <c r="C30" s="49"/>
      <c r="D30" s="32">
        <v>110</v>
      </c>
      <c r="E30" s="65"/>
      <c r="G30" s="5"/>
      <c r="I30" s="5"/>
    </row>
    <row r="31" spans="1:9">
      <c r="A31" s="33" t="s">
        <v>18</v>
      </c>
      <c r="B31" s="34"/>
      <c r="C31" s="20"/>
      <c r="D31" s="32">
        <v>130</v>
      </c>
      <c r="E31" s="65"/>
      <c r="G31" s="5"/>
      <c r="I31" s="5"/>
    </row>
    <row r="32" spans="1:9">
      <c r="A32" s="47" t="s">
        <v>19</v>
      </c>
      <c r="B32" s="48"/>
      <c r="C32" s="49"/>
      <c r="D32" s="32">
        <v>150</v>
      </c>
      <c r="E32" s="65"/>
      <c r="G32" s="5"/>
      <c r="I32" s="5"/>
    </row>
    <row r="33" spans="1:12">
      <c r="A33" s="33" t="s">
        <v>20</v>
      </c>
      <c r="B33" s="34"/>
      <c r="C33" s="20"/>
      <c r="D33" s="32">
        <v>170</v>
      </c>
      <c r="E33" s="65"/>
      <c r="G33" s="5"/>
      <c r="I33" s="5"/>
    </row>
    <row r="34" spans="1:12">
      <c r="A34" s="47" t="s">
        <v>21</v>
      </c>
      <c r="B34" s="48"/>
      <c r="C34" s="49"/>
      <c r="D34" s="32">
        <v>190</v>
      </c>
      <c r="E34" s="65"/>
      <c r="G34" s="5"/>
      <c r="I34" s="5"/>
    </row>
    <row r="35" spans="1:12">
      <c r="A35" s="33" t="s">
        <v>22</v>
      </c>
      <c r="B35" s="34"/>
      <c r="C35" s="20"/>
      <c r="D35" s="32">
        <v>210</v>
      </c>
      <c r="E35" s="65"/>
      <c r="G35" s="5"/>
      <c r="I35" s="5"/>
    </row>
    <row r="36" spans="1:12">
      <c r="A36" s="50" t="s">
        <v>23</v>
      </c>
      <c r="B36" s="51"/>
      <c r="C36" s="52"/>
      <c r="D36" s="38">
        <v>230</v>
      </c>
      <c r="E36" s="65"/>
      <c r="G36" s="5"/>
      <c r="I36" s="5"/>
    </row>
    <row r="37" spans="1:12">
      <c r="A37" s="101" t="s">
        <v>99</v>
      </c>
      <c r="B37" s="33"/>
      <c r="C37" s="46"/>
      <c r="D37" s="45">
        <v>0</v>
      </c>
      <c r="E37" s="65"/>
      <c r="F37" s="98" t="str">
        <f>IF(AND(D37&lt;=0,D22&gt;0),"Wert muss grösser als 0 sein!","")</f>
        <v/>
      </c>
      <c r="G37" s="5"/>
      <c r="I37" s="5"/>
    </row>
    <row r="38" spans="1:12" s="4" customFormat="1" ht="26.25" customHeight="1">
      <c r="A38" s="93" t="s">
        <v>62</v>
      </c>
      <c r="B38" s="94"/>
      <c r="C38" s="94"/>
      <c r="D38" s="95">
        <f>SUM('IST-Stellenplan'!E21)</f>
        <v>0</v>
      </c>
      <c r="E38" s="91">
        <f>E62+E63</f>
        <v>0</v>
      </c>
      <c r="F38" s="92" t="s">
        <v>32</v>
      </c>
    </row>
    <row r="39" spans="1:12" ht="18" customHeight="1">
      <c r="A39" s="19" t="s">
        <v>0</v>
      </c>
      <c r="B39" s="20"/>
      <c r="C39" s="20"/>
      <c r="D39" s="44"/>
      <c r="E39" s="65"/>
      <c r="F39" s="98" t="str">
        <f>IF(D39&lt;=0,"Wert muss grösser als 0 sein!","")</f>
        <v>Wert muss grösser als 0 sein!</v>
      </c>
    </row>
    <row r="40" spans="1:12">
      <c r="A40" s="13"/>
      <c r="B40" s="13"/>
      <c r="C40" s="13"/>
      <c r="D40" s="13"/>
    </row>
    <row r="41" spans="1:12" s="13" customFormat="1" ht="21.75" customHeight="1">
      <c r="A41" s="18" t="s">
        <v>8</v>
      </c>
      <c r="B41" s="23"/>
      <c r="C41" s="21"/>
      <c r="D41" s="22"/>
      <c r="E41" s="64"/>
      <c r="F41" s="64"/>
      <c r="G41" s="12"/>
      <c r="H41" s="12"/>
      <c r="I41" s="12"/>
      <c r="J41" s="12"/>
      <c r="K41" s="12"/>
      <c r="L41" s="12"/>
    </row>
    <row r="42" spans="1:12">
      <c r="A42" s="33" t="s">
        <v>12</v>
      </c>
      <c r="B42" s="20"/>
      <c r="C42" s="20"/>
      <c r="D42" s="39">
        <f t="shared" ref="D42:D53" si="0">D10*D25*365</f>
        <v>0</v>
      </c>
      <c r="E42" s="66"/>
      <c r="F42" s="67"/>
      <c r="G42" s="7"/>
      <c r="H42" s="7"/>
      <c r="I42" s="7"/>
      <c r="J42" s="7"/>
      <c r="K42" s="7"/>
      <c r="L42" s="7"/>
    </row>
    <row r="43" spans="1:12">
      <c r="A43" s="47" t="s">
        <v>13</v>
      </c>
      <c r="B43" s="49"/>
      <c r="C43" s="49"/>
      <c r="D43" s="39">
        <f t="shared" si="0"/>
        <v>0</v>
      </c>
      <c r="E43" s="66"/>
      <c r="F43" s="67"/>
      <c r="G43" s="7"/>
      <c r="H43" s="7"/>
      <c r="I43" s="7"/>
      <c r="J43" s="7"/>
      <c r="K43" s="7"/>
      <c r="L43" s="7"/>
    </row>
    <row r="44" spans="1:12">
      <c r="A44" s="33" t="s">
        <v>14</v>
      </c>
      <c r="B44" s="20"/>
      <c r="C44" s="20"/>
      <c r="D44" s="39">
        <f t="shared" si="0"/>
        <v>0</v>
      </c>
      <c r="E44" s="66"/>
      <c r="F44" s="67"/>
      <c r="G44" s="7"/>
      <c r="H44" s="7"/>
      <c r="I44" s="7"/>
      <c r="J44" s="7"/>
      <c r="K44" s="7"/>
      <c r="L44" s="7"/>
    </row>
    <row r="45" spans="1:12">
      <c r="A45" s="47" t="s">
        <v>15</v>
      </c>
      <c r="B45" s="49"/>
      <c r="C45" s="49"/>
      <c r="D45" s="39">
        <f t="shared" si="0"/>
        <v>0</v>
      </c>
      <c r="E45" s="66"/>
      <c r="F45" s="67"/>
      <c r="G45" s="7"/>
      <c r="H45" s="7"/>
      <c r="I45" s="7"/>
      <c r="J45" s="7"/>
      <c r="K45" s="7"/>
      <c r="L45" s="7"/>
    </row>
    <row r="46" spans="1:12">
      <c r="A46" s="33" t="s">
        <v>16</v>
      </c>
      <c r="B46" s="20"/>
      <c r="C46" s="20"/>
      <c r="D46" s="39">
        <f t="shared" si="0"/>
        <v>0</v>
      </c>
      <c r="E46" s="66"/>
      <c r="F46" s="67"/>
      <c r="G46" s="7"/>
      <c r="H46" s="7"/>
      <c r="I46" s="7"/>
      <c r="J46" s="7"/>
      <c r="K46" s="7"/>
      <c r="L46" s="7"/>
    </row>
    <row r="47" spans="1:12">
      <c r="A47" s="47" t="s">
        <v>17</v>
      </c>
      <c r="B47" s="49"/>
      <c r="C47" s="49"/>
      <c r="D47" s="39">
        <f t="shared" si="0"/>
        <v>0</v>
      </c>
      <c r="E47" s="66"/>
      <c r="F47" s="67"/>
      <c r="G47" s="7"/>
      <c r="H47" s="7"/>
      <c r="I47" s="7"/>
      <c r="J47" s="7"/>
      <c r="K47" s="7"/>
      <c r="L47" s="7"/>
    </row>
    <row r="48" spans="1:12">
      <c r="A48" s="33" t="s">
        <v>18</v>
      </c>
      <c r="B48" s="20"/>
      <c r="C48" s="20"/>
      <c r="D48" s="39">
        <f t="shared" si="0"/>
        <v>0</v>
      </c>
      <c r="E48" s="66"/>
      <c r="F48" s="67"/>
      <c r="G48" s="7"/>
      <c r="H48" s="7"/>
      <c r="I48" s="7"/>
      <c r="J48" s="7"/>
      <c r="K48" s="7"/>
      <c r="L48" s="7"/>
    </row>
    <row r="49" spans="1:12">
      <c r="A49" s="47" t="s">
        <v>19</v>
      </c>
      <c r="B49" s="49"/>
      <c r="C49" s="49"/>
      <c r="D49" s="39">
        <f t="shared" si="0"/>
        <v>0</v>
      </c>
      <c r="E49" s="66"/>
      <c r="F49" s="67"/>
      <c r="G49" s="7"/>
      <c r="H49" s="7"/>
      <c r="I49" s="7"/>
      <c r="J49" s="7"/>
      <c r="K49" s="7"/>
      <c r="L49" s="7"/>
    </row>
    <row r="50" spans="1:12">
      <c r="A50" s="33" t="s">
        <v>20</v>
      </c>
      <c r="B50" s="20"/>
      <c r="C50" s="20"/>
      <c r="D50" s="39">
        <f t="shared" si="0"/>
        <v>0</v>
      </c>
      <c r="E50" s="66"/>
      <c r="F50" s="67"/>
      <c r="G50" s="7"/>
      <c r="H50" s="7"/>
      <c r="I50" s="7"/>
      <c r="J50" s="7"/>
      <c r="K50" s="7"/>
      <c r="L50" s="7"/>
    </row>
    <row r="51" spans="1:12">
      <c r="A51" s="47" t="s">
        <v>21</v>
      </c>
      <c r="B51" s="49"/>
      <c r="C51" s="49"/>
      <c r="D51" s="39">
        <f t="shared" si="0"/>
        <v>0</v>
      </c>
      <c r="E51" s="66"/>
      <c r="F51" s="67"/>
      <c r="G51" s="7"/>
      <c r="H51" s="7"/>
      <c r="I51" s="7"/>
      <c r="J51" s="7"/>
      <c r="K51" s="7"/>
      <c r="L51" s="7"/>
    </row>
    <row r="52" spans="1:12">
      <c r="A52" s="33" t="s">
        <v>22</v>
      </c>
      <c r="B52" s="20"/>
      <c r="C52" s="20"/>
      <c r="D52" s="39">
        <f t="shared" si="0"/>
        <v>0</v>
      </c>
      <c r="E52" s="66"/>
      <c r="F52" s="67"/>
      <c r="G52" s="7"/>
      <c r="H52" s="7"/>
      <c r="I52" s="7"/>
      <c r="J52" s="7"/>
      <c r="K52" s="7"/>
      <c r="L52" s="7"/>
    </row>
    <row r="53" spans="1:12">
      <c r="A53" s="47" t="s">
        <v>23</v>
      </c>
      <c r="B53" s="49"/>
      <c r="C53" s="49"/>
      <c r="D53" s="39">
        <f t="shared" si="0"/>
        <v>0</v>
      </c>
      <c r="E53" s="66"/>
      <c r="F53" s="67"/>
      <c r="G53" s="7"/>
      <c r="H53" s="7"/>
      <c r="I53" s="7"/>
      <c r="J53" s="7"/>
      <c r="K53" s="7"/>
      <c r="L53" s="7"/>
    </row>
    <row r="54" spans="1:12">
      <c r="A54" s="33" t="s">
        <v>24</v>
      </c>
      <c r="B54" s="20"/>
      <c r="C54" s="20"/>
      <c r="D54" s="39">
        <f>D37*365</f>
        <v>0</v>
      </c>
      <c r="E54" s="66"/>
      <c r="F54" s="67"/>
      <c r="G54" s="7"/>
      <c r="H54" s="7"/>
      <c r="I54" s="7"/>
      <c r="J54" s="7"/>
      <c r="K54" s="7"/>
      <c r="L54" s="7"/>
    </row>
    <row r="55" spans="1:12" s="4" customFormat="1" ht="22.5" customHeight="1">
      <c r="A55" s="18" t="s">
        <v>30</v>
      </c>
      <c r="B55" s="23"/>
      <c r="C55" s="23"/>
      <c r="D55" s="24">
        <f>SUM(D42:D54)</f>
        <v>0</v>
      </c>
      <c r="E55" s="68"/>
      <c r="F55" s="69"/>
    </row>
    <row r="56" spans="1:12">
      <c r="A56" s="19" t="s">
        <v>128</v>
      </c>
      <c r="B56" s="21"/>
      <c r="C56" s="21">
        <v>16</v>
      </c>
      <c r="D56" s="27">
        <f>D55/(100-C56)*C56</f>
        <v>0</v>
      </c>
      <c r="E56" s="66"/>
      <c r="F56" s="66"/>
      <c r="G56" s="8"/>
    </row>
    <row r="57" spans="1:12" ht="26.25" customHeight="1">
      <c r="A57" s="18" t="s">
        <v>29</v>
      </c>
      <c r="B57" s="23"/>
      <c r="C57" s="21"/>
      <c r="D57" s="26">
        <f>SUM(D55:D56)</f>
        <v>0</v>
      </c>
      <c r="E57" s="66"/>
      <c r="F57" s="67"/>
      <c r="G57" s="5"/>
      <c r="H57" s="5"/>
      <c r="I57" s="5"/>
      <c r="J57" s="5"/>
      <c r="K57" s="5"/>
      <c r="L57" s="5"/>
    </row>
    <row r="58" spans="1:12">
      <c r="A58" s="25" t="s">
        <v>1</v>
      </c>
      <c r="B58" s="21"/>
      <c r="C58" s="21">
        <v>1789</v>
      </c>
      <c r="D58" s="28"/>
    </row>
    <row r="59" spans="1:12" ht="25.5" customHeight="1">
      <c r="A59" s="18" t="s">
        <v>9</v>
      </c>
      <c r="B59" s="23"/>
      <c r="C59" s="21"/>
      <c r="D59" s="29">
        <f>D57/60/$C$58</f>
        <v>0</v>
      </c>
      <c r="E59" s="65"/>
      <c r="F59" s="65"/>
    </row>
    <row r="60" spans="1:12">
      <c r="A60" s="18" t="s">
        <v>10</v>
      </c>
      <c r="B60" s="23"/>
      <c r="C60" s="21"/>
      <c r="D60" s="30"/>
    </row>
    <row r="61" spans="1:12">
      <c r="A61" s="19" t="s">
        <v>111</v>
      </c>
      <c r="B61" s="21"/>
      <c r="C61" s="31">
        <v>0.14000000000000001</v>
      </c>
      <c r="D61" s="30">
        <f>D39*$C$61</f>
        <v>0</v>
      </c>
      <c r="E61" s="65"/>
      <c r="F61" s="65"/>
      <c r="G61" s="3"/>
      <c r="H61" s="3"/>
      <c r="I61" s="3"/>
      <c r="J61" s="3"/>
      <c r="K61" s="3"/>
      <c r="L61" s="3"/>
    </row>
    <row r="62" spans="1:12" s="4" customFormat="1" ht="24.9" customHeight="1">
      <c r="A62" s="88" t="s">
        <v>28</v>
      </c>
      <c r="B62" s="89"/>
      <c r="C62" s="89"/>
      <c r="D62" s="90">
        <f>IF(D59=0,0,SUM(D59:D61))</f>
        <v>0</v>
      </c>
      <c r="E62" s="91">
        <f>IF(OR($D$62&gt;$D$38,$D$38=0), ,$D$62/$D$38)</f>
        <v>0</v>
      </c>
      <c r="F62" s="92" t="s">
        <v>32</v>
      </c>
    </row>
    <row r="63" spans="1:12" s="4" customFormat="1" ht="24.9" customHeight="1">
      <c r="A63" s="73" t="s">
        <v>35</v>
      </c>
      <c r="B63" s="74"/>
      <c r="C63" s="75" t="s">
        <v>31</v>
      </c>
      <c r="D63" s="96">
        <f>D38-D62</f>
        <v>0</v>
      </c>
      <c r="E63" s="71">
        <f>IF(OR($D$62&gt;$D$38,$D$38=0), ,$D$63/$D$38)</f>
        <v>0</v>
      </c>
      <c r="F63" s="72" t="s">
        <v>32</v>
      </c>
      <c r="G63" s="6"/>
      <c r="H63" s="6"/>
      <c r="I63" s="6"/>
      <c r="J63" s="6"/>
      <c r="K63" s="6"/>
      <c r="L63" s="6"/>
    </row>
    <row r="64" spans="1:12">
      <c r="A64" s="13"/>
      <c r="B64" s="13"/>
      <c r="C64" s="13"/>
      <c r="D64" s="13"/>
    </row>
    <row r="65" spans="1:10" ht="24.75" customHeight="1">
      <c r="A65" s="19" t="s">
        <v>47</v>
      </c>
      <c r="B65" s="20"/>
      <c r="C65" s="60" t="s">
        <v>31</v>
      </c>
      <c r="D65" s="58">
        <f>'IST-Stellenplan'!E37</f>
        <v>0</v>
      </c>
      <c r="E65" s="8"/>
      <c r="F65"/>
    </row>
    <row r="66" spans="1:10" s="4" customFormat="1" ht="24.9" customHeight="1">
      <c r="A66" s="73" t="s">
        <v>40</v>
      </c>
      <c r="B66" s="74"/>
      <c r="C66" s="75" t="s">
        <v>31</v>
      </c>
      <c r="D66" s="76">
        <f>D63+D65</f>
        <v>0</v>
      </c>
      <c r="E66" s="6"/>
      <c r="F66" s="6"/>
      <c r="G66" s="6"/>
      <c r="H66" s="6"/>
      <c r="I66" s="6"/>
      <c r="J66" s="6"/>
    </row>
    <row r="67" spans="1:10">
      <c r="A67" s="13"/>
      <c r="B67" s="13"/>
      <c r="C67" s="13"/>
      <c r="D67" s="13"/>
    </row>
    <row r="68" spans="1:10">
      <c r="A68" s="77"/>
      <c r="B68" s="13"/>
      <c r="C68" s="13"/>
      <c r="D68" s="13"/>
    </row>
    <row r="69" spans="1:10" ht="24.75" customHeight="1">
      <c r="A69" s="78" t="s">
        <v>101</v>
      </c>
      <c r="B69" s="79"/>
      <c r="C69" s="80" t="s">
        <v>36</v>
      </c>
      <c r="D69" s="128">
        <f>IF(D23=0, ,D66*C58*((100-C56)/100)/D23/365*60)</f>
        <v>0</v>
      </c>
      <c r="E69" s="66"/>
      <c r="F69" s="66"/>
      <c r="G69" s="8"/>
    </row>
    <row r="70" spans="1:10" s="4" customFormat="1" ht="14.25" customHeight="1">
      <c r="A70"/>
      <c r="B70"/>
      <c r="C70"/>
      <c r="D70"/>
      <c r="E70" s="70"/>
      <c r="F70" s="70"/>
    </row>
    <row r="71" spans="1:10" s="4" customFormat="1" ht="14.25" customHeight="1">
      <c r="A71" s="77" t="s">
        <v>53</v>
      </c>
      <c r="B71"/>
      <c r="C71"/>
      <c r="D71"/>
      <c r="E71" s="70"/>
      <c r="F71" s="70"/>
    </row>
    <row r="72" spans="1:10" s="4" customFormat="1" ht="14.25" customHeight="1">
      <c r="A72" s="77" t="s">
        <v>141</v>
      </c>
      <c r="B72" s="77" t="s">
        <v>142</v>
      </c>
      <c r="C72"/>
      <c r="D72"/>
      <c r="E72" s="70"/>
      <c r="F72" s="70"/>
    </row>
    <row r="73" spans="1:10" ht="19.5" customHeight="1" thickBot="1">
      <c r="A73" s="253"/>
      <c r="B73" s="252"/>
      <c r="C73" s="254"/>
      <c r="D73" s="254"/>
    </row>
  </sheetData>
  <sheetProtection algorithmName="SHA-512" hashValue="n/G1cVj5nOn6+3RM4THF4kW/2BDOWyGLBTfsWeVeagdG8gZPtIeaXuDaRrxj8gvQs8+N9/B8MofXglCQdEmSzQ==" saltValue="Hig4lHN1Fqv2nDxdplfMtQ==" spinCount="100000" sheet="1" selectLockedCells="1"/>
  <protectedRanges>
    <protectedRange sqref="D23:D24 E7:F36 E39 D7:D21 D65 D67:F69 E37 D38:D39" name="Bereich1"/>
    <protectedRange sqref="D25:D35" name="Bereich1_1"/>
    <protectedRange sqref="F39 F37" name="Bereich1_1_1"/>
    <protectedRange sqref="D36:D37" name="Bereich1_1_2"/>
    <protectedRange sqref="D22" name="Bereich1_1_3"/>
  </protectedRanges>
  <customSheetViews>
    <customSheetView guid="{E1810E4B-257E-4ED6-AB5A-5BD18FD55160}" scale="80" showGridLines="0" zeroValues="0">
      <selection activeCell="D21" sqref="D21"/>
      <pageMargins left="0.74803149606299213" right="0.39370078740157483" top="0.74803149606299213" bottom="0.43307086614173229" header="0.39370078740157483" footer="0.19685039370078741"/>
      <pageSetup paperSize="9" scale="60" orientation="portrait" r:id="rId1"/>
      <headerFooter alignWithMargins="0">
        <oddHeader>&amp;L&amp;G</oddHeader>
        <oddFooter>&amp;L&amp;"Arial,Fett"&amp;10DEPARTEMENT GESUNDHEIT UND SOZIALES &amp;"Arial,Standard"Abteilung Gesundheit&amp;R&amp;9Seite &amp;P von &amp;N</oddFooter>
      </headerFooter>
    </customSheetView>
  </customSheetViews>
  <mergeCells count="3">
    <mergeCell ref="A2:D2"/>
    <mergeCell ref="B4:D4"/>
    <mergeCell ref="B73:D73"/>
  </mergeCells>
  <phoneticPr fontId="9" type="noConversion"/>
  <pageMargins left="0.62992125984251968" right="0.39370078740157483" top="0.74803149606299213" bottom="0.43307086614173229" header="0.39370078740157483" footer="0.19685039370078741"/>
  <pageSetup paperSize="9" scale="62" orientation="portrait" r:id="rId2"/>
  <headerFooter alignWithMargins="0">
    <oddHeader>&amp;L&amp;G</oddHeader>
    <oddFooter>&amp;L&amp;"Arial,Fett"&amp;10DEPARTEMENT GESUNDHEIT UND SOZIALES &amp;"Arial,Standard"Abteilung Gesundheit&amp;R&amp;9Seite &amp;P von &amp;N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showGridLines="0" zoomScale="80" zoomScaleNormal="80" workbookViewId="0">
      <selection activeCell="B8" sqref="B8"/>
    </sheetView>
  </sheetViews>
  <sheetFormatPr baseColWidth="10" defaultColWidth="11" defaultRowHeight="13.8"/>
  <cols>
    <col min="1" max="1" width="84.19921875" style="37" customWidth="1"/>
    <col min="2" max="2" width="17.09765625" style="37" bestFit="1" customWidth="1"/>
    <col min="3" max="3" width="2" style="37" customWidth="1"/>
    <col min="4" max="4" width="15.5" style="37" bestFit="1" customWidth="1"/>
    <col min="5" max="5" width="2" style="37" customWidth="1"/>
    <col min="6" max="6" width="18.09765625" style="37" customWidth="1"/>
    <col min="7" max="7" width="1.8984375" style="37" customWidth="1"/>
    <col min="8" max="8" width="47.5" style="37" customWidth="1"/>
    <col min="9" max="16384" width="11" style="37"/>
  </cols>
  <sheetData>
    <row r="1" spans="1:12" ht="30" customHeight="1">
      <c r="A1" s="171" t="s">
        <v>138</v>
      </c>
      <c r="B1" s="240">
        <f>'IST-Stellenplan'!C6</f>
        <v>0</v>
      </c>
      <c r="C1" s="241"/>
      <c r="D1" s="241"/>
      <c r="E1" s="241"/>
      <c r="F1" s="242"/>
      <c r="G1" s="172"/>
      <c r="H1" s="172"/>
      <c r="I1" s="172"/>
      <c r="J1" s="172"/>
      <c r="K1" s="172"/>
      <c r="L1" s="172"/>
    </row>
    <row r="2" spans="1:12" ht="30" customHeight="1">
      <c r="A2" s="168" t="s">
        <v>134</v>
      </c>
      <c r="B2" s="243">
        <f>'IST-Stellenplan'!C7</f>
        <v>0</v>
      </c>
      <c r="C2" s="225"/>
      <c r="D2" s="244" t="s">
        <v>135</v>
      </c>
      <c r="E2" s="225"/>
      <c r="F2" s="175">
        <f>'IST-Stellenplan'!E7</f>
        <v>0</v>
      </c>
      <c r="G2" s="173"/>
      <c r="H2" s="174"/>
      <c r="I2" s="174"/>
      <c r="J2" s="174"/>
      <c r="K2" s="174"/>
      <c r="L2" s="174"/>
    </row>
    <row r="3" spans="1:12" ht="13.8" customHeight="1"/>
    <row r="4" spans="1:12" ht="24.9" customHeight="1">
      <c r="A4" s="53" t="s">
        <v>118</v>
      </c>
      <c r="B4" s="81"/>
      <c r="C4" s="81"/>
      <c r="D4" s="81"/>
      <c r="E4" s="81"/>
      <c r="F4" s="81"/>
    </row>
    <row r="5" spans="1:12" ht="13.8" customHeight="1">
      <c r="A5" s="53"/>
      <c r="B5" s="82"/>
      <c r="C5" s="82"/>
      <c r="D5" s="82"/>
      <c r="E5" s="82"/>
      <c r="F5" s="82"/>
    </row>
    <row r="6" spans="1:12" ht="48" customHeight="1">
      <c r="A6" s="82"/>
      <c r="B6" s="54" t="s">
        <v>6</v>
      </c>
      <c r="C6" s="54"/>
      <c r="D6" s="54" t="s">
        <v>5</v>
      </c>
      <c r="E6" s="54"/>
      <c r="F6" s="100" t="s">
        <v>76</v>
      </c>
    </row>
    <row r="7" spans="1:12" ht="13.8" customHeight="1">
      <c r="A7" s="82"/>
      <c r="B7" s="55"/>
      <c r="C7" s="54"/>
      <c r="D7" s="55"/>
      <c r="E7" s="54"/>
      <c r="F7" s="55"/>
    </row>
    <row r="8" spans="1:12" ht="43.95" customHeight="1">
      <c r="A8" s="129" t="s">
        <v>63</v>
      </c>
      <c r="B8" s="130">
        <f>SUM('Berechnung Richtstellenplan'!D62)</f>
        <v>0</v>
      </c>
      <c r="C8" s="131"/>
      <c r="D8" s="130">
        <f>SUM('IST-Stellenplan'!E21)</f>
        <v>0</v>
      </c>
      <c r="E8" s="131"/>
      <c r="F8" s="132"/>
      <c r="H8" s="35" t="str">
        <f>IF(D8&gt;=B8,"","Der Gesamtpersonalbestand im IST-Stellenplan ist geringer als der erforderliche Gesamtpersonalbestand gemäss Richtstellenplan!")</f>
        <v/>
      </c>
    </row>
    <row r="9" spans="1:12" ht="43.95" customHeight="1">
      <c r="A9" s="133" t="s">
        <v>112</v>
      </c>
      <c r="B9" s="134">
        <f>SUM(B8)*0.4</f>
        <v>0</v>
      </c>
      <c r="C9" s="134"/>
      <c r="D9" s="134">
        <f>'IST-Stellenplan'!E12</f>
        <v>0</v>
      </c>
      <c r="E9" s="134"/>
      <c r="F9" s="135"/>
      <c r="H9" s="239"/>
    </row>
    <row r="10" spans="1:12" ht="43.95" customHeight="1">
      <c r="A10" s="136" t="s">
        <v>113</v>
      </c>
      <c r="B10" s="134">
        <f>B9*0.5</f>
        <v>0</v>
      </c>
      <c r="C10" s="137"/>
      <c r="D10" s="134">
        <f>'IST-Stellenplan'!E10</f>
        <v>0</v>
      </c>
      <c r="E10" s="137"/>
      <c r="F10" s="135" t="str">
        <f>IF($D$8=0,"k. A.",D10/$D$8)</f>
        <v>k. A.</v>
      </c>
      <c r="H10" s="235"/>
    </row>
    <row r="11" spans="1:12" ht="43.95" customHeight="1">
      <c r="A11" s="136" t="s">
        <v>78</v>
      </c>
      <c r="B11" s="134">
        <f>B9*0.5</f>
        <v>0</v>
      </c>
      <c r="C11" s="137"/>
      <c r="D11" s="134">
        <f>'IST-Stellenplan'!E11</f>
        <v>0</v>
      </c>
      <c r="E11" s="137"/>
      <c r="F11" s="135" t="str">
        <f>IF($D$8=0,"k. A.",D11/$D$8)</f>
        <v>k. A.</v>
      </c>
      <c r="H11" s="235"/>
    </row>
    <row r="12" spans="1:12" ht="43.95" customHeight="1">
      <c r="A12" s="133" t="s">
        <v>77</v>
      </c>
      <c r="B12" s="134">
        <f>B8-B9</f>
        <v>0</v>
      </c>
      <c r="C12" s="138"/>
      <c r="D12" s="134">
        <f>SUM('IST-Stellenplan'!E19)</f>
        <v>0</v>
      </c>
      <c r="E12" s="138"/>
      <c r="F12" s="135" t="str">
        <f>IF($D$8=0,"k. A.",D12/$D$8)</f>
        <v>k. A.</v>
      </c>
    </row>
    <row r="13" spans="1:12" ht="13.2" customHeight="1"/>
    <row r="14" spans="1:12" ht="25.05" customHeight="1">
      <c r="A14" s="56" t="s">
        <v>44</v>
      </c>
      <c r="B14" s="83"/>
      <c r="C14" s="83"/>
      <c r="D14" s="83"/>
      <c r="E14" s="83"/>
      <c r="F14" s="83"/>
    </row>
    <row r="15" spans="1:12" ht="13.8" customHeight="1">
      <c r="A15" s="56"/>
      <c r="B15" s="84"/>
      <c r="C15" s="84"/>
      <c r="D15" s="84"/>
      <c r="E15" s="84"/>
      <c r="F15" s="84"/>
    </row>
    <row r="16" spans="1:12" ht="31.95" customHeight="1">
      <c r="A16" s="56"/>
      <c r="B16" s="56"/>
      <c r="C16" s="56"/>
      <c r="D16" s="57" t="s">
        <v>39</v>
      </c>
      <c r="E16" s="56"/>
      <c r="F16" s="56"/>
    </row>
    <row r="17" spans="1:6" ht="13.8" customHeight="1">
      <c r="A17" s="56"/>
      <c r="B17" s="56"/>
      <c r="C17" s="56"/>
      <c r="D17" s="87"/>
      <c r="E17" s="56"/>
      <c r="F17" s="56"/>
    </row>
    <row r="18" spans="1:6" ht="33.75" customHeight="1">
      <c r="A18" s="139" t="s">
        <v>38</v>
      </c>
      <c r="B18" s="140"/>
      <c r="C18" s="140"/>
      <c r="D18" s="141">
        <f>D8-B8</f>
        <v>0</v>
      </c>
      <c r="E18" s="140"/>
      <c r="F18" s="140"/>
    </row>
    <row r="19" spans="1:6" ht="33.75" customHeight="1">
      <c r="A19" s="142" t="s">
        <v>64</v>
      </c>
      <c r="B19" s="143"/>
      <c r="C19" s="143"/>
      <c r="D19" s="144">
        <f>'Berechnung Richtstellenplan'!D65</f>
        <v>0</v>
      </c>
      <c r="E19" s="143"/>
      <c r="F19" s="143"/>
    </row>
    <row r="20" spans="1:6" ht="33.75" customHeight="1">
      <c r="A20" s="142" t="s">
        <v>65</v>
      </c>
      <c r="B20" s="143"/>
      <c r="C20" s="143"/>
      <c r="D20" s="144">
        <f>SUM(D18:D19)</f>
        <v>0</v>
      </c>
      <c r="E20" s="143"/>
      <c r="F20" s="145">
        <f>IF(OR('Berechnung Richtstellenplan'!D38+'Berechnung Richtstellenplan'!D65=0,D20&lt;0),,D20/('Berechnung Richtstellenplan'!D65+'Berechnung Richtstellenplan'!D38))</f>
        <v>0</v>
      </c>
    </row>
    <row r="21" spans="1:6" ht="13.8" customHeight="1">
      <c r="A21" s="84"/>
      <c r="B21" s="57"/>
      <c r="C21" s="57"/>
      <c r="D21" s="57"/>
      <c r="E21" s="57"/>
      <c r="F21" s="57"/>
    </row>
    <row r="22" spans="1:6" ht="32.4" customHeight="1">
      <c r="A22" s="86" t="s">
        <v>37</v>
      </c>
      <c r="B22" s="57"/>
      <c r="C22" s="57"/>
      <c r="D22" s="57"/>
      <c r="E22" s="57"/>
      <c r="F22" s="163">
        <f>'Berechnung Richtstellenplan'!D69</f>
        <v>0</v>
      </c>
    </row>
    <row r="23" spans="1:6" ht="15.6">
      <c r="A23" s="85"/>
    </row>
  </sheetData>
  <sheetProtection algorithmName="SHA-512" hashValue="DJjuGxsTik7TRnuJ1bqK8Zbo9VHU52FAnM/1cbMDVF489T/OtA/cRE582Fp1aFEP+u/aluZw2PkTbVL6JuXu+Q==" saltValue="zGMZzF2lATE9uhqhdbTUIg==" spinCount="100000" sheet="1" selectLockedCells="1" selectUnlockedCells="1"/>
  <customSheetViews>
    <customSheetView guid="{E1810E4B-257E-4ED6-AB5A-5BD18FD55160}" scale="75" showGridLines="0">
      <selection activeCell="A18" sqref="A18"/>
      <pageMargins left="0.74803149606299213" right="0.6692913385826772" top="1.2598425196850394" bottom="0.59055118110236227" header="0.31496062992125984" footer="0.19685039370078741"/>
      <pageSetup paperSize="9" scale="63" orientation="landscape" r:id="rId1"/>
      <headerFooter scaleWithDoc="0" alignWithMargins="0">
        <oddHeader>&amp;L&amp;10&amp;G
&amp;"Arial,Fett"AUSWERTUNG</oddHeader>
        <oddFooter>&amp;L&amp;"Arial,Fett"&amp;10DEPARTEMENT GESUNDHEIT UND SOZIALES &amp;"Arial,Standard"Abteilung Gesundheit&amp;R&amp;10Seite &amp;P von &amp;N</oddFooter>
      </headerFooter>
    </customSheetView>
  </customSheetViews>
  <mergeCells count="4">
    <mergeCell ref="H9:H11"/>
    <mergeCell ref="B1:F1"/>
    <mergeCell ref="B2:C2"/>
    <mergeCell ref="D2:E2"/>
  </mergeCells>
  <phoneticPr fontId="0" type="noConversion"/>
  <conditionalFormatting sqref="D8">
    <cfRule type="cellIs" dxfId="7" priority="9" operator="lessThan">
      <formula>$B$8</formula>
    </cfRule>
    <cfRule type="cellIs" dxfId="6" priority="10" operator="greaterThan">
      <formula>$B$8</formula>
    </cfRule>
  </conditionalFormatting>
  <conditionalFormatting sqref="D9">
    <cfRule type="cellIs" dxfId="5" priority="7" operator="lessThan">
      <formula>$B$9</formula>
    </cfRule>
    <cfRule type="cellIs" dxfId="4" priority="8" operator="greaterThan">
      <formula>$B$9</formula>
    </cfRule>
  </conditionalFormatting>
  <conditionalFormatting sqref="D10">
    <cfRule type="cellIs" dxfId="3" priority="5" operator="lessThan">
      <formula>$B$10</formula>
    </cfRule>
    <cfRule type="cellIs" dxfId="2" priority="6" operator="greaterThan">
      <formula>$B$10</formula>
    </cfRule>
  </conditionalFormatting>
  <conditionalFormatting sqref="H8:H9">
    <cfRule type="cellIs" dxfId="1" priority="15" stopIfTrue="1" operator="notEqual">
      <formula>""</formula>
    </cfRule>
  </conditionalFormatting>
  <pageMargins left="0.74803149606299213" right="0.6692913385826772" top="1.2598425196850394" bottom="0.59055118110236227" header="0.31496062992125984" footer="0.19685039370078741"/>
  <pageSetup paperSize="9" scale="72" orientation="landscape" r:id="rId2"/>
  <headerFooter scaleWithDoc="0" alignWithMargins="0">
    <oddHeader>&amp;L&amp;10&amp;G
&amp;"Arial,Fett"AUSWERTUNG</oddHeader>
    <oddFooter>&amp;L&amp;"Arial,Fett"&amp;10DEPARTEMENT GESUNDHEIT UND SOZIALES &amp;"Arial,Standard"Abteilung Gesundheit&amp;R&amp;10Seite &amp;P von &amp;N</oddFooter>
  </headerFooter>
  <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showGridLines="0" zoomScale="90" zoomScaleNormal="90" workbookViewId="0">
      <selection activeCell="C6" sqref="C6:E6"/>
    </sheetView>
  </sheetViews>
  <sheetFormatPr baseColWidth="10" defaultColWidth="11" defaultRowHeight="13.2"/>
  <cols>
    <col min="1" max="1" width="6.69921875" style="109" customWidth="1"/>
    <col min="2" max="2" width="13.09765625" style="109" customWidth="1"/>
    <col min="3" max="3" width="33" style="109" customWidth="1"/>
    <col min="4" max="4" width="28.59765625" style="109" customWidth="1"/>
    <col min="5" max="5" width="16" style="109" customWidth="1"/>
    <col min="6" max="6" width="4.3984375" style="109" hidden="1" customWidth="1"/>
    <col min="7" max="16384" width="11" style="109"/>
  </cols>
  <sheetData>
    <row r="1" spans="1:6" ht="27.75" customHeight="1" thickBot="1">
      <c r="A1" s="108" t="s">
        <v>119</v>
      </c>
    </row>
    <row r="2" spans="1:6" s="111" customFormat="1" ht="30" customHeight="1" thickBot="1">
      <c r="A2" s="196"/>
      <c r="B2" s="196"/>
      <c r="C2" s="196"/>
      <c r="D2" s="110" t="s">
        <v>3</v>
      </c>
      <c r="E2" s="147" t="str">
        <f>IF('IST-Stellenplan'!E2="","",'IST-Stellenplan'!E2)</f>
        <v/>
      </c>
    </row>
    <row r="3" spans="1:6" s="111" customFormat="1" ht="10.5" customHeight="1" thickBot="1">
      <c r="D3" s="110"/>
      <c r="E3" s="112"/>
    </row>
    <row r="4" spans="1:6" s="111" customFormat="1" ht="33.75" customHeight="1" thickBot="1">
      <c r="A4" s="197" t="s">
        <v>74</v>
      </c>
      <c r="B4" s="198"/>
      <c r="C4" s="198"/>
      <c r="D4" s="198"/>
      <c r="E4" s="199"/>
    </row>
    <row r="5" spans="1:6" s="111" customFormat="1" ht="10.5" customHeight="1" thickBot="1"/>
    <row r="6" spans="1:6" s="111" customFormat="1" ht="32.25" customHeight="1" thickBot="1">
      <c r="A6" s="178" t="s">
        <v>114</v>
      </c>
      <c r="B6" s="200"/>
      <c r="C6" s="201"/>
      <c r="D6" s="202"/>
      <c r="E6" s="203"/>
    </row>
    <row r="7" spans="1:6" s="111" customFormat="1" ht="10.5" customHeight="1" thickBot="1"/>
    <row r="8" spans="1:6" s="111" customFormat="1" ht="32.25" customHeight="1" thickBot="1">
      <c r="A8" s="207" t="s">
        <v>79</v>
      </c>
      <c r="B8" s="247"/>
      <c r="C8" s="247"/>
      <c r="D8" s="248"/>
      <c r="E8" s="113" t="s">
        <v>49</v>
      </c>
    </row>
    <row r="9" spans="1:6" s="114" customFormat="1" ht="32.25" customHeight="1">
      <c r="A9" s="221" t="s">
        <v>84</v>
      </c>
      <c r="B9" s="245"/>
      <c r="C9" s="245"/>
      <c r="D9" s="246"/>
      <c r="E9" s="106"/>
    </row>
    <row r="10" spans="1:6" s="111" customFormat="1" ht="32.25" customHeight="1" thickBot="1">
      <c r="A10" s="218" t="s">
        <v>85</v>
      </c>
      <c r="B10" s="249"/>
      <c r="C10" s="249"/>
      <c r="D10" s="250"/>
      <c r="E10" s="107"/>
    </row>
    <row r="11" spans="1:6" s="111" customFormat="1" ht="32.25" customHeight="1" thickBot="1">
      <c r="A11" s="185" t="s">
        <v>80</v>
      </c>
      <c r="B11" s="227"/>
      <c r="C11" s="227"/>
      <c r="D11" s="227"/>
      <c r="E11" s="115">
        <f>SUM(E9:E10)</f>
        <v>0</v>
      </c>
      <c r="F11" s="116"/>
    </row>
    <row r="12" spans="1:6" s="111" customFormat="1" ht="10.5" customHeight="1" thickBot="1"/>
    <row r="13" spans="1:6" s="111" customFormat="1" ht="32.25" customHeight="1" thickBot="1">
      <c r="A13" s="207" t="s">
        <v>81</v>
      </c>
      <c r="B13" s="247"/>
      <c r="C13" s="247"/>
      <c r="D13" s="248"/>
      <c r="E13" s="113" t="s">
        <v>49</v>
      </c>
    </row>
    <row r="14" spans="1:6" s="111" customFormat="1" ht="32.25" customHeight="1" thickBot="1">
      <c r="A14" s="221" t="s">
        <v>4</v>
      </c>
      <c r="B14" s="222"/>
      <c r="C14" s="222"/>
      <c r="D14" s="223"/>
      <c r="E14" s="106"/>
    </row>
    <row r="15" spans="1:6" ht="36" customHeight="1" thickBot="1">
      <c r="A15" s="185" t="s">
        <v>82</v>
      </c>
      <c r="B15" s="227"/>
      <c r="C15" s="227"/>
      <c r="D15" s="227"/>
      <c r="E15" s="115">
        <f>E14</f>
        <v>0</v>
      </c>
    </row>
    <row r="16" spans="1:6" s="111" customFormat="1" ht="10.5" customHeight="1" thickBot="1"/>
    <row r="17" spans="1:6" ht="36" customHeight="1" thickBot="1">
      <c r="A17" s="185" t="s">
        <v>83</v>
      </c>
      <c r="B17" s="186"/>
      <c r="C17" s="186"/>
      <c r="D17" s="186"/>
      <c r="E17" s="115">
        <f>SUM(E11+E15)</f>
        <v>0</v>
      </c>
    </row>
    <row r="18" spans="1:6" ht="38.25" customHeight="1" thickBot="1"/>
    <row r="19" spans="1:6" s="111" customFormat="1" ht="32.25" customHeight="1" thickBot="1">
      <c r="A19" s="207" t="s">
        <v>50</v>
      </c>
      <c r="B19" s="247"/>
      <c r="C19" s="247"/>
      <c r="D19" s="248"/>
      <c r="E19" s="123"/>
    </row>
    <row r="20" spans="1:6" s="111" customFormat="1" ht="10.5" customHeight="1" thickBot="1"/>
    <row r="21" spans="1:6" s="111" customFormat="1" ht="32.25" customHeight="1" thickBot="1">
      <c r="A21" s="207" t="s">
        <v>105</v>
      </c>
      <c r="B21" s="247"/>
      <c r="C21" s="247"/>
      <c r="D21" s="248"/>
      <c r="E21" s="122">
        <f>E19/F21</f>
        <v>0</v>
      </c>
      <c r="F21" s="111">
        <v>1266</v>
      </c>
    </row>
    <row r="22" spans="1:6" s="111" customFormat="1" ht="10.5" customHeight="1" thickBot="1"/>
    <row r="23" spans="1:6" s="111" customFormat="1" ht="32.25" customHeight="1" thickBot="1">
      <c r="A23" s="207" t="s">
        <v>51</v>
      </c>
      <c r="B23" s="247"/>
      <c r="C23" s="247"/>
      <c r="D23" s="248"/>
      <c r="E23" s="122">
        <f>E17-E21</f>
        <v>0</v>
      </c>
    </row>
    <row r="24" spans="1:6" ht="38.25" customHeight="1" thickBot="1"/>
    <row r="25" spans="1:6" s="111" customFormat="1" ht="32.25" customHeight="1" thickBot="1">
      <c r="A25" s="207" t="s">
        <v>52</v>
      </c>
      <c r="B25" s="247"/>
      <c r="C25" s="247"/>
      <c r="D25" s="247"/>
      <c r="E25" s="251"/>
    </row>
    <row r="26" spans="1:6" s="111" customFormat="1" ht="39" customHeight="1" thickBot="1">
      <c r="A26" s="210"/>
      <c r="B26" s="211"/>
      <c r="C26" s="211"/>
      <c r="D26" s="211"/>
      <c r="E26" s="212"/>
    </row>
    <row r="27" spans="1:6" ht="13.8" customHeight="1"/>
    <row r="28" spans="1:6" ht="13.8">
      <c r="A28" s="77" t="s">
        <v>53</v>
      </c>
      <c r="B28"/>
      <c r="C28"/>
      <c r="D28"/>
    </row>
    <row r="29" spans="1:6" ht="13.8">
      <c r="A29" s="77" t="s">
        <v>141</v>
      </c>
      <c r="B29"/>
      <c r="C29"/>
      <c r="D29" t="s">
        <v>142</v>
      </c>
    </row>
    <row r="30" spans="1:6" ht="26.25" customHeight="1" thickBot="1">
      <c r="A30" s="252"/>
      <c r="B30" s="254"/>
      <c r="C30" s="254"/>
      <c r="D30" s="252"/>
      <c r="E30" s="254"/>
    </row>
  </sheetData>
  <sheetProtection algorithmName="SHA-512" hashValue="surnroixiE72UjSYF9m6bQQsXyXwhpJTzSHSugMQ7nMZYO1fOIfUJp2l58PevE+sCUq1+KtxN4m6RUnRTzMqFg==" saltValue="/oaGvlDjeVP3li4X4L1XMQ==" spinCount="100000" sheet="1" formatCells="0" formatColumns="0" formatRows="0" selectLockedCells="1"/>
  <customSheetViews>
    <customSheetView guid="{E1810E4B-257E-4ED6-AB5A-5BD18FD55160}" scale="90" showGridLines="0" hiddenColumns="1">
      <selection activeCell="C6" sqref="C6:E6"/>
      <pageMargins left="0.74803149606299213" right="0.39370078740157483" top="1.1417322834645669" bottom="0.59055118110236227" header="0.39370078740157483" footer="0.19685039370078741"/>
      <pageSetup paperSize="9" scale="85" fitToHeight="10" orientation="portrait" r:id="rId1"/>
      <headerFooter alignWithMargins="0">
        <oddHeader>&amp;L&amp;G</oddHeader>
        <oddFooter>&amp;L&amp;"Arial,Fett"&amp;10DEPARTEMENT GESUNDHEIT UND SOZIALES &amp;"Arial,Standard"Abteilung Gesundheit&amp;R&amp;9Seite &amp;P von &amp;N</oddFooter>
      </headerFooter>
    </customSheetView>
  </customSheetViews>
  <mergeCells count="19">
    <mergeCell ref="A30:C30"/>
    <mergeCell ref="D30:E30"/>
    <mergeCell ref="A19:D19"/>
    <mergeCell ref="A25:E25"/>
    <mergeCell ref="A26:E26"/>
    <mergeCell ref="A21:D21"/>
    <mergeCell ref="A23:D23"/>
    <mergeCell ref="A15:D15"/>
    <mergeCell ref="A17:D17"/>
    <mergeCell ref="A10:D10"/>
    <mergeCell ref="A11:D11"/>
    <mergeCell ref="A13:D13"/>
    <mergeCell ref="A14:D14"/>
    <mergeCell ref="A9:D9"/>
    <mergeCell ref="A2:C2"/>
    <mergeCell ref="A4:E4"/>
    <mergeCell ref="A6:B6"/>
    <mergeCell ref="C6:E6"/>
    <mergeCell ref="A8:D8"/>
  </mergeCells>
  <conditionalFormatting sqref="F11">
    <cfRule type="cellIs" dxfId="0" priority="1" stopIfTrue="1" operator="notEqual">
      <formula>""</formula>
    </cfRule>
  </conditionalFormatting>
  <pageMargins left="0.74803149606299213" right="0.39370078740157483" top="1.1417322834645669" bottom="0.59055118110236227" header="0.39370078740157483" footer="0.19685039370078741"/>
  <pageSetup paperSize="9" scale="85" fitToHeight="10" orientation="portrait" r:id="rId2"/>
  <headerFooter alignWithMargins="0">
    <oddHeader>&amp;L&amp;G</oddHeader>
    <oddFooter>&amp;L&amp;"Arial,Fett"&amp;10DEPARTEMENT GESUNDHEIT UND SOZIALES &amp;"Arial,Standard"Abteilung Gesundheit&amp;R&amp;9Seite &amp;P von &amp;N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Erläuterungen</vt:lpstr>
      <vt:lpstr>IST-Stellenplan</vt:lpstr>
      <vt:lpstr>Berechnung Richtstellenplan</vt:lpstr>
      <vt:lpstr>Auswertung</vt:lpstr>
      <vt:lpstr>Ambulante Pflege</vt:lpstr>
      <vt:lpstr>'Ambulante Pflege'!Druckbereich</vt:lpstr>
      <vt:lpstr>Auswertung!Druckbereich</vt:lpstr>
      <vt:lpstr>'Berechnung Richtstellenplan'!Druckbereich</vt:lpstr>
      <vt:lpstr>Erläuterungen!Druckbereich</vt:lpstr>
      <vt:lpstr>'IST-Stellenplan'!Druckbereich</vt:lpstr>
    </vt:vector>
  </TitlesOfParts>
  <Company>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Stellenplan</dc:title>
  <dc:creator>Marc Bucher</dc:creator>
  <cp:lastModifiedBy>Bolleter Harald Heinrich  DGSGSH</cp:lastModifiedBy>
  <cp:lastPrinted>2024-12-06T09:44:17Z</cp:lastPrinted>
  <dcterms:created xsi:type="dcterms:W3CDTF">2003-08-26T14:21:04Z</dcterms:created>
  <dcterms:modified xsi:type="dcterms:W3CDTF">2024-12-06T09:50:09Z</dcterms:modified>
</cp:coreProperties>
</file>