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6.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7.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9.xml" ContentType="application/vnd.openxmlformats-officedocument.drawingml.chart+xml"/>
  <Override PartName="/xl/drawings/drawing17.xml" ContentType="application/vnd.openxmlformats-officedocument.drawingml.chartshapes+xml"/>
  <Override PartName="/xl/charts/chart10.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930" yWindow="3285" windowWidth="16920" windowHeight="12060" tabRatio="863"/>
  </bookViews>
  <sheets>
    <sheet name="Inhaltsverzeichnis" sheetId="1" r:id="rId1"/>
    <sheet name="T 1" sheetId="7" r:id="rId2"/>
    <sheet name="T 2" sheetId="53" r:id="rId3"/>
    <sheet name="T 3" sheetId="6" r:id="rId4"/>
    <sheet name="T 4" sheetId="4" r:id="rId5"/>
    <sheet name="T 5a" sheetId="38" r:id="rId6"/>
    <sheet name="T 5b" sheetId="40" r:id="rId7"/>
    <sheet name="T 6" sheetId="9" r:id="rId8"/>
    <sheet name="T 7" sheetId="5" r:id="rId9"/>
    <sheet name="T 8" sheetId="10" r:id="rId10"/>
    <sheet name="T 9" sheetId="52" r:id="rId11"/>
    <sheet name="T 10a" sheetId="41" r:id="rId12"/>
    <sheet name="T 10b" sheetId="43" r:id="rId13"/>
    <sheet name="T 10c" sheetId="42" r:id="rId14"/>
    <sheet name="T 10d" sheetId="45" r:id="rId15"/>
    <sheet name="T 10e" sheetId="44" r:id="rId16"/>
    <sheet name="T 10f" sheetId="46" r:id="rId17"/>
    <sheet name="T 11" sheetId="12" r:id="rId18"/>
    <sheet name="T 12" sheetId="14" r:id="rId19"/>
    <sheet name="T 13" sheetId="13" r:id="rId20"/>
    <sheet name="T 14" sheetId="50" r:id="rId21"/>
    <sheet name="T 15" sheetId="15" r:id="rId22"/>
    <sheet name="T 16" sheetId="16" r:id="rId23"/>
    <sheet name="T 17" sheetId="17" r:id="rId24"/>
    <sheet name="T 18" sheetId="18" r:id="rId25"/>
    <sheet name="T 19a" sheetId="27" r:id="rId26"/>
    <sheet name="T 19b" sheetId="49" r:id="rId27"/>
    <sheet name="Gemeindekarte" sheetId="51" r:id="rId28"/>
    <sheet name="Erläuterungen" sheetId="37" r:id="rId29"/>
  </sheets>
  <definedNames>
    <definedName name="_xlnm.Print_Area" localSheetId="28">Erläuterungen!$A$1:$B$51</definedName>
    <definedName name="_xlnm.Print_Area" localSheetId="27">Gemeindekarte!$A$1:$R$61</definedName>
    <definedName name="_xlnm.Print_Area" localSheetId="0">Inhaltsverzeichnis!$A$1:$K$66</definedName>
    <definedName name="_xlnm.Print_Area" localSheetId="1">'T 1'!$A$1:$J$51</definedName>
    <definedName name="_xlnm.Print_Area" localSheetId="11">'T 10a'!$A$1:$X$44</definedName>
    <definedName name="_xlnm.Print_Area" localSheetId="13">'T 10c'!$A$1:$X$28</definedName>
    <definedName name="_xlnm.Print_Area" localSheetId="15">'T 10e'!$A$1:$X$28</definedName>
    <definedName name="_xlnm.Print_Area" localSheetId="17">'T 11'!$A$1:$M$84</definedName>
    <definedName name="_xlnm.Print_Area" localSheetId="18">'T 12'!$A$1:$N$69</definedName>
    <definedName name="_xlnm.Print_Area" localSheetId="19">'T 13'!$A$1:$K$28</definedName>
    <definedName name="_xlnm.Print_Area" localSheetId="20">'T 14'!$A$1:$M$44</definedName>
    <definedName name="_xlnm.Print_Area" localSheetId="21">'T 15'!$A$1:$H$25</definedName>
    <definedName name="_xlnm.Print_Area" localSheetId="22">'T 16'!$A$1:$N$43</definedName>
    <definedName name="_xlnm.Print_Area" localSheetId="23">'T 17'!$A$1:$D$22</definedName>
    <definedName name="_xlnm.Print_Area" localSheetId="24">'T 18'!$A$1:$N$43</definedName>
    <definedName name="_xlnm.Print_Area" localSheetId="25">'T 19a'!$A$1:$O$222</definedName>
    <definedName name="_xlnm.Print_Area" localSheetId="26">'T 19b'!$A$1:$J$231</definedName>
    <definedName name="_xlnm.Print_Area" localSheetId="2">'T 2'!$A$1:$L$41</definedName>
    <definedName name="_xlnm.Print_Area" localSheetId="3">'T 3'!$A$1:$N$49</definedName>
    <definedName name="_xlnm.Print_Area" localSheetId="4">'T 4'!$A$1:$I$34</definedName>
    <definedName name="_xlnm.Print_Area" localSheetId="5">'T 5a'!$A$1:$N$70</definedName>
    <definedName name="_xlnm.Print_Area" localSheetId="6">'T 5b'!$A$1:$J$43</definedName>
    <definedName name="_xlnm.Print_Area" localSheetId="7">'T 6'!$A$1:$K$43</definedName>
    <definedName name="_xlnm.Print_Area" localSheetId="8">'T 7'!$A$1:$L$43</definedName>
    <definedName name="_xlnm.Print_Area" localSheetId="9">'T 8'!$A$1:$K$43</definedName>
    <definedName name="_xlnm.Print_Area" localSheetId="10">'T 9'!$A$1:$L$43</definedName>
    <definedName name="_xlnm.Print_Titles" localSheetId="12">'T 10b'!$B:$B,'T 10b'!$1:$5</definedName>
    <definedName name="_xlnm.Print_Titles" localSheetId="13">'T 10c'!$B:$B,'T 10c'!$1:$5</definedName>
    <definedName name="_xlnm.Print_Titles" localSheetId="14">'T 10d'!$B:$B,'T 10d'!$1:$5</definedName>
    <definedName name="_xlnm.Print_Titles" localSheetId="15">'T 10e'!$B:$B,'T 10e'!$1:$5</definedName>
    <definedName name="_xlnm.Print_Titles" localSheetId="16">'T 10f'!$B:$B,'T 10f'!$1:$5</definedName>
    <definedName name="_xlnm.Print_Titles" localSheetId="18">'T 12'!$1:$4</definedName>
    <definedName name="_xlnm.Print_Titles" localSheetId="25">'T 19a'!$1:$6</definedName>
    <definedName name="_xlnm.Print_Titles" localSheetId="26">'T 19b'!$1:$6</definedName>
  </definedNames>
  <calcPr calcId="145621"/>
</workbook>
</file>

<file path=xl/calcChain.xml><?xml version="1.0" encoding="utf-8"?>
<calcChain xmlns="http://schemas.openxmlformats.org/spreadsheetml/2006/main">
  <c r="B1" i="6" l="1"/>
  <c r="B1" i="12" l="1"/>
  <c r="T39" i="6" l="1"/>
  <c r="S39" i="6"/>
  <c r="R39" i="6"/>
  <c r="Q39" i="6"/>
  <c r="K20" i="6"/>
  <c r="H20" i="6"/>
  <c r="E20" i="6"/>
  <c r="N10" i="18" l="1"/>
  <c r="M10" i="18" l="1"/>
  <c r="G17" i="12" l="1"/>
  <c r="F13" i="7" l="1"/>
  <c r="C13" i="10" l="1"/>
  <c r="H7" i="38" l="1"/>
  <c r="T38" i="6" l="1"/>
  <c r="S38" i="6"/>
  <c r="R38" i="6"/>
  <c r="Q38" i="6"/>
  <c r="K19" i="6" l="1"/>
  <c r="H19" i="6"/>
  <c r="E19" i="6"/>
  <c r="E7" i="6"/>
  <c r="H7" i="6"/>
  <c r="K7" i="6"/>
  <c r="E8" i="6"/>
  <c r="H8" i="6"/>
  <c r="K8" i="6"/>
  <c r="Q37" i="6"/>
  <c r="R37" i="6"/>
  <c r="H49" i="7" l="1"/>
  <c r="G49" i="7"/>
  <c r="F49" i="7"/>
  <c r="H40" i="7"/>
  <c r="G40" i="7"/>
  <c r="F40" i="7"/>
  <c r="H31" i="7"/>
  <c r="G31" i="7"/>
  <c r="F31" i="7"/>
  <c r="H22" i="7"/>
  <c r="G22" i="7"/>
  <c r="F22" i="7"/>
  <c r="H13" i="7"/>
  <c r="G13" i="7"/>
  <c r="G23" i="38" l="1"/>
  <c r="F23" i="38"/>
  <c r="G10" i="38"/>
  <c r="F10" i="38"/>
  <c r="G7" i="38"/>
  <c r="F7" i="38"/>
  <c r="G6" i="38"/>
  <c r="F6" i="38"/>
  <c r="E13" i="10" l="1"/>
  <c r="G13" i="10"/>
  <c r="I13" i="10"/>
  <c r="J8" i="10" s="1"/>
  <c r="I14" i="9"/>
  <c r="J8" i="9" s="1"/>
  <c r="L7" i="53"/>
  <c r="R29" i="53" s="1"/>
  <c r="L8" i="53"/>
  <c r="S29" i="53" s="1"/>
  <c r="L9" i="53"/>
  <c r="T29" i="53" s="1"/>
  <c r="L6" i="53"/>
  <c r="Q29" i="53" s="1"/>
  <c r="J7" i="53"/>
  <c r="R28" i="53" s="1"/>
  <c r="J8" i="53"/>
  <c r="S28" i="53" s="1"/>
  <c r="J9" i="53"/>
  <c r="T28" i="53" s="1"/>
  <c r="J6" i="53"/>
  <c r="Q28" i="53" s="1"/>
  <c r="J11" i="10" l="1"/>
  <c r="J7" i="10"/>
  <c r="J11" i="9"/>
  <c r="J7" i="9"/>
  <c r="J6" i="9"/>
  <c r="J10" i="9"/>
  <c r="J13" i="9"/>
  <c r="J9" i="9"/>
  <c r="J12" i="9"/>
  <c r="L10" i="53"/>
  <c r="J10" i="53"/>
  <c r="J10" i="10"/>
  <c r="J6" i="10"/>
  <c r="J9" i="10"/>
  <c r="J12" i="10"/>
  <c r="B1" i="53"/>
  <c r="H7" i="53"/>
  <c r="R27" i="53" s="1"/>
  <c r="H8" i="53"/>
  <c r="S27" i="53" s="1"/>
  <c r="H9" i="53"/>
  <c r="T27" i="53" s="1"/>
  <c r="H6" i="53"/>
  <c r="Q27" i="53" s="1"/>
  <c r="F7" i="53"/>
  <c r="R26" i="53" s="1"/>
  <c r="F8" i="53"/>
  <c r="S26" i="53" s="1"/>
  <c r="F9" i="53"/>
  <c r="T26" i="53" s="1"/>
  <c r="F6" i="53"/>
  <c r="Q26" i="53" s="1"/>
  <c r="D7" i="53"/>
  <c r="R25" i="53" s="1"/>
  <c r="D8" i="53"/>
  <c r="S25" i="53" s="1"/>
  <c r="D9" i="53"/>
  <c r="T25" i="53" s="1"/>
  <c r="D6" i="53"/>
  <c r="D10" i="53" s="1"/>
  <c r="Q25" i="53" l="1"/>
  <c r="J14" i="9"/>
  <c r="H10" i="53"/>
  <c r="F10" i="53"/>
  <c r="J13" i="10"/>
  <c r="L10" i="18"/>
  <c r="I43" i="41" l="1"/>
  <c r="H43" i="41"/>
  <c r="G43" i="41"/>
  <c r="F43" i="41"/>
  <c r="E43" i="41"/>
  <c r="D43" i="41"/>
  <c r="C43" i="41"/>
  <c r="J43" i="41" s="1"/>
  <c r="I42" i="41"/>
  <c r="H42" i="41"/>
  <c r="G42" i="41"/>
  <c r="F42" i="41"/>
  <c r="E42" i="41"/>
  <c r="D42" i="41"/>
  <c r="C42" i="41"/>
  <c r="I41" i="41"/>
  <c r="H41" i="41"/>
  <c r="G41" i="41"/>
  <c r="F41" i="41"/>
  <c r="E41" i="41"/>
  <c r="E40" i="41"/>
  <c r="D41" i="41"/>
  <c r="C41" i="41"/>
  <c r="J41" i="41" s="1"/>
  <c r="I40" i="41"/>
  <c r="H40" i="41"/>
  <c r="G40" i="41"/>
  <c r="F40" i="41"/>
  <c r="D40" i="41"/>
  <c r="C40" i="41"/>
  <c r="I38" i="41"/>
  <c r="H38" i="41"/>
  <c r="G38" i="41"/>
  <c r="F38" i="41"/>
  <c r="E38" i="41"/>
  <c r="D38" i="41"/>
  <c r="C38" i="41"/>
  <c r="I39" i="41"/>
  <c r="H39" i="41"/>
  <c r="G39" i="41"/>
  <c r="F39" i="41"/>
  <c r="E39" i="41"/>
  <c r="D39" i="41"/>
  <c r="C39" i="41"/>
  <c r="I37" i="41"/>
  <c r="I44" i="41" s="1"/>
  <c r="H37" i="41"/>
  <c r="H44" i="41" s="1"/>
  <c r="G37" i="41"/>
  <c r="G44" i="41" s="1"/>
  <c r="F37" i="41"/>
  <c r="E37" i="41"/>
  <c r="E44" i="41" s="1"/>
  <c r="D37" i="41"/>
  <c r="D44" i="41" s="1"/>
  <c r="C37" i="41"/>
  <c r="J38" i="41" l="1"/>
  <c r="J42" i="41"/>
  <c r="J40" i="41"/>
  <c r="F44" i="41"/>
  <c r="J39" i="41"/>
  <c r="J37" i="41"/>
  <c r="C44" i="41"/>
  <c r="B1" i="52"/>
  <c r="K13" i="52"/>
  <c r="L12" i="52" s="1"/>
  <c r="I13" i="52"/>
  <c r="J11" i="52" s="1"/>
  <c r="G13" i="52"/>
  <c r="H12" i="52" s="1"/>
  <c r="E13" i="52"/>
  <c r="F10" i="52" s="1"/>
  <c r="C13" i="52"/>
  <c r="D7" i="52" s="1"/>
  <c r="R24" i="52" s="1"/>
  <c r="J44" i="41" l="1"/>
  <c r="L6" i="52"/>
  <c r="L10" i="52"/>
  <c r="D6" i="52"/>
  <c r="Q24" i="52" s="1"/>
  <c r="F12" i="52"/>
  <c r="F8" i="52"/>
  <c r="F9" i="52"/>
  <c r="L9" i="52"/>
  <c r="J6" i="52"/>
  <c r="J8" i="52"/>
  <c r="J10" i="52"/>
  <c r="J12" i="52"/>
  <c r="J7" i="52"/>
  <c r="J9" i="52"/>
  <c r="H11" i="52"/>
  <c r="V25" i="52" s="1"/>
  <c r="H8" i="52"/>
  <c r="S25" i="52" s="1"/>
  <c r="H7" i="52"/>
  <c r="R25" i="52" s="1"/>
  <c r="F7" i="52"/>
  <c r="F11" i="52"/>
  <c r="F6" i="52"/>
  <c r="F13" i="52" s="1"/>
  <c r="D9" i="52"/>
  <c r="T24" i="52" s="1"/>
  <c r="D10" i="52"/>
  <c r="U24" i="52" s="1"/>
  <c r="L7" i="52"/>
  <c r="D11" i="52"/>
  <c r="L11" i="52"/>
  <c r="H6" i="52"/>
  <c r="Q25" i="52" s="1"/>
  <c r="D8" i="52"/>
  <c r="S24" i="52" s="1"/>
  <c r="L8" i="52"/>
  <c r="H10" i="52"/>
  <c r="U25" i="52" s="1"/>
  <c r="D12" i="52"/>
  <c r="H9" i="52"/>
  <c r="T25" i="52" s="1"/>
  <c r="V24" i="52" l="1"/>
  <c r="L13" i="52"/>
  <c r="J13" i="52"/>
  <c r="D13" i="52"/>
  <c r="H13" i="52"/>
  <c r="T37" i="6" l="1"/>
  <c r="S37" i="6"/>
  <c r="K18" i="6"/>
  <c r="H18" i="6"/>
  <c r="E18" i="6"/>
  <c r="B1" i="51" l="1"/>
  <c r="B1" i="49"/>
  <c r="K16" i="6" l="1"/>
  <c r="H16" i="6"/>
  <c r="E16" i="6"/>
  <c r="K14" i="6"/>
  <c r="H14" i="6"/>
  <c r="E14" i="6"/>
  <c r="K12" i="6"/>
  <c r="H12" i="6"/>
  <c r="E12" i="6"/>
  <c r="K10" i="6" l="1"/>
  <c r="H10" i="6"/>
  <c r="E10" i="6"/>
  <c r="B1" i="37" l="1"/>
  <c r="B1" i="27"/>
  <c r="B1" i="18"/>
  <c r="B1" i="17"/>
  <c r="B1" i="16"/>
  <c r="B1" i="15"/>
  <c r="B1" i="50"/>
  <c r="B1" i="13"/>
  <c r="B1" i="14"/>
  <c r="B1" i="46"/>
  <c r="B1" i="45"/>
  <c r="B1" i="44"/>
  <c r="B1" i="43"/>
  <c r="B1" i="42"/>
  <c r="B1" i="41"/>
  <c r="B1" i="10"/>
  <c r="B1" i="5"/>
  <c r="B1" i="9"/>
  <c r="B1" i="40"/>
  <c r="B1" i="38"/>
  <c r="B1" i="4"/>
  <c r="B1" i="7"/>
  <c r="G7" i="12" l="1"/>
  <c r="R31" i="12" s="1"/>
  <c r="G8" i="12"/>
  <c r="R32" i="12" s="1"/>
  <c r="G9" i="12"/>
  <c r="R33" i="12" s="1"/>
  <c r="G10" i="12"/>
  <c r="R34" i="12" s="1"/>
  <c r="G11" i="12"/>
  <c r="R35" i="12" s="1"/>
  <c r="G12" i="12"/>
  <c r="R36" i="12" s="1"/>
  <c r="G13" i="12"/>
  <c r="R37" i="12" s="1"/>
  <c r="G14" i="12"/>
  <c r="R38" i="12" s="1"/>
  <c r="G15" i="12"/>
  <c r="R39" i="12" s="1"/>
  <c r="G16" i="12"/>
  <c r="R40" i="12" s="1"/>
  <c r="G6" i="12"/>
  <c r="R30" i="12" s="1"/>
  <c r="K9" i="6"/>
  <c r="K11" i="6"/>
  <c r="K13" i="6"/>
  <c r="K15" i="6"/>
  <c r="K17" i="6"/>
  <c r="H9" i="6"/>
  <c r="H11" i="6"/>
  <c r="H13" i="6"/>
  <c r="H15" i="6"/>
  <c r="H17" i="6"/>
  <c r="E9" i="6"/>
  <c r="E11" i="6"/>
  <c r="E13" i="6"/>
  <c r="E15" i="6"/>
  <c r="E17" i="6"/>
  <c r="F47" i="7" l="1"/>
  <c r="G47" i="7"/>
  <c r="H47" i="7"/>
  <c r="F46" i="7"/>
  <c r="G46" i="7"/>
  <c r="H46" i="7"/>
  <c r="F45" i="7"/>
  <c r="G45" i="7"/>
  <c r="H45" i="7"/>
  <c r="F44" i="7"/>
  <c r="G44" i="7"/>
  <c r="H44" i="7"/>
  <c r="F43" i="7"/>
  <c r="G43" i="7"/>
  <c r="H43" i="7"/>
  <c r="K10" i="18" l="1"/>
  <c r="J10" i="18"/>
  <c r="C10" i="17" l="1"/>
  <c r="E16" i="16"/>
  <c r="G16" i="16"/>
  <c r="I16" i="16"/>
  <c r="K16" i="16"/>
  <c r="M16" i="16"/>
  <c r="C16" i="16"/>
  <c r="D6" i="17" l="1"/>
  <c r="D10" i="17"/>
  <c r="D7" i="17"/>
  <c r="D5" i="17"/>
  <c r="D8" i="17"/>
  <c r="D9" i="17"/>
  <c r="N10" i="16"/>
  <c r="N14" i="16"/>
  <c r="N12" i="16"/>
  <c r="N7" i="16"/>
  <c r="N11" i="16"/>
  <c r="N15" i="16"/>
  <c r="N13" i="16"/>
  <c r="N8" i="16"/>
  <c r="N9" i="16"/>
  <c r="L11" i="16"/>
  <c r="L15" i="16"/>
  <c r="L8" i="16"/>
  <c r="L12" i="16"/>
  <c r="L7" i="16"/>
  <c r="L16" i="16" s="1"/>
  <c r="L9" i="16"/>
  <c r="L13" i="16"/>
  <c r="L14" i="16"/>
  <c r="L10" i="16"/>
  <c r="J10" i="16"/>
  <c r="J14" i="16"/>
  <c r="J13" i="16"/>
  <c r="J11" i="16"/>
  <c r="J15" i="16"/>
  <c r="J7" i="16"/>
  <c r="J8" i="16"/>
  <c r="J12" i="16"/>
  <c r="J9" i="16"/>
  <c r="H8" i="16"/>
  <c r="H7" i="16"/>
  <c r="H9" i="16"/>
  <c r="H13" i="16"/>
  <c r="H10" i="16"/>
  <c r="H14" i="16"/>
  <c r="H11" i="16"/>
  <c r="H15" i="16"/>
  <c r="H12" i="16"/>
  <c r="F10" i="16"/>
  <c r="F14" i="16"/>
  <c r="F11" i="16"/>
  <c r="F15" i="16"/>
  <c r="F12" i="16"/>
  <c r="F13" i="16"/>
  <c r="F7" i="16"/>
  <c r="F8" i="16"/>
  <c r="F9" i="16"/>
  <c r="D8" i="16"/>
  <c r="D12" i="16"/>
  <c r="D9" i="16"/>
  <c r="D13" i="16"/>
  <c r="D7" i="16"/>
  <c r="D14" i="16"/>
  <c r="D15" i="16"/>
  <c r="D10" i="16"/>
  <c r="D11" i="16"/>
  <c r="D16" i="16" l="1"/>
  <c r="N16" i="16"/>
  <c r="J16" i="16"/>
  <c r="H16" i="16"/>
  <c r="F16" i="16"/>
  <c r="J7" i="12"/>
  <c r="U31" i="12" s="1"/>
  <c r="J11" i="12"/>
  <c r="U35" i="12" s="1"/>
  <c r="J15" i="12"/>
  <c r="U39" i="12" s="1"/>
  <c r="J8" i="12"/>
  <c r="U32" i="12" s="1"/>
  <c r="J12" i="12"/>
  <c r="U36" i="12" s="1"/>
  <c r="J16" i="12"/>
  <c r="U40" i="12" s="1"/>
  <c r="J9" i="12"/>
  <c r="U33" i="12" s="1"/>
  <c r="J13" i="12"/>
  <c r="U37" i="12" s="1"/>
  <c r="J17" i="12"/>
  <c r="J10" i="12"/>
  <c r="U34" i="12" s="1"/>
  <c r="J14" i="12"/>
  <c r="U38" i="12" s="1"/>
  <c r="J6" i="12"/>
  <c r="U30" i="12" s="1"/>
  <c r="I7" i="12"/>
  <c r="T31" i="12" s="1"/>
  <c r="I11" i="12"/>
  <c r="T35" i="12" s="1"/>
  <c r="I15" i="12"/>
  <c r="T39" i="12" s="1"/>
  <c r="I8" i="12"/>
  <c r="T32" i="12" s="1"/>
  <c r="I12" i="12"/>
  <c r="T36" i="12" s="1"/>
  <c r="I16" i="12"/>
  <c r="T40" i="12" s="1"/>
  <c r="I9" i="12"/>
  <c r="T33" i="12" s="1"/>
  <c r="I13" i="12"/>
  <c r="T37" i="12" s="1"/>
  <c r="I17" i="12"/>
  <c r="I10" i="12"/>
  <c r="T34" i="12" s="1"/>
  <c r="I14" i="12"/>
  <c r="T38" i="12" s="1"/>
  <c r="I6" i="12"/>
  <c r="T30" i="12" s="1"/>
  <c r="H17" i="12"/>
  <c r="H10" i="12"/>
  <c r="S34" i="12" s="1"/>
  <c r="H14" i="12"/>
  <c r="S38" i="12" s="1"/>
  <c r="H13" i="12"/>
  <c r="S37" i="12" s="1"/>
  <c r="H7" i="12"/>
  <c r="S31" i="12" s="1"/>
  <c r="H11" i="12"/>
  <c r="S35" i="12" s="1"/>
  <c r="H15" i="12"/>
  <c r="S39" i="12" s="1"/>
  <c r="H6" i="12"/>
  <c r="S30" i="12" s="1"/>
  <c r="H8" i="12"/>
  <c r="S32" i="12" s="1"/>
  <c r="H12" i="12"/>
  <c r="S36" i="12" s="1"/>
  <c r="H16" i="12"/>
  <c r="S40" i="12" s="1"/>
  <c r="H9" i="12"/>
  <c r="S33" i="12" s="1"/>
  <c r="E14" i="9"/>
  <c r="G14" i="9"/>
  <c r="C14" i="9"/>
  <c r="D23" i="38"/>
  <c r="E23" i="38"/>
  <c r="H23" i="38"/>
  <c r="C23" i="38"/>
  <c r="C6" i="38"/>
  <c r="I8" i="38" s="1"/>
  <c r="D6" i="38"/>
  <c r="E6" i="38"/>
  <c r="K8" i="38" s="1"/>
  <c r="H6" i="38"/>
  <c r="F9" i="9" l="1"/>
  <c r="F13" i="9"/>
  <c r="F6" i="9"/>
  <c r="F10" i="9"/>
  <c r="F7" i="9"/>
  <c r="F11" i="9"/>
  <c r="V28" i="9" s="1"/>
  <c r="F8" i="9"/>
  <c r="T28" i="9" s="1"/>
  <c r="F12" i="9"/>
  <c r="W28" i="9" s="1"/>
  <c r="D8" i="9"/>
  <c r="T27" i="9" s="1"/>
  <c r="D11" i="9"/>
  <c r="V27" i="9" s="1"/>
  <c r="D6" i="9"/>
  <c r="R27" i="9" s="1"/>
  <c r="D10" i="9"/>
  <c r="D12" i="9"/>
  <c r="D7" i="9"/>
  <c r="S27" i="9" s="1"/>
  <c r="D9" i="9"/>
  <c r="D13" i="9"/>
  <c r="L25" i="38"/>
  <c r="AA60" i="38" s="1"/>
  <c r="L29" i="38"/>
  <c r="L31" i="38"/>
  <c r="L26" i="38"/>
  <c r="AB60" i="38" s="1"/>
  <c r="L30" i="38"/>
  <c r="L27" i="38"/>
  <c r="L24" i="38"/>
  <c r="L28" i="38"/>
  <c r="M25" i="38"/>
  <c r="AA61" i="38" s="1"/>
  <c r="M29" i="38"/>
  <c r="M26" i="38"/>
  <c r="AB61" i="38" s="1"/>
  <c r="M30" i="38"/>
  <c r="M27" i="38"/>
  <c r="M31" i="38"/>
  <c r="M28" i="38"/>
  <c r="M24" i="38"/>
  <c r="H7" i="10"/>
  <c r="S26" i="10" s="1"/>
  <c r="H11" i="10"/>
  <c r="H8" i="10"/>
  <c r="T26" i="10" s="1"/>
  <c r="H12" i="10"/>
  <c r="H9" i="10"/>
  <c r="U26" i="10" s="1"/>
  <c r="H10" i="10"/>
  <c r="V26" i="10" s="1"/>
  <c r="H6" i="10"/>
  <c r="F7" i="10"/>
  <c r="F11" i="10"/>
  <c r="F8" i="10"/>
  <c r="F12" i="10"/>
  <c r="F9" i="10"/>
  <c r="F10" i="10"/>
  <c r="F6" i="10"/>
  <c r="D10" i="10"/>
  <c r="V25" i="10" s="1"/>
  <c r="D8" i="10"/>
  <c r="T25" i="10" s="1"/>
  <c r="D12" i="10"/>
  <c r="D9" i="10"/>
  <c r="U25" i="10" s="1"/>
  <c r="D6" i="10"/>
  <c r="D7" i="10"/>
  <c r="S25" i="10" s="1"/>
  <c r="D11" i="10"/>
  <c r="W25" i="10" s="1"/>
  <c r="H9" i="9"/>
  <c r="H13" i="9"/>
  <c r="H7" i="9"/>
  <c r="H12" i="9"/>
  <c r="H10" i="9"/>
  <c r="H6" i="9"/>
  <c r="H11" i="9"/>
  <c r="H8" i="9"/>
  <c r="R28" i="9"/>
  <c r="S28" i="9"/>
  <c r="M12" i="38"/>
  <c r="M16" i="38"/>
  <c r="T61" i="38" s="1"/>
  <c r="M20" i="38"/>
  <c r="M13" i="38"/>
  <c r="M17" i="38"/>
  <c r="M21" i="38"/>
  <c r="W61" i="38" s="1"/>
  <c r="M14" i="38"/>
  <c r="M18" i="38"/>
  <c r="U61" i="38" s="1"/>
  <c r="M22" i="38"/>
  <c r="X61" i="38" s="1"/>
  <c r="M15" i="38"/>
  <c r="M19" i="38"/>
  <c r="V61" i="38" s="1"/>
  <c r="M11" i="38"/>
  <c r="S61" i="38" s="1"/>
  <c r="L12" i="38"/>
  <c r="L16" i="38"/>
  <c r="T60" i="38" s="1"/>
  <c r="L20" i="38"/>
  <c r="L19" i="38"/>
  <c r="V60" i="38" s="1"/>
  <c r="L13" i="38"/>
  <c r="L17" i="38"/>
  <c r="L21" i="38"/>
  <c r="W60" i="38" s="1"/>
  <c r="L11" i="38"/>
  <c r="S60" i="38" s="1"/>
  <c r="L14" i="38"/>
  <c r="L18" i="38"/>
  <c r="U60" i="38" s="1"/>
  <c r="L22" i="38"/>
  <c r="X60" i="38" s="1"/>
  <c r="L15" i="38"/>
  <c r="L8" i="38"/>
  <c r="L9" i="38"/>
  <c r="M9" i="38"/>
  <c r="M8" i="38"/>
  <c r="K9" i="38"/>
  <c r="J9" i="38"/>
  <c r="J8" i="38"/>
  <c r="N9" i="38"/>
  <c r="N8" i="38"/>
  <c r="I9" i="38"/>
  <c r="R57" i="38" s="1"/>
  <c r="I24" i="38"/>
  <c r="Z57" i="38" s="1"/>
  <c r="I25" i="38"/>
  <c r="AA57" i="38" s="1"/>
  <c r="I26" i="38"/>
  <c r="AB57" i="38" s="1"/>
  <c r="K24" i="38"/>
  <c r="Z59" i="38" s="1"/>
  <c r="K26" i="38"/>
  <c r="AB59" i="38" s="1"/>
  <c r="K25" i="38"/>
  <c r="AA59" i="38" s="1"/>
  <c r="J26" i="38"/>
  <c r="AB58" i="38" s="1"/>
  <c r="J25" i="38"/>
  <c r="AA58" i="38" s="1"/>
  <c r="J24" i="38"/>
  <c r="Z58" i="38" s="1"/>
  <c r="D10" i="38"/>
  <c r="E10" i="38"/>
  <c r="H10" i="38"/>
  <c r="C10" i="38"/>
  <c r="D7" i="38"/>
  <c r="E7" i="38"/>
  <c r="C7" i="38"/>
  <c r="W26" i="10" l="1"/>
  <c r="H14" i="9"/>
  <c r="F14" i="9"/>
  <c r="D14" i="9"/>
  <c r="W27" i="9"/>
  <c r="L7" i="38"/>
  <c r="R60" i="38" s="1"/>
  <c r="L10" i="38"/>
  <c r="M10" i="38"/>
  <c r="AC60" i="38"/>
  <c r="M6" i="38"/>
  <c r="Z60" i="38"/>
  <c r="L23" i="38"/>
  <c r="Y60" i="38"/>
  <c r="Y61" i="38"/>
  <c r="AC61" i="38"/>
  <c r="Z61" i="38"/>
  <c r="M23" i="38"/>
  <c r="R25" i="10"/>
  <c r="D13" i="10"/>
  <c r="R26" i="10"/>
  <c r="H13" i="10"/>
  <c r="F13" i="10"/>
  <c r="U27" i="9"/>
  <c r="U28" i="9"/>
  <c r="M7" i="38"/>
  <c r="R61" i="38" s="1"/>
  <c r="L6" i="38"/>
  <c r="J13" i="38"/>
  <c r="K12" i="38"/>
  <c r="N12" i="38"/>
  <c r="F32" i="4"/>
  <c r="G32" i="4"/>
  <c r="H32" i="4"/>
  <c r="I32" i="4"/>
  <c r="E32" i="4"/>
  <c r="C32" i="4"/>
  <c r="D12" i="4" l="1"/>
  <c r="D9" i="4"/>
  <c r="D13" i="4"/>
  <c r="D17" i="4"/>
  <c r="D21" i="4"/>
  <c r="D25" i="4"/>
  <c r="D29" i="4"/>
  <c r="D10" i="4"/>
  <c r="D14" i="4"/>
  <c r="D18" i="4"/>
  <c r="D22" i="4"/>
  <c r="D26" i="4"/>
  <c r="D30" i="4"/>
  <c r="D6" i="4"/>
  <c r="D7" i="4"/>
  <c r="D11" i="4"/>
  <c r="D15" i="4"/>
  <c r="D19" i="4"/>
  <c r="D23" i="4"/>
  <c r="D27" i="4"/>
  <c r="D31" i="4"/>
  <c r="D8" i="4"/>
  <c r="D16" i="4"/>
  <c r="D20" i="4"/>
  <c r="D24" i="4"/>
  <c r="D28" i="4"/>
  <c r="N24" i="38"/>
  <c r="Z62" i="38" s="1"/>
  <c r="N17" i="38"/>
  <c r="N13" i="38"/>
  <c r="N28" i="38"/>
  <c r="N22" i="38"/>
  <c r="X62" i="38" s="1"/>
  <c r="N11" i="38"/>
  <c r="S62" i="38" s="1"/>
  <c r="N30" i="38"/>
  <c r="N18" i="38"/>
  <c r="U62" i="38" s="1"/>
  <c r="I13" i="38"/>
  <c r="I16" i="38"/>
  <c r="T57" i="38" s="1"/>
  <c r="N27" i="38"/>
  <c r="N21" i="38"/>
  <c r="W62" i="38" s="1"/>
  <c r="N15" i="38"/>
  <c r="J16" i="38"/>
  <c r="T58" i="38" s="1"/>
  <c r="N31" i="38"/>
  <c r="N26" i="38"/>
  <c r="AB62" i="38" s="1"/>
  <c r="N19" i="38"/>
  <c r="V62" i="38" s="1"/>
  <c r="N14" i="38"/>
  <c r="K15" i="38"/>
  <c r="J15" i="38"/>
  <c r="K28" i="38"/>
  <c r="K11" i="38"/>
  <c r="S59" i="38" s="1"/>
  <c r="J29" i="38"/>
  <c r="J20" i="38"/>
  <c r="J12" i="38"/>
  <c r="I20" i="38"/>
  <c r="J28" i="38"/>
  <c r="J19" i="38"/>
  <c r="V58" i="38" s="1"/>
  <c r="J11" i="38"/>
  <c r="S58" i="38" s="1"/>
  <c r="K19" i="38"/>
  <c r="V59" i="38" s="1"/>
  <c r="N29" i="38"/>
  <c r="N25" i="38"/>
  <c r="AA62" i="38" s="1"/>
  <c r="N20" i="38"/>
  <c r="N16" i="38"/>
  <c r="T62" i="38" s="1"/>
  <c r="K31" i="38"/>
  <c r="K27" i="38"/>
  <c r="K22" i="38"/>
  <c r="X59" i="38" s="1"/>
  <c r="K18" i="38"/>
  <c r="U59" i="38" s="1"/>
  <c r="K14" i="38"/>
  <c r="J31" i="38"/>
  <c r="J27" i="38"/>
  <c r="J22" i="38"/>
  <c r="X58" i="38" s="1"/>
  <c r="J18" i="38"/>
  <c r="U58" i="38" s="1"/>
  <c r="J14" i="38"/>
  <c r="K30" i="38"/>
  <c r="K21" i="38"/>
  <c r="W59" i="38" s="1"/>
  <c r="K17" i="38"/>
  <c r="K13" i="38"/>
  <c r="J30" i="38"/>
  <c r="J21" i="38"/>
  <c r="W58" i="38" s="1"/>
  <c r="J17" i="38"/>
  <c r="K29" i="38"/>
  <c r="K20" i="38"/>
  <c r="K16" i="38"/>
  <c r="T59" i="38" s="1"/>
  <c r="I28" i="38"/>
  <c r="I15" i="38"/>
  <c r="I27" i="38"/>
  <c r="I18" i="38"/>
  <c r="U57" i="38" s="1"/>
  <c r="I17" i="38"/>
  <c r="Y59" i="38" l="1"/>
  <c r="Y62" i="38"/>
  <c r="AC59" i="38"/>
  <c r="AC62" i="38"/>
  <c r="AC58" i="38"/>
  <c r="Y58" i="38"/>
  <c r="D32" i="4"/>
  <c r="J6" i="38"/>
  <c r="N6" i="38"/>
  <c r="K6" i="38"/>
  <c r="K23" i="38"/>
  <c r="J23" i="38"/>
  <c r="N23" i="38"/>
  <c r="J7" i="38"/>
  <c r="R58" i="38" s="1"/>
  <c r="J10" i="38"/>
  <c r="K10" i="38"/>
  <c r="N7" i="38"/>
  <c r="R62" i="38" s="1"/>
  <c r="K7" i="38"/>
  <c r="R59" i="38" s="1"/>
  <c r="N10" i="38"/>
  <c r="I7" i="38"/>
  <c r="I30" i="38"/>
  <c r="I11" i="38"/>
  <c r="I12" i="38"/>
  <c r="I22" i="38"/>
  <c r="X57" i="38" s="1"/>
  <c r="I19" i="38"/>
  <c r="V57" i="38" s="1"/>
  <c r="I21" i="38"/>
  <c r="W57" i="38" s="1"/>
  <c r="I14" i="38"/>
  <c r="I31" i="38"/>
  <c r="I29" i="38"/>
  <c r="AC57" i="38" l="1"/>
  <c r="Y57" i="38"/>
  <c r="I6" i="38"/>
  <c r="S57" i="38"/>
  <c r="I23" i="38"/>
  <c r="I10" i="38"/>
  <c r="K14" i="5"/>
  <c r="I14" i="5"/>
  <c r="G14" i="5"/>
  <c r="E14" i="5"/>
  <c r="C14" i="5"/>
  <c r="C43" i="7"/>
  <c r="D43" i="7"/>
  <c r="E43" i="7"/>
  <c r="C44" i="7"/>
  <c r="D44" i="7"/>
  <c r="E44" i="7"/>
  <c r="C45" i="7"/>
  <c r="D45" i="7"/>
  <c r="E45" i="7"/>
  <c r="C46" i="7"/>
  <c r="D46" i="7"/>
  <c r="E46" i="7"/>
  <c r="C47" i="7"/>
  <c r="D47" i="7"/>
  <c r="E47" i="7"/>
  <c r="L13" i="5" l="1"/>
  <c r="L7" i="5"/>
  <c r="L10" i="5"/>
  <c r="L8" i="5"/>
  <c r="L11" i="5"/>
  <c r="L9" i="5"/>
  <c r="L12" i="5"/>
  <c r="L6" i="5"/>
  <c r="J7" i="5"/>
  <c r="J11" i="5"/>
  <c r="J8" i="5"/>
  <c r="J12" i="5"/>
  <c r="J9" i="5"/>
  <c r="J13" i="5"/>
  <c r="J6" i="5"/>
  <c r="J10" i="5"/>
  <c r="H7" i="5"/>
  <c r="H11" i="5"/>
  <c r="H8" i="5"/>
  <c r="H12" i="5"/>
  <c r="H9" i="5"/>
  <c r="H13" i="5"/>
  <c r="H10" i="5"/>
  <c r="H6" i="5"/>
  <c r="H14" i="5" s="1"/>
  <c r="F7" i="5"/>
  <c r="R28" i="5" s="1"/>
  <c r="F11" i="5"/>
  <c r="U28" i="5" s="1"/>
  <c r="F8" i="5"/>
  <c r="S28" i="5" s="1"/>
  <c r="F12" i="5"/>
  <c r="F6" i="5"/>
  <c r="Q28" i="5" s="1"/>
  <c r="F9" i="5"/>
  <c r="F13" i="5"/>
  <c r="F14" i="5"/>
  <c r="F10" i="5"/>
  <c r="D7" i="5"/>
  <c r="R27" i="5" s="1"/>
  <c r="D11" i="5"/>
  <c r="U27" i="5" s="1"/>
  <c r="D8" i="5"/>
  <c r="S27" i="5" s="1"/>
  <c r="D12" i="5"/>
  <c r="D9" i="5"/>
  <c r="D13" i="5"/>
  <c r="D10" i="5"/>
  <c r="D6" i="5"/>
  <c r="Q27" i="5" s="1"/>
  <c r="L14" i="5" l="1"/>
  <c r="V28" i="5"/>
  <c r="T28" i="5"/>
  <c r="V27" i="5"/>
  <c r="T27" i="5"/>
  <c r="J14" i="5"/>
  <c r="D14" i="5"/>
</calcChain>
</file>

<file path=xl/sharedStrings.xml><?xml version="1.0" encoding="utf-8"?>
<sst xmlns="http://schemas.openxmlformats.org/spreadsheetml/2006/main" count="1431" uniqueCount="650">
  <si>
    <t>Bezirk</t>
  </si>
  <si>
    <t>Aarau</t>
  </si>
  <si>
    <t>Baden</t>
  </si>
  <si>
    <t>Bremgarten</t>
  </si>
  <si>
    <t>Brugg</t>
  </si>
  <si>
    <t>Kulm</t>
  </si>
  <si>
    <t>Laufenburg</t>
  </si>
  <si>
    <t>Lenzburg</t>
  </si>
  <si>
    <t>Muri</t>
  </si>
  <si>
    <t>Rheinfelden</t>
  </si>
  <si>
    <t>Zofingen</t>
  </si>
  <si>
    <t>Zurzach</t>
  </si>
  <si>
    <t>Kanton Aargau</t>
  </si>
  <si>
    <t>Total</t>
  </si>
  <si>
    <t>absolut</t>
  </si>
  <si>
    <t>in %</t>
  </si>
  <si>
    <t>Verkehr</t>
  </si>
  <si>
    <t>Gemeindesteuern</t>
  </si>
  <si>
    <t>in 1'000 Fr.</t>
  </si>
  <si>
    <t>Jahr</t>
  </si>
  <si>
    <t>Gemeinde</t>
  </si>
  <si>
    <t>Tabellenverzeichnis</t>
  </si>
  <si>
    <t>Biberstein</t>
  </si>
  <si>
    <t>Densbüren</t>
  </si>
  <si>
    <t>Gränichen</t>
  </si>
  <si>
    <t>Hirschthal</t>
  </si>
  <si>
    <t>Küttigen</t>
  </si>
  <si>
    <t>Muhen</t>
  </si>
  <si>
    <t>Oberentfelden</t>
  </si>
  <si>
    <t>Suhr</t>
  </si>
  <si>
    <t>Unterentfelden</t>
  </si>
  <si>
    <t>Bellikon</t>
  </si>
  <si>
    <t>Bergdietikon</t>
  </si>
  <si>
    <t>Ehrendingen</t>
  </si>
  <si>
    <t>Ennetbaden</t>
  </si>
  <si>
    <t>Fislisbach</t>
  </si>
  <si>
    <t>Freienwil</t>
  </si>
  <si>
    <t>Gebenstorf</t>
  </si>
  <si>
    <t>Killwangen</t>
  </si>
  <si>
    <t>Künten</t>
  </si>
  <si>
    <t>Mägenwil</t>
  </si>
  <si>
    <t>Mellingen</t>
  </si>
  <si>
    <t>Neuenhof</t>
  </si>
  <si>
    <t>Niederrohrdorf</t>
  </si>
  <si>
    <t>Oberrohrdorf</t>
  </si>
  <si>
    <t>Obersiggenthal</t>
  </si>
  <si>
    <t>Remetschwil</t>
  </si>
  <si>
    <t>Spreitenbach</t>
  </si>
  <si>
    <t>Turgi</t>
  </si>
  <si>
    <t>Untersiggenthal</t>
  </si>
  <si>
    <t>Wettingen</t>
  </si>
  <si>
    <t>Wohlenschwil</t>
  </si>
  <si>
    <t>Würenlingen</t>
  </si>
  <si>
    <t>Würenlos</t>
  </si>
  <si>
    <t>Berikon</t>
  </si>
  <si>
    <t>Büttikon</t>
  </si>
  <si>
    <t>Dottikon</t>
  </si>
  <si>
    <t>Eggenwil</t>
  </si>
  <si>
    <t>Fischbach-Göslikon</t>
  </si>
  <si>
    <t>Hägglingen</t>
  </si>
  <si>
    <t>Islisberg</t>
  </si>
  <si>
    <t>Jonen</t>
  </si>
  <si>
    <t>Oberlunkhofen</t>
  </si>
  <si>
    <t>Oberwil-Lieli</t>
  </si>
  <si>
    <t>Sarmenstorf</t>
  </si>
  <si>
    <t>Tägerig</t>
  </si>
  <si>
    <t>Uezwil</t>
  </si>
  <si>
    <t>Unterlunkhofen</t>
  </si>
  <si>
    <t>Villmergen</t>
  </si>
  <si>
    <t>Widen</t>
  </si>
  <si>
    <t>Wohlen</t>
  </si>
  <si>
    <t>Zufikon</t>
  </si>
  <si>
    <t>Auenstein</t>
  </si>
  <si>
    <t>Birr</t>
  </si>
  <si>
    <t>Birrhard</t>
  </si>
  <si>
    <t>Bözen</t>
  </si>
  <si>
    <t>Effingen</t>
  </si>
  <si>
    <t>Elfingen</t>
  </si>
  <si>
    <t>Habsburg</t>
  </si>
  <si>
    <t>Lupfig</t>
  </si>
  <si>
    <t>Mandach</t>
  </si>
  <si>
    <t>Mönthal</t>
  </si>
  <si>
    <t>Mülligen</t>
  </si>
  <si>
    <t>Remigen</t>
  </si>
  <si>
    <t>Riniken</t>
  </si>
  <si>
    <t>Rüfenach</t>
  </si>
  <si>
    <t>Scherz</t>
  </si>
  <si>
    <t>Schinznach-Bad</t>
  </si>
  <si>
    <t>Villigen</t>
  </si>
  <si>
    <t>Villnachern</t>
  </si>
  <si>
    <t>Windisch</t>
  </si>
  <si>
    <t>Beinwil am See</t>
  </si>
  <si>
    <t>Birrwil</t>
  </si>
  <si>
    <t>Dürrenäsch</t>
  </si>
  <si>
    <t>Gontenschwil</t>
  </si>
  <si>
    <t>Holziken</t>
  </si>
  <si>
    <t>Leutwil</t>
  </si>
  <si>
    <t>Menziken</t>
  </si>
  <si>
    <t>Oberkulm</t>
  </si>
  <si>
    <t>Schlossrued</t>
  </si>
  <si>
    <t>Schmiedrued</t>
  </si>
  <si>
    <t>Schöftland</t>
  </si>
  <si>
    <t>Unterkulm</t>
  </si>
  <si>
    <t>Zetzwil</t>
  </si>
  <si>
    <t>Eiken</t>
  </si>
  <si>
    <t>Frick</t>
  </si>
  <si>
    <t>Gansingen</t>
  </si>
  <si>
    <t>Gipf-Oberfrick</t>
  </si>
  <si>
    <t>Herznach</t>
  </si>
  <si>
    <t>Hornussen</t>
  </si>
  <si>
    <t>Kaisten</t>
  </si>
  <si>
    <t>Mettauertal</t>
  </si>
  <si>
    <t>Oberhof</t>
  </si>
  <si>
    <t>Oeschgen</t>
  </si>
  <si>
    <t>Schwaderloch</t>
  </si>
  <si>
    <t>Sisseln</t>
  </si>
  <si>
    <t>Ueken</t>
  </si>
  <si>
    <t>Wittnau</t>
  </si>
  <si>
    <t>Wölflinswil</t>
  </si>
  <si>
    <t>Zeihen</t>
  </si>
  <si>
    <t>Ammerswil</t>
  </si>
  <si>
    <t>Boniswil</t>
  </si>
  <si>
    <t>Brunegg</t>
  </si>
  <si>
    <t>Dintikon</t>
  </si>
  <si>
    <t>Egliswil</t>
  </si>
  <si>
    <t>Fahrwangen</t>
  </si>
  <si>
    <t>Hallwil</t>
  </si>
  <si>
    <t>Hendschiken</t>
  </si>
  <si>
    <t>Hunzenschwil</t>
  </si>
  <si>
    <t>Meisterschwanden</t>
  </si>
  <si>
    <t>Möriken-Wildegg</t>
  </si>
  <si>
    <t>Niederlenz</t>
  </si>
  <si>
    <t>Othmarsingen</t>
  </si>
  <si>
    <t>Rupperswil</t>
  </si>
  <si>
    <t>Schafisheim</t>
  </si>
  <si>
    <t>Seengen</t>
  </si>
  <si>
    <t>Seon</t>
  </si>
  <si>
    <t>Staufen</t>
  </si>
  <si>
    <t>Abtwil</t>
  </si>
  <si>
    <t>Aristau</t>
  </si>
  <si>
    <t>Auw</t>
  </si>
  <si>
    <t>Beinwil (Freiamt)</t>
  </si>
  <si>
    <t>Besenbüren</t>
  </si>
  <si>
    <t>Bettwil</t>
  </si>
  <si>
    <t>Boswil</t>
  </si>
  <si>
    <t>Bünzen</t>
  </si>
  <si>
    <t>Buttwil</t>
  </si>
  <si>
    <t>Dietwil</t>
  </si>
  <si>
    <t>Geltwil</t>
  </si>
  <si>
    <t>Kallern</t>
  </si>
  <si>
    <t>Merenschwand</t>
  </si>
  <si>
    <t>Mühlau</t>
  </si>
  <si>
    <t>Oberrüti</t>
  </si>
  <si>
    <t>Rottenschwil</t>
  </si>
  <si>
    <t>Sins</t>
  </si>
  <si>
    <t>Waltenschwil</t>
  </si>
  <si>
    <t>Hellikon</t>
  </si>
  <si>
    <t>Kaiseraugst</t>
  </si>
  <si>
    <t>Magden</t>
  </si>
  <si>
    <t>Möhlin</t>
  </si>
  <si>
    <t>Mumpf</t>
  </si>
  <si>
    <t>Obermumpf</t>
  </si>
  <si>
    <t>Olsberg</t>
  </si>
  <si>
    <t>Schupfart</t>
  </si>
  <si>
    <t>Wallbach</t>
  </si>
  <si>
    <t>Wegenstetten</t>
  </si>
  <si>
    <t>Zeiningen</t>
  </si>
  <si>
    <t>Zuzgen</t>
  </si>
  <si>
    <t>Aarburg</t>
  </si>
  <si>
    <t>Attelwil</t>
  </si>
  <si>
    <t>Bottenwil</t>
  </si>
  <si>
    <t>Brittnau</t>
  </si>
  <si>
    <t>Kirchleerau</t>
  </si>
  <si>
    <t>Kölliken</t>
  </si>
  <si>
    <t>Moosleerau</t>
  </si>
  <si>
    <t>Murgenthal</t>
  </si>
  <si>
    <t>Oftringen</t>
  </si>
  <si>
    <t>Reitnau</t>
  </si>
  <si>
    <t>Rothrist</t>
  </si>
  <si>
    <t>Safenwil</t>
  </si>
  <si>
    <t>Staffelbach</t>
  </si>
  <si>
    <t>Strengelbach</t>
  </si>
  <si>
    <t>Uerkheim</t>
  </si>
  <si>
    <t>Vordemwald</t>
  </si>
  <si>
    <t>Wiliberg</t>
  </si>
  <si>
    <t>Bad Zurzach</t>
  </si>
  <si>
    <t>Baldingen</t>
  </si>
  <si>
    <t>Böbikon</t>
  </si>
  <si>
    <t>Böttstein</t>
  </si>
  <si>
    <t>Döttingen</t>
  </si>
  <si>
    <t>Endingen</t>
  </si>
  <si>
    <t>Fisibach</t>
  </si>
  <si>
    <t>Full-Reuenthal</t>
  </si>
  <si>
    <t>Kaiserstuhl</t>
  </si>
  <si>
    <t>Klingnau</t>
  </si>
  <si>
    <t>Koblenz</t>
  </si>
  <si>
    <t>Leibstadt</t>
  </si>
  <si>
    <t>Leuggern</t>
  </si>
  <si>
    <t>Mellikon</t>
  </si>
  <si>
    <t>Rietheim</t>
  </si>
  <si>
    <t>Rümikon</t>
  </si>
  <si>
    <t>Schneisingen</t>
  </si>
  <si>
    <t>Siglistorf</t>
  </si>
  <si>
    <t>Tegerfelden</t>
  </si>
  <si>
    <t>Wislikofen</t>
  </si>
  <si>
    <t>Rudolfstetten-Friedl.</t>
  </si>
  <si>
    <t>www.ag.ch/statistik</t>
  </si>
  <si>
    <t>062 835 13 00, statistik@ag.ch</t>
  </si>
  <si>
    <t>© Statistik Aargau</t>
  </si>
  <si>
    <t>Tabelle</t>
  </si>
  <si>
    <t>Vereine und Stiftungen</t>
  </si>
  <si>
    <t>Verwaltungsgesellschaften</t>
  </si>
  <si>
    <t>Holdinggesellschaften</t>
  </si>
  <si>
    <t>Ordentlich besteuerte Kapitalgesellschaften und Genossenschaften</t>
  </si>
  <si>
    <t>(in 1'000 Fr.)</t>
  </si>
  <si>
    <t>Total Steuer</t>
  </si>
  <si>
    <t>Kapitalsteuer</t>
  </si>
  <si>
    <t>Gewinnsteuer</t>
  </si>
  <si>
    <t>Eigenkapital</t>
  </si>
  <si>
    <t>Pflichtige</t>
  </si>
  <si>
    <t>Steuerpflichtige</t>
  </si>
  <si>
    <t>Reingewinn</t>
  </si>
  <si>
    <t>Total Steuer 100%
in 1'000 Franken</t>
  </si>
  <si>
    <t>Kapitalsteuer
in 1'000 Franken</t>
  </si>
  <si>
    <t>Gewinnsteuer
in 1'000 Franken</t>
  </si>
  <si>
    <t>1 -         19</t>
  </si>
  <si>
    <t>20 -         99</t>
  </si>
  <si>
    <t>100 -       499</t>
  </si>
  <si>
    <t>500 -       999</t>
  </si>
  <si>
    <t>5'000 -     9'999</t>
  </si>
  <si>
    <t>1'000 -     4'999</t>
  </si>
  <si>
    <t>10'000+</t>
  </si>
  <si>
    <t>0</t>
  </si>
  <si>
    <t>Rendite-stufe
in Prozent</t>
  </si>
  <si>
    <t>&gt; 0 -  0.9</t>
  </si>
  <si>
    <t xml:space="preserve">   1 -  1.9</t>
  </si>
  <si>
    <t xml:space="preserve">   2 -  2.9</t>
  </si>
  <si>
    <t xml:space="preserve">   3 -  3.9</t>
  </si>
  <si>
    <t xml:space="preserve">   4 -  4.9</t>
  </si>
  <si>
    <t xml:space="preserve">   5 -  5.9</t>
  </si>
  <si>
    <t xml:space="preserve">   6 -  6.9</t>
  </si>
  <si>
    <t xml:space="preserve">   7 -  7.9</t>
  </si>
  <si>
    <t xml:space="preserve">   8 -  8.9</t>
  </si>
  <si>
    <t xml:space="preserve">   9 -  9.9</t>
  </si>
  <si>
    <t xml:space="preserve"> 10 - 11.9</t>
  </si>
  <si>
    <t xml:space="preserve"> 12 - 13.9</t>
  </si>
  <si>
    <t xml:space="preserve"> 14 - 15.9</t>
  </si>
  <si>
    <t xml:space="preserve"> 16 - 17.9</t>
  </si>
  <si>
    <t xml:space="preserve"> 18 - 19.9</t>
  </si>
  <si>
    <t xml:space="preserve"> 20 - 21.9</t>
  </si>
  <si>
    <t xml:space="preserve"> 22 - 24.9</t>
  </si>
  <si>
    <t xml:space="preserve"> 25 - 29.9</t>
  </si>
  <si>
    <t xml:space="preserve"> 30 - 39.9</t>
  </si>
  <si>
    <t xml:space="preserve"> 40 - 49.9</t>
  </si>
  <si>
    <t xml:space="preserve"> 50 - 59.9</t>
  </si>
  <si>
    <t xml:space="preserve"> 60 - 69.9</t>
  </si>
  <si>
    <t xml:space="preserve"> 70 - 79.9</t>
  </si>
  <si>
    <t xml:space="preserve"> 80 - 89.9</t>
  </si>
  <si>
    <t xml:space="preserve"> 90+</t>
  </si>
  <si>
    <t>Reingewinn
in 1'000 Fr.</t>
  </si>
  <si>
    <t>Eigenkapital
in 1'000 Fr.</t>
  </si>
  <si>
    <t>Landwirtschaft, Gartenbau</t>
  </si>
  <si>
    <t>Nahrungs- u. Genussmittel</t>
  </si>
  <si>
    <t>Textil u. Bekleidung</t>
  </si>
  <si>
    <t>Holz und Papier</t>
  </si>
  <si>
    <t>Grafisches Gewerbe</t>
  </si>
  <si>
    <t>Chemie, Mineraloelindustrie</t>
  </si>
  <si>
    <t>Steine u. Erde</t>
  </si>
  <si>
    <t>Metallindustrie</t>
  </si>
  <si>
    <t>Maschinen, Apparate, Fahrzeuge</t>
  </si>
  <si>
    <t>Baugewerbe</t>
  </si>
  <si>
    <t>Handel</t>
  </si>
  <si>
    <t>Gastgewerbe</t>
  </si>
  <si>
    <t>Reparaturgewerbe</t>
  </si>
  <si>
    <t>Verteilung in Prozent</t>
  </si>
  <si>
    <t>Forstwirtschaft, Jagd u. Fischerei</t>
  </si>
  <si>
    <t>Leder, Kunststoff</t>
  </si>
  <si>
    <t>übrige Industrie und Handwerk</t>
  </si>
  <si>
    <t>Elektrizität, Gas, Wasser</t>
  </si>
  <si>
    <t>Banken, Versicherungen</t>
  </si>
  <si>
    <t>Immobiliengesellschaften</t>
  </si>
  <si>
    <t>Beratung, Dienste, Raumplanung</t>
  </si>
  <si>
    <t>übrige Dienstleistungen</t>
  </si>
  <si>
    <t>1. Sektor</t>
  </si>
  <si>
    <t>2. Sektor</t>
  </si>
  <si>
    <t>3. Sektor</t>
  </si>
  <si>
    <t>Reingewinn in 1'000 Fr.</t>
  </si>
  <si>
    <t>Eigenkapital in 1'000 Fr.</t>
  </si>
  <si>
    <t>0 -    99</t>
  </si>
  <si>
    <t>100 -   499</t>
  </si>
  <si>
    <t>500 -   999</t>
  </si>
  <si>
    <t>Eigenkapitalklassen in 1'000 Fr.</t>
  </si>
  <si>
    <t>Baden-Brugg</t>
  </si>
  <si>
    <t>Olten-Zofingen</t>
  </si>
  <si>
    <t>Zürich</t>
  </si>
  <si>
    <t>Basel</t>
  </si>
  <si>
    <t>Zentren, Städte, Agglomerations- u. übrige Gemeinden</t>
  </si>
  <si>
    <t>Reingewinn 
in 1'000 Fr.</t>
  </si>
  <si>
    <t>(Agglomerations-)Zentren, Städte</t>
  </si>
  <si>
    <t>aargauische Agglomerationsgemeinden von:</t>
  </si>
  <si>
    <t>Übrige</t>
  </si>
  <si>
    <t>Reingewinn (in 1'000 Franken)</t>
  </si>
  <si>
    <t>Eigenkapital (in 1'000 Franken)</t>
  </si>
  <si>
    <t>Einfache (100%) Kantonssteuer (in 1'000 Franken)</t>
  </si>
  <si>
    <t>Reingewinn pro Einwohner (in Franken)</t>
  </si>
  <si>
    <t>Eigenkapital pro Einwohner (in Franken)</t>
  </si>
  <si>
    <t>Einfache (100%) Kantonssteuer pro Einwohner (in Franken)</t>
  </si>
  <si>
    <t>Gewinnsteuer 
in Fr.</t>
  </si>
  <si>
    <t>Herkunft</t>
  </si>
  <si>
    <t>in Franken</t>
  </si>
  <si>
    <t>Anteil in %</t>
  </si>
  <si>
    <t>Finanzausgleichszuschlag</t>
  </si>
  <si>
    <t>Finanzausgleichszuschlag (0% der einfachen Kantonssteuer)</t>
  </si>
  <si>
    <t>Ordentliche Kantonssteuer</t>
  </si>
  <si>
    <t>Kantonssteuerzuschlag</t>
  </si>
  <si>
    <t>Spitalsteuerzuschlag</t>
  </si>
  <si>
    <t>Steuerpflichtige juristische Personen</t>
  </si>
  <si>
    <t>davon steuerpflichtig in … auargauischen Gemeinden</t>
  </si>
  <si>
    <t>10+</t>
  </si>
  <si>
    <t>Wirtschaftszweig</t>
  </si>
  <si>
    <t>Landwirtschaft</t>
  </si>
  <si>
    <t>Gartenbau</t>
  </si>
  <si>
    <t>Forst- und Waldwirtschaft</t>
  </si>
  <si>
    <t>Fischerei und Fischzucht, Jagd</t>
  </si>
  <si>
    <t>Bergbau</t>
  </si>
  <si>
    <t>Nahrungs- u. Futtermittel</t>
  </si>
  <si>
    <t>Getränkeindustrie</t>
  </si>
  <si>
    <t>Tabakindustrie</t>
  </si>
  <si>
    <t>Textilindustrie</t>
  </si>
  <si>
    <t>Kleider, Wäsche, Schuhe</t>
  </si>
  <si>
    <t>Holz und Kork</t>
  </si>
  <si>
    <t>Papier</t>
  </si>
  <si>
    <t>Kunststoffe, Kautschuk und Leder</t>
  </si>
  <si>
    <t>Chemische Industrie</t>
  </si>
  <si>
    <t>Mineraloelindustrie</t>
  </si>
  <si>
    <t>Maschinen, Apparate, Fahrzeugbau</t>
  </si>
  <si>
    <t>Uhren, Bijouterie</t>
  </si>
  <si>
    <t>Sonstiges verarbeitendes Gewerbe</t>
  </si>
  <si>
    <t>Energie, Umweltschutz</t>
  </si>
  <si>
    <t>Immobilien</t>
  </si>
  <si>
    <t>Reise- und Transportgewerbe</t>
  </si>
  <si>
    <t>Post, Nachrichtenübermittlung</t>
  </si>
  <si>
    <t>Unterricht, Wissenschaft</t>
  </si>
  <si>
    <t>Gesundheitswesen</t>
  </si>
  <si>
    <t>Interessenvertretung</t>
  </si>
  <si>
    <t>Kultur, Unterhaltung</t>
  </si>
  <si>
    <t>Reinigung</t>
  </si>
  <si>
    <t>Uebrige Dienstleistungen</t>
  </si>
  <si>
    <t>Tiefer Satz</t>
  </si>
  <si>
    <t>Hoher Satz</t>
  </si>
  <si>
    <t>Insgesamt</t>
  </si>
  <si>
    <t>Eigenkapitalklassen in 1'000 Franken</t>
  </si>
  <si>
    <t>50'000+</t>
  </si>
  <si>
    <t>Gemeinde-
nummer</t>
  </si>
  <si>
    <t>Unteres Bünztal</t>
  </si>
  <si>
    <t>Oberes Freiamt</t>
  </si>
  <si>
    <t>Suhrental</t>
  </si>
  <si>
    <t>Gemeindename</t>
  </si>
  <si>
    <t>Bezirk Aarau</t>
  </si>
  <si>
    <t>Bezirk Baden</t>
  </si>
  <si>
    <t>Bezirk Bremgarten</t>
  </si>
  <si>
    <t>Bezirk Brugg</t>
  </si>
  <si>
    <t>Bezirk Kulm</t>
  </si>
  <si>
    <t>Bezirk Laufenburg</t>
  </si>
  <si>
    <t>Bezirk Lenzburg</t>
  </si>
  <si>
    <t>Bezirk Muri</t>
  </si>
  <si>
    <t>Bezirk Rheinfelden</t>
  </si>
  <si>
    <t>Bezirk Zofingen</t>
  </si>
  <si>
    <t>Bezirk Zurzach</t>
  </si>
  <si>
    <t>Steuerertrag in Franken</t>
  </si>
  <si>
    <t>Steuerertrag in Prozent</t>
  </si>
  <si>
    <t>Vereine</t>
  </si>
  <si>
    <t>Erläuterungen und Hinweise</t>
  </si>
  <si>
    <t>Erfasste Gesellschaften</t>
  </si>
  <si>
    <t>Die vorliegende Statistik umfasst die ordentlich besteuerten Kapitalgesellschaften (Aktiengesellschaften [AG], Gesellschaften mit beschränkter Haftung [GmbH], Kommanditaktiengesellschaften, Anlagefonds) und Genossenschaften sowie Vereine und Stiftungen. Ebenfalls erfasst sind die privilegiert besteuerten Kapitalgesellschaften wie Holdinggesellschaften und Verwaltungsgesellschaften.</t>
  </si>
  <si>
    <t>1. sich der Sitz oder die tatsächliche Verwaltung im Kanton befindet oder</t>
  </si>
  <si>
    <t>2. sich der Sitz oder die tatsächliche Verwaltung ausserhalb des Kantons befindet und die Gesellschaften a) Teilhaberinnen an Geschäftsbetrieben im Kanton sind, b) im Kanton Betriebsstätten unterhalten oder c) an Grundstücken im Kanton Eigentum, dingliche Rechte oder diesen wirtschaftlich gleichkommende persönliche Nutzungsrechte haben.</t>
  </si>
  <si>
    <t>Steuerfaktoren:</t>
  </si>
  <si>
    <t>Der steuerbare Reingewinn setzt sich zusammen aus (§ 68 StG):</t>
  </si>
  <si>
    <t>a) dem Saldo der Erfolgsrechnung unter Berücksichtigung des Saldovortrages des Vorjahres,</t>
  </si>
  <si>
    <t>b) allen vor Berechnung des Saldos der Erfolgsrechnung ausgeschiedenen Teilen des Geschäftsergebnisses, die nicht zur Deckung von geschäftsmässig begründetem Aufwand verwendet werden,</t>
  </si>
  <si>
    <t>c) den der Erfolgsrechnung nicht gutgeschriebenen Erträgen, mit Einschluss der Kapital-, Aufwertungs- und Liquidationsgewinne und</t>
  </si>
  <si>
    <t>steuerbarer Reingewinn</t>
  </si>
  <si>
    <t>d) den Zinsen auf verdecktem Eigenkapital.</t>
  </si>
  <si>
    <t>steuerbares Eigenkapital</t>
  </si>
  <si>
    <t>Das steuerbare Eigenkapital besteht bei Kapitalgesellschaften und Genossenschaften aus dem einbezahlten Grund- oder Stammkapital, dem Partizipationskapital, den offenen und den aus versteuertem Gewinn gebildeten stillen Reserven. Steuerbar ist mindestens das einbezahlte Aktien-, Partizipations-, Grund- oder Stammkapital, dabei wird das steuerbare Eigenkapital um den Teil des Fremdkapitals erhöht, dem wirtschaftlich die Bedeutung von Eigenkapital zukommt (§ 83 StG).</t>
  </si>
  <si>
    <t>Kapitalgesellschaften und Genossenschaften entrichten eine Gewinn- und eine Kapitalsteuer. Gegenstand der Gewinnsteuer ist der Reingewinn, Gegenstand der Kapitalsteuer ist das Eigenkapital.</t>
  </si>
  <si>
    <t>- Die Gewinnsteuer wird an die Kapitalsteuer angerechnet.</t>
  </si>
  <si>
    <t>Steuermass</t>
  </si>
  <si>
    <t>Die tatsächlichen Steuerbelastungen (Steuermass) ergeben sich erst, wenn die verschiedenen Zuschläge zur einfachen Kantonssteuer berücksichtigt werden. Gemäss § 90 StG entrichten juristische Personen nebst den in anderen Gesetzen (Spitalgesetz vom 25. Februar 2003 und Finanzausgleichsgesetz vom 29. Juni 1983) festgelegten Zuschlägen folgende Zuschläge auf der einfachen Kantonssteuer vom steuerbaren Reingewinn und Eigenkapital:</t>
  </si>
  <si>
    <t>a) einen Kantonssteuerzuschlag von 5 % und</t>
  </si>
  <si>
    <t>b) einen Zuschlag von 50 % an die Einwohnergemeinden, in denen die juristische Person steuerpflichtig ist.</t>
  </si>
  <si>
    <t>Hinweise</t>
  </si>
  <si>
    <t>- Bei den Steuern handelt es sich um die einfache Kantonssteuer (100 %), wenn nichts anderes angegeben ist.</t>
  </si>
  <si>
    <t>- Bei Steuerpflicht in mehreren Kantonen ist lediglich der aargauische Anteil am Eigenkapital und am Reingewinn berücksichtigt. Andernfalls hätte sich, wenn man z.B. an die Grossbanken denkt, ein unrealistisches Bild ergeben.</t>
  </si>
  <si>
    <t>- Für die Wirtschaftszweige wird weiterhin die Systematik der Volkszählung 1980 verwendet.</t>
  </si>
  <si>
    <t>Bezirke</t>
  </si>
  <si>
    <t>Regionalplanungsverbände</t>
  </si>
  <si>
    <t>Gewinnsteuer
in 1'000 Fr.</t>
  </si>
  <si>
    <t>Kapitalsteuer
in 1'000 Fr.</t>
  </si>
  <si>
    <t>Total Steuer
in 1'000 Fr.</t>
  </si>
  <si>
    <t>Gewinnsteuer 
in 1'000 Fr.</t>
  </si>
  <si>
    <t>Eigenkapital-
steuer 
in 1'000 Fr.</t>
  </si>
  <si>
    <t>Kapitalsteuer 
in 1'000 Fr.</t>
  </si>
  <si>
    <t>Gewinnsteuer in 1'000 Fr.</t>
  </si>
  <si>
    <t>Tiefer Satz
in 1'000 Fr.</t>
  </si>
  <si>
    <t>Hoher Satz
in 1'000 Fr.</t>
  </si>
  <si>
    <t>Reingewinn-
klassen 
in 1'000 Fr.</t>
  </si>
  <si>
    <t>Steuerklassen
in Fr.</t>
  </si>
  <si>
    <t>- Für die Gewinnsteuer enthält das Steuergesetz einen Zweistufentarif (§ 75 StG). Kapitalgesellschaften und Genossenschaften entrichten als einfache Steuer vom Reingewinn: a) 6 % auf den ersten Fr. 150‘000.– des steuerbaren Reingewinns und b) 9 % auf dem übrigen Reingewinn.</t>
  </si>
  <si>
    <t>in Mio. Franken</t>
  </si>
  <si>
    <t>Anzahl</t>
  </si>
  <si>
    <t>Steuer-
pflichtige</t>
  </si>
  <si>
    <t>Kapitalsteuer
in Fr.</t>
  </si>
  <si>
    <t>Baden Regio</t>
  </si>
  <si>
    <t>zofingenregio</t>
  </si>
  <si>
    <t>Fricktal Regio</t>
  </si>
  <si>
    <t>aargauSüd impuls</t>
  </si>
  <si>
    <t>Brugg Regio</t>
  </si>
  <si>
    <t>Rohrdorferberg-Reusstal</t>
  </si>
  <si>
    <t>Eigenkapital 
in 1'000 Fr.</t>
  </si>
  <si>
    <t>3–4</t>
  </si>
  <si>
    <t>5–9</t>
  </si>
  <si>
    <t>zum niedrigen Satz</t>
  </si>
  <si>
    <t>Übrige Dienstleistungen</t>
  </si>
  <si>
    <t>Nahrung und Genussmittel</t>
  </si>
  <si>
    <t>Chemie</t>
  </si>
  <si>
    <t>Übrige Industrie, Gewerbe</t>
  </si>
  <si>
    <t>Reingewinn-
klassen
in 1'000 Fr.</t>
  </si>
  <si>
    <t>Pflichtige, Steuerfaktoren und Steuern der juristischen Personen</t>
  </si>
  <si>
    <t>Holding- und Verwaltungsgesellschaften</t>
  </si>
  <si>
    <t>Steuerertrag und Steuermass</t>
  </si>
  <si>
    <t>Gemeindetabellen</t>
  </si>
  <si>
    <t>10–19</t>
  </si>
  <si>
    <t>20–29</t>
  </si>
  <si>
    <t>30–39</t>
  </si>
  <si>
    <t>40–49</t>
  </si>
  <si>
    <t>50–59</t>
  </si>
  <si>
    <t>60–79</t>
  </si>
  <si>
    <t>80–99</t>
  </si>
  <si>
    <t>100–199</t>
  </si>
  <si>
    <t>200–299</t>
  </si>
  <si>
    <t>300–399</t>
  </si>
  <si>
    <t>400–499</t>
  </si>
  <si>
    <t>500–599</t>
  </si>
  <si>
    <t>600–799</t>
  </si>
  <si>
    <t>800–999</t>
  </si>
  <si>
    <t>1'000–1'999</t>
  </si>
  <si>
    <t>2'000–4'999</t>
  </si>
  <si>
    <t>5'000–9'999</t>
  </si>
  <si>
    <t>10'000–19'999</t>
  </si>
  <si>
    <t>20'000–49'999</t>
  </si>
  <si>
    <t>0–9</t>
  </si>
  <si>
    <t>0.001 –     0.9</t>
  </si>
  <si>
    <t>1 –     4.9</t>
  </si>
  <si>
    <t>5 –     9.9</t>
  </si>
  <si>
    <t>10 –    14.9</t>
  </si>
  <si>
    <t>15 –    19.9</t>
  </si>
  <si>
    <t>20 –    24.9</t>
  </si>
  <si>
    <t>25 –    29.9</t>
  </si>
  <si>
    <t>30 –    39.9</t>
  </si>
  <si>
    <t>40 –    49.9</t>
  </si>
  <si>
    <t>50 –    59.9</t>
  </si>
  <si>
    <t>60 –    79.9</t>
  </si>
  <si>
    <t>80 –    99.9</t>
  </si>
  <si>
    <t>100 –   149.9</t>
  </si>
  <si>
    <t>150 –   199.9</t>
  </si>
  <si>
    <t>200 –   499.9</t>
  </si>
  <si>
    <t>500 –   999.9</t>
  </si>
  <si>
    <t>1'500 – 1'999.9</t>
  </si>
  <si>
    <t>2'000 – 4'999.9</t>
  </si>
  <si>
    <t>5'000 – 9'999.9</t>
  </si>
  <si>
    <t>10'000 –</t>
  </si>
  <si>
    <t>Reingewinn–
klassen in 1'000 Fr.</t>
  </si>
  <si>
    <t>– 99</t>
  </si>
  <si>
    <t>– 499</t>
  </si>
  <si>
    <t xml:space="preserve">– 999 </t>
  </si>
  <si>
    <t>– 4'999</t>
  </si>
  <si>
    <t>– 9'999</t>
  </si>
  <si>
    <t>– 49'999</t>
  </si>
  <si>
    <t>Reingewinn–
klassen
in 1'000 Fr.</t>
  </si>
  <si>
    <t>Kantonssteuer</t>
  </si>
  <si>
    <t>Eigenkapital-
klassen 
in 1'000 Fr.</t>
  </si>
  <si>
    <t>Einwohner</t>
  </si>
  <si>
    <t>1:</t>
  </si>
  <si>
    <t>2:</t>
  </si>
  <si>
    <t>3:</t>
  </si>
  <si>
    <t>7:</t>
  </si>
  <si>
    <t>8:</t>
  </si>
  <si>
    <t>12:</t>
  </si>
  <si>
    <t>13:</t>
  </si>
  <si>
    <t>14:</t>
  </si>
  <si>
    <t>15:</t>
  </si>
  <si>
    <t>16:</t>
  </si>
  <si>
    <t>17:</t>
  </si>
  <si>
    <t>Gemeindekarte:</t>
  </si>
  <si>
    <t>10'000 - 49'999</t>
  </si>
  <si>
    <t>5000 -  9'999</t>
  </si>
  <si>
    <t>1'000 -  4'999</t>
  </si>
  <si>
    <t>Reingewinn
in 1'000 Franken</t>
  </si>
  <si>
    <t xml:space="preserve"> 50'000 +</t>
  </si>
  <si>
    <t>Total
in 1'000 Fr.</t>
  </si>
  <si>
    <t xml:space="preserve"> </t>
  </si>
  <si>
    <t>5'000 -  9'999</t>
  </si>
  <si>
    <t>Buchs (AG)</t>
  </si>
  <si>
    <t>Erlinsbach (AG)</t>
  </si>
  <si>
    <t>Birmenstorf (AG)</t>
  </si>
  <si>
    <t>Stetten (AG)</t>
  </si>
  <si>
    <t>Arni (AG)</t>
  </si>
  <si>
    <t>Bremgarten (AG)</t>
  </si>
  <si>
    <t>Niederwil (AG)</t>
  </si>
  <si>
    <t>Wohlen (AG)</t>
  </si>
  <si>
    <t>Hausen (AG)</t>
  </si>
  <si>
    <t>Thalheim (AG)</t>
  </si>
  <si>
    <t>Veltheim (AG)</t>
  </si>
  <si>
    <t>Burg (AG)</t>
  </si>
  <si>
    <t>Leimbach (AG)</t>
  </si>
  <si>
    <t>Reinach (AG)</t>
  </si>
  <si>
    <t>Teufenthal (AG)</t>
  </si>
  <si>
    <t>Münchwilen (AG)</t>
  </si>
  <si>
    <t>Holderbank (AG)</t>
  </si>
  <si>
    <t>Muri (AG)</t>
  </si>
  <si>
    <t>Stein (AG)</t>
  </si>
  <si>
    <t>Lengnau (AG)</t>
  </si>
  <si>
    <t>Rekingen (AG)</t>
  </si>
  <si>
    <t>Einfache oder «100 %-ige» Kantonssteuer</t>
  </si>
  <si>
    <t>6:</t>
  </si>
  <si>
    <t>11:</t>
  </si>
  <si>
    <t>Rechtsform</t>
  </si>
  <si>
    <t>Aktiengesellschaften</t>
  </si>
  <si>
    <t>GmbH</t>
  </si>
  <si>
    <t>Genossenschaften</t>
  </si>
  <si>
    <t>Vereine, Stiftungen und übr. jur. Personen</t>
  </si>
  <si>
    <t>Reingewinn
(in 1'000 Fr.)</t>
  </si>
  <si>
    <t>Eigenkapital
(in 1'000 Fr.)</t>
  </si>
  <si>
    <t>4:</t>
  </si>
  <si>
    <t>5a:</t>
  </si>
  <si>
    <t>5b:</t>
  </si>
  <si>
    <t>9:</t>
  </si>
  <si>
    <t>10a:</t>
  </si>
  <si>
    <t>10b:</t>
  </si>
  <si>
    <t>10c:</t>
  </si>
  <si>
    <t>10d:</t>
  </si>
  <si>
    <t>10e:</t>
  </si>
  <si>
    <t>10f:</t>
  </si>
  <si>
    <t>18:</t>
  </si>
  <si>
    <t>19a:</t>
  </si>
  <si>
    <t>19b:</t>
  </si>
  <si>
    <t>die Mehrfachzählungen enthalten.</t>
  </si>
  <si>
    <r>
      <t xml:space="preserve">Hinweis: </t>
    </r>
    <r>
      <rPr>
        <sz val="10"/>
        <rFont val="Arial"/>
        <family val="2"/>
      </rPr>
      <t>Die einzelnen Kapitalgesellschaften und Genossenschaften werden in allen aargauischen Gemeinden gezählt, in denen sie steuerpflichtig sind. Im Total sind</t>
    </r>
  </si>
  <si>
    <t>die Mehrfachzählungen eliminiert.</t>
  </si>
  <si>
    <r>
      <rPr>
        <b/>
        <sz val="10"/>
        <rFont val="Arial"/>
        <family val="2"/>
      </rPr>
      <t>Hinweis:</t>
    </r>
    <r>
      <rPr>
        <sz val="10"/>
        <rFont val="Arial"/>
        <family val="2"/>
      </rPr>
      <t xml:space="preserve"> Die einzelnen Kapitalgesellschaften und Genossenschaften werden in allen Bezirken gezählt, in denen sie steuerpflichtig sind. Im Total sind die Mehrfachzählungen eliminiert.</t>
    </r>
  </si>
  <si>
    <r>
      <rPr>
        <b/>
        <sz val="10"/>
        <rFont val="Arial"/>
        <family val="2"/>
      </rPr>
      <t>Hinweis:</t>
    </r>
    <r>
      <rPr>
        <sz val="10"/>
        <rFont val="Arial"/>
        <family val="2"/>
      </rPr>
      <t xml:space="preserve"> Die einzelnen Kapitalgesellschaften und Genossenschaften werden in allen Bezirken gezählt, in denen sie steuerpflichtig sind. Im Total sind</t>
    </r>
  </si>
  <si>
    <r>
      <rPr>
        <b/>
        <sz val="10"/>
        <rFont val="Arial"/>
        <family val="2"/>
      </rPr>
      <t>Hinweis:</t>
    </r>
    <r>
      <rPr>
        <sz val="10"/>
        <rFont val="Arial"/>
        <family val="2"/>
      </rPr>
      <t xml:space="preserve"> Die einzelnen Kapitalgesellschaften und Genossenschaften werden in allen Bezirken oder Regionalplanungsverbänden gezählt, in denen sie steuerpflichtig sind. Im Total sind die Mehrfachzählungen eliminiert.</t>
    </r>
  </si>
  <si>
    <t>sind. Im Total sind die Mehrfachzählungen eliminiert.</t>
  </si>
  <si>
    <r>
      <rPr>
        <b/>
        <sz val="10"/>
        <rFont val="Arial"/>
        <family val="2"/>
      </rPr>
      <t>Hinweis:</t>
    </r>
    <r>
      <rPr>
        <sz val="10"/>
        <rFont val="Arial"/>
        <family val="2"/>
      </rPr>
      <t xml:space="preserve"> Die einzelnen Holdinggesellschaften werden in allen Bezirken gezählt, in denen sie steuerpflichtig </t>
    </r>
  </si>
  <si>
    <r>
      <rPr>
        <b/>
        <sz val="10"/>
        <rFont val="Arial"/>
        <family val="2"/>
      </rPr>
      <t>Hinweis:</t>
    </r>
    <r>
      <rPr>
        <sz val="10"/>
        <rFont val="Arial"/>
        <family val="2"/>
      </rPr>
      <t xml:space="preserve"> Die einzelnen ordentlich besteuerten Kapitalgesellschaften und Genossenschaften sind in allen Gemeinden gezählt, in denen sie steuerpflichtig sind. Die Steuerpflicht kann dabei durch </t>
    </r>
  </si>
  <si>
    <t>Firmensitz, Betriebsstätten oder durch Liegenschaften begründet sein.</t>
  </si>
  <si>
    <t>Vereine und 
Stiftungen</t>
  </si>
  <si>
    <t>Gewinnsteuer
(in 1'000 Fr.)</t>
  </si>
  <si>
    <t>Kapitalsteuer
(in 1'000 Fr.)</t>
  </si>
  <si>
    <t>Eigenkapital
in 1'000 Franken</t>
  </si>
  <si>
    <t>1'000'000 - 4'999'999</t>
  </si>
  <si>
    <t>100'000 -    999'999</t>
  </si>
  <si>
    <t>20'000 -       99'999</t>
  </si>
  <si>
    <t>0.1 -             19'999</t>
  </si>
  <si>
    <t>5'000'000+</t>
  </si>
  <si>
    <t>10'000'000+</t>
  </si>
  <si>
    <t>0 -                     99'999</t>
  </si>
  <si>
    <t>100'000 -        499'999</t>
  </si>
  <si>
    <t>500'000 -        999'999</t>
  </si>
  <si>
    <t>1'000'000 -     4'999'999</t>
  </si>
  <si>
    <t>5'000'000 -     9'999'999</t>
  </si>
  <si>
    <t>Die Personengesellschaften (Kollektiv- und Kommanditgesellschaften) werden nach den Einkommens- und Vermögenssteuern der natürlichen Personen besteuert und sind deshalb in der vorliegenden Statistik nicht enthalten.</t>
  </si>
  <si>
    <t>Bözberg</t>
  </si>
  <si>
    <t>Kantonssteuer
in 1'000 Fr.</t>
  </si>
  <si>
    <t>Kantonssteuer
in 1'000 Franken</t>
  </si>
  <si>
    <t>Kantonssteuer 164%
in 1'000 Franken</t>
  </si>
  <si>
    <t>Kantonssteuer
in Fr. 
pro Einwohner</t>
  </si>
  <si>
    <t>Kantonssteuer 
in 1'000 Fr.</t>
  </si>
  <si>
    <t>Kantonssteuer
in Fr.</t>
  </si>
  <si>
    <t xml:space="preserve">Gewinnsteuer
in Fr.
</t>
  </si>
  <si>
    <t xml:space="preserve">Kapitalsteuer
in Fr.
</t>
  </si>
  <si>
    <t>Verteilung der ordentlich besteuerten Kapitalgesellschaften und Genossenschaften nach Reingewinn- und Eigenkapitalklassen</t>
  </si>
  <si>
    <t>Regionale Aspekte der ordentlich besteuerten Kapitalgesellschaften und Genossenschaften</t>
  </si>
  <si>
    <t>Holding- u.  
Verwaltungs-gesellschaften</t>
  </si>
  <si>
    <t>Holding- und 
Verwaltungs-gesellschaften</t>
  </si>
  <si>
    <t>Kapitalgesell-schaften und Genossenschaften</t>
  </si>
  <si>
    <t>Steuerstatistik 2014 – Juristische Personen</t>
  </si>
  <si>
    <t>Steuermass der juristischen Personen, 2003 – 2014</t>
  </si>
  <si>
    <t>Erfasst sind alle Gesellschaften, die im Aargau im Jahre 2014 steuerpflichtig sind. Die Steuerpflicht besteht (§§ 62 ff. StG), wenn</t>
  </si>
  <si>
    <t>- Für Kapitalgesellschaften und Genossenschaften besteht eine Mindeststeuer, die zu entrichten ist, wenn die einfache Gewinn- und Kapitalsteuer unter den Minimalansätzen gemäss (§ 88 StG) liegen. Diese beträgt als einfache (100 %) Kantonssteuer Fr. 500.– für Kapitalgesellschaften, Fr. 100.– für Genossenschaften und Fr. 5‘000.– für Konzernkoordinationszentralen.</t>
  </si>
  <si>
    <t>Im Jahr 2014 beträgt die tatsächliche Belastung insgesamt 164 % der einfachen Kantonssteuer (vgl. T 18).</t>
  </si>
  <si>
    <t>- Seit 2001 werden auch die Vereine und Stiftungen in die Analyse miteinbezogen, da diese nach der  Einführung des neuen Steuergesetzes (StG vom 15. Dezember 1998) ebenfalls unter die Gewinn- und Kapitalsteuern der juristischen Personen fallen und nicht mehr nach den Verhältnissen der natürlichen Personen besteuert werden.</t>
  </si>
  <si>
    <t>Steuerpflichtige, Steuerfaktoren und Steuern nach Besteuerungsart, 2003 – 2014</t>
  </si>
  <si>
    <t>Steuerpflichtige, Steuerfaktoren und Steuern nach Rechtsform, 2014</t>
  </si>
  <si>
    <t>Steuerpflichtige, Steuerfaktoren und Steuern, 2001 – 2014, in 1’000 Franken</t>
  </si>
  <si>
    <t>Steuerpflichtige und Steuern nach Reingewinnklassen, 2014</t>
  </si>
  <si>
    <t>Steuerpflichtige, Steuerfaktoren und einfache Kantonssteuer nach Reingewinnklassen, 2014</t>
  </si>
  <si>
    <t>Steuerpflichtige, Steuerfaktoren und Steuern nach Renditestufen, 2014</t>
  </si>
  <si>
    <t>Steuerpflichtige, Steuerfaktoren und Steuern nach Wirtschaftszweigen, 2014</t>
  </si>
  <si>
    <t>Steuerpflichtige, Steuerfaktoren und einfache Kantonssteuer nach Eigenkapitalklassen, 2014</t>
  </si>
  <si>
    <t>Steuerpflichtige und Steuern nach Eigenkapitalklassen, 2014</t>
  </si>
  <si>
    <t>Steuerpflichtige nach Reingewinn- und Eigenkapitalklassen, 2014</t>
  </si>
  <si>
    <t>Reingewinn nach Reingewinn- und Eigenkapitalklassen, 2014, in 1'000 Franken</t>
  </si>
  <si>
    <t>Eigenkapital nach Reingewinn- und Eigenkapitalklassen, 2014, in 1'000 Franken</t>
  </si>
  <si>
    <t>Gewinnsteuer nach Reingewinn- und Eigenkapitalklassen, 2014, in Franken</t>
  </si>
  <si>
    <t>Kapitalsteuer nach Reingewinn- und Eigenkapitalklassen, 2014, in Franken</t>
  </si>
  <si>
    <t>Einfache Kantonssteuer nach Reingewinn- und Eigenkapitalklassen, 2014, in Franken</t>
  </si>
  <si>
    <t>Steuerpflichtige, Steuerfaktoren und Steuern nach Bezirken, 2014, in 1’000 Franken und Verteilung in Prozent</t>
  </si>
  <si>
    <t>Steuerfaktoren und Steuern der Steuerpflichtigen der wichtigsten Städte, Agglomerationen und des übrigen Gebiets, 2014</t>
  </si>
  <si>
    <t>Einwohner
31.12.2014</t>
  </si>
  <si>
    <t>Steuerpflichtige, Steuerfaktoren und Steuern nach Bezirken, 2003 – 2014, absolut und pro Einwohner</t>
  </si>
  <si>
    <t>Holdinggesellschaften, Steuerfaktoren und Steuern nach Bezirken, 2014</t>
  </si>
  <si>
    <t>Vereine und Stiftungen, Steuerfaktoren und Steuern nach Steuerklassen, 2014</t>
  </si>
  <si>
    <t>Steuerertrag der Gemeinden nach Herkunft, 2014</t>
  </si>
  <si>
    <t>Rudolfstetten-Friedlisberg</t>
  </si>
  <si>
    <t>Schinznach</t>
  </si>
  <si>
    <t>Ordentlich besteuerte Kapitalgesellschaften und Genossenschaften, Steuerfaktoren und einfache Kantonssteuer nach Gemeinden, 2014</t>
  </si>
  <si>
    <t>Nichtmitglied</t>
  </si>
  <si>
    <t>Steuerpflichtige, Steuerfaktoren und einfache Kantonssteuer nach Bezirk und Regionalplanungsverband, 2014</t>
  </si>
  <si>
    <t>Steuerpflichtige, Reingewinn und Gewinnsteuer nach Steuersatz und Wirtschaftszweig, 2014</t>
  </si>
  <si>
    <t>Steuerertrag der Gemeinden von juristischen Personen, 2014</t>
  </si>
  <si>
    <t>Einfache Kantonssteuer der ordentlich besteuerten Kapitalgesellschaften und Genossenschaften nach Gemeinden, 2014, in Franken pro Einwohner</t>
  </si>
  <si>
    <t>Landwirtschaft, Gartenbau,
Fortstwirtschaft, Jagd und Fischerei</t>
  </si>
  <si>
    <t>zum tiefen Satz</t>
  </si>
  <si>
    <t>1'000 – 1'499.9</t>
  </si>
  <si>
    <t>Kantons-
steuer pro Einwohner</t>
  </si>
  <si>
    <t>Region Aarau</t>
  </si>
  <si>
    <t>Mutschellen-Reusstal-Kelleramt</t>
  </si>
  <si>
    <t>Lebensraum Lenzburg-Seetal</t>
  </si>
  <si>
    <t>Zurzibiet Regio</t>
  </si>
  <si>
    <t>- Die Kapitalsteuer beträgt 1,25 ‰ des steuerbaren Eigenkapitals (§ 86 StG).</t>
  </si>
  <si>
    <t>Holdinggesellschaften entrichten gemäss § 78 StG auf dem ordentlichen Reingewinn keine Steuer. Jedoch werden die Erträge aus aargauischem Grundeigentum ungeachtet ihres Holdingprivilegs zum ordentlichen Tarif besteuert (§ 78 Abs. 2 StG). Für Verwaltungsgesellschaften sind gemäss § 79 StG die Gewinne aus Beteiligungen steuerfrei. Die übrigen Einkünfte werden nach Massgabe der Verwaltungs- und Geschäftstätigkeit in der Schweiz zum ordentlichen Tarif besteuert. Holding- und Verwaltungsgesellschaften entrichten zudem eine Steuer von 0,1 ‰ des steuerbaren Eigenkapitals (§ 87 StG). Die Gewinnsteuer der Vereine, Stiftungen und übrigen juristischen Personen beträgt 6 % des steuerbaren Reingewinns. Dieser Gewinn wird aber nur besteuert, soweit er Fr. 20’000.– übersteigt (§ 81 StG). Das Eigenkapital der Vereine und Stiftungen wird besteuert, soweit es Fr. 50’000.– übersteigt (§ 86 StG).</t>
  </si>
  <si>
    <t xml:space="preserve">5'000 –           </t>
  </si>
  <si>
    <t>1'000 –   4'999</t>
  </si>
  <si>
    <t>500 –     999</t>
  </si>
  <si>
    <t>100 –     499</t>
  </si>
  <si>
    <t>20 –       99</t>
  </si>
  <si>
    <t>1 –       19</t>
  </si>
  <si>
    <t>50'000 +</t>
  </si>
  <si>
    <t xml:space="preserve">10'000+ </t>
  </si>
  <si>
    <t>5'000 –    9'999</t>
  </si>
  <si>
    <t>1'000 –    4'999</t>
  </si>
  <si>
    <t>500 –      999</t>
  </si>
  <si>
    <t>100 –      499</t>
  </si>
  <si>
    <t>50 –        99</t>
  </si>
  <si>
    <t>20 –        49</t>
  </si>
  <si>
    <t>1 –        19</t>
  </si>
  <si>
    <t>Bezirk/
Regionalplanungsverband</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</si>
</sst>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 #,##0.00_ ;_ * \-#,##0.00_ ;_ * &quot;-&quot;??_ ;_ @_ "/>
    <numFmt numFmtId="164" formatCode="#,##0.0"/>
    <numFmt numFmtId="165" formatCode="0.0"/>
    <numFmt numFmtId="166" formatCode="General\:"/>
    <numFmt numFmtId="167" formatCode="_ * #,##0.0_ ;_ * \-#,##0.0_ ;_ * &quot;-&quot;??_ ;_ @_ "/>
    <numFmt numFmtId="168" formatCode="_ * #,##0_ ;_ * \-#,##0_ ;_ * &quot;-&quot;??_ ;_ @_ "/>
    <numFmt numFmtId="169" formatCode="0.0%"/>
    <numFmt numFmtId="170" formatCode="_ * #,##0.000_ ;_ * \-#,##0.000_ ;_ * &quot;-&quot;??_ ;_ @_ "/>
    <numFmt numFmtId="171" formatCode="_ * #,##0.0000_ ;_ * \-#,##0.0000_ ;_ * &quot;-&quot;??_ ;_ @_ "/>
  </numFmts>
  <fonts count="2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8"/>
      <name val="Arial"/>
      <family val="2"/>
    </font>
    <font>
      <sz val="10"/>
      <name val="Arial"/>
      <family val="2"/>
    </font>
    <font>
      <i/>
      <sz val="10"/>
      <name val="Arial"/>
      <family val="2"/>
    </font>
    <font>
      <sz val="9"/>
      <name val="Arial"/>
      <family val="2"/>
    </font>
    <font>
      <u/>
      <sz val="10"/>
      <color indexed="12"/>
      <name val="Arial"/>
      <family val="2"/>
    </font>
    <font>
      <b/>
      <sz val="16"/>
      <name val="Arial"/>
      <family val="2"/>
    </font>
    <font>
      <b/>
      <sz val="12"/>
      <name val="Arial"/>
      <family val="2"/>
    </font>
    <font>
      <sz val="10"/>
      <name val="Arial"/>
      <family val="2"/>
    </font>
    <font>
      <sz val="10"/>
      <color indexed="55"/>
      <name val="Arial"/>
      <family val="2"/>
    </font>
    <font>
      <sz val="11"/>
      <color theme="1"/>
      <name val="Arial"/>
      <family val="2"/>
    </font>
    <font>
      <sz val="10"/>
      <color theme="1"/>
      <name val="Arial"/>
      <family val="2"/>
    </font>
    <font>
      <u/>
      <sz val="10"/>
      <name val="Arial"/>
      <family val="2"/>
    </font>
    <font>
      <sz val="12"/>
      <name val="Arial"/>
      <family val="2"/>
    </font>
    <font>
      <u/>
      <sz val="9"/>
      <name val="Arial"/>
      <family val="2"/>
    </font>
    <font>
      <sz val="10"/>
      <name val="Arial"/>
      <family val="2"/>
    </font>
    <font>
      <sz val="10"/>
      <color theme="0"/>
      <name val="Arial"/>
      <family val="2"/>
    </font>
    <font>
      <sz val="10"/>
      <name val="Arial"/>
      <family val="2"/>
    </font>
    <font>
      <sz val="10"/>
      <color theme="0" tint="-0.249977111117893"/>
      <name val="Arial"/>
      <family val="2"/>
    </font>
    <font>
      <sz val="10"/>
      <color rgb="FFFF0000"/>
      <name val="Arial"/>
      <family val="2"/>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29">
    <xf numFmtId="0" fontId="0"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6" fillId="0" borderId="0"/>
    <xf numFmtId="0" fontId="14" fillId="0" borderId="0"/>
    <xf numFmtId="43" fontId="21" fillId="0" borderId="0" applyFont="0" applyFill="0" applyBorder="0" applyAlignment="0" applyProtection="0"/>
    <xf numFmtId="9" fontId="21" fillId="0" borderId="0" applyFont="0" applyFill="0" applyBorder="0" applyAlignment="0" applyProtection="0"/>
    <xf numFmtId="0" fontId="8" fillId="0" borderId="0"/>
    <xf numFmtId="0" fontId="5" fillId="0" borderId="0"/>
    <xf numFmtId="43" fontId="5" fillId="0" borderId="0" applyFont="0" applyFill="0" applyBorder="0" applyAlignment="0" applyProtection="0"/>
    <xf numFmtId="0" fontId="8" fillId="0" borderId="0"/>
    <xf numFmtId="0" fontId="4" fillId="0" borderId="0"/>
    <xf numFmtId="43" fontId="4" fillId="0" borderId="0" applyFont="0" applyFill="0" applyBorder="0" applyAlignment="0" applyProtection="0"/>
    <xf numFmtId="0" fontId="23" fillId="0" borderId="0"/>
    <xf numFmtId="0" fontId="3" fillId="0" borderId="0"/>
    <xf numFmtId="43" fontId="3" fillId="0" borderId="0" applyFont="0" applyFill="0" applyBorder="0" applyAlignment="0" applyProtection="0"/>
    <xf numFmtId="0" fontId="16"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8" fillId="0" borderId="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cellStyleXfs>
  <cellXfs count="340">
    <xf numFmtId="0" fontId="0" fillId="0" borderId="0" xfId="0"/>
    <xf numFmtId="0" fontId="6" fillId="0" borderId="0" xfId="0" applyFont="1"/>
    <xf numFmtId="164" fontId="0" fillId="0" borderId="0" xfId="0" applyNumberFormat="1"/>
    <xf numFmtId="0" fontId="8" fillId="0" borderId="0" xfId="0" applyFont="1"/>
    <xf numFmtId="0" fontId="0" fillId="0" borderId="0" xfId="0" applyAlignment="1">
      <alignment vertical="top"/>
    </xf>
    <xf numFmtId="0" fontId="8" fillId="0" borderId="0" xfId="0" applyFont="1" applyFill="1"/>
    <xf numFmtId="0" fontId="10" fillId="0" borderId="0" xfId="0" applyFont="1" applyFill="1" applyAlignment="1">
      <alignment horizontal="right"/>
    </xf>
    <xf numFmtId="0" fontId="10" fillId="0" borderId="0" xfId="0" applyFont="1" applyFill="1"/>
    <xf numFmtId="0" fontId="12" fillId="0" borderId="0" xfId="0" applyFont="1" applyFill="1" applyAlignment="1">
      <alignment horizontal="right"/>
    </xf>
    <xf numFmtId="0" fontId="0" fillId="0" borderId="0" xfId="0" applyAlignment="1">
      <alignment horizontal="center"/>
    </xf>
    <xf numFmtId="0" fontId="15" fillId="0" borderId="0" xfId="0" applyFont="1"/>
    <xf numFmtId="0" fontId="0" fillId="0" borderId="0" xfId="0"/>
    <xf numFmtId="0" fontId="6" fillId="0" borderId="0" xfId="0" applyFont="1" applyAlignment="1">
      <alignment vertical="top"/>
    </xf>
    <xf numFmtId="0" fontId="6" fillId="0" borderId="1" xfId="0" applyFont="1" applyBorder="1" applyAlignment="1">
      <alignment vertical="top"/>
    </xf>
    <xf numFmtId="0" fontId="19" fillId="0" borderId="0" xfId="0" applyFont="1" applyAlignment="1">
      <alignment vertical="top"/>
    </xf>
    <xf numFmtId="0" fontId="6" fillId="0" borderId="1" xfId="0" applyFont="1" applyBorder="1"/>
    <xf numFmtId="0" fontId="19" fillId="0" borderId="0" xfId="0" applyFont="1"/>
    <xf numFmtId="0" fontId="8" fillId="0" borderId="1" xfId="0" applyFont="1" applyBorder="1"/>
    <xf numFmtId="0" fontId="0" fillId="0" borderId="1" xfId="0" applyBorder="1"/>
    <xf numFmtId="3" fontId="6" fillId="0" borderId="1" xfId="0" applyNumberFormat="1" applyFont="1" applyBorder="1"/>
    <xf numFmtId="3" fontId="6" fillId="0" borderId="1" xfId="4" applyNumberFormat="1" applyFont="1" applyBorder="1"/>
    <xf numFmtId="0" fontId="0" fillId="0" borderId="1" xfId="0" applyFill="1" applyBorder="1"/>
    <xf numFmtId="0" fontId="6" fillId="0" borderId="1" xfId="0" applyFont="1" applyFill="1" applyBorder="1"/>
    <xf numFmtId="3" fontId="6" fillId="0" borderId="1" xfId="4" applyNumberFormat="1" applyFont="1" applyFill="1" applyBorder="1"/>
    <xf numFmtId="0" fontId="19" fillId="0" borderId="0" xfId="0" applyFont="1" applyAlignment="1">
      <alignment vertical="center"/>
    </xf>
    <xf numFmtId="49" fontId="8" fillId="0" borderId="0" xfId="0" applyNumberFormat="1" applyFont="1" applyFill="1"/>
    <xf numFmtId="0" fontId="8" fillId="0" borderId="0" xfId="0" applyFont="1" applyAlignment="1">
      <alignment vertical="top" wrapText="1"/>
    </xf>
    <xf numFmtId="0" fontId="10" fillId="0" borderId="0" xfId="0" applyFont="1" applyFill="1" applyAlignment="1">
      <alignment vertical="top"/>
    </xf>
    <xf numFmtId="49" fontId="10" fillId="0" borderId="0" xfId="0" applyNumberFormat="1" applyFont="1" applyFill="1" applyAlignment="1">
      <alignment vertical="top"/>
    </xf>
    <xf numFmtId="0" fontId="8" fillId="0" borderId="0" xfId="0" applyFont="1" applyFill="1" applyAlignment="1">
      <alignment vertical="top"/>
    </xf>
    <xf numFmtId="49" fontId="8" fillId="0" borderId="0" xfId="0" applyNumberFormat="1" applyFont="1" applyFill="1" applyAlignment="1">
      <alignment vertical="top"/>
    </xf>
    <xf numFmtId="0" fontId="0" fillId="0" borderId="0" xfId="0" applyAlignment="1">
      <alignment vertical="top" wrapText="1"/>
    </xf>
    <xf numFmtId="0" fontId="6" fillId="3" borderId="0" xfId="0" applyFont="1" applyFill="1" applyAlignment="1">
      <alignment vertical="top" wrapText="1"/>
    </xf>
    <xf numFmtId="0" fontId="6" fillId="0" borderId="0" xfId="0" applyFont="1" applyAlignment="1">
      <alignment vertical="top" wrapText="1"/>
    </xf>
    <xf numFmtId="0" fontId="0" fillId="0" borderId="1" xfId="0" applyBorder="1" applyAlignment="1">
      <alignment horizontal="left"/>
    </xf>
    <xf numFmtId="0" fontId="6" fillId="3" borderId="1" xfId="0" applyFont="1" applyFill="1" applyBorder="1" applyAlignment="1">
      <alignment horizontal="right"/>
    </xf>
    <xf numFmtId="17" fontId="8" fillId="0" borderId="1" xfId="0" quotePrefix="1" applyNumberFormat="1" applyFont="1" applyBorder="1" applyAlignment="1">
      <alignment horizontal="right"/>
    </xf>
    <xf numFmtId="0" fontId="8" fillId="0" borderId="1" xfId="0" quotePrefix="1" applyFont="1" applyBorder="1" applyAlignment="1">
      <alignment horizontal="right"/>
    </xf>
    <xf numFmtId="0" fontId="8" fillId="0" borderId="1" xfId="0" applyFont="1" applyBorder="1" applyAlignment="1">
      <alignment horizontal="right"/>
    </xf>
    <xf numFmtId="0" fontId="8" fillId="0" borderId="1" xfId="0" applyFont="1" applyBorder="1" applyAlignment="1">
      <alignment horizontal="left"/>
    </xf>
    <xf numFmtId="168" fontId="0" fillId="0" borderId="1" xfId="5" applyNumberFormat="1" applyFont="1" applyBorder="1"/>
    <xf numFmtId="169" fontId="0" fillId="0" borderId="1" xfId="6" applyNumberFormat="1" applyFont="1" applyBorder="1"/>
    <xf numFmtId="168" fontId="6" fillId="0" borderId="1" xfId="0" applyNumberFormat="1" applyFont="1" applyBorder="1" applyAlignment="1">
      <alignment vertical="top"/>
    </xf>
    <xf numFmtId="169" fontId="0" fillId="0" borderId="1" xfId="6" applyNumberFormat="1" applyFont="1" applyBorder="1" applyAlignment="1">
      <alignment vertical="top"/>
    </xf>
    <xf numFmtId="169" fontId="6" fillId="0" borderId="1" xfId="6" applyNumberFormat="1" applyFont="1" applyBorder="1" applyAlignment="1">
      <alignment vertical="top"/>
    </xf>
    <xf numFmtId="168" fontId="6" fillId="0" borderId="1" xfId="5" applyNumberFormat="1" applyFont="1" applyBorder="1"/>
    <xf numFmtId="0" fontId="6" fillId="0" borderId="1" xfId="0" applyFont="1" applyBorder="1" applyAlignment="1">
      <alignment vertical="center"/>
    </xf>
    <xf numFmtId="168" fontId="6" fillId="0" borderId="1" xfId="5" applyNumberFormat="1" applyFont="1" applyBorder="1" applyAlignment="1">
      <alignment vertical="center"/>
    </xf>
    <xf numFmtId="169" fontId="6" fillId="0" borderId="1" xfId="6" applyNumberFormat="1" applyFont="1" applyBorder="1" applyAlignment="1">
      <alignment vertical="center"/>
    </xf>
    <xf numFmtId="0" fontId="0" fillId="0" borderId="0" xfId="0" applyAlignment="1">
      <alignment vertical="center"/>
    </xf>
    <xf numFmtId="168" fontId="0" fillId="0" borderId="0" xfId="5" applyNumberFormat="1" applyFont="1"/>
    <xf numFmtId="168" fontId="6" fillId="0" borderId="1" xfId="5" applyNumberFormat="1" applyFont="1" applyBorder="1" applyAlignment="1">
      <alignment vertical="top"/>
    </xf>
    <xf numFmtId="0" fontId="8" fillId="0" borderId="0" xfId="0" applyFont="1" applyAlignment="1">
      <alignment wrapText="1"/>
    </xf>
    <xf numFmtId="168" fontId="0" fillId="0" borderId="0" xfId="0" applyNumberFormat="1"/>
    <xf numFmtId="0" fontId="8" fillId="3" borderId="1" xfId="0" applyFont="1" applyFill="1" applyBorder="1"/>
    <xf numFmtId="0" fontId="8" fillId="0" borderId="1" xfId="0" applyFont="1" applyBorder="1" applyAlignment="1">
      <alignment vertical="center"/>
    </xf>
    <xf numFmtId="168" fontId="8" fillId="0" borderId="1" xfId="5" applyNumberFormat="1" applyFont="1" applyBorder="1"/>
    <xf numFmtId="0" fontId="0" fillId="0" borderId="0" xfId="0" applyFill="1" applyBorder="1"/>
    <xf numFmtId="0" fontId="6" fillId="0" borderId="0" xfId="0" applyFont="1" applyFill="1" applyBorder="1"/>
    <xf numFmtId="3" fontId="14" fillId="0" borderId="0" xfId="4" applyNumberFormat="1" applyFill="1" applyBorder="1"/>
    <xf numFmtId="3" fontId="6" fillId="0" borderId="0" xfId="4" applyNumberFormat="1" applyFont="1" applyFill="1" applyBorder="1"/>
    <xf numFmtId="0" fontId="8" fillId="0" borderId="1" xfId="0" applyFont="1" applyFill="1" applyBorder="1"/>
    <xf numFmtId="168" fontId="14" fillId="0" borderId="1" xfId="5" applyNumberFormat="1" applyFont="1" applyFill="1" applyBorder="1"/>
    <xf numFmtId="0" fontId="0" fillId="0" borderId="0" xfId="0" applyBorder="1"/>
    <xf numFmtId="169" fontId="0" fillId="0" borderId="1" xfId="0" applyNumberFormat="1" applyBorder="1"/>
    <xf numFmtId="9" fontId="0" fillId="0" borderId="1" xfId="0" applyNumberFormat="1" applyBorder="1"/>
    <xf numFmtId="9" fontId="6" fillId="0" borderId="1" xfId="6" applyNumberFormat="1" applyFont="1" applyBorder="1"/>
    <xf numFmtId="9" fontId="6" fillId="0" borderId="1" xfId="0" applyNumberFormat="1" applyFont="1" applyBorder="1"/>
    <xf numFmtId="0" fontId="0" fillId="0" borderId="0" xfId="0" applyFill="1" applyBorder="1" applyAlignment="1">
      <alignment horizontal="left"/>
    </xf>
    <xf numFmtId="164" fontId="0" fillId="0" borderId="0" xfId="0" applyNumberFormat="1" applyFill="1" applyBorder="1"/>
    <xf numFmtId="168" fontId="17" fillId="0" borderId="0" xfId="5" applyNumberFormat="1" applyFont="1" applyFill="1" applyBorder="1"/>
    <xf numFmtId="168" fontId="0" fillId="0" borderId="0" xfId="5" applyNumberFormat="1" applyFont="1" applyFill="1" applyBorder="1"/>
    <xf numFmtId="0" fontId="0" fillId="0" borderId="1" xfId="0" applyBorder="1" applyAlignment="1">
      <alignment horizontal="right"/>
    </xf>
    <xf numFmtId="0" fontId="6" fillId="0" borderId="1" xfId="0" applyFont="1" applyFill="1" applyBorder="1" applyAlignment="1">
      <alignment horizontal="left"/>
    </xf>
    <xf numFmtId="0" fontId="0" fillId="0" borderId="1" xfId="0" applyBorder="1" applyAlignment="1">
      <alignment vertical="top"/>
    </xf>
    <xf numFmtId="168" fontId="0" fillId="0" borderId="1" xfId="5" applyNumberFormat="1" applyFont="1" applyBorder="1" applyAlignment="1">
      <alignment vertical="top"/>
    </xf>
    <xf numFmtId="167" fontId="0" fillId="0" borderId="1" xfId="5" applyNumberFormat="1" applyFont="1" applyBorder="1" applyAlignment="1">
      <alignment vertical="top"/>
    </xf>
    <xf numFmtId="168" fontId="8" fillId="0" borderId="1" xfId="5" applyNumberFormat="1" applyFont="1" applyBorder="1" applyAlignment="1">
      <alignment vertical="top"/>
    </xf>
    <xf numFmtId="0" fontId="17" fillId="0" borderId="1" xfId="3" applyFont="1" applyBorder="1" applyAlignment="1">
      <alignment vertical="top"/>
    </xf>
    <xf numFmtId="0" fontId="0" fillId="0" borderId="0" xfId="0" applyAlignment="1">
      <alignment vertical="top"/>
    </xf>
    <xf numFmtId="165" fontId="0" fillId="0" borderId="0" xfId="0" applyNumberFormat="1"/>
    <xf numFmtId="167" fontId="6" fillId="0" borderId="1" xfId="5" applyNumberFormat="1" applyFont="1" applyBorder="1" applyAlignment="1">
      <alignment vertical="center"/>
    </xf>
    <xf numFmtId="167" fontId="0" fillId="0" borderId="1" xfId="5" applyNumberFormat="1" applyFont="1" applyBorder="1"/>
    <xf numFmtId="0" fontId="8" fillId="0" borderId="0" xfId="0" quotePrefix="1" applyFont="1" applyAlignment="1">
      <alignment vertical="top" wrapText="1"/>
    </xf>
    <xf numFmtId="0" fontId="6" fillId="0" borderId="0" xfId="0" applyFont="1" applyFill="1" applyAlignment="1">
      <alignment vertical="top" wrapText="1"/>
    </xf>
    <xf numFmtId="0" fontId="17" fillId="0" borderId="0" xfId="0" applyFont="1" applyFill="1" applyBorder="1"/>
    <xf numFmtId="1" fontId="0" fillId="0" borderId="0" xfId="0" applyNumberFormat="1" applyAlignment="1">
      <alignment vertical="top"/>
    </xf>
    <xf numFmtId="168" fontId="0" fillId="0" borderId="0" xfId="5" applyNumberFormat="1" applyFont="1" applyAlignment="1">
      <alignment vertical="top"/>
    </xf>
    <xf numFmtId="167" fontId="0" fillId="0" borderId="0" xfId="5" applyNumberFormat="1" applyFont="1" applyAlignment="1">
      <alignment vertical="top"/>
    </xf>
    <xf numFmtId="167" fontId="6" fillId="0" borderId="1" xfId="5" applyNumberFormat="1" applyFont="1" applyBorder="1" applyAlignment="1">
      <alignment vertical="top"/>
    </xf>
    <xf numFmtId="0" fontId="8" fillId="0" borderId="0" xfId="0" applyFont="1" applyFill="1" applyBorder="1" applyAlignment="1">
      <alignment horizontal="left"/>
    </xf>
    <xf numFmtId="168" fontId="0" fillId="0" borderId="1" xfId="5" applyNumberFormat="1" applyFont="1" applyBorder="1" applyAlignment="1">
      <alignment horizontal="right"/>
    </xf>
    <xf numFmtId="168" fontId="8" fillId="0" borderId="1" xfId="5" applyNumberFormat="1" applyFont="1" applyBorder="1" applyAlignment="1">
      <alignment horizontal="right"/>
    </xf>
    <xf numFmtId="168" fontId="6" fillId="0" borderId="1" xfId="5" applyNumberFormat="1" applyFont="1" applyFill="1" applyBorder="1" applyAlignment="1">
      <alignment horizontal="left"/>
    </xf>
    <xf numFmtId="0" fontId="0" fillId="0" borderId="0" xfId="0" applyAlignment="1">
      <alignment vertical="top"/>
    </xf>
    <xf numFmtId="0" fontId="8" fillId="0" borderId="0" xfId="0" quotePrefix="1" applyFont="1" applyAlignment="1">
      <alignment horizontal="left" vertical="top" wrapText="1" indent="1"/>
    </xf>
    <xf numFmtId="0" fontId="8" fillId="0" borderId="0" xfId="0" applyFont="1" applyAlignment="1">
      <alignment horizontal="left" vertical="top" wrapText="1" indent="1"/>
    </xf>
    <xf numFmtId="0" fontId="8" fillId="0" borderId="0" xfId="0" applyFont="1" applyAlignment="1">
      <alignment horizontal="left" vertical="top" wrapText="1"/>
    </xf>
    <xf numFmtId="0" fontId="0" fillId="0" borderId="0" xfId="0" applyAlignment="1">
      <alignment vertical="top"/>
    </xf>
    <xf numFmtId="165" fontId="0" fillId="0" borderId="1" xfId="6" applyNumberFormat="1" applyFont="1" applyBorder="1"/>
    <xf numFmtId="165" fontId="0" fillId="0" borderId="1" xfId="6" applyNumberFormat="1" applyFont="1" applyBorder="1" applyAlignment="1">
      <alignment vertical="top"/>
    </xf>
    <xf numFmtId="0" fontId="8" fillId="0" borderId="0" xfId="0" applyFont="1" applyAlignment="1">
      <alignment vertical="top"/>
    </xf>
    <xf numFmtId="0" fontId="17" fillId="3" borderId="1" xfId="0" applyFont="1" applyFill="1" applyBorder="1" applyAlignment="1">
      <alignment horizontal="right" vertical="top"/>
    </xf>
    <xf numFmtId="0" fontId="8" fillId="3" borderId="1" xfId="0" applyFont="1" applyFill="1" applyBorder="1" applyAlignment="1">
      <alignment horizontal="left" vertical="top" wrapText="1"/>
    </xf>
    <xf numFmtId="0" fontId="8" fillId="3" borderId="4" xfId="3" applyFont="1" applyFill="1" applyBorder="1" applyAlignment="1">
      <alignment horizontal="left" vertical="top"/>
    </xf>
    <xf numFmtId="1" fontId="8" fillId="0" borderId="0" xfId="0" applyNumberFormat="1" applyFont="1" applyAlignment="1">
      <alignment vertical="top"/>
    </xf>
    <xf numFmtId="0" fontId="17" fillId="3" borderId="1" xfId="0" applyFont="1" applyFill="1" applyBorder="1"/>
    <xf numFmtId="0" fontId="8" fillId="0" borderId="0" xfId="0" applyFont="1" applyFill="1" applyBorder="1"/>
    <xf numFmtId="49" fontId="8" fillId="3" borderId="1" xfId="0" applyNumberFormat="1" applyFont="1" applyFill="1" applyBorder="1" applyAlignment="1">
      <alignment horizontal="right"/>
    </xf>
    <xf numFmtId="164" fontId="8" fillId="0" borderId="0" xfId="0" applyNumberFormat="1" applyFont="1" applyFill="1" applyBorder="1"/>
    <xf numFmtId="16" fontId="17" fillId="3" borderId="1" xfId="0" quotePrefix="1" applyNumberFormat="1" applyFont="1" applyFill="1" applyBorder="1" applyAlignment="1">
      <alignment horizontal="right"/>
    </xf>
    <xf numFmtId="0" fontId="17" fillId="3" borderId="1" xfId="0" quotePrefix="1" applyFont="1" applyFill="1" applyBorder="1" applyAlignment="1">
      <alignment horizontal="right"/>
    </xf>
    <xf numFmtId="0" fontId="17" fillId="3" borderId="1" xfId="0" applyFont="1" applyFill="1" applyBorder="1" applyAlignment="1">
      <alignment horizontal="right"/>
    </xf>
    <xf numFmtId="168" fontId="8" fillId="0" borderId="0" xfId="5" applyNumberFormat="1" applyFont="1" applyFill="1" applyBorder="1"/>
    <xf numFmtId="0" fontId="8" fillId="3" borderId="2" xfId="3" applyFont="1" applyFill="1" applyBorder="1" applyAlignment="1">
      <alignment horizontal="right" vertical="top"/>
    </xf>
    <xf numFmtId="0" fontId="8" fillId="3" borderId="1" xfId="0" applyFont="1" applyFill="1" applyBorder="1" applyAlignment="1">
      <alignment horizontal="right"/>
    </xf>
    <xf numFmtId="0" fontId="8" fillId="3" borderId="1" xfId="0" applyFont="1" applyFill="1" applyBorder="1" applyAlignment="1">
      <alignment horizontal="left" vertical="top" wrapText="1" indent="3"/>
    </xf>
    <xf numFmtId="0" fontId="8" fillId="3" borderId="1" xfId="0" applyFont="1" applyFill="1" applyBorder="1" applyAlignment="1">
      <alignment horizontal="right" vertical="top" wrapText="1"/>
    </xf>
    <xf numFmtId="0" fontId="8" fillId="3" borderId="1" xfId="0" applyFont="1" applyFill="1" applyBorder="1" applyAlignment="1">
      <alignment horizontal="right" vertical="top"/>
    </xf>
    <xf numFmtId="0" fontId="8" fillId="3" borderId="1" xfId="0" applyFont="1" applyFill="1" applyBorder="1" applyAlignment="1">
      <alignment vertical="top" wrapText="1"/>
    </xf>
    <xf numFmtId="0" fontId="8" fillId="0" borderId="0" xfId="0" applyFont="1" applyAlignment="1">
      <alignment horizontal="right" vertical="top"/>
    </xf>
    <xf numFmtId="168" fontId="8" fillId="0" borderId="0" xfId="5" applyNumberFormat="1" applyFont="1"/>
    <xf numFmtId="0" fontId="8" fillId="3" borderId="1" xfId="0" applyFont="1" applyFill="1" applyBorder="1" applyAlignment="1">
      <alignment vertical="top"/>
    </xf>
    <xf numFmtId="0" fontId="8" fillId="0" borderId="0" xfId="0" applyFont="1" applyFill="1" applyBorder="1" applyAlignment="1">
      <alignment horizontal="right" vertical="top" wrapText="1"/>
    </xf>
    <xf numFmtId="0" fontId="8" fillId="0" borderId="0" xfId="0" applyFont="1" applyFill="1" applyBorder="1" applyAlignment="1">
      <alignment horizontal="left" vertical="top" wrapText="1" indent="2"/>
    </xf>
    <xf numFmtId="0" fontId="8" fillId="0" borderId="0" xfId="0" applyFont="1" applyFill="1" applyBorder="1" applyAlignment="1">
      <alignment vertical="top" wrapText="1"/>
    </xf>
    <xf numFmtId="0" fontId="8" fillId="0" borderId="0" xfId="0" applyFont="1" applyFill="1" applyBorder="1" applyAlignment="1">
      <alignment horizontal="left" vertical="top" wrapText="1" indent="1"/>
    </xf>
    <xf numFmtId="165" fontId="6" fillId="0" borderId="1" xfId="6" applyNumberFormat="1" applyFont="1" applyBorder="1"/>
    <xf numFmtId="165" fontId="6" fillId="0" borderId="1" xfId="6" applyNumberFormat="1" applyFont="1" applyBorder="1" applyAlignment="1">
      <alignment vertical="top"/>
    </xf>
    <xf numFmtId="2" fontId="0" fillId="0" borderId="0" xfId="0" applyNumberFormat="1" applyAlignment="1">
      <alignment vertical="top"/>
    </xf>
    <xf numFmtId="0" fontId="8" fillId="3" borderId="1" xfId="0" applyFont="1" applyFill="1" applyBorder="1" applyAlignment="1">
      <alignment horizontal="left" vertical="top" wrapText="1" indent="2"/>
    </xf>
    <xf numFmtId="0" fontId="8" fillId="3" borderId="1" xfId="0" applyFont="1" applyFill="1" applyBorder="1" applyAlignment="1">
      <alignment horizontal="left" vertical="top" wrapText="1" indent="1"/>
    </xf>
    <xf numFmtId="0" fontId="0" fillId="0" borderId="0" xfId="0" applyAlignment="1">
      <alignment vertical="top"/>
    </xf>
    <xf numFmtId="0" fontId="8" fillId="0" borderId="0" xfId="0" applyFont="1" applyFill="1" applyAlignment="1">
      <alignment horizontal="left"/>
    </xf>
    <xf numFmtId="166" fontId="0" fillId="0" borderId="0" xfId="0" applyNumberFormat="1" applyFont="1" applyFill="1" applyAlignment="1">
      <alignment horizontal="right"/>
    </xf>
    <xf numFmtId="0" fontId="8" fillId="0" borderId="0" xfId="0" applyFont="1" applyFill="1" applyAlignment="1">
      <alignment horizontal="right"/>
    </xf>
    <xf numFmtId="0" fontId="6" fillId="0" borderId="1" xfId="0" applyFont="1" applyFill="1" applyBorder="1" applyAlignment="1">
      <alignment vertical="top"/>
    </xf>
    <xf numFmtId="0" fontId="0" fillId="0" borderId="0" xfId="0" applyFill="1" applyBorder="1" applyAlignment="1">
      <alignment vertical="top"/>
    </xf>
    <xf numFmtId="0" fontId="6" fillId="0" borderId="0" xfId="0" applyFont="1" applyFill="1" applyBorder="1" applyAlignment="1">
      <alignment vertical="top"/>
    </xf>
    <xf numFmtId="165" fontId="14" fillId="0" borderId="1" xfId="6" applyNumberFormat="1" applyFont="1" applyFill="1" applyBorder="1"/>
    <xf numFmtId="165" fontId="6" fillId="0" borderId="1" xfId="6" applyNumberFormat="1" applyFont="1" applyFill="1" applyBorder="1"/>
    <xf numFmtId="0" fontId="0" fillId="0" borderId="0" xfId="0" applyFill="1" applyBorder="1" applyAlignment="1">
      <alignment horizontal="left" vertical="top"/>
    </xf>
    <xf numFmtId="164" fontId="0" fillId="0" borderId="0" xfId="0" applyNumberFormat="1" applyFill="1" applyBorder="1" applyAlignment="1">
      <alignment vertical="top"/>
    </xf>
    <xf numFmtId="0" fontId="8" fillId="0" borderId="0" xfId="0" applyFont="1" applyFill="1" applyBorder="1" applyAlignment="1">
      <alignment horizontal="left" vertical="top"/>
    </xf>
    <xf numFmtId="164" fontId="8" fillId="0" borderId="0" xfId="0" applyNumberFormat="1" applyFont="1" applyFill="1" applyBorder="1" applyAlignment="1">
      <alignment vertical="top"/>
    </xf>
    <xf numFmtId="0" fontId="8" fillId="0" borderId="0" xfId="0" applyFont="1" applyFill="1" applyBorder="1" applyAlignment="1">
      <alignment vertical="top"/>
    </xf>
    <xf numFmtId="0" fontId="17" fillId="3" borderId="1" xfId="0" applyFont="1" applyFill="1" applyBorder="1" applyAlignment="1">
      <alignment vertical="top"/>
    </xf>
    <xf numFmtId="16" fontId="17" fillId="3" borderId="1" xfId="0" quotePrefix="1" applyNumberFormat="1" applyFont="1" applyFill="1" applyBorder="1" applyAlignment="1">
      <alignment horizontal="right" vertical="top"/>
    </xf>
    <xf numFmtId="0" fontId="17" fillId="3" borderId="1" xfId="0" quotePrefix="1" applyFont="1" applyFill="1" applyBorder="1" applyAlignment="1">
      <alignment horizontal="right" vertical="top"/>
    </xf>
    <xf numFmtId="168" fontId="0" fillId="0" borderId="0" xfId="5" applyNumberFormat="1" applyFont="1" applyFill="1" applyBorder="1" applyAlignment="1">
      <alignment vertical="top"/>
    </xf>
    <xf numFmtId="0" fontId="0" fillId="0" borderId="0" xfId="0" applyAlignment="1">
      <alignment horizontal="center" vertical="top"/>
    </xf>
    <xf numFmtId="164" fontId="0" fillId="0" borderId="0" xfId="0" applyNumberFormat="1" applyAlignment="1">
      <alignment vertical="top"/>
    </xf>
    <xf numFmtId="0" fontId="18" fillId="0" borderId="0" xfId="1" applyFont="1" applyFill="1" applyBorder="1" applyAlignment="1" applyProtection="1"/>
    <xf numFmtId="0" fontId="0" fillId="0" borderId="0" xfId="0" applyAlignment="1">
      <alignment vertical="top"/>
    </xf>
    <xf numFmtId="0" fontId="0" fillId="0" borderId="0" xfId="0" applyAlignment="1"/>
    <xf numFmtId="0" fontId="22" fillId="0" borderId="0" xfId="0" applyFont="1"/>
    <xf numFmtId="49" fontId="8" fillId="3" borderId="1" xfId="0" applyNumberFormat="1" applyFont="1" applyFill="1" applyBorder="1" applyAlignment="1">
      <alignment horizontal="right" vertical="top"/>
    </xf>
    <xf numFmtId="0" fontId="0" fillId="0" borderId="1" xfId="0" applyBorder="1" applyAlignment="1">
      <alignment horizontal="right" vertical="top"/>
    </xf>
    <xf numFmtId="0" fontId="8" fillId="0" borderId="1" xfId="0" applyFont="1" applyBorder="1" applyAlignment="1">
      <alignment horizontal="right" vertical="top"/>
    </xf>
    <xf numFmtId="0" fontId="6" fillId="0" borderId="1" xfId="0" applyFont="1" applyFill="1" applyBorder="1" applyAlignment="1">
      <alignment horizontal="left" vertical="top"/>
    </xf>
    <xf numFmtId="43" fontId="6" fillId="0" borderId="1" xfId="5" applyFont="1" applyBorder="1"/>
    <xf numFmtId="49" fontId="8" fillId="0" borderId="0" xfId="0" applyNumberFormat="1" applyFont="1" applyFill="1" applyAlignment="1">
      <alignment horizontal="left"/>
    </xf>
    <xf numFmtId="0" fontId="13" fillId="0" borderId="0" xfId="0" applyFont="1" applyFill="1" applyAlignment="1">
      <alignment horizontal="left"/>
    </xf>
    <xf numFmtId="49" fontId="13" fillId="0" borderId="0" xfId="0" applyNumberFormat="1" applyFont="1" applyFill="1" applyAlignment="1">
      <alignment horizontal="left"/>
    </xf>
    <xf numFmtId="0" fontId="9" fillId="0" borderId="0" xfId="0" applyFont="1" applyFill="1" applyAlignment="1">
      <alignment horizontal="left" vertical="top"/>
    </xf>
    <xf numFmtId="0" fontId="18" fillId="0" borderId="0" xfId="1" applyFont="1" applyFill="1" applyAlignment="1" applyProtection="1">
      <alignment wrapText="1"/>
    </xf>
    <xf numFmtId="0" fontId="18" fillId="0" borderId="0" xfId="1" applyFont="1" applyFill="1" applyAlignment="1" applyProtection="1"/>
    <xf numFmtId="166" fontId="8" fillId="0" borderId="0" xfId="0" applyNumberFormat="1" applyFont="1" applyFill="1" applyAlignment="1">
      <alignment horizontal="right"/>
    </xf>
    <xf numFmtId="0" fontId="9" fillId="0" borderId="0" xfId="0" applyFont="1" applyFill="1" applyAlignment="1">
      <alignment horizontal="left"/>
    </xf>
    <xf numFmtId="49" fontId="9" fillId="0" borderId="0" xfId="0" applyNumberFormat="1" applyFont="1" applyFill="1" applyAlignment="1">
      <alignment horizontal="left"/>
    </xf>
    <xf numFmtId="165" fontId="6" fillId="0" borderId="1" xfId="0" applyNumberFormat="1" applyFont="1" applyBorder="1" applyAlignment="1">
      <alignment vertical="top"/>
    </xf>
    <xf numFmtId="165" fontId="0" fillId="0" borderId="1" xfId="0" applyNumberFormat="1" applyBorder="1" applyAlignment="1">
      <alignment vertical="top"/>
    </xf>
    <xf numFmtId="0" fontId="6" fillId="0" borderId="1" xfId="0" applyFont="1" applyBorder="1" applyAlignment="1">
      <alignment horizontal="left" vertical="top"/>
    </xf>
    <xf numFmtId="165" fontId="0" fillId="0" borderId="0" xfId="0" applyNumberFormat="1" applyAlignment="1">
      <alignment vertical="top"/>
    </xf>
    <xf numFmtId="0" fontId="0" fillId="0" borderId="0" xfId="0" applyFill="1" applyAlignment="1">
      <alignment vertical="top"/>
    </xf>
    <xf numFmtId="0" fontId="18" fillId="0" borderId="0" xfId="1" applyFont="1" applyFill="1" applyBorder="1" applyAlignment="1" applyProtection="1"/>
    <xf numFmtId="0" fontId="13" fillId="0" borderId="0" xfId="0" applyFont="1" applyAlignment="1">
      <alignment horizontal="left" vertical="top"/>
    </xf>
    <xf numFmtId="0" fontId="0" fillId="0" borderId="0" xfId="0" applyAlignment="1">
      <alignment vertical="top"/>
    </xf>
    <xf numFmtId="0" fontId="0" fillId="4" borderId="1" xfId="0" applyFill="1" applyBorder="1" applyAlignment="1">
      <alignment horizontal="right"/>
    </xf>
    <xf numFmtId="0" fontId="0" fillId="0" borderId="0" xfId="0" applyBorder="1" applyAlignment="1">
      <alignment vertical="top"/>
    </xf>
    <xf numFmtId="0" fontId="0" fillId="0" borderId="0" xfId="0" applyAlignment="1">
      <alignment vertical="top"/>
    </xf>
    <xf numFmtId="0" fontId="18" fillId="0" borderId="0" xfId="1" applyFont="1" applyFill="1" applyBorder="1" applyAlignment="1" applyProtection="1"/>
    <xf numFmtId="0" fontId="18" fillId="0" borderId="0" xfId="1" applyFont="1" applyFill="1" applyBorder="1" applyAlignment="1" applyProtection="1">
      <alignment wrapText="1"/>
    </xf>
    <xf numFmtId="10" fontId="0" fillId="0" borderId="0" xfId="6" applyNumberFormat="1" applyFont="1" applyAlignment="1">
      <alignment vertical="top"/>
    </xf>
    <xf numFmtId="0" fontId="8" fillId="3" borderId="1" xfId="0" applyFont="1" applyFill="1" applyBorder="1" applyAlignment="1">
      <alignment horizontal="center"/>
    </xf>
    <xf numFmtId="0" fontId="8" fillId="3" borderId="5" xfId="0" applyFont="1" applyFill="1" applyBorder="1" applyAlignment="1">
      <alignment horizontal="center"/>
    </xf>
    <xf numFmtId="49" fontId="8" fillId="3" borderId="1" xfId="0" applyNumberFormat="1" applyFont="1" applyFill="1" applyBorder="1" applyAlignment="1">
      <alignment horizontal="right" wrapText="1"/>
    </xf>
    <xf numFmtId="0" fontId="0" fillId="3" borderId="1" xfId="0" applyFill="1" applyBorder="1" applyAlignment="1">
      <alignment horizontal="center" vertical="top"/>
    </xf>
    <xf numFmtId="0" fontId="10" fillId="0" borderId="0" xfId="0" applyFont="1"/>
    <xf numFmtId="17" fontId="10" fillId="0" borderId="0" xfId="0" quotePrefix="1" applyNumberFormat="1" applyFont="1" applyBorder="1" applyAlignment="1">
      <alignment horizontal="right"/>
    </xf>
    <xf numFmtId="0" fontId="10" fillId="0" borderId="0" xfId="0" quotePrefix="1" applyFont="1" applyBorder="1" applyAlignment="1">
      <alignment horizontal="right"/>
    </xf>
    <xf numFmtId="0" fontId="10" fillId="0" borderId="0" xfId="0" applyFont="1" applyBorder="1" applyAlignment="1">
      <alignment horizontal="left"/>
    </xf>
    <xf numFmtId="165" fontId="10" fillId="0" borderId="0" xfId="0" applyNumberFormat="1" applyFont="1"/>
    <xf numFmtId="43" fontId="10" fillId="0" borderId="0" xfId="0" applyNumberFormat="1" applyFont="1"/>
    <xf numFmtId="0" fontId="8" fillId="0" borderId="0" xfId="0" applyFont="1" applyBorder="1"/>
    <xf numFmtId="168" fontId="22" fillId="0" borderId="0" xfId="0" applyNumberFormat="1" applyFont="1"/>
    <xf numFmtId="0" fontId="13" fillId="0" borderId="0" xfId="0" applyFont="1" applyAlignment="1">
      <alignment horizontal="left" vertical="top"/>
    </xf>
    <xf numFmtId="43" fontId="0" fillId="0" borderId="0" xfId="5" applyFont="1" applyAlignment="1">
      <alignment vertical="top"/>
    </xf>
    <xf numFmtId="0" fontId="8" fillId="0" borderId="0" xfId="0" applyFont="1" applyAlignment="1"/>
    <xf numFmtId="0" fontId="18" fillId="0" borderId="0" xfId="1" applyFont="1" applyFill="1" applyBorder="1" applyAlignment="1" applyProtection="1"/>
    <xf numFmtId="0" fontId="8" fillId="3" borderId="1" xfId="3" applyFont="1" applyFill="1" applyBorder="1" applyAlignment="1">
      <alignment horizontal="center" vertical="top"/>
    </xf>
    <xf numFmtId="167" fontId="6" fillId="0" borderId="1" xfId="5" applyNumberFormat="1" applyFont="1" applyBorder="1"/>
    <xf numFmtId="0" fontId="7" fillId="0" borderId="0" xfId="0" applyFont="1" applyAlignment="1">
      <alignment vertical="top"/>
    </xf>
    <xf numFmtId="0" fontId="8" fillId="0" borderId="8" xfId="0" applyFont="1" applyFill="1" applyBorder="1"/>
    <xf numFmtId="0" fontId="8" fillId="3" borderId="1" xfId="3" applyFont="1" applyFill="1" applyBorder="1" applyAlignment="1">
      <alignment horizontal="center" vertical="top"/>
    </xf>
    <xf numFmtId="0" fontId="8" fillId="0" borderId="0" xfId="0" applyFont="1" applyAlignment="1">
      <alignment horizontal="left" vertical="top"/>
    </xf>
    <xf numFmtId="0" fontId="10" fillId="0" borderId="0" xfId="0" quotePrefix="1" applyFont="1" applyBorder="1"/>
    <xf numFmtId="0" fontId="10" fillId="0" borderId="0" xfId="0" applyFont="1" applyFill="1" applyBorder="1" applyAlignment="1">
      <alignment horizontal="right"/>
    </xf>
    <xf numFmtId="0" fontId="8" fillId="0" borderId="0" xfId="0" applyFont="1" applyBorder="1" applyAlignment="1"/>
    <xf numFmtId="0" fontId="8" fillId="0" borderId="0" xfId="0" applyFont="1" applyFill="1" applyBorder="1" applyAlignment="1"/>
    <xf numFmtId="0" fontId="0" fillId="0" borderId="0" xfId="0"/>
    <xf numFmtId="168" fontId="8" fillId="0" borderId="0" xfId="21" applyNumberFormat="1" applyFont="1"/>
    <xf numFmtId="168" fontId="8" fillId="0" borderId="0" xfId="21" applyNumberFormat="1" applyFont="1"/>
    <xf numFmtId="168" fontId="8" fillId="0" borderId="0" xfId="21" applyNumberFormat="1" applyFont="1"/>
    <xf numFmtId="168" fontId="8" fillId="0" borderId="0" xfId="21" applyNumberFormat="1" applyFont="1"/>
    <xf numFmtId="168" fontId="8" fillId="0" borderId="0" xfId="21" applyNumberFormat="1" applyFont="1"/>
    <xf numFmtId="168" fontId="8" fillId="0" borderId="0" xfId="21" applyNumberFormat="1" applyFont="1"/>
    <xf numFmtId="168" fontId="8" fillId="0" borderId="0" xfId="21" applyNumberFormat="1" applyFont="1"/>
    <xf numFmtId="0" fontId="8" fillId="0" borderId="1" xfId="10" applyBorder="1" applyAlignment="1">
      <alignment horizontal="left"/>
    </xf>
    <xf numFmtId="0" fontId="8" fillId="0" borderId="1" xfId="10" applyBorder="1"/>
    <xf numFmtId="0" fontId="13" fillId="0" borderId="0" xfId="0" applyFont="1" applyAlignment="1">
      <alignment horizontal="left" vertical="top"/>
    </xf>
    <xf numFmtId="0" fontId="0" fillId="0" borderId="0" xfId="0" applyAlignment="1">
      <alignment horizontal="left" vertical="top"/>
    </xf>
    <xf numFmtId="0" fontId="23" fillId="0" borderId="1" xfId="13" applyBorder="1"/>
    <xf numFmtId="168" fontId="8" fillId="0" borderId="1" xfId="26" applyNumberFormat="1" applyFont="1" applyBorder="1"/>
    <xf numFmtId="0" fontId="8" fillId="0" borderId="1" xfId="13" applyFont="1" applyBorder="1"/>
    <xf numFmtId="0" fontId="8" fillId="3" borderId="2" xfId="3" applyFont="1" applyFill="1" applyBorder="1" applyAlignment="1">
      <alignment horizontal="left" vertical="top"/>
    </xf>
    <xf numFmtId="3" fontId="0" fillId="0" borderId="0" xfId="0" applyNumberFormat="1" applyFill="1" applyBorder="1" applyAlignment="1">
      <alignment vertical="top"/>
    </xf>
    <xf numFmtId="3" fontId="8" fillId="0" borderId="1" xfId="10" applyNumberFormat="1" applyBorder="1"/>
    <xf numFmtId="3" fontId="0" fillId="0" borderId="0" xfId="0" applyNumberFormat="1" applyAlignment="1">
      <alignment vertical="top"/>
    </xf>
    <xf numFmtId="3" fontId="17" fillId="3" borderId="1" xfId="0" applyNumberFormat="1" applyFont="1" applyFill="1" applyBorder="1" applyAlignment="1">
      <alignment vertical="top"/>
    </xf>
    <xf numFmtId="3" fontId="8" fillId="0" borderId="1" xfId="10" applyNumberFormat="1" applyBorder="1" applyAlignment="1">
      <alignment wrapText="1"/>
    </xf>
    <xf numFmtId="0" fontId="13" fillId="5" borderId="0" xfId="0" applyFont="1" applyFill="1" applyAlignment="1">
      <alignment horizontal="left"/>
    </xf>
    <xf numFmtId="0" fontId="24" fillId="0" borderId="0" xfId="0" applyFont="1" applyAlignment="1">
      <alignment vertical="top"/>
    </xf>
    <xf numFmtId="167" fontId="8" fillId="0" borderId="1" xfId="5" applyNumberFormat="1" applyFont="1" applyBorder="1"/>
    <xf numFmtId="2" fontId="8" fillId="0" borderId="0" xfId="0" applyNumberFormat="1" applyFont="1" applyAlignment="1">
      <alignment vertical="top"/>
    </xf>
    <xf numFmtId="0" fontId="8" fillId="0" borderId="1" xfId="0" applyFont="1" applyBorder="1" applyAlignment="1">
      <alignment horizontal="center" vertical="top"/>
    </xf>
    <xf numFmtId="168" fontId="8" fillId="0" borderId="1" xfId="5" applyNumberFormat="1" applyFont="1" applyBorder="1" applyAlignment="1">
      <alignment vertical="center"/>
    </xf>
    <xf numFmtId="0" fontId="8" fillId="5" borderId="1" xfId="10" applyFill="1" applyBorder="1" applyAlignment="1">
      <alignment horizontal="left"/>
    </xf>
    <xf numFmtId="0" fontId="8" fillId="5" borderId="1" xfId="10" applyFill="1" applyBorder="1"/>
    <xf numFmtId="0" fontId="8" fillId="3" borderId="5" xfId="0" applyFont="1" applyFill="1" applyBorder="1" applyAlignment="1">
      <alignment horizontal="right" vertical="top"/>
    </xf>
    <xf numFmtId="43" fontId="25" fillId="0" borderId="0" xfId="0" applyNumberFormat="1" applyFont="1"/>
    <xf numFmtId="0" fontId="8" fillId="0" borderId="0" xfId="0" applyFont="1" applyFill="1" applyBorder="1" applyAlignment="1">
      <alignment horizontal="right" vertical="top"/>
    </xf>
    <xf numFmtId="165" fontId="8" fillId="0" borderId="0" xfId="6" applyNumberFormat="1" applyFont="1" applyFill="1" applyBorder="1" applyAlignment="1">
      <alignment vertical="top"/>
    </xf>
    <xf numFmtId="165" fontId="8" fillId="0" borderId="0" xfId="0" applyNumberFormat="1" applyFont="1" applyAlignment="1">
      <alignment vertical="top"/>
    </xf>
    <xf numFmtId="0" fontId="8" fillId="0" borderId="0" xfId="0" applyFont="1" applyBorder="1" applyAlignment="1">
      <alignment vertical="top"/>
    </xf>
    <xf numFmtId="167" fontId="8" fillId="0" borderId="0" xfId="0" applyNumberFormat="1" applyFont="1" applyAlignment="1">
      <alignment vertical="top"/>
    </xf>
    <xf numFmtId="0" fontId="8" fillId="5" borderId="0" xfId="0" applyFont="1" applyFill="1" applyAlignment="1">
      <alignment horizontal="left"/>
    </xf>
    <xf numFmtId="49" fontId="8" fillId="5" borderId="0" xfId="0" applyNumberFormat="1" applyFont="1" applyFill="1" applyAlignment="1">
      <alignment horizontal="right"/>
    </xf>
    <xf numFmtId="0" fontId="8" fillId="5" borderId="0" xfId="0" applyFont="1" applyFill="1" applyAlignment="1">
      <alignment horizontal="right"/>
    </xf>
    <xf numFmtId="166" fontId="0" fillId="5" borderId="0" xfId="0" applyNumberFormat="1" applyFont="1" applyFill="1" applyAlignment="1">
      <alignment horizontal="right"/>
    </xf>
    <xf numFmtId="0" fontId="18" fillId="5" borderId="0" xfId="1" applyFont="1" applyFill="1" applyAlignment="1" applyProtection="1"/>
    <xf numFmtId="0" fontId="9" fillId="5" borderId="0" xfId="0" applyFont="1" applyFill="1" applyAlignment="1">
      <alignment horizontal="left" vertical="top"/>
    </xf>
    <xf numFmtId="0" fontId="18" fillId="5" borderId="0" xfId="1" applyFont="1" applyFill="1" applyBorder="1" applyAlignment="1" applyProtection="1"/>
    <xf numFmtId="166" fontId="8" fillId="5" borderId="0" xfId="0" applyNumberFormat="1" applyFont="1" applyFill="1" applyAlignment="1">
      <alignment horizontal="right"/>
    </xf>
    <xf numFmtId="0" fontId="8" fillId="5" borderId="0" xfId="0" applyFont="1" applyFill="1"/>
    <xf numFmtId="0" fontId="0" fillId="0" borderId="0" xfId="0" applyAlignment="1">
      <alignment horizontal="right"/>
    </xf>
    <xf numFmtId="0" fontId="0" fillId="0" borderId="0" xfId="0" applyAlignment="1">
      <alignment horizontal="right" vertical="top" wrapText="1"/>
    </xf>
    <xf numFmtId="0" fontId="0" fillId="0" borderId="0" xfId="0" applyAlignment="1">
      <alignment horizontal="left" vertical="top" wrapText="1"/>
    </xf>
    <xf numFmtId="0" fontId="0" fillId="0" borderId="1" xfId="0" applyBorder="1" applyAlignment="1">
      <alignment horizontal="right" vertical="top" wrapText="1"/>
    </xf>
    <xf numFmtId="0" fontId="0" fillId="0" borderId="1" xfId="0" applyBorder="1" applyAlignment="1">
      <alignment horizontal="left" vertical="top" wrapText="1"/>
    </xf>
    <xf numFmtId="168" fontId="0" fillId="0" borderId="0" xfId="0" applyNumberFormat="1" applyFill="1" applyBorder="1"/>
    <xf numFmtId="168" fontId="0" fillId="0" borderId="0" xfId="0" applyNumberFormat="1" applyAlignment="1">
      <alignment vertical="top"/>
    </xf>
    <xf numFmtId="170" fontId="0" fillId="0" borderId="0" xfId="0" applyNumberFormat="1" applyAlignment="1">
      <alignment vertical="top"/>
    </xf>
    <xf numFmtId="171" fontId="0" fillId="0" borderId="0" xfId="0" applyNumberFormat="1" applyAlignment="1">
      <alignment vertical="top"/>
    </xf>
    <xf numFmtId="0" fontId="18" fillId="0" borderId="0" xfId="1" applyFont="1" applyFill="1" applyBorder="1" applyAlignment="1" applyProtection="1"/>
    <xf numFmtId="0" fontId="18" fillId="0" borderId="0" xfId="1" applyFont="1" applyFill="1" applyBorder="1" applyAlignment="1" applyProtection="1">
      <alignment wrapText="1"/>
    </xf>
    <xf numFmtId="0" fontId="18" fillId="5" borderId="0" xfId="1" applyFont="1" applyFill="1" applyAlignment="1" applyProtection="1"/>
    <xf numFmtId="0" fontId="20" fillId="0" borderId="0" xfId="1" applyFont="1" applyFill="1" applyAlignment="1" applyProtection="1">
      <alignment vertical="top"/>
    </xf>
    <xf numFmtId="0" fontId="18" fillId="0" borderId="0" xfId="1" applyFont="1" applyFill="1" applyAlignment="1" applyProtection="1"/>
    <xf numFmtId="0" fontId="13" fillId="0" borderId="0" xfId="0" applyFont="1" applyAlignment="1">
      <alignment horizontal="left" vertical="top"/>
    </xf>
    <xf numFmtId="0" fontId="8" fillId="3" borderId="2" xfId="3" applyFont="1" applyFill="1" applyBorder="1" applyAlignment="1">
      <alignment horizontal="right" vertical="top"/>
    </xf>
    <xf numFmtId="0" fontId="8" fillId="3" borderId="4" xfId="3" applyFont="1" applyFill="1" applyBorder="1" applyAlignment="1">
      <alignment horizontal="right" vertical="top"/>
    </xf>
    <xf numFmtId="0" fontId="8" fillId="2" borderId="1" xfId="0" applyFont="1" applyFill="1" applyBorder="1" applyAlignment="1">
      <alignment horizontal="center"/>
    </xf>
    <xf numFmtId="0" fontId="8" fillId="3" borderId="1" xfId="3" applyFont="1" applyFill="1" applyBorder="1" applyAlignment="1">
      <alignment horizontal="center" vertical="top" wrapText="1"/>
    </xf>
    <xf numFmtId="0" fontId="0" fillId="0" borderId="1" xfId="0" applyBorder="1" applyAlignment="1">
      <alignment horizontal="center" vertical="top"/>
    </xf>
    <xf numFmtId="0" fontId="0" fillId="0" borderId="1" xfId="0" applyBorder="1" applyAlignment="1">
      <alignment horizontal="center" vertical="top" wrapText="1"/>
    </xf>
    <xf numFmtId="0" fontId="8" fillId="3" borderId="1" xfId="3" applyFont="1" applyFill="1" applyBorder="1" applyAlignment="1">
      <alignment horizontal="center" vertical="top"/>
    </xf>
    <xf numFmtId="0" fontId="8" fillId="3" borderId="2" xfId="0" applyFont="1" applyFill="1" applyBorder="1" applyAlignment="1">
      <alignment horizontal="left" vertical="top" wrapText="1"/>
    </xf>
    <xf numFmtId="0" fontId="8" fillId="3" borderId="3" xfId="0" applyFont="1" applyFill="1" applyBorder="1" applyAlignment="1">
      <alignment horizontal="left" vertical="top"/>
    </xf>
    <xf numFmtId="0" fontId="8" fillId="3" borderId="4" xfId="0" applyFont="1" applyFill="1" applyBorder="1" applyAlignment="1">
      <alignment horizontal="left" vertical="top"/>
    </xf>
    <xf numFmtId="0" fontId="8" fillId="3" borderId="5" xfId="0" applyFont="1" applyFill="1" applyBorder="1" applyAlignment="1">
      <alignment horizontal="center" vertical="top" wrapText="1"/>
    </xf>
    <xf numFmtId="0" fontId="8" fillId="3" borderId="6" xfId="0" applyFont="1" applyFill="1" applyBorder="1" applyAlignment="1">
      <alignment horizontal="center" vertical="top"/>
    </xf>
    <xf numFmtId="0" fontId="8" fillId="3" borderId="7" xfId="0" applyFont="1" applyFill="1" applyBorder="1" applyAlignment="1">
      <alignment horizontal="center" vertical="top"/>
    </xf>
    <xf numFmtId="0" fontId="8" fillId="3" borderId="2" xfId="0" applyFont="1" applyFill="1" applyBorder="1" applyAlignment="1">
      <alignment horizontal="right" vertical="top"/>
    </xf>
    <xf numFmtId="0" fontId="8" fillId="3" borderId="4" xfId="0" applyFont="1" applyFill="1" applyBorder="1" applyAlignment="1">
      <alignment horizontal="right" vertical="top"/>
    </xf>
    <xf numFmtId="0" fontId="8" fillId="3" borderId="7" xfId="0" applyFont="1" applyFill="1" applyBorder="1" applyAlignment="1">
      <alignment vertical="top"/>
    </xf>
    <xf numFmtId="0" fontId="8" fillId="3" borderId="3" xfId="0" applyFont="1" applyFill="1" applyBorder="1" applyAlignment="1">
      <alignment horizontal="right" vertical="top"/>
    </xf>
    <xf numFmtId="0" fontId="8" fillId="3" borderId="5" xfId="0" applyFont="1" applyFill="1" applyBorder="1" applyAlignment="1">
      <alignment horizontal="center" vertical="top"/>
    </xf>
    <xf numFmtId="0" fontId="8" fillId="3" borderId="2" xfId="0" applyFont="1" applyFill="1" applyBorder="1" applyAlignment="1">
      <alignment horizontal="left" vertical="top" wrapText="1" indent="2"/>
    </xf>
    <xf numFmtId="0" fontId="8" fillId="3" borderId="4" xfId="0" applyFont="1" applyFill="1" applyBorder="1" applyAlignment="1">
      <alignment horizontal="left" vertical="top" indent="2"/>
    </xf>
    <xf numFmtId="0" fontId="8" fillId="3" borderId="2" xfId="0" applyFont="1" applyFill="1" applyBorder="1" applyAlignment="1">
      <alignment vertical="top" wrapText="1"/>
    </xf>
    <xf numFmtId="0" fontId="8" fillId="3" borderId="4" xfId="0" applyFont="1" applyFill="1" applyBorder="1" applyAlignment="1">
      <alignment vertical="top"/>
    </xf>
    <xf numFmtId="0" fontId="8" fillId="0" borderId="1" xfId="0" applyFont="1" applyBorder="1" applyAlignment="1">
      <alignment horizontal="center" vertical="top"/>
    </xf>
    <xf numFmtId="0" fontId="8" fillId="3" borderId="6" xfId="0" applyFont="1" applyFill="1" applyBorder="1" applyAlignment="1">
      <alignment vertical="top"/>
    </xf>
    <xf numFmtId="0" fontId="8" fillId="3" borderId="6" xfId="0" applyFont="1" applyFill="1"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8" fillId="3" borderId="1" xfId="0" applyFont="1" applyFill="1" applyBorder="1" applyAlignment="1"/>
    <xf numFmtId="0" fontId="8" fillId="3" borderId="1" xfId="0" applyFont="1" applyFill="1" applyBorder="1" applyAlignment="1">
      <alignment horizontal="right" vertical="center" wrapText="1"/>
    </xf>
    <xf numFmtId="0" fontId="8" fillId="3" borderId="1" xfId="0" applyFont="1" applyFill="1" applyBorder="1" applyAlignment="1">
      <alignment vertical="center"/>
    </xf>
    <xf numFmtId="0" fontId="8" fillId="3" borderId="1" xfId="0" applyFont="1" applyFill="1" applyBorder="1" applyAlignment="1">
      <alignment horizontal="center"/>
    </xf>
    <xf numFmtId="0" fontId="8" fillId="3" borderId="1" xfId="0" applyFont="1" applyFill="1" applyBorder="1" applyAlignment="1">
      <alignment horizontal="right" vertical="center"/>
    </xf>
    <xf numFmtId="0" fontId="8" fillId="3" borderId="1" xfId="0" applyFont="1" applyFill="1" applyBorder="1" applyAlignment="1">
      <alignment horizontal="center" wrapText="1"/>
    </xf>
    <xf numFmtId="0" fontId="8" fillId="3" borderId="1" xfId="0" applyFont="1" applyFill="1" applyBorder="1" applyAlignment="1">
      <alignment wrapText="1"/>
    </xf>
    <xf numFmtId="0" fontId="8" fillId="3" borderId="1" xfId="0" applyFont="1" applyFill="1" applyBorder="1" applyAlignment="1">
      <alignment horizontal="center" vertical="top" wrapText="1"/>
    </xf>
    <xf numFmtId="2" fontId="8" fillId="3" borderId="2" xfId="0" applyNumberFormat="1" applyFont="1" applyFill="1" applyBorder="1" applyAlignment="1">
      <alignment horizontal="left" vertical="top" wrapText="1"/>
    </xf>
    <xf numFmtId="2" fontId="8" fillId="3" borderId="4" xfId="0" applyNumberFormat="1" applyFont="1" applyFill="1" applyBorder="1" applyAlignment="1">
      <alignment horizontal="left" vertical="top"/>
    </xf>
    <xf numFmtId="0" fontId="8" fillId="3" borderId="1" xfId="0" applyFont="1" applyFill="1" applyBorder="1" applyAlignment="1">
      <alignment vertical="top" wrapText="1"/>
    </xf>
    <xf numFmtId="0" fontId="8" fillId="3" borderId="1" xfId="0" applyFont="1" applyFill="1" applyBorder="1" applyAlignment="1">
      <alignment vertical="top"/>
    </xf>
    <xf numFmtId="0" fontId="8" fillId="4" borderId="1" xfId="0" applyFont="1" applyFill="1" applyBorder="1" applyAlignment="1">
      <alignment wrapText="1"/>
    </xf>
    <xf numFmtId="0" fontId="8" fillId="4" borderId="1" xfId="0" applyFont="1" applyFill="1" applyBorder="1" applyAlignment="1"/>
    <xf numFmtId="0" fontId="8" fillId="4" borderId="5" xfId="0" applyFont="1" applyFill="1" applyBorder="1" applyAlignment="1">
      <alignment horizontal="center"/>
    </xf>
    <xf numFmtId="0" fontId="0" fillId="4" borderId="6" xfId="0" applyFill="1" applyBorder="1" applyAlignment="1">
      <alignment horizontal="center"/>
    </xf>
    <xf numFmtId="0" fontId="0" fillId="4" borderId="7" xfId="0" applyFill="1" applyBorder="1" applyAlignment="1">
      <alignment horizontal="center"/>
    </xf>
    <xf numFmtId="0" fontId="8" fillId="3" borderId="5" xfId="0" applyFont="1" applyFill="1" applyBorder="1" applyAlignment="1">
      <alignment horizontal="center"/>
    </xf>
    <xf numFmtId="0" fontId="0" fillId="0" borderId="6" xfId="0" applyBorder="1" applyAlignment="1">
      <alignment horizontal="center"/>
    </xf>
    <xf numFmtId="0" fontId="0" fillId="0" borderId="6" xfId="0" applyBorder="1" applyAlignment="1">
      <alignment horizontal="center" vertical="top"/>
    </xf>
    <xf numFmtId="2" fontId="8" fillId="3" borderId="2" xfId="0" applyNumberFormat="1" applyFont="1" applyFill="1" applyBorder="1" applyAlignment="1">
      <alignment horizontal="left" wrapText="1" indent="2"/>
    </xf>
    <xf numFmtId="2" fontId="8" fillId="3" borderId="4" xfId="0" applyNumberFormat="1" applyFont="1" applyFill="1" applyBorder="1" applyAlignment="1">
      <alignment horizontal="left" indent="2"/>
    </xf>
    <xf numFmtId="0" fontId="8" fillId="3" borderId="2" xfId="0" applyFont="1" applyFill="1" applyBorder="1" applyAlignment="1">
      <alignment vertical="top"/>
    </xf>
    <xf numFmtId="0" fontId="8" fillId="0" borderId="4" xfId="0" applyFont="1" applyBorder="1" applyAlignment="1">
      <alignment vertical="top"/>
    </xf>
    <xf numFmtId="0" fontId="8" fillId="0" borderId="6" xfId="0" applyFont="1" applyBorder="1" applyAlignment="1">
      <alignment horizontal="center"/>
    </xf>
    <xf numFmtId="0" fontId="8" fillId="0" borderId="7" xfId="0" applyFont="1" applyBorder="1" applyAlignment="1">
      <alignment horizontal="center"/>
    </xf>
    <xf numFmtId="0" fontId="8"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17" fillId="3" borderId="1" xfId="0" applyFont="1" applyFill="1" applyBorder="1" applyAlignment="1">
      <alignment vertical="top" wrapText="1"/>
    </xf>
    <xf numFmtId="0" fontId="17" fillId="3" borderId="2" xfId="0" applyFont="1" applyFill="1" applyBorder="1" applyAlignment="1">
      <alignment horizontal="right"/>
    </xf>
    <xf numFmtId="0" fontId="17" fillId="3" borderId="4" xfId="0" applyFont="1" applyFill="1" applyBorder="1" applyAlignment="1">
      <alignment horizontal="right"/>
    </xf>
    <xf numFmtId="0" fontId="17" fillId="3" borderId="1" xfId="0" applyFont="1" applyFill="1" applyBorder="1" applyAlignment="1">
      <alignment horizontal="center"/>
    </xf>
    <xf numFmtId="0" fontId="8" fillId="0" borderId="1" xfId="0" applyFont="1" applyBorder="1" applyAlignment="1"/>
    <xf numFmtId="0" fontId="17" fillId="3" borderId="1" xfId="0" applyFont="1" applyFill="1" applyBorder="1" applyAlignment="1">
      <alignment wrapText="1"/>
    </xf>
    <xf numFmtId="0" fontId="17" fillId="3" borderId="1" xfId="0" applyFont="1" applyFill="1" applyBorder="1" applyAlignment="1"/>
    <xf numFmtId="0" fontId="8" fillId="3" borderId="1" xfId="0" applyFont="1" applyFill="1" applyBorder="1" applyAlignment="1">
      <alignment horizontal="center" vertical="top"/>
    </xf>
    <xf numFmtId="0" fontId="17" fillId="3" borderId="2" xfId="0" applyFont="1" applyFill="1" applyBorder="1" applyAlignment="1">
      <alignment horizontal="left" vertical="top" wrapText="1"/>
    </xf>
    <xf numFmtId="0" fontId="17" fillId="3" borderId="3" xfId="0" applyFont="1" applyFill="1" applyBorder="1" applyAlignment="1">
      <alignment horizontal="left" vertical="top" wrapText="1"/>
    </xf>
    <xf numFmtId="0" fontId="17" fillId="3" borderId="4" xfId="0" applyFont="1" applyFill="1" applyBorder="1" applyAlignment="1">
      <alignment horizontal="left" vertical="top" wrapText="1"/>
    </xf>
    <xf numFmtId="3" fontId="17" fillId="3" borderId="2" xfId="0" applyNumberFormat="1" applyFont="1" applyFill="1" applyBorder="1" applyAlignment="1">
      <alignment horizontal="right" vertical="top"/>
    </xf>
    <xf numFmtId="3" fontId="17" fillId="3" borderId="4" xfId="0" applyNumberFormat="1" applyFont="1" applyFill="1" applyBorder="1" applyAlignment="1">
      <alignment horizontal="right" vertical="top"/>
    </xf>
    <xf numFmtId="0" fontId="17" fillId="3" borderId="1" xfId="0" applyFont="1" applyFill="1" applyBorder="1" applyAlignment="1">
      <alignment horizontal="center" vertical="top"/>
    </xf>
    <xf numFmtId="0" fontId="17" fillId="3" borderId="1" xfId="0" applyFont="1" applyFill="1" applyBorder="1" applyAlignment="1">
      <alignment vertical="top"/>
    </xf>
  </cellXfs>
  <cellStyles count="29">
    <cellStyle name="Hyperlink" xfId="1" builtinId="8"/>
    <cellStyle name="Hyperlink 2" xfId="2"/>
    <cellStyle name="Komma" xfId="5" builtinId="3"/>
    <cellStyle name="Komma 2" xfId="9"/>
    <cellStyle name="Komma 2 2" xfId="21"/>
    <cellStyle name="Komma 3" xfId="12"/>
    <cellStyle name="Komma 3 2" xfId="23"/>
    <cellStyle name="Komma 4" xfId="18"/>
    <cellStyle name="Komma 5" xfId="15"/>
    <cellStyle name="Komma 6" xfId="26"/>
    <cellStyle name="Komma 7" xfId="28"/>
    <cellStyle name="Prozent" xfId="6" builtinId="5"/>
    <cellStyle name="Prozent 2" xfId="19"/>
    <cellStyle name="Standard" xfId="0" builtinId="0"/>
    <cellStyle name="Standard 2" xfId="3"/>
    <cellStyle name="Standard 2 2" xfId="10"/>
    <cellStyle name="Standard 2 3" xfId="13"/>
    <cellStyle name="Standard 2 3 2" xfId="24"/>
    <cellStyle name="Standard 2 4" xfId="16"/>
    <cellStyle name="Standard 3" xfId="4"/>
    <cellStyle name="Standard 3 2" xfId="17"/>
    <cellStyle name="Standard 4" xfId="7"/>
    <cellStyle name="Standard 5" xfId="8"/>
    <cellStyle name="Standard 5 2" xfId="20"/>
    <cellStyle name="Standard 6" xfId="11"/>
    <cellStyle name="Standard 6 2" xfId="22"/>
    <cellStyle name="Standard 7" xfId="14"/>
    <cellStyle name="Standard 8" xfId="25"/>
    <cellStyle name="Standard 9" xfId="2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1D1D1B"/>
      <rgbColor rgb="00FFFFFF"/>
      <rgbColor rgb="00FFFFFF"/>
      <rgbColor rgb="00F8F8F8"/>
      <rgbColor rgb="00D0C9BD"/>
      <rgbColor rgb="00F8F8F8"/>
      <rgbColor rgb="00F8F8F8"/>
      <rgbColor rgb="00F8F8F8"/>
      <rgbColor rgb="00D8BFB5"/>
      <rgbColor rgb="00BCB29A"/>
      <rgbColor rgb="00E7E7E7"/>
      <rgbColor rgb="009E8E7B"/>
      <rgbColor rgb="00F8F8F8"/>
      <rgbColor rgb="00545F6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8F8F8"/>
      <rgbColor rgb="00CCFFFF"/>
      <rgbColor rgb="00CCFFCC"/>
      <rgbColor rgb="00FFFF99"/>
      <rgbColor rgb="0099CCFF"/>
      <rgbColor rgb="00FF99CC"/>
      <rgbColor rgb="00CC99FF"/>
      <rgbColor rgb="00FFCC99"/>
      <rgbColor rgb="003C4041"/>
      <rgbColor rgb="007F6E51"/>
      <rgbColor rgb="00D9C7A7"/>
      <rgbColor rgb="00F8F8F8"/>
      <rgbColor rgb="00FAEBBF"/>
      <rgbColor rgb="00B19A8F"/>
      <rgbColor rgb="00F8F8F8"/>
      <rgbColor rgb="00969696"/>
      <rgbColor rgb="00CCCCCC"/>
      <rgbColor rgb="00B19770"/>
      <rgbColor rgb="00B7B7B7"/>
      <rgbColor rgb="0094897E"/>
      <rgbColor rgb="00696868"/>
      <rgbColor rgb="00F8F8F8"/>
      <rgbColor rgb="00F8F8F8"/>
      <rgbColor rgb="00333333"/>
    </indexedColors>
    <mruColors>
      <color rgb="FF404040"/>
      <color rgb="FFE7D5D5"/>
      <color rgb="FFD9C7A7"/>
      <color rgb="FFC6A294"/>
      <color rgb="FF444D60"/>
      <color rgb="FF4D5657"/>
      <color rgb="FF545F60"/>
      <color rgb="FFD8BFB5"/>
      <color rgb="FF9F8257"/>
      <color rgb="FFB1977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e-CH" sz="1200"/>
              <a:t>Steuerpflichtige, Steuerfaktoren und Steuern nach Rechtsform, 2014, in Prozent</a:t>
            </a:r>
          </a:p>
        </c:rich>
      </c:tx>
      <c:layout/>
      <c:overlay val="0"/>
    </c:title>
    <c:autoTitleDeleted val="0"/>
    <c:plotArea>
      <c:layout>
        <c:manualLayout>
          <c:layoutTarget val="inner"/>
          <c:xMode val="edge"/>
          <c:yMode val="edge"/>
          <c:x val="6.3243493817004212E-2"/>
          <c:y val="0.11333348837250906"/>
          <c:w val="0.64005193072925037"/>
          <c:h val="0.81552231356613658"/>
        </c:manualLayout>
      </c:layout>
      <c:barChart>
        <c:barDir val="col"/>
        <c:grouping val="percentStacked"/>
        <c:varyColors val="0"/>
        <c:ser>
          <c:idx val="0"/>
          <c:order val="0"/>
          <c:tx>
            <c:strRef>
              <c:f>'T 2'!$Q$24</c:f>
              <c:strCache>
                <c:ptCount val="1"/>
                <c:pt idx="0">
                  <c:v>Aktiengesellschaften</c:v>
                </c:pt>
              </c:strCache>
            </c:strRef>
          </c:tx>
          <c:spPr>
            <a:solidFill>
              <a:srgbClr val="545F60"/>
            </a:solidFill>
          </c:spPr>
          <c:invertIfNegative val="0"/>
          <c:cat>
            <c:strRef>
              <c:f>'T 2'!$P$25:$P$29</c:f>
              <c:strCache>
                <c:ptCount val="5"/>
                <c:pt idx="0">
                  <c:v>Pflichtige</c:v>
                </c:pt>
                <c:pt idx="1">
                  <c:v>Reingewinn</c:v>
                </c:pt>
                <c:pt idx="2">
                  <c:v>Eigenkapital</c:v>
                </c:pt>
                <c:pt idx="3">
                  <c:v>Gewinnsteuer</c:v>
                </c:pt>
                <c:pt idx="4">
                  <c:v>Kapitalsteuer</c:v>
                </c:pt>
              </c:strCache>
            </c:strRef>
          </c:cat>
          <c:val>
            <c:numRef>
              <c:f>'T 2'!$Q$25:$Q$29</c:f>
              <c:numCache>
                <c:formatCode>_ * #,##0.0_ ;_ * \-#,##0.0_ ;_ * "-"??_ ;_ @_ </c:formatCode>
                <c:ptCount val="5"/>
                <c:pt idx="0">
                  <c:v>45.284317276349149</c:v>
                </c:pt>
                <c:pt idx="1">
                  <c:v>82.484797686972072</c:v>
                </c:pt>
                <c:pt idx="2">
                  <c:v>89.683458280921172</c:v>
                </c:pt>
                <c:pt idx="3" formatCode="0.0">
                  <c:v>83.371950335629762</c:v>
                </c:pt>
                <c:pt idx="4">
                  <c:v>69.467954872446725</c:v>
                </c:pt>
              </c:numCache>
            </c:numRef>
          </c:val>
        </c:ser>
        <c:ser>
          <c:idx val="1"/>
          <c:order val="1"/>
          <c:tx>
            <c:strRef>
              <c:f>'T 2'!$R$24</c:f>
              <c:strCache>
                <c:ptCount val="1"/>
                <c:pt idx="0">
                  <c:v>GmbH</c:v>
                </c:pt>
              </c:strCache>
            </c:strRef>
          </c:tx>
          <c:spPr>
            <a:solidFill>
              <a:srgbClr val="B7B7B7"/>
            </a:solidFill>
          </c:spPr>
          <c:invertIfNegative val="0"/>
          <c:cat>
            <c:strRef>
              <c:f>'T 2'!$P$25:$P$29</c:f>
              <c:strCache>
                <c:ptCount val="5"/>
                <c:pt idx="0">
                  <c:v>Pflichtige</c:v>
                </c:pt>
                <c:pt idx="1">
                  <c:v>Reingewinn</c:v>
                </c:pt>
                <c:pt idx="2">
                  <c:v>Eigenkapital</c:v>
                </c:pt>
                <c:pt idx="3">
                  <c:v>Gewinnsteuer</c:v>
                </c:pt>
                <c:pt idx="4">
                  <c:v>Kapitalsteuer</c:v>
                </c:pt>
              </c:strCache>
            </c:strRef>
          </c:cat>
          <c:val>
            <c:numRef>
              <c:f>'T 2'!$R$25:$R$29</c:f>
              <c:numCache>
                <c:formatCode>_ * #,##0.0_ ;_ * \-#,##0.0_ ;_ * "-"??_ ;_ @_ </c:formatCode>
                <c:ptCount val="5"/>
                <c:pt idx="0">
                  <c:v>35.403839188699749</c:v>
                </c:pt>
                <c:pt idx="1">
                  <c:v>13.413578999783226</c:v>
                </c:pt>
                <c:pt idx="2">
                  <c:v>4.7506037836582715</c:v>
                </c:pt>
                <c:pt idx="3" formatCode="0.0">
                  <c:v>12.795036667797005</c:v>
                </c:pt>
                <c:pt idx="4">
                  <c:v>20.640270321191682</c:v>
                </c:pt>
              </c:numCache>
            </c:numRef>
          </c:val>
        </c:ser>
        <c:ser>
          <c:idx val="2"/>
          <c:order val="2"/>
          <c:tx>
            <c:strRef>
              <c:f>'T 2'!$S$24</c:f>
              <c:strCache>
                <c:ptCount val="1"/>
                <c:pt idx="0">
                  <c:v>Genossenschaften</c:v>
                </c:pt>
              </c:strCache>
            </c:strRef>
          </c:tx>
          <c:spPr>
            <a:solidFill>
              <a:srgbClr val="7F6E51"/>
            </a:solidFill>
          </c:spPr>
          <c:invertIfNegative val="0"/>
          <c:cat>
            <c:strRef>
              <c:f>'T 2'!$P$25:$P$29</c:f>
              <c:strCache>
                <c:ptCount val="5"/>
                <c:pt idx="0">
                  <c:v>Pflichtige</c:v>
                </c:pt>
                <c:pt idx="1">
                  <c:v>Reingewinn</c:v>
                </c:pt>
                <c:pt idx="2">
                  <c:v>Eigenkapital</c:v>
                </c:pt>
                <c:pt idx="3">
                  <c:v>Gewinnsteuer</c:v>
                </c:pt>
                <c:pt idx="4">
                  <c:v>Kapitalsteuer</c:v>
                </c:pt>
              </c:strCache>
            </c:strRef>
          </c:cat>
          <c:val>
            <c:numRef>
              <c:f>'T 2'!$S$25:$S$29</c:f>
              <c:numCache>
                <c:formatCode>_ * #,##0.0_ ;_ * \-#,##0.0_ ;_ * "-"??_ ;_ @_ </c:formatCode>
                <c:ptCount val="5"/>
                <c:pt idx="0">
                  <c:v>1.9847881202462874</c:v>
                </c:pt>
                <c:pt idx="1">
                  <c:v>3.2845999172232734</c:v>
                </c:pt>
                <c:pt idx="2">
                  <c:v>3.3683489182796649</c:v>
                </c:pt>
                <c:pt idx="3" formatCode="0.0">
                  <c:v>3.3565540975842909</c:v>
                </c:pt>
                <c:pt idx="4">
                  <c:v>1.0450589697833135</c:v>
                </c:pt>
              </c:numCache>
            </c:numRef>
          </c:val>
        </c:ser>
        <c:ser>
          <c:idx val="3"/>
          <c:order val="3"/>
          <c:tx>
            <c:strRef>
              <c:f>'T 2'!$T$24</c:f>
              <c:strCache>
                <c:ptCount val="1"/>
                <c:pt idx="0">
                  <c:v>Vereine, Stiftungen und übr. jur. Personen</c:v>
                </c:pt>
              </c:strCache>
            </c:strRef>
          </c:tx>
          <c:spPr>
            <a:solidFill>
              <a:srgbClr val="D8BFB5"/>
            </a:solidFill>
          </c:spPr>
          <c:invertIfNegative val="0"/>
          <c:cat>
            <c:strRef>
              <c:f>'T 2'!$P$25:$P$29</c:f>
              <c:strCache>
                <c:ptCount val="5"/>
                <c:pt idx="0">
                  <c:v>Pflichtige</c:v>
                </c:pt>
                <c:pt idx="1">
                  <c:v>Reingewinn</c:v>
                </c:pt>
                <c:pt idx="2">
                  <c:v>Eigenkapital</c:v>
                </c:pt>
                <c:pt idx="3">
                  <c:v>Gewinnsteuer</c:v>
                </c:pt>
                <c:pt idx="4">
                  <c:v>Kapitalsteuer</c:v>
                </c:pt>
              </c:strCache>
            </c:strRef>
          </c:cat>
          <c:val>
            <c:numRef>
              <c:f>'T 2'!$T$25:$T$29</c:f>
              <c:numCache>
                <c:formatCode>_ * #,##0.0_ ;_ * \-#,##0.0_ ;_ * "-"??_ ;_ @_ </c:formatCode>
                <c:ptCount val="5"/>
                <c:pt idx="0">
                  <c:v>17.327055414704816</c:v>
                </c:pt>
                <c:pt idx="1">
                  <c:v>0.81702340010746966</c:v>
                </c:pt>
                <c:pt idx="2">
                  <c:v>2.1975890022477036</c:v>
                </c:pt>
                <c:pt idx="3" formatCode="0.0">
                  <c:v>0.47645891406734447</c:v>
                </c:pt>
                <c:pt idx="4">
                  <c:v>8.8467158725320356</c:v>
                </c:pt>
              </c:numCache>
            </c:numRef>
          </c:val>
        </c:ser>
        <c:dLbls>
          <c:showLegendKey val="0"/>
          <c:showVal val="0"/>
          <c:showCatName val="0"/>
          <c:showSerName val="0"/>
          <c:showPercent val="0"/>
          <c:showBubbleSize val="0"/>
        </c:dLbls>
        <c:gapWidth val="150"/>
        <c:overlap val="100"/>
        <c:serLines/>
        <c:axId val="133124864"/>
        <c:axId val="133126400"/>
      </c:barChart>
      <c:catAx>
        <c:axId val="133124864"/>
        <c:scaling>
          <c:orientation val="minMax"/>
        </c:scaling>
        <c:delete val="0"/>
        <c:axPos val="b"/>
        <c:majorTickMark val="out"/>
        <c:minorTickMark val="none"/>
        <c:tickLblPos val="nextTo"/>
        <c:crossAx val="133126400"/>
        <c:crosses val="autoZero"/>
        <c:auto val="1"/>
        <c:lblAlgn val="ctr"/>
        <c:lblOffset val="100"/>
        <c:noMultiLvlLbl val="0"/>
      </c:catAx>
      <c:valAx>
        <c:axId val="133126400"/>
        <c:scaling>
          <c:orientation val="minMax"/>
        </c:scaling>
        <c:delete val="0"/>
        <c:axPos val="l"/>
        <c:majorGridlines/>
        <c:numFmt formatCode="0%" sourceLinked="1"/>
        <c:majorTickMark val="out"/>
        <c:minorTickMark val="none"/>
        <c:tickLblPos val="nextTo"/>
        <c:crossAx val="133124864"/>
        <c:crosses val="autoZero"/>
        <c:crossBetween val="between"/>
      </c:valAx>
    </c:plotArea>
    <c:legend>
      <c:legendPos val="r"/>
      <c:layout/>
      <c:overlay val="0"/>
    </c:legend>
    <c:plotVisOnly val="1"/>
    <c:dispBlanksAs val="gap"/>
    <c:showDLblsOverMax val="0"/>
  </c:chart>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de-CH" sz="1200" b="1" i="0" baseline="0">
                <a:effectLst/>
                <a:latin typeface="Arial" panose="020B0604020202020204" pitchFamily="34" charset="0"/>
                <a:cs typeface="Arial" panose="020B0604020202020204" pitchFamily="34" charset="0"/>
              </a:rPr>
              <a:t>Verteilung der Steuerfaktoren und Kantonssteuer der ordentlich besteuerten Kapitalgesellschaften und Genossenschaften nach Bezirken, 2014</a:t>
            </a:r>
            <a:endParaRPr lang="de-CH" sz="1200">
              <a:effectLst/>
              <a:latin typeface="Arial" panose="020B0604020202020204" pitchFamily="34" charset="0"/>
              <a:cs typeface="Arial" panose="020B0604020202020204" pitchFamily="34" charset="0"/>
            </a:endParaRPr>
          </a:p>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endParaRPr lang="de-CH"/>
          </a:p>
        </c:rich>
      </c:tx>
      <c:layout/>
      <c:overlay val="0"/>
    </c:title>
    <c:autoTitleDeleted val="0"/>
    <c:plotArea>
      <c:layout>
        <c:manualLayout>
          <c:layoutTarget val="inner"/>
          <c:xMode val="edge"/>
          <c:yMode val="edge"/>
          <c:x val="5.0373342565550219E-2"/>
          <c:y val="0.21317642113208293"/>
          <c:w val="0.80988249636777365"/>
          <c:h val="0.63360379182039483"/>
        </c:manualLayout>
      </c:layout>
      <c:barChart>
        <c:barDir val="col"/>
        <c:grouping val="clustered"/>
        <c:varyColors val="0"/>
        <c:ser>
          <c:idx val="0"/>
          <c:order val="0"/>
          <c:tx>
            <c:strRef>
              <c:f>'T 11'!$R$29</c:f>
              <c:strCache>
                <c:ptCount val="1"/>
                <c:pt idx="0">
                  <c:v>Pflichtige</c:v>
                </c:pt>
              </c:strCache>
            </c:strRef>
          </c:tx>
          <c:spPr>
            <a:solidFill>
              <a:srgbClr val="A69A5E"/>
            </a:solidFill>
          </c:spPr>
          <c:invertIfNegative val="0"/>
          <c:cat>
            <c:strRef>
              <c:f>'T 11'!$Q$30:$Q$40</c:f>
              <c:strCache>
                <c:ptCount val="11"/>
                <c:pt idx="0">
                  <c:v>Aarau</c:v>
                </c:pt>
                <c:pt idx="1">
                  <c:v>Baden</c:v>
                </c:pt>
                <c:pt idx="2">
                  <c:v>Bremgarten</c:v>
                </c:pt>
                <c:pt idx="3">
                  <c:v>Brugg</c:v>
                </c:pt>
                <c:pt idx="4">
                  <c:v>Kulm</c:v>
                </c:pt>
                <c:pt idx="5">
                  <c:v>Laufenburg</c:v>
                </c:pt>
                <c:pt idx="6">
                  <c:v>Lenzburg</c:v>
                </c:pt>
                <c:pt idx="7">
                  <c:v>Muri</c:v>
                </c:pt>
                <c:pt idx="8">
                  <c:v>Rheinfelden</c:v>
                </c:pt>
                <c:pt idx="9">
                  <c:v>Zofingen</c:v>
                </c:pt>
                <c:pt idx="10">
                  <c:v>Zurzach</c:v>
                </c:pt>
              </c:strCache>
            </c:strRef>
          </c:cat>
          <c:val>
            <c:numRef>
              <c:f>'T 11'!$R$30:$R$40</c:f>
              <c:numCache>
                <c:formatCode>0.0</c:formatCode>
                <c:ptCount val="11"/>
                <c:pt idx="0">
                  <c:v>13.921092837242742</c:v>
                </c:pt>
                <c:pt idx="1">
                  <c:v>25.492046373685628</c:v>
                </c:pt>
                <c:pt idx="2">
                  <c:v>11.885503729666578</c:v>
                </c:pt>
                <c:pt idx="3">
                  <c:v>7.3829423923788982</c:v>
                </c:pt>
                <c:pt idx="4">
                  <c:v>6.3943560708187297</c:v>
                </c:pt>
                <c:pt idx="5">
                  <c:v>5.0822324076570506</c:v>
                </c:pt>
                <c:pt idx="6">
                  <c:v>11.77316437494383</c:v>
                </c:pt>
                <c:pt idx="7">
                  <c:v>5.5001348072256668</c:v>
                </c:pt>
                <c:pt idx="8">
                  <c:v>7.2975644827896105</c:v>
                </c:pt>
                <c:pt idx="9">
                  <c:v>12.137143884245528</c:v>
                </c:pt>
                <c:pt idx="10">
                  <c:v>5.5855127168149545</c:v>
                </c:pt>
              </c:numCache>
            </c:numRef>
          </c:val>
        </c:ser>
        <c:ser>
          <c:idx val="1"/>
          <c:order val="1"/>
          <c:tx>
            <c:strRef>
              <c:f>'T 11'!$S$29</c:f>
              <c:strCache>
                <c:ptCount val="1"/>
                <c:pt idx="0">
                  <c:v>Reingewinn</c:v>
                </c:pt>
              </c:strCache>
            </c:strRef>
          </c:tx>
          <c:spPr>
            <a:solidFill>
              <a:srgbClr val="EEE5CE"/>
            </a:solidFill>
          </c:spPr>
          <c:invertIfNegative val="0"/>
          <c:cat>
            <c:strRef>
              <c:f>'T 11'!$Q$30:$Q$40</c:f>
              <c:strCache>
                <c:ptCount val="11"/>
                <c:pt idx="0">
                  <c:v>Aarau</c:v>
                </c:pt>
                <c:pt idx="1">
                  <c:v>Baden</c:v>
                </c:pt>
                <c:pt idx="2">
                  <c:v>Bremgarten</c:v>
                </c:pt>
                <c:pt idx="3">
                  <c:v>Brugg</c:v>
                </c:pt>
                <c:pt idx="4">
                  <c:v>Kulm</c:v>
                </c:pt>
                <c:pt idx="5">
                  <c:v>Laufenburg</c:v>
                </c:pt>
                <c:pt idx="6">
                  <c:v>Lenzburg</c:v>
                </c:pt>
                <c:pt idx="7">
                  <c:v>Muri</c:v>
                </c:pt>
                <c:pt idx="8">
                  <c:v>Rheinfelden</c:v>
                </c:pt>
                <c:pt idx="9">
                  <c:v>Zofingen</c:v>
                </c:pt>
                <c:pt idx="10">
                  <c:v>Zurzach</c:v>
                </c:pt>
              </c:strCache>
            </c:strRef>
          </c:cat>
          <c:val>
            <c:numRef>
              <c:f>'T 11'!$S$30:$S$40</c:f>
              <c:numCache>
                <c:formatCode>0.0</c:formatCode>
                <c:ptCount val="11"/>
                <c:pt idx="0">
                  <c:v>14.284463979256811</c:v>
                </c:pt>
                <c:pt idx="1">
                  <c:v>30.57070290508106</c:v>
                </c:pt>
                <c:pt idx="2">
                  <c:v>7.3407910883814402</c:v>
                </c:pt>
                <c:pt idx="3">
                  <c:v>6.5237216103434941</c:v>
                </c:pt>
                <c:pt idx="4">
                  <c:v>2.7358752801288926</c:v>
                </c:pt>
                <c:pt idx="5">
                  <c:v>3.6150163301312812</c:v>
                </c:pt>
                <c:pt idx="6">
                  <c:v>9.3176886648966732</c:v>
                </c:pt>
                <c:pt idx="7">
                  <c:v>2.853936411017576</c:v>
                </c:pt>
                <c:pt idx="8">
                  <c:v>8.5959760478538918</c:v>
                </c:pt>
                <c:pt idx="9">
                  <c:v>8.5254764062996653</c:v>
                </c:pt>
                <c:pt idx="10">
                  <c:v>5.6363512740184989</c:v>
                </c:pt>
              </c:numCache>
            </c:numRef>
          </c:val>
        </c:ser>
        <c:ser>
          <c:idx val="2"/>
          <c:order val="2"/>
          <c:tx>
            <c:strRef>
              <c:f>'T 11'!$T$29</c:f>
              <c:strCache>
                <c:ptCount val="1"/>
                <c:pt idx="0">
                  <c:v>Eigenkapital</c:v>
                </c:pt>
              </c:strCache>
            </c:strRef>
          </c:tx>
          <c:spPr>
            <a:solidFill>
              <a:srgbClr val="E7D5D5"/>
            </a:solidFill>
          </c:spPr>
          <c:invertIfNegative val="0"/>
          <c:cat>
            <c:strRef>
              <c:f>'T 11'!$Q$30:$Q$40</c:f>
              <c:strCache>
                <c:ptCount val="11"/>
                <c:pt idx="0">
                  <c:v>Aarau</c:v>
                </c:pt>
                <c:pt idx="1">
                  <c:v>Baden</c:v>
                </c:pt>
                <c:pt idx="2">
                  <c:v>Bremgarten</c:v>
                </c:pt>
                <c:pt idx="3">
                  <c:v>Brugg</c:v>
                </c:pt>
                <c:pt idx="4">
                  <c:v>Kulm</c:v>
                </c:pt>
                <c:pt idx="5">
                  <c:v>Laufenburg</c:v>
                </c:pt>
                <c:pt idx="6">
                  <c:v>Lenzburg</c:v>
                </c:pt>
                <c:pt idx="7">
                  <c:v>Muri</c:v>
                </c:pt>
                <c:pt idx="8">
                  <c:v>Rheinfelden</c:v>
                </c:pt>
                <c:pt idx="9">
                  <c:v>Zofingen</c:v>
                </c:pt>
                <c:pt idx="10">
                  <c:v>Zurzach</c:v>
                </c:pt>
              </c:strCache>
            </c:strRef>
          </c:cat>
          <c:val>
            <c:numRef>
              <c:f>'T 11'!$T$30:$T$40</c:f>
              <c:numCache>
                <c:formatCode>0.0</c:formatCode>
                <c:ptCount val="11"/>
                <c:pt idx="0">
                  <c:v>15.744306071197119</c:v>
                </c:pt>
                <c:pt idx="1">
                  <c:v>20.63299706764635</c:v>
                </c:pt>
                <c:pt idx="2">
                  <c:v>6.7641618470729759</c:v>
                </c:pt>
                <c:pt idx="3">
                  <c:v>6.6003629414517846</c:v>
                </c:pt>
                <c:pt idx="4">
                  <c:v>3.6659629152741839</c:v>
                </c:pt>
                <c:pt idx="5">
                  <c:v>6.0004401527323354</c:v>
                </c:pt>
                <c:pt idx="6">
                  <c:v>9.2714168858899004</c:v>
                </c:pt>
                <c:pt idx="7">
                  <c:v>3.0906745935144944</c:v>
                </c:pt>
                <c:pt idx="8">
                  <c:v>6.0835135533195617</c:v>
                </c:pt>
                <c:pt idx="9">
                  <c:v>11.511183252535476</c:v>
                </c:pt>
                <c:pt idx="10">
                  <c:v>10.634980709920967</c:v>
                </c:pt>
              </c:numCache>
            </c:numRef>
          </c:val>
        </c:ser>
        <c:ser>
          <c:idx val="3"/>
          <c:order val="3"/>
          <c:tx>
            <c:strRef>
              <c:f>'T 11'!$U$29</c:f>
              <c:strCache>
                <c:ptCount val="1"/>
                <c:pt idx="0">
                  <c:v>Kantonssteuer</c:v>
                </c:pt>
              </c:strCache>
            </c:strRef>
          </c:tx>
          <c:spPr>
            <a:solidFill>
              <a:srgbClr val="404040"/>
            </a:solidFill>
          </c:spPr>
          <c:invertIfNegative val="0"/>
          <c:cat>
            <c:strRef>
              <c:f>'T 11'!$Q$30:$Q$40</c:f>
              <c:strCache>
                <c:ptCount val="11"/>
                <c:pt idx="0">
                  <c:v>Aarau</c:v>
                </c:pt>
                <c:pt idx="1">
                  <c:v>Baden</c:v>
                </c:pt>
                <c:pt idx="2">
                  <c:v>Bremgarten</c:v>
                </c:pt>
                <c:pt idx="3">
                  <c:v>Brugg</c:v>
                </c:pt>
                <c:pt idx="4">
                  <c:v>Kulm</c:v>
                </c:pt>
                <c:pt idx="5">
                  <c:v>Laufenburg</c:v>
                </c:pt>
                <c:pt idx="6">
                  <c:v>Lenzburg</c:v>
                </c:pt>
                <c:pt idx="7">
                  <c:v>Muri</c:v>
                </c:pt>
                <c:pt idx="8">
                  <c:v>Rheinfelden</c:v>
                </c:pt>
                <c:pt idx="9">
                  <c:v>Zofingen</c:v>
                </c:pt>
                <c:pt idx="10">
                  <c:v>Zurzach</c:v>
                </c:pt>
              </c:strCache>
            </c:strRef>
          </c:cat>
          <c:val>
            <c:numRef>
              <c:f>'T 11'!$U$30:$U$40</c:f>
              <c:numCache>
                <c:formatCode>0.0</c:formatCode>
                <c:ptCount val="11"/>
                <c:pt idx="0">
                  <c:v>14.305841893492023</c:v>
                </c:pt>
                <c:pt idx="1">
                  <c:v>30.630258415274902</c:v>
                </c:pt>
                <c:pt idx="2">
                  <c:v>7.2518520436931588</c:v>
                </c:pt>
                <c:pt idx="3">
                  <c:v>6.558852602850461</c:v>
                </c:pt>
                <c:pt idx="4">
                  <c:v>2.6934455723228417</c:v>
                </c:pt>
                <c:pt idx="5">
                  <c:v>3.599869245966886</c:v>
                </c:pt>
                <c:pt idx="6">
                  <c:v>9.2483964589066439</c:v>
                </c:pt>
                <c:pt idx="7">
                  <c:v>2.7156487471451074</c:v>
                </c:pt>
                <c:pt idx="8">
                  <c:v>8.7054027526939812</c:v>
                </c:pt>
                <c:pt idx="9">
                  <c:v>8.6422222754320508</c:v>
                </c:pt>
                <c:pt idx="10">
                  <c:v>5.6482099945798971</c:v>
                </c:pt>
              </c:numCache>
            </c:numRef>
          </c:val>
        </c:ser>
        <c:dLbls>
          <c:showLegendKey val="0"/>
          <c:showVal val="0"/>
          <c:showCatName val="0"/>
          <c:showSerName val="0"/>
          <c:showPercent val="0"/>
          <c:showBubbleSize val="0"/>
        </c:dLbls>
        <c:gapWidth val="150"/>
        <c:axId val="131455616"/>
        <c:axId val="45552000"/>
      </c:barChart>
      <c:catAx>
        <c:axId val="131455616"/>
        <c:scaling>
          <c:orientation val="minMax"/>
        </c:scaling>
        <c:delete val="0"/>
        <c:axPos val="b"/>
        <c:majorTickMark val="out"/>
        <c:minorTickMark val="none"/>
        <c:tickLblPos val="nextTo"/>
        <c:crossAx val="45552000"/>
        <c:crosses val="autoZero"/>
        <c:auto val="1"/>
        <c:lblAlgn val="ctr"/>
        <c:lblOffset val="100"/>
        <c:noMultiLvlLbl val="0"/>
      </c:catAx>
      <c:valAx>
        <c:axId val="45552000"/>
        <c:scaling>
          <c:orientation val="minMax"/>
        </c:scaling>
        <c:delete val="0"/>
        <c:axPos val="l"/>
        <c:majorGridlines/>
        <c:numFmt formatCode="0.0" sourceLinked="1"/>
        <c:majorTickMark val="out"/>
        <c:minorTickMark val="none"/>
        <c:tickLblPos val="nextTo"/>
        <c:crossAx val="131455616"/>
        <c:crosses val="autoZero"/>
        <c:crossBetween val="between"/>
      </c:valAx>
    </c:plotArea>
    <c:legend>
      <c:legendPos val="r"/>
      <c:layout/>
      <c:overlay val="0"/>
    </c:legend>
    <c:plotVisOnly val="1"/>
    <c:dispBlanksAs val="gap"/>
    <c:showDLblsOverMax val="0"/>
  </c:chart>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anose="020B0604020202020204" pitchFamily="34" charset="0"/>
                <a:cs typeface="Arial" panose="020B0604020202020204" pitchFamily="34" charset="0"/>
              </a:defRPr>
            </a:pPr>
            <a:r>
              <a:rPr lang="de-CH" sz="1200">
                <a:latin typeface="Arial" panose="020B0604020202020204" pitchFamily="34" charset="0"/>
                <a:cs typeface="Arial" panose="020B0604020202020204" pitchFamily="34" charset="0"/>
              </a:rPr>
              <a:t>Entwicklung</a:t>
            </a:r>
            <a:r>
              <a:rPr lang="de-CH" sz="1200" baseline="0">
                <a:latin typeface="Arial" panose="020B0604020202020204" pitchFamily="34" charset="0"/>
                <a:cs typeface="Arial" panose="020B0604020202020204" pitchFamily="34" charset="0"/>
              </a:rPr>
              <a:t> der ordentlich besteuerten Kapitalgesellschaften und Genossenschaften, Steuerfaktoren und einfachen Kantonssteuer, 2001 – 2014, indexiert</a:t>
            </a:r>
            <a:endParaRPr lang="de-CH" sz="1200">
              <a:latin typeface="Arial" panose="020B0604020202020204" pitchFamily="34" charset="0"/>
              <a:cs typeface="Arial" panose="020B0604020202020204" pitchFamily="34" charset="0"/>
            </a:endParaRPr>
          </a:p>
        </c:rich>
      </c:tx>
      <c:layout/>
      <c:overlay val="0"/>
    </c:title>
    <c:autoTitleDeleted val="0"/>
    <c:plotArea>
      <c:layout>
        <c:manualLayout>
          <c:layoutTarget val="inner"/>
          <c:xMode val="edge"/>
          <c:yMode val="edge"/>
          <c:x val="7.9895398160804473E-2"/>
          <c:y val="0.21536666666666668"/>
          <c:w val="0.86096033647967918"/>
          <c:h val="0.6025834341864762"/>
        </c:manualLayout>
      </c:layout>
      <c:lineChart>
        <c:grouping val="standard"/>
        <c:varyColors val="0"/>
        <c:ser>
          <c:idx val="0"/>
          <c:order val="0"/>
          <c:tx>
            <c:strRef>
              <c:f>'T 3'!$Q$25</c:f>
              <c:strCache>
                <c:ptCount val="1"/>
                <c:pt idx="0">
                  <c:v>Pflichtige</c:v>
                </c:pt>
              </c:strCache>
            </c:strRef>
          </c:tx>
          <c:spPr>
            <a:ln w="38100">
              <a:solidFill>
                <a:srgbClr val="A69A5E"/>
              </a:solidFill>
            </a:ln>
          </c:spPr>
          <c:marker>
            <c:symbol val="none"/>
          </c:marker>
          <c:cat>
            <c:numRef>
              <c:f>'T 3'!$P$26:$P$39</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'T 3'!$Q$26:$Q$39</c:f>
              <c:numCache>
                <c:formatCode>0.0</c:formatCode>
                <c:ptCount val="14"/>
                <c:pt idx="0">
                  <c:v>100</c:v>
                </c:pt>
                <c:pt idx="1">
                  <c:v>103.794115541556</c:v>
                </c:pt>
                <c:pt idx="2">
                  <c:v>106.93678860333596</c:v>
                </c:pt>
                <c:pt idx="3">
                  <c:v>110.31569904789175</c:v>
                </c:pt>
                <c:pt idx="4">
                  <c:v>113.30088052115399</c:v>
                </c:pt>
                <c:pt idx="5">
                  <c:v>117.69632758250413</c:v>
                </c:pt>
                <c:pt idx="6">
                  <c:v>122.31369460949244</c:v>
                </c:pt>
                <c:pt idx="7">
                  <c:v>127.28899706492949</c:v>
                </c:pt>
                <c:pt idx="8">
                  <c:v>131.93499892619371</c:v>
                </c:pt>
                <c:pt idx="9">
                  <c:v>136.70269883313051</c:v>
                </c:pt>
                <c:pt idx="10">
                  <c:v>142.45830052258572</c:v>
                </c:pt>
                <c:pt idx="11">
                  <c:v>147.6698403607989</c:v>
                </c:pt>
                <c:pt idx="12">
                  <c:v>153.40396592454721</c:v>
                </c:pt>
                <c:pt idx="13">
                  <c:v>159.30990049395089</c:v>
                </c:pt>
              </c:numCache>
            </c:numRef>
          </c:val>
          <c:smooth val="0"/>
        </c:ser>
        <c:ser>
          <c:idx val="1"/>
          <c:order val="1"/>
          <c:tx>
            <c:strRef>
              <c:f>'T 3'!$R$25</c:f>
              <c:strCache>
                <c:ptCount val="1"/>
                <c:pt idx="0">
                  <c:v>Reingewinn</c:v>
                </c:pt>
              </c:strCache>
            </c:strRef>
          </c:tx>
          <c:spPr>
            <a:ln w="38100">
              <a:solidFill>
                <a:srgbClr val="D9C7A7"/>
              </a:solidFill>
            </a:ln>
          </c:spPr>
          <c:marker>
            <c:symbol val="none"/>
          </c:marker>
          <c:cat>
            <c:numRef>
              <c:f>'T 3'!$P$26:$P$39</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'T 3'!$R$26:$R$39</c:f>
              <c:numCache>
                <c:formatCode>0.0</c:formatCode>
                <c:ptCount val="14"/>
                <c:pt idx="0">
                  <c:v>100</c:v>
                </c:pt>
                <c:pt idx="1">
                  <c:v>66.834124055756746</c:v>
                </c:pt>
                <c:pt idx="2">
                  <c:v>74.804614828329946</c:v>
                </c:pt>
                <c:pt idx="3">
                  <c:v>84.248818070007687</c:v>
                </c:pt>
                <c:pt idx="4">
                  <c:v>105.71912892426336</c:v>
                </c:pt>
                <c:pt idx="5">
                  <c:v>123.44215440270835</c:v>
                </c:pt>
                <c:pt idx="6">
                  <c:v>149.71888582685256</c:v>
                </c:pt>
                <c:pt idx="7">
                  <c:v>140.37917949377149</c:v>
                </c:pt>
                <c:pt idx="8">
                  <c:v>160.55539013855241</c:v>
                </c:pt>
                <c:pt idx="9">
                  <c:v>152.93978424667699</c:v>
                </c:pt>
                <c:pt idx="10">
                  <c:v>169.3268354619664</c:v>
                </c:pt>
                <c:pt idx="11">
                  <c:v>155.06327803741851</c:v>
                </c:pt>
                <c:pt idx="12">
                  <c:v>170.23664942686287</c:v>
                </c:pt>
                <c:pt idx="13">
                  <c:v>168.76611593735248</c:v>
                </c:pt>
              </c:numCache>
            </c:numRef>
          </c:val>
          <c:smooth val="0"/>
        </c:ser>
        <c:ser>
          <c:idx val="2"/>
          <c:order val="2"/>
          <c:tx>
            <c:strRef>
              <c:f>'T 3'!$S$25</c:f>
              <c:strCache>
                <c:ptCount val="1"/>
                <c:pt idx="0">
                  <c:v>Eigenkapital</c:v>
                </c:pt>
              </c:strCache>
            </c:strRef>
          </c:tx>
          <c:spPr>
            <a:ln w="38100">
              <a:solidFill>
                <a:srgbClr val="C6A294"/>
              </a:solidFill>
            </a:ln>
          </c:spPr>
          <c:marker>
            <c:symbol val="none"/>
          </c:marker>
          <c:cat>
            <c:numRef>
              <c:f>'T 3'!$P$26:$P$39</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'T 3'!$S$26:$S$39</c:f>
              <c:numCache>
                <c:formatCode>0.0</c:formatCode>
                <c:ptCount val="14"/>
                <c:pt idx="0">
                  <c:v>100</c:v>
                </c:pt>
                <c:pt idx="1">
                  <c:v>100.13377559096399</c:v>
                </c:pt>
                <c:pt idx="2">
                  <c:v>105.60811963734116</c:v>
                </c:pt>
                <c:pt idx="3">
                  <c:v>110.18770301960916</c:v>
                </c:pt>
                <c:pt idx="4">
                  <c:v>111.08717866679767</c:v>
                </c:pt>
                <c:pt idx="5">
                  <c:v>119.38358473311825</c:v>
                </c:pt>
                <c:pt idx="6">
                  <c:v>125.81724766187085</c:v>
                </c:pt>
                <c:pt idx="7">
                  <c:v>133.47125885378915</c:v>
                </c:pt>
                <c:pt idx="8">
                  <c:v>136.75599317997239</c:v>
                </c:pt>
                <c:pt idx="9">
                  <c:v>136.0207778849134</c:v>
                </c:pt>
                <c:pt idx="10">
                  <c:v>142.29202866384995</c:v>
                </c:pt>
                <c:pt idx="11">
                  <c:v>147.74666796358261</c:v>
                </c:pt>
                <c:pt idx="12">
                  <c:v>157.69240841538604</c:v>
                </c:pt>
                <c:pt idx="13">
                  <c:v>161.20947375611996</c:v>
                </c:pt>
              </c:numCache>
            </c:numRef>
          </c:val>
          <c:smooth val="0"/>
        </c:ser>
        <c:ser>
          <c:idx val="3"/>
          <c:order val="3"/>
          <c:tx>
            <c:strRef>
              <c:f>'T 3'!$T$25</c:f>
              <c:strCache>
                <c:ptCount val="1"/>
                <c:pt idx="0">
                  <c:v>Kantonssteuer</c:v>
                </c:pt>
              </c:strCache>
            </c:strRef>
          </c:tx>
          <c:spPr>
            <a:ln w="38100">
              <a:solidFill>
                <a:schemeClr val="tx1">
                  <a:lumMod val="75000"/>
                  <a:lumOff val="25000"/>
                </a:schemeClr>
              </a:solidFill>
            </a:ln>
          </c:spPr>
          <c:marker>
            <c:symbol val="none"/>
          </c:marker>
          <c:cat>
            <c:numRef>
              <c:f>'T 3'!$P$26:$P$39</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'T 3'!$T$26:$T$39</c:f>
              <c:numCache>
                <c:formatCode>0.0</c:formatCode>
                <c:ptCount val="14"/>
                <c:pt idx="0">
                  <c:v>100</c:v>
                </c:pt>
                <c:pt idx="1">
                  <c:v>73.430687141788766</c:v>
                </c:pt>
                <c:pt idx="2">
                  <c:v>81.336169291181022</c:v>
                </c:pt>
                <c:pt idx="3">
                  <c:v>90.383519740482853</c:v>
                </c:pt>
                <c:pt idx="4">
                  <c:v>109.09266311710297</c:v>
                </c:pt>
                <c:pt idx="5">
                  <c:v>126.23699608528428</c:v>
                </c:pt>
                <c:pt idx="6">
                  <c:v>137.19092554679497</c:v>
                </c:pt>
                <c:pt idx="7">
                  <c:v>129.36488086666878</c:v>
                </c:pt>
                <c:pt idx="8">
                  <c:v>121.10579649513338</c:v>
                </c:pt>
                <c:pt idx="9">
                  <c:v>114.50902062654511</c:v>
                </c:pt>
                <c:pt idx="10">
                  <c:v>126.73427118632443</c:v>
                </c:pt>
                <c:pt idx="11">
                  <c:v>115.57242232209886</c:v>
                </c:pt>
                <c:pt idx="12">
                  <c:v>126.69294204638079</c:v>
                </c:pt>
                <c:pt idx="13">
                  <c:v>125.26531059971128</c:v>
                </c:pt>
              </c:numCache>
            </c:numRef>
          </c:val>
          <c:smooth val="0"/>
        </c:ser>
        <c:dLbls>
          <c:showLegendKey val="0"/>
          <c:showVal val="0"/>
          <c:showCatName val="0"/>
          <c:showSerName val="0"/>
          <c:showPercent val="0"/>
          <c:showBubbleSize val="0"/>
        </c:dLbls>
        <c:marker val="1"/>
        <c:smooth val="0"/>
        <c:axId val="44644224"/>
        <c:axId val="44645760"/>
      </c:lineChart>
      <c:catAx>
        <c:axId val="44644224"/>
        <c:scaling>
          <c:orientation val="minMax"/>
        </c:scaling>
        <c:delete val="0"/>
        <c:axPos val="b"/>
        <c:numFmt formatCode="General" sourceLinked="1"/>
        <c:majorTickMark val="out"/>
        <c:minorTickMark val="none"/>
        <c:tickLblPos val="nextTo"/>
        <c:crossAx val="44645760"/>
        <c:crosses val="autoZero"/>
        <c:auto val="1"/>
        <c:lblAlgn val="ctr"/>
        <c:lblOffset val="100"/>
        <c:noMultiLvlLbl val="0"/>
      </c:catAx>
      <c:valAx>
        <c:axId val="44645760"/>
        <c:scaling>
          <c:orientation val="minMax"/>
          <c:max val="175"/>
          <c:min val="0"/>
        </c:scaling>
        <c:delete val="0"/>
        <c:axPos val="l"/>
        <c:majorGridlines/>
        <c:title>
          <c:tx>
            <c:rich>
              <a:bodyPr rot="0" vert="horz"/>
              <a:lstStyle/>
              <a:p>
                <a:pPr>
                  <a:defRPr/>
                </a:pPr>
                <a:r>
                  <a:rPr lang="de-CH" b="0"/>
                  <a:t>Index</a:t>
                </a:r>
              </a:p>
            </c:rich>
          </c:tx>
          <c:layout>
            <c:manualLayout>
              <c:xMode val="edge"/>
              <c:yMode val="edge"/>
              <c:x val="3.7884612249555763E-2"/>
              <c:y val="0.15423747553377459"/>
            </c:manualLayout>
          </c:layout>
          <c:overlay val="0"/>
        </c:title>
        <c:numFmt formatCode="#,##0" sourceLinked="0"/>
        <c:majorTickMark val="out"/>
        <c:minorTickMark val="none"/>
        <c:tickLblPos val="nextTo"/>
        <c:crossAx val="44644224"/>
        <c:crosses val="autoZero"/>
        <c:crossBetween val="midCat"/>
        <c:majorUnit val="25"/>
      </c:valAx>
      <c:spPr>
        <a:noFill/>
      </c:spPr>
    </c:plotArea>
    <c:legend>
      <c:legendPos val="b"/>
      <c:layout>
        <c:manualLayout>
          <c:xMode val="edge"/>
          <c:yMode val="edge"/>
          <c:x val="0.18586994017052216"/>
          <c:y val="0.90875843555608682"/>
          <c:w val="0.56992587732089039"/>
          <c:h val="4.8554542105862228E-2"/>
        </c:manualLayout>
      </c:layout>
      <c:overlay val="0"/>
    </c:legend>
    <c:plotVisOnly val="1"/>
    <c:dispBlanksAs val="gap"/>
    <c:showDLblsOverMax val="0"/>
  </c:chart>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'T 7'!#REF!</c:f>
              <c:strCache>
                <c:ptCount val="1"/>
                <c:pt idx="0">
                  <c:v>#REF!</c:v>
                </c:pt>
              </c:strCache>
            </c:strRef>
          </c:tx>
          <c:invertIfNegative val="0"/>
          <c:cat>
            <c:multiLvlStrRef>
              <c:f>'T 7'!#REF!</c:f>
            </c:multiLvlStrRef>
          </c:cat>
          <c:val>
            <c:numRef>
              <c:f>'T 7'!#REF!</c:f>
              <c:numCache>
                <c:formatCode>General</c:formatCode>
                <c:ptCount val="1"/>
                <c:pt idx="0">
                  <c:v>1</c:v>
                </c:pt>
              </c:numCache>
            </c:numRef>
          </c:val>
        </c:ser>
        <c:ser>
          <c:idx val="1"/>
          <c:order val="1"/>
          <c:tx>
            <c:strRef>
              <c:f>'T 7'!#REF!</c:f>
              <c:strCache>
                <c:ptCount val="1"/>
                <c:pt idx="0">
                  <c:v>#REF!</c:v>
                </c:pt>
              </c:strCache>
            </c:strRef>
          </c:tx>
          <c:invertIfNegative val="0"/>
          <c:cat>
            <c:multiLvlStrRef>
              <c:f>'T 7'!#REF!</c:f>
            </c:multiLvlStrRef>
          </c:cat>
          <c:val>
            <c:numRef>
              <c:f>'T 7'!#REF!</c:f>
              <c:numCache>
                <c:formatCode>General</c:formatCode>
                <c:ptCount val="1"/>
                <c:pt idx="0">
                  <c:v>1</c:v>
                </c:pt>
              </c:numCache>
            </c:numRef>
          </c:val>
        </c:ser>
        <c:ser>
          <c:idx val="2"/>
          <c:order val="2"/>
          <c:tx>
            <c:strRef>
              <c:f>'T 7'!#REF!</c:f>
              <c:strCache>
                <c:ptCount val="1"/>
                <c:pt idx="0">
                  <c:v>#REF!</c:v>
                </c:pt>
              </c:strCache>
            </c:strRef>
          </c:tx>
          <c:invertIfNegative val="0"/>
          <c:cat>
            <c:multiLvlStrRef>
              <c:f>'T 7'!#REF!</c:f>
            </c:multiLvlStrRef>
          </c:cat>
          <c:val>
            <c:numRef>
              <c:f>'T 7'!#REF!</c:f>
              <c:numCache>
                <c:formatCode>General</c:formatCode>
                <c:ptCount val="1"/>
                <c:pt idx="0">
                  <c:v>1</c:v>
                </c:pt>
              </c:numCache>
            </c:numRef>
          </c:val>
        </c:ser>
        <c:ser>
          <c:idx val="3"/>
          <c:order val="3"/>
          <c:tx>
            <c:strRef>
              <c:f>'T 7'!#REF!</c:f>
              <c:strCache>
                <c:ptCount val="1"/>
                <c:pt idx="0">
                  <c:v>#REF!</c:v>
                </c:pt>
              </c:strCache>
            </c:strRef>
          </c:tx>
          <c:invertIfNegative val="0"/>
          <c:cat>
            <c:multiLvlStrRef>
              <c:f>'T 7'!#REF!</c:f>
            </c:multiLvlStrRef>
          </c:cat>
          <c:val>
            <c:numRef>
              <c:f>'T 7'!#REF!</c:f>
              <c:numCache>
                <c:formatCode>General</c:formatCode>
                <c:ptCount val="1"/>
                <c:pt idx="0">
                  <c:v>1</c:v>
                </c:pt>
              </c:numCache>
            </c:numRef>
          </c:val>
        </c:ser>
        <c:ser>
          <c:idx val="4"/>
          <c:order val="4"/>
          <c:tx>
            <c:strRef>
              <c:f>'T 7'!#REF!</c:f>
              <c:strCache>
                <c:ptCount val="1"/>
                <c:pt idx="0">
                  <c:v>#REF!</c:v>
                </c:pt>
              </c:strCache>
            </c:strRef>
          </c:tx>
          <c:invertIfNegative val="0"/>
          <c:cat>
            <c:multiLvlStrRef>
              <c:f>'T 7'!#REF!</c:f>
            </c:multiLvlStrRef>
          </c:cat>
          <c:val>
            <c:numRef>
              <c:f>'T 7'!#REF!</c:f>
              <c:numCache>
                <c:formatCode>General</c:formatCode>
                <c:ptCount val="1"/>
                <c:pt idx="0">
                  <c:v>1</c:v>
                </c:pt>
              </c:numCache>
            </c:numRef>
          </c:val>
        </c:ser>
        <c:ser>
          <c:idx val="5"/>
          <c:order val="5"/>
          <c:tx>
            <c:strRef>
              <c:f>'T 7'!#REF!</c:f>
              <c:strCache>
                <c:ptCount val="1"/>
                <c:pt idx="0">
                  <c:v>#REF!</c:v>
                </c:pt>
              </c:strCache>
            </c:strRef>
          </c:tx>
          <c:invertIfNegative val="0"/>
          <c:cat>
            <c:multiLvlStrRef>
              <c:f>'T 7'!#REF!</c:f>
            </c:multiLvlStrRef>
          </c:cat>
          <c:val>
            <c:numRef>
              <c:f>'T 7'!#REF!</c:f>
              <c:numCache>
                <c:formatCode>General</c:formatCode>
                <c:ptCount val="1"/>
                <c:pt idx="0">
                  <c:v>1</c:v>
                </c:pt>
              </c:numCache>
            </c:numRef>
          </c:val>
        </c:ser>
        <c:ser>
          <c:idx val="6"/>
          <c:order val="6"/>
          <c:tx>
            <c:strRef>
              <c:f>'T 7'!#REF!</c:f>
              <c:strCache>
                <c:ptCount val="1"/>
                <c:pt idx="0">
                  <c:v>#REF!</c:v>
                </c:pt>
              </c:strCache>
            </c:strRef>
          </c:tx>
          <c:invertIfNegative val="0"/>
          <c:cat>
            <c:multiLvlStrRef>
              <c:f>'T 7'!#REF!</c:f>
            </c:multiLvlStrRef>
          </c:cat>
          <c:val>
            <c:numRef>
              <c:f>'T 7'!#REF!</c:f>
              <c:numCache>
                <c:formatCode>General</c:formatCode>
                <c:ptCount val="1"/>
                <c:pt idx="0">
                  <c:v>1</c:v>
                </c:pt>
              </c:numCache>
            </c:numRef>
          </c:val>
        </c:ser>
        <c:ser>
          <c:idx val="7"/>
          <c:order val="7"/>
          <c:tx>
            <c:strRef>
              <c:f>'T 7'!#REF!</c:f>
              <c:strCache>
                <c:ptCount val="1"/>
                <c:pt idx="0">
                  <c:v>#REF!</c:v>
                </c:pt>
              </c:strCache>
            </c:strRef>
          </c:tx>
          <c:invertIfNegative val="0"/>
          <c:cat>
            <c:multiLvlStrRef>
              <c:f>'T 7'!#REF!</c:f>
            </c:multiLvlStrRef>
          </c:cat>
          <c:val>
            <c:numRef>
              <c:f>'T 7'!#REF!</c:f>
              <c:numCache>
                <c:formatCode>General</c:formatCode>
                <c:ptCount val="1"/>
                <c:pt idx="0">
                  <c:v>1</c:v>
                </c:pt>
              </c:numCache>
            </c:numRef>
          </c:val>
        </c:ser>
        <c:ser>
          <c:idx val="8"/>
          <c:order val="8"/>
          <c:tx>
            <c:strRef>
              <c:f>'T 7'!#REF!</c:f>
              <c:strCache>
                <c:ptCount val="1"/>
                <c:pt idx="0">
                  <c:v>#REF!</c:v>
                </c:pt>
              </c:strCache>
            </c:strRef>
          </c:tx>
          <c:invertIfNegative val="0"/>
          <c:cat>
            <c:multiLvlStrRef>
              <c:f>'T 7'!#REF!</c:f>
            </c:multiLvlStrRef>
          </c:cat>
          <c:val>
            <c:numRef>
              <c:f>'T 7'!#REF!</c:f>
              <c:numCache>
                <c:formatCode>General</c:formatCode>
                <c:ptCount val="1"/>
                <c:pt idx="0">
                  <c:v>1</c:v>
                </c:pt>
              </c:numCache>
            </c:numRef>
          </c:val>
        </c:ser>
        <c:ser>
          <c:idx val="9"/>
          <c:order val="9"/>
          <c:tx>
            <c:strRef>
              <c:f>'T 7'!#REF!</c:f>
              <c:strCache>
                <c:ptCount val="1"/>
                <c:pt idx="0">
                  <c:v>#REF!</c:v>
                </c:pt>
              </c:strCache>
            </c:strRef>
          </c:tx>
          <c:invertIfNegative val="0"/>
          <c:cat>
            <c:multiLvlStrRef>
              <c:f>'T 7'!#REF!</c:f>
            </c:multiLvlStrRef>
          </c:cat>
          <c:val>
            <c:numRef>
              <c:f>'T 7'!#REF!</c:f>
              <c:numCache>
                <c:formatCode>General</c:formatCode>
                <c:ptCount val="1"/>
                <c:pt idx="0">
                  <c:v>1</c:v>
                </c:pt>
              </c:numCache>
            </c:numRef>
          </c:val>
        </c:ser>
        <c:ser>
          <c:idx val="10"/>
          <c:order val="10"/>
          <c:tx>
            <c:strRef>
              <c:f>'T 7'!#REF!</c:f>
              <c:strCache>
                <c:ptCount val="1"/>
                <c:pt idx="0">
                  <c:v>#REF!</c:v>
                </c:pt>
              </c:strCache>
            </c:strRef>
          </c:tx>
          <c:invertIfNegative val="0"/>
          <c:cat>
            <c:multiLvlStrRef>
              <c:f>'T 7'!#REF!</c:f>
            </c:multiLvlStrRef>
          </c:cat>
          <c:val>
            <c:numRef>
              <c:f>'T 7'!#REF!</c:f>
              <c:numCache>
                <c:formatCode>General</c:formatCode>
                <c:ptCount val="1"/>
                <c:pt idx="0">
                  <c:v>1</c:v>
                </c:pt>
              </c:numCache>
            </c:numRef>
          </c:val>
        </c:ser>
        <c:ser>
          <c:idx val="11"/>
          <c:order val="11"/>
          <c:tx>
            <c:strRef>
              <c:f>'T 7'!#REF!</c:f>
              <c:strCache>
                <c:ptCount val="1"/>
                <c:pt idx="0">
                  <c:v>#REF!</c:v>
                </c:pt>
              </c:strCache>
            </c:strRef>
          </c:tx>
          <c:invertIfNegative val="0"/>
          <c:cat>
            <c:multiLvlStrRef>
              <c:f>'T 7'!#REF!</c:f>
            </c:multiLvlStrRef>
          </c:cat>
          <c:val>
            <c:numRef>
              <c:f>'T 7'!#REF!</c:f>
              <c:numCache>
                <c:formatCode>General</c:formatCode>
                <c:ptCount val="1"/>
                <c:pt idx="0">
                  <c:v>1</c:v>
                </c:pt>
              </c:numCache>
            </c:numRef>
          </c:val>
        </c:ser>
        <c:ser>
          <c:idx val="12"/>
          <c:order val="12"/>
          <c:tx>
            <c:strRef>
              <c:f>'T 7'!#REF!</c:f>
              <c:strCache>
                <c:ptCount val="1"/>
                <c:pt idx="0">
                  <c:v>#REF!</c:v>
                </c:pt>
              </c:strCache>
            </c:strRef>
          </c:tx>
          <c:invertIfNegative val="0"/>
          <c:cat>
            <c:multiLvlStrRef>
              <c:f>'T 7'!#REF!</c:f>
            </c:multiLvlStrRef>
          </c:cat>
          <c:val>
            <c:numRef>
              <c:f>'T 7'!#REF!</c:f>
              <c:numCache>
                <c:formatCode>General</c:formatCode>
                <c:ptCount val="1"/>
                <c:pt idx="0">
                  <c:v>1</c:v>
                </c:pt>
              </c:numCache>
            </c:numRef>
          </c:val>
        </c:ser>
        <c:ser>
          <c:idx val="13"/>
          <c:order val="13"/>
          <c:tx>
            <c:strRef>
              <c:f>'T 7'!#REF!</c:f>
              <c:strCache>
                <c:ptCount val="1"/>
                <c:pt idx="0">
                  <c:v>#REF!</c:v>
                </c:pt>
              </c:strCache>
            </c:strRef>
          </c:tx>
          <c:invertIfNegative val="0"/>
          <c:cat>
            <c:multiLvlStrRef>
              <c:f>'T 7'!#REF!</c:f>
            </c:multiLvlStrRef>
          </c:cat>
          <c:val>
            <c:numRef>
              <c:f>'T 7'!#REF!</c:f>
              <c:numCache>
                <c:formatCode>General</c:formatCode>
                <c:ptCount val="1"/>
                <c:pt idx="0">
                  <c:v>1</c:v>
                </c:pt>
              </c:numCache>
            </c:numRef>
          </c:val>
        </c:ser>
        <c:dLbls>
          <c:showLegendKey val="0"/>
          <c:showVal val="0"/>
          <c:showCatName val="0"/>
          <c:showSerName val="0"/>
          <c:showPercent val="0"/>
          <c:showBubbleSize val="0"/>
        </c:dLbls>
        <c:gapWidth val="150"/>
        <c:axId val="44847104"/>
        <c:axId val="44848640"/>
      </c:barChart>
      <c:catAx>
        <c:axId val="44847104"/>
        <c:scaling>
          <c:orientation val="minMax"/>
        </c:scaling>
        <c:delete val="0"/>
        <c:axPos val="b"/>
        <c:numFmt formatCode="General" sourceLinked="1"/>
        <c:majorTickMark val="out"/>
        <c:minorTickMark val="none"/>
        <c:tickLblPos val="nextTo"/>
        <c:crossAx val="44848640"/>
        <c:crosses val="autoZero"/>
        <c:auto val="1"/>
        <c:lblAlgn val="ctr"/>
        <c:lblOffset val="100"/>
        <c:noMultiLvlLbl val="0"/>
      </c:catAx>
      <c:valAx>
        <c:axId val="44848640"/>
        <c:scaling>
          <c:orientation val="minMax"/>
        </c:scaling>
        <c:delete val="0"/>
        <c:axPos val="l"/>
        <c:majorGridlines/>
        <c:numFmt formatCode="General" sourceLinked="1"/>
        <c:majorTickMark val="out"/>
        <c:minorTickMark val="none"/>
        <c:tickLblPos val="nextTo"/>
        <c:crossAx val="44847104"/>
        <c:crosses val="autoZero"/>
        <c:crossBetween val="between"/>
      </c:valAx>
    </c:plotArea>
    <c:legend>
      <c:legendPos val="r"/>
      <c:overlay val="0"/>
    </c:legend>
    <c:plotVisOnly val="1"/>
    <c:dispBlanksAs val="gap"/>
    <c:showDLblsOverMax val="0"/>
  </c:chart>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CH" sz="1200">
                <a:latin typeface="Arial" panose="020B0604020202020204" pitchFamily="34" charset="0"/>
                <a:cs typeface="Arial" panose="020B0604020202020204" pitchFamily="34" charset="0"/>
              </a:rPr>
              <a:t>Verteilung von Reingewinn,</a:t>
            </a:r>
            <a:r>
              <a:rPr lang="de-CH" sz="1200" baseline="0">
                <a:latin typeface="Arial" panose="020B0604020202020204" pitchFamily="34" charset="0"/>
                <a:cs typeface="Arial" panose="020B0604020202020204" pitchFamily="34" charset="0"/>
              </a:rPr>
              <a:t> Eigenkapital und Steuern der ordentlich besteuerten </a:t>
            </a:r>
            <a:br>
              <a:rPr lang="de-CH" sz="1200" baseline="0">
                <a:latin typeface="Arial" panose="020B0604020202020204" pitchFamily="34" charset="0"/>
                <a:cs typeface="Arial" panose="020B0604020202020204" pitchFamily="34" charset="0"/>
              </a:rPr>
            </a:br>
            <a:r>
              <a:rPr lang="de-CH" sz="1200" baseline="0">
                <a:latin typeface="Arial" panose="020B0604020202020204" pitchFamily="34" charset="0"/>
                <a:cs typeface="Arial" panose="020B0604020202020204" pitchFamily="34" charset="0"/>
              </a:rPr>
              <a:t>Kapitalgesellschaften und Genossenschaften nach Wirtschaftszweigen, 2014, in Prozent</a:t>
            </a:r>
            <a:endParaRPr lang="de-CH" sz="1200">
              <a:latin typeface="Arial" panose="020B0604020202020204" pitchFamily="34" charset="0"/>
              <a:cs typeface="Arial" panose="020B0604020202020204" pitchFamily="34" charset="0"/>
            </a:endParaRPr>
          </a:p>
        </c:rich>
      </c:tx>
      <c:layout/>
      <c:overlay val="1"/>
    </c:title>
    <c:autoTitleDeleted val="0"/>
    <c:plotArea>
      <c:layout>
        <c:manualLayout>
          <c:layoutTarget val="inner"/>
          <c:xMode val="edge"/>
          <c:yMode val="edge"/>
          <c:x val="5.8473781807060053E-2"/>
          <c:y val="9.9821008099715475E-2"/>
          <c:w val="0.66232769984915851"/>
          <c:h val="0.8475739992773228"/>
        </c:manualLayout>
      </c:layout>
      <c:barChart>
        <c:barDir val="col"/>
        <c:grouping val="percentStacked"/>
        <c:varyColors val="0"/>
        <c:ser>
          <c:idx val="0"/>
          <c:order val="0"/>
          <c:tx>
            <c:strRef>
              <c:f>'T 5a'!$R$56</c:f>
              <c:strCache>
                <c:ptCount val="1"/>
                <c:pt idx="0">
                  <c:v>Landwirtschaft, Gartenbau,
Fortstwirtschaft, Jagd und Fischerei</c:v>
                </c:pt>
              </c:strCache>
            </c:strRef>
          </c:tx>
          <c:spPr>
            <a:solidFill>
              <a:schemeClr val="tx1">
                <a:lumMod val="85000"/>
                <a:lumOff val="15000"/>
              </a:schemeClr>
            </a:solidFill>
            <a:ln>
              <a:noFill/>
            </a:ln>
          </c:spPr>
          <c:invertIfNegative val="0"/>
          <c:cat>
            <c:strRef>
              <c:f>'T 5a'!$Q$57:$Q$62</c:f>
              <c:strCache>
                <c:ptCount val="6"/>
                <c:pt idx="0">
                  <c:v>Pflichtige</c:v>
                </c:pt>
                <c:pt idx="1">
                  <c:v>Reingewinn</c:v>
                </c:pt>
                <c:pt idx="2">
                  <c:v>Eigenkapital</c:v>
                </c:pt>
                <c:pt idx="3">
                  <c:v>Gewinnsteuer</c:v>
                </c:pt>
                <c:pt idx="4">
                  <c:v>Kapitalsteuer</c:v>
                </c:pt>
                <c:pt idx="5">
                  <c:v>Kantonssteuer</c:v>
                </c:pt>
              </c:strCache>
            </c:strRef>
          </c:cat>
          <c:val>
            <c:numRef>
              <c:f>'T 5a'!$R$57:$R$62</c:f>
              <c:numCache>
                <c:formatCode>0.00</c:formatCode>
                <c:ptCount val="6"/>
                <c:pt idx="0">
                  <c:v>1.334591534106228</c:v>
                </c:pt>
                <c:pt idx="1">
                  <c:v>0.22708604166165094</c:v>
                </c:pt>
                <c:pt idx="2">
                  <c:v>0.34898542535784383</c:v>
                </c:pt>
                <c:pt idx="3">
                  <c:v>0.18044676666306333</c:v>
                </c:pt>
                <c:pt idx="4">
                  <c:v>0.94084755120768748</c:v>
                </c:pt>
                <c:pt idx="5">
                  <c:v>0.20597332429225726</c:v>
                </c:pt>
              </c:numCache>
            </c:numRef>
          </c:val>
        </c:ser>
        <c:ser>
          <c:idx val="1"/>
          <c:order val="1"/>
          <c:tx>
            <c:strRef>
              <c:f>'T 5a'!$S$56</c:f>
              <c:strCache>
                <c:ptCount val="1"/>
                <c:pt idx="0">
                  <c:v>Nahrung und Genussmittel</c:v>
                </c:pt>
              </c:strCache>
            </c:strRef>
          </c:tx>
          <c:spPr>
            <a:solidFill>
              <a:srgbClr val="A96767"/>
            </a:solidFill>
          </c:spPr>
          <c:invertIfNegative val="0"/>
          <c:cat>
            <c:strRef>
              <c:f>'T 5a'!$Q$57:$Q$62</c:f>
              <c:strCache>
                <c:ptCount val="6"/>
                <c:pt idx="0">
                  <c:v>Pflichtige</c:v>
                </c:pt>
                <c:pt idx="1">
                  <c:v>Reingewinn</c:v>
                </c:pt>
                <c:pt idx="2">
                  <c:v>Eigenkapital</c:v>
                </c:pt>
                <c:pt idx="3">
                  <c:v>Gewinnsteuer</c:v>
                </c:pt>
                <c:pt idx="4">
                  <c:v>Kapitalsteuer</c:v>
                </c:pt>
                <c:pt idx="5">
                  <c:v>Kantonssteuer</c:v>
                </c:pt>
              </c:strCache>
            </c:strRef>
          </c:cat>
          <c:val>
            <c:numRef>
              <c:f>'T 5a'!$S$57:$S$62</c:f>
              <c:numCache>
                <c:formatCode>0.00</c:formatCode>
                <c:ptCount val="6"/>
                <c:pt idx="0">
                  <c:v>1.3750337018064167</c:v>
                </c:pt>
                <c:pt idx="1">
                  <c:v>2.6313327534007445</c:v>
                </c:pt>
                <c:pt idx="2">
                  <c:v>2.8740369186411678</c:v>
                </c:pt>
                <c:pt idx="3">
                  <c:v>2.7011816541263829</c:v>
                </c:pt>
                <c:pt idx="4">
                  <c:v>3.3532707490175215</c:v>
                </c:pt>
                <c:pt idx="5">
                  <c:v>2.7230722021765676</c:v>
                </c:pt>
              </c:numCache>
            </c:numRef>
          </c:val>
        </c:ser>
        <c:ser>
          <c:idx val="2"/>
          <c:order val="2"/>
          <c:tx>
            <c:strRef>
              <c:f>'T 5a'!$T$56</c:f>
              <c:strCache>
                <c:ptCount val="1"/>
                <c:pt idx="0">
                  <c:v>Chemie</c:v>
                </c:pt>
              </c:strCache>
            </c:strRef>
          </c:tx>
          <c:spPr>
            <a:solidFill>
              <a:srgbClr val="CAA2A2"/>
            </a:solidFill>
          </c:spPr>
          <c:invertIfNegative val="0"/>
          <c:cat>
            <c:strRef>
              <c:f>'T 5a'!$Q$57:$Q$62</c:f>
              <c:strCache>
                <c:ptCount val="6"/>
                <c:pt idx="0">
                  <c:v>Pflichtige</c:v>
                </c:pt>
                <c:pt idx="1">
                  <c:v>Reingewinn</c:v>
                </c:pt>
                <c:pt idx="2">
                  <c:v>Eigenkapital</c:v>
                </c:pt>
                <c:pt idx="3">
                  <c:v>Gewinnsteuer</c:v>
                </c:pt>
                <c:pt idx="4">
                  <c:v>Kapitalsteuer</c:v>
                </c:pt>
                <c:pt idx="5">
                  <c:v>Kantonssteuer</c:v>
                </c:pt>
              </c:strCache>
            </c:strRef>
          </c:cat>
          <c:val>
            <c:numRef>
              <c:f>'T 5a'!$T$57:$T$62</c:f>
              <c:numCache>
                <c:formatCode>0.00</c:formatCode>
                <c:ptCount val="6"/>
                <c:pt idx="0">
                  <c:v>0.57068392199155205</c:v>
                </c:pt>
                <c:pt idx="1">
                  <c:v>3.9672346780886083</c:v>
                </c:pt>
                <c:pt idx="2">
                  <c:v>3.0046745167751263</c:v>
                </c:pt>
                <c:pt idx="3">
                  <c:v>4.1546382996281306</c:v>
                </c:pt>
                <c:pt idx="4">
                  <c:v>5.9960576719233636</c:v>
                </c:pt>
                <c:pt idx="5">
                  <c:v>4.2164545138625069</c:v>
                </c:pt>
              </c:numCache>
            </c:numRef>
          </c:val>
        </c:ser>
        <c:ser>
          <c:idx val="3"/>
          <c:order val="3"/>
          <c:tx>
            <c:strRef>
              <c:f>'T 5a'!$U$56</c:f>
              <c:strCache>
                <c:ptCount val="1"/>
                <c:pt idx="0">
                  <c:v>Metallindustrie</c:v>
                </c:pt>
              </c:strCache>
            </c:strRef>
          </c:tx>
          <c:spPr>
            <a:solidFill>
              <a:srgbClr val="DEC4C4"/>
            </a:solidFill>
          </c:spPr>
          <c:invertIfNegative val="0"/>
          <c:cat>
            <c:strRef>
              <c:f>'T 5a'!$Q$57:$Q$62</c:f>
              <c:strCache>
                <c:ptCount val="6"/>
                <c:pt idx="0">
                  <c:v>Pflichtige</c:v>
                </c:pt>
                <c:pt idx="1">
                  <c:v>Reingewinn</c:v>
                </c:pt>
                <c:pt idx="2">
                  <c:v>Eigenkapital</c:v>
                </c:pt>
                <c:pt idx="3">
                  <c:v>Gewinnsteuer</c:v>
                </c:pt>
                <c:pt idx="4">
                  <c:v>Kapitalsteuer</c:v>
                </c:pt>
                <c:pt idx="5">
                  <c:v>Kantonssteuer</c:v>
                </c:pt>
              </c:strCache>
            </c:strRef>
          </c:cat>
          <c:val>
            <c:numRef>
              <c:f>'T 5a'!$U$57:$U$62</c:f>
              <c:numCache>
                <c:formatCode>0.00</c:formatCode>
                <c:ptCount val="6"/>
                <c:pt idx="0">
                  <c:v>5.5181091039813062</c:v>
                </c:pt>
                <c:pt idx="1">
                  <c:v>4.1141373752606984</c:v>
                </c:pt>
                <c:pt idx="2">
                  <c:v>4.2496982276221287</c:v>
                </c:pt>
                <c:pt idx="3">
                  <c:v>3.8790644749902028</c:v>
                </c:pt>
                <c:pt idx="4">
                  <c:v>5.9490543852093403</c:v>
                </c:pt>
                <c:pt idx="5">
                  <c:v>3.9485537722200434</c:v>
                </c:pt>
              </c:numCache>
            </c:numRef>
          </c:val>
        </c:ser>
        <c:ser>
          <c:idx val="4"/>
          <c:order val="4"/>
          <c:tx>
            <c:strRef>
              <c:f>'T 5a'!$V$56</c:f>
              <c:strCache>
                <c:ptCount val="1"/>
                <c:pt idx="0">
                  <c:v>Maschinen, Apparate, Fahrzeugbau</c:v>
                </c:pt>
              </c:strCache>
            </c:strRef>
          </c:tx>
          <c:spPr>
            <a:solidFill>
              <a:srgbClr val="F4ECEC"/>
            </a:solidFill>
          </c:spPr>
          <c:invertIfNegative val="0"/>
          <c:cat>
            <c:strRef>
              <c:f>'T 5a'!$Q$57:$Q$62</c:f>
              <c:strCache>
                <c:ptCount val="6"/>
                <c:pt idx="0">
                  <c:v>Pflichtige</c:v>
                </c:pt>
                <c:pt idx="1">
                  <c:v>Reingewinn</c:v>
                </c:pt>
                <c:pt idx="2">
                  <c:v>Eigenkapital</c:v>
                </c:pt>
                <c:pt idx="3">
                  <c:v>Gewinnsteuer</c:v>
                </c:pt>
                <c:pt idx="4">
                  <c:v>Kapitalsteuer</c:v>
                </c:pt>
                <c:pt idx="5">
                  <c:v>Kantonssteuer</c:v>
                </c:pt>
              </c:strCache>
            </c:strRef>
          </c:cat>
          <c:val>
            <c:numRef>
              <c:f>'T 5a'!$V$57:$V$62</c:f>
              <c:numCache>
                <c:formatCode>0.00</c:formatCode>
                <c:ptCount val="6"/>
                <c:pt idx="0">
                  <c:v>3.8464995057068392</c:v>
                </c:pt>
                <c:pt idx="1">
                  <c:v>9.0312796925769483</c:v>
                </c:pt>
                <c:pt idx="2">
                  <c:v>5.3514386102575555</c:v>
                </c:pt>
                <c:pt idx="3">
                  <c:v>9.2711904697796736</c:v>
                </c:pt>
                <c:pt idx="4">
                  <c:v>3.8715840709967155</c:v>
                </c:pt>
                <c:pt idx="5">
                  <c:v>9.089926371449522</c:v>
                </c:pt>
              </c:numCache>
            </c:numRef>
          </c:val>
        </c:ser>
        <c:ser>
          <c:idx val="5"/>
          <c:order val="5"/>
          <c:tx>
            <c:strRef>
              <c:f>'T 5a'!$W$56</c:f>
              <c:strCache>
                <c:ptCount val="1"/>
                <c:pt idx="0">
                  <c:v>Baugewerbe</c:v>
                </c:pt>
              </c:strCache>
            </c:strRef>
          </c:tx>
          <c:spPr>
            <a:solidFill>
              <a:srgbClr val="E7E8D4"/>
            </a:solidFill>
          </c:spPr>
          <c:invertIfNegative val="0"/>
          <c:cat>
            <c:strRef>
              <c:f>'T 5a'!$Q$57:$Q$62</c:f>
              <c:strCache>
                <c:ptCount val="6"/>
                <c:pt idx="0">
                  <c:v>Pflichtige</c:v>
                </c:pt>
                <c:pt idx="1">
                  <c:v>Reingewinn</c:v>
                </c:pt>
                <c:pt idx="2">
                  <c:v>Eigenkapital</c:v>
                </c:pt>
                <c:pt idx="3">
                  <c:v>Gewinnsteuer</c:v>
                </c:pt>
                <c:pt idx="4">
                  <c:v>Kapitalsteuer</c:v>
                </c:pt>
                <c:pt idx="5">
                  <c:v>Kantonssteuer</c:v>
                </c:pt>
              </c:strCache>
            </c:strRef>
          </c:cat>
          <c:val>
            <c:numRef>
              <c:f>'T 5a'!$W$57:$W$62</c:f>
              <c:numCache>
                <c:formatCode>0.00</c:formatCode>
                <c:ptCount val="6"/>
                <c:pt idx="0">
                  <c:v>6.520176148108205</c:v>
                </c:pt>
                <c:pt idx="1">
                  <c:v>3.4800552820957815</c:v>
                </c:pt>
                <c:pt idx="2">
                  <c:v>3.6843915597761927</c:v>
                </c:pt>
                <c:pt idx="3">
                  <c:v>3.2368979110616842</c:v>
                </c:pt>
                <c:pt idx="4">
                  <c:v>4.7859954281988877</c:v>
                </c:pt>
                <c:pt idx="5">
                  <c:v>3.2889009174787258</c:v>
                </c:pt>
              </c:numCache>
            </c:numRef>
          </c:val>
        </c:ser>
        <c:ser>
          <c:idx val="6"/>
          <c:order val="6"/>
          <c:tx>
            <c:strRef>
              <c:f>'T 5a'!$X$56</c:f>
              <c:strCache>
                <c:ptCount val="1"/>
                <c:pt idx="0">
                  <c:v>Elektrizität, Gas, Wasser</c:v>
                </c:pt>
              </c:strCache>
            </c:strRef>
          </c:tx>
          <c:spPr>
            <a:solidFill>
              <a:srgbClr val="EEE5CE"/>
            </a:solidFill>
          </c:spPr>
          <c:invertIfNegative val="0"/>
          <c:cat>
            <c:strRef>
              <c:f>'T 5a'!$Q$57:$Q$62</c:f>
              <c:strCache>
                <c:ptCount val="6"/>
                <c:pt idx="0">
                  <c:v>Pflichtige</c:v>
                </c:pt>
                <c:pt idx="1">
                  <c:v>Reingewinn</c:v>
                </c:pt>
                <c:pt idx="2">
                  <c:v>Eigenkapital</c:v>
                </c:pt>
                <c:pt idx="3">
                  <c:v>Gewinnsteuer</c:v>
                </c:pt>
                <c:pt idx="4">
                  <c:v>Kapitalsteuer</c:v>
                </c:pt>
                <c:pt idx="5">
                  <c:v>Kantonssteuer</c:v>
                </c:pt>
              </c:strCache>
            </c:strRef>
          </c:cat>
          <c:val>
            <c:numRef>
              <c:f>'T 5a'!$X$57:$X$62</c:f>
              <c:numCache>
                <c:formatCode>0.00</c:formatCode>
                <c:ptCount val="6"/>
                <c:pt idx="0">
                  <c:v>1.0065606183158085</c:v>
                </c:pt>
                <c:pt idx="1">
                  <c:v>6.0442202293798477</c:v>
                </c:pt>
                <c:pt idx="2">
                  <c:v>12.353540578083409</c:v>
                </c:pt>
                <c:pt idx="3">
                  <c:v>6.317073559509871</c:v>
                </c:pt>
                <c:pt idx="4">
                  <c:v>1.6258324592844127</c:v>
                </c:pt>
                <c:pt idx="5">
                  <c:v>6.1595891934899001</c:v>
                </c:pt>
              </c:numCache>
            </c:numRef>
          </c:val>
        </c:ser>
        <c:ser>
          <c:idx val="7"/>
          <c:order val="7"/>
          <c:tx>
            <c:strRef>
              <c:f>'T 5a'!$Y$56</c:f>
              <c:strCache>
                <c:ptCount val="1"/>
                <c:pt idx="0">
                  <c:v>Übrige Industrie, Gewerbe</c:v>
                </c:pt>
              </c:strCache>
            </c:strRef>
          </c:tx>
          <c:spPr>
            <a:solidFill>
              <a:srgbClr val="C4BC96"/>
            </a:solidFill>
          </c:spPr>
          <c:invertIfNegative val="0"/>
          <c:cat>
            <c:strRef>
              <c:f>'T 5a'!$Q$57:$Q$62</c:f>
              <c:strCache>
                <c:ptCount val="6"/>
                <c:pt idx="0">
                  <c:v>Pflichtige</c:v>
                </c:pt>
                <c:pt idx="1">
                  <c:v>Reingewinn</c:v>
                </c:pt>
                <c:pt idx="2">
                  <c:v>Eigenkapital</c:v>
                </c:pt>
                <c:pt idx="3">
                  <c:v>Gewinnsteuer</c:v>
                </c:pt>
                <c:pt idx="4">
                  <c:v>Kapitalsteuer</c:v>
                </c:pt>
                <c:pt idx="5">
                  <c:v>Kantonssteuer</c:v>
                </c:pt>
              </c:strCache>
            </c:strRef>
          </c:cat>
          <c:val>
            <c:numRef>
              <c:f>'T 5a'!$Y$57:$Y$62</c:f>
              <c:numCache>
                <c:formatCode>0.00</c:formatCode>
                <c:ptCount val="6"/>
                <c:pt idx="0">
                  <c:v>4.5924328210658762</c:v>
                </c:pt>
                <c:pt idx="1">
                  <c:v>6.6591655631925013</c:v>
                </c:pt>
                <c:pt idx="2">
                  <c:v>6.9134741858187372</c:v>
                </c:pt>
                <c:pt idx="3">
                  <c:v>6.7279319769346149</c:v>
                </c:pt>
                <c:pt idx="4">
                  <c:v>6.5387210638124733</c:v>
                </c:pt>
                <c:pt idx="5">
                  <c:v>6.7215801908246604</c:v>
                </c:pt>
              </c:numCache>
            </c:numRef>
          </c:val>
        </c:ser>
        <c:ser>
          <c:idx val="8"/>
          <c:order val="8"/>
          <c:tx>
            <c:strRef>
              <c:f>'T 5a'!$Z$56</c:f>
              <c:strCache>
                <c:ptCount val="1"/>
                <c:pt idx="0">
                  <c:v>Handel</c:v>
                </c:pt>
              </c:strCache>
            </c:strRef>
          </c:tx>
          <c:spPr>
            <a:solidFill>
              <a:srgbClr val="B1A773"/>
            </a:solidFill>
          </c:spPr>
          <c:invertIfNegative val="0"/>
          <c:cat>
            <c:strRef>
              <c:f>'T 5a'!$Q$57:$Q$62</c:f>
              <c:strCache>
                <c:ptCount val="6"/>
                <c:pt idx="0">
                  <c:v>Pflichtige</c:v>
                </c:pt>
                <c:pt idx="1">
                  <c:v>Reingewinn</c:v>
                </c:pt>
                <c:pt idx="2">
                  <c:v>Eigenkapital</c:v>
                </c:pt>
                <c:pt idx="3">
                  <c:v>Gewinnsteuer</c:v>
                </c:pt>
                <c:pt idx="4">
                  <c:v>Kapitalsteuer</c:v>
                </c:pt>
                <c:pt idx="5">
                  <c:v>Kantonssteuer</c:v>
                </c:pt>
              </c:strCache>
            </c:strRef>
          </c:cat>
          <c:val>
            <c:numRef>
              <c:f>'T 5a'!$Z$57:$Z$62</c:f>
              <c:numCache>
                <c:formatCode>0.00</c:formatCode>
                <c:ptCount val="6"/>
                <c:pt idx="0">
                  <c:v>19.295407567178934</c:v>
                </c:pt>
                <c:pt idx="1">
                  <c:v>15.794425156083419</c:v>
                </c:pt>
                <c:pt idx="2">
                  <c:v>13.31924027000659</c:v>
                </c:pt>
                <c:pt idx="3">
                  <c:v>15.665424727026615</c:v>
                </c:pt>
                <c:pt idx="4">
                  <c:v>17.171772948615612</c:v>
                </c:pt>
                <c:pt idx="5">
                  <c:v>15.715992644179956</c:v>
                </c:pt>
              </c:numCache>
            </c:numRef>
          </c:val>
        </c:ser>
        <c:ser>
          <c:idx val="9"/>
          <c:order val="9"/>
          <c:tx>
            <c:strRef>
              <c:f>'T 5a'!$AA$56</c:f>
              <c:strCache>
                <c:ptCount val="1"/>
                <c:pt idx="0">
                  <c:v>Banken, Versicherungen</c:v>
                </c:pt>
              </c:strCache>
            </c:strRef>
          </c:tx>
          <c:spPr>
            <a:solidFill>
              <a:schemeClr val="bg2">
                <a:lumMod val="50000"/>
              </a:schemeClr>
            </a:solidFill>
          </c:spPr>
          <c:invertIfNegative val="0"/>
          <c:cat>
            <c:strRef>
              <c:f>'T 5a'!$Q$57:$Q$62</c:f>
              <c:strCache>
                <c:ptCount val="6"/>
                <c:pt idx="0">
                  <c:v>Pflichtige</c:v>
                </c:pt>
                <c:pt idx="1">
                  <c:v>Reingewinn</c:v>
                </c:pt>
                <c:pt idx="2">
                  <c:v>Eigenkapital</c:v>
                </c:pt>
                <c:pt idx="3">
                  <c:v>Gewinnsteuer</c:v>
                </c:pt>
                <c:pt idx="4">
                  <c:v>Kapitalsteuer</c:v>
                </c:pt>
                <c:pt idx="5">
                  <c:v>Kantonssteuer</c:v>
                </c:pt>
              </c:strCache>
            </c:strRef>
          </c:cat>
          <c:val>
            <c:numRef>
              <c:f>'T 5a'!$AA$57:$AA$62</c:f>
              <c:numCache>
                <c:formatCode>0.00</c:formatCode>
                <c:ptCount val="6"/>
                <c:pt idx="0">
                  <c:v>2.6512087714568167</c:v>
                </c:pt>
                <c:pt idx="1">
                  <c:v>10.507573008919222</c:v>
                </c:pt>
                <c:pt idx="2">
                  <c:v>19.93743365189755</c:v>
                </c:pt>
                <c:pt idx="3">
                  <c:v>10.984687271733545</c:v>
                </c:pt>
                <c:pt idx="4">
                  <c:v>9.5149149457624578</c:v>
                </c:pt>
                <c:pt idx="5">
                  <c:v>10.93534720079839</c:v>
                </c:pt>
              </c:numCache>
            </c:numRef>
          </c:val>
        </c:ser>
        <c:ser>
          <c:idx val="10"/>
          <c:order val="10"/>
          <c:tx>
            <c:strRef>
              <c:f>'T 5a'!$AB$56</c:f>
              <c:strCache>
                <c:ptCount val="1"/>
                <c:pt idx="0">
                  <c:v>Immobiliengesellschaften</c:v>
                </c:pt>
              </c:strCache>
            </c:strRef>
          </c:tx>
          <c:spPr>
            <a:solidFill>
              <a:srgbClr val="ACB074"/>
            </a:solidFill>
          </c:spPr>
          <c:invertIfNegative val="0"/>
          <c:cat>
            <c:strRef>
              <c:f>'T 5a'!$Q$57:$Q$62</c:f>
              <c:strCache>
                <c:ptCount val="6"/>
                <c:pt idx="0">
                  <c:v>Pflichtige</c:v>
                </c:pt>
                <c:pt idx="1">
                  <c:v>Reingewinn</c:v>
                </c:pt>
                <c:pt idx="2">
                  <c:v>Eigenkapital</c:v>
                </c:pt>
                <c:pt idx="3">
                  <c:v>Gewinnsteuer</c:v>
                </c:pt>
                <c:pt idx="4">
                  <c:v>Kapitalsteuer</c:v>
                </c:pt>
                <c:pt idx="5">
                  <c:v>Kantonssteuer</c:v>
                </c:pt>
              </c:strCache>
            </c:strRef>
          </c:cat>
          <c:val>
            <c:numRef>
              <c:f>'T 5a'!$AB$57:$AB$62</c:f>
              <c:numCache>
                <c:formatCode>0.00</c:formatCode>
                <c:ptCount val="6"/>
                <c:pt idx="0">
                  <c:v>11.013750337018065</c:v>
                </c:pt>
                <c:pt idx="1">
                  <c:v>9.9643242132284175</c:v>
                </c:pt>
                <c:pt idx="2">
                  <c:v>9.571473664431009</c:v>
                </c:pt>
                <c:pt idx="3">
                  <c:v>9.7356841581484783</c:v>
                </c:pt>
                <c:pt idx="4">
                  <c:v>10.29951265474986</c:v>
                </c:pt>
                <c:pt idx="5">
                  <c:v>9.7546118090314984</c:v>
                </c:pt>
              </c:numCache>
            </c:numRef>
          </c:val>
        </c:ser>
        <c:ser>
          <c:idx val="11"/>
          <c:order val="11"/>
          <c:tx>
            <c:strRef>
              <c:f>'T 5a'!$AC$56</c:f>
              <c:strCache>
                <c:ptCount val="1"/>
                <c:pt idx="0">
                  <c:v>Übrige Dienstleistungen</c:v>
                </c:pt>
              </c:strCache>
            </c:strRef>
          </c:tx>
          <c:spPr>
            <a:solidFill>
              <a:srgbClr val="E0E3BF"/>
            </a:solidFill>
          </c:spPr>
          <c:invertIfNegative val="0"/>
          <c:cat>
            <c:strRef>
              <c:f>'T 5a'!$Q$57:$Q$62</c:f>
              <c:strCache>
                <c:ptCount val="6"/>
                <c:pt idx="0">
                  <c:v>Pflichtige</c:v>
                </c:pt>
                <c:pt idx="1">
                  <c:v>Reingewinn</c:v>
                </c:pt>
                <c:pt idx="2">
                  <c:v>Eigenkapital</c:v>
                </c:pt>
                <c:pt idx="3">
                  <c:v>Gewinnsteuer</c:v>
                </c:pt>
                <c:pt idx="4">
                  <c:v>Kapitalsteuer</c:v>
                </c:pt>
                <c:pt idx="5">
                  <c:v>Kantonssteuer</c:v>
                </c:pt>
              </c:strCache>
            </c:strRef>
          </c:cat>
          <c:val>
            <c:numRef>
              <c:f>'T 5a'!$AC$57:$AC$62</c:f>
              <c:numCache>
                <c:formatCode>0.00</c:formatCode>
                <c:ptCount val="6"/>
                <c:pt idx="0">
                  <c:v>42.275545969263952</c:v>
                </c:pt>
                <c:pt idx="1">
                  <c:v>27.57916600611216</c:v>
                </c:pt>
                <c:pt idx="2">
                  <c:v>18.3916123913327</c:v>
                </c:pt>
                <c:pt idx="3">
                  <c:v>27.145778730397733</c:v>
                </c:pt>
                <c:pt idx="4">
                  <c:v>29.952436071221673</c:v>
                </c:pt>
                <c:pt idx="5">
                  <c:v>27.239997860195984</c:v>
                </c:pt>
              </c:numCache>
            </c:numRef>
          </c:val>
        </c:ser>
        <c:dLbls>
          <c:showLegendKey val="0"/>
          <c:showVal val="0"/>
          <c:showCatName val="0"/>
          <c:showSerName val="0"/>
          <c:showPercent val="0"/>
          <c:showBubbleSize val="0"/>
        </c:dLbls>
        <c:gapWidth val="162"/>
        <c:overlap val="100"/>
        <c:axId val="45037440"/>
        <c:axId val="45038976"/>
      </c:barChart>
      <c:catAx>
        <c:axId val="45037440"/>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5038976"/>
        <c:crosses val="autoZero"/>
        <c:auto val="1"/>
        <c:lblAlgn val="ctr"/>
        <c:lblOffset val="100"/>
        <c:noMultiLvlLbl val="0"/>
      </c:catAx>
      <c:valAx>
        <c:axId val="45038976"/>
        <c:scaling>
          <c:orientation val="minMax"/>
        </c:scaling>
        <c:delete val="0"/>
        <c:axPos val="l"/>
        <c:majorGridlines/>
        <c:numFmt formatCode="0%"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5037440"/>
        <c:crosses val="autoZero"/>
        <c:crossBetween val="between"/>
        <c:majorUnit val="0.2"/>
      </c:valAx>
    </c:plotArea>
    <c:legend>
      <c:legendPos val="r"/>
      <c:layout>
        <c:manualLayout>
          <c:xMode val="edge"/>
          <c:yMode val="edge"/>
          <c:x val="0.73661459846115851"/>
          <c:y val="0.15222677864102263"/>
          <c:w val="0.25476006509978338"/>
          <c:h val="0.72216856420401687"/>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e-CH" sz="1200"/>
              <a:t>Verteilung des Reingewinns der ordentlich besteuerten Kapitalgesellschaften und Genossenschaften nach Reingewinnklassen, 2014, in Prozent</a:t>
            </a:r>
          </a:p>
        </c:rich>
      </c:tx>
      <c:layout/>
      <c:overlay val="0"/>
    </c:title>
    <c:autoTitleDeleted val="0"/>
    <c:plotArea>
      <c:layout>
        <c:manualLayout>
          <c:layoutTarget val="inner"/>
          <c:xMode val="edge"/>
          <c:yMode val="edge"/>
          <c:x val="7.6428991045934855E-2"/>
          <c:y val="0.17464944353564049"/>
          <c:w val="0.64387200209800433"/>
          <c:h val="0.75328539801460437"/>
        </c:manualLayout>
      </c:layout>
      <c:barChart>
        <c:barDir val="col"/>
        <c:grouping val="percentStacked"/>
        <c:varyColors val="0"/>
        <c:ser>
          <c:idx val="0"/>
          <c:order val="0"/>
          <c:tx>
            <c:strRef>
              <c:f>'T 6'!$R$26</c:f>
              <c:strCache>
                <c:ptCount val="1"/>
                <c:pt idx="0">
                  <c:v>0</c:v>
                </c:pt>
              </c:strCache>
            </c:strRef>
          </c:tx>
          <c:spPr>
            <a:solidFill>
              <a:srgbClr val="1D1D1B"/>
            </a:solidFill>
          </c:spPr>
          <c:invertIfNegative val="0"/>
          <c:cat>
            <c:strRef>
              <c:f>'T 6'!$Q$27:$Q$28</c:f>
              <c:strCache>
                <c:ptCount val="2"/>
                <c:pt idx="0">
                  <c:v>Steuerpflichtige</c:v>
                </c:pt>
                <c:pt idx="1">
                  <c:v>Reingewinn</c:v>
                </c:pt>
              </c:strCache>
            </c:strRef>
          </c:cat>
          <c:val>
            <c:numRef>
              <c:f>'T 6'!$R$27:$R$28</c:f>
              <c:numCache>
                <c:formatCode>0.0</c:formatCode>
                <c:ptCount val="2"/>
                <c:pt idx="0">
                  <c:v>45.439022198256495</c:v>
                </c:pt>
                <c:pt idx="1">
                  <c:v>0</c:v>
                </c:pt>
              </c:numCache>
            </c:numRef>
          </c:val>
        </c:ser>
        <c:ser>
          <c:idx val="1"/>
          <c:order val="1"/>
          <c:tx>
            <c:strRef>
              <c:f>'T 6'!$S$26</c:f>
              <c:strCache>
                <c:ptCount val="1"/>
                <c:pt idx="0">
                  <c:v>0.1 -             19'999</c:v>
                </c:pt>
              </c:strCache>
            </c:strRef>
          </c:tx>
          <c:spPr>
            <a:solidFill>
              <a:srgbClr val="545F60"/>
            </a:solidFill>
          </c:spPr>
          <c:invertIfNegative val="0"/>
          <c:cat>
            <c:strRef>
              <c:f>'T 6'!$Q$27:$Q$28</c:f>
              <c:strCache>
                <c:ptCount val="2"/>
                <c:pt idx="0">
                  <c:v>Steuerpflichtige</c:v>
                </c:pt>
                <c:pt idx="1">
                  <c:v>Reingewinn</c:v>
                </c:pt>
              </c:strCache>
            </c:strRef>
          </c:cat>
          <c:val>
            <c:numRef>
              <c:f>'T 6'!$S$27:$S$28</c:f>
              <c:numCache>
                <c:formatCode>0.0</c:formatCode>
                <c:ptCount val="2"/>
                <c:pt idx="0">
                  <c:v>22.000539228902667</c:v>
                </c:pt>
                <c:pt idx="1">
                  <c:v>0.8813230207824464</c:v>
                </c:pt>
              </c:numCache>
            </c:numRef>
          </c:val>
        </c:ser>
        <c:ser>
          <c:idx val="2"/>
          <c:order val="2"/>
          <c:tx>
            <c:strRef>
              <c:f>'T 6'!$T$26</c:f>
              <c:strCache>
                <c:ptCount val="1"/>
                <c:pt idx="0">
                  <c:v>20'000 -       99'999</c:v>
                </c:pt>
              </c:strCache>
            </c:strRef>
          </c:tx>
          <c:spPr>
            <a:solidFill>
              <a:srgbClr val="B7B7B7"/>
            </a:solidFill>
          </c:spPr>
          <c:invertIfNegative val="0"/>
          <c:cat>
            <c:strRef>
              <c:f>'T 6'!$Q$27:$Q$28</c:f>
              <c:strCache>
                <c:ptCount val="2"/>
                <c:pt idx="0">
                  <c:v>Steuerpflichtige</c:v>
                </c:pt>
                <c:pt idx="1">
                  <c:v>Reingewinn</c:v>
                </c:pt>
              </c:strCache>
            </c:strRef>
          </c:cat>
          <c:val>
            <c:numRef>
              <c:f>'T 6'!$T$27:$T$28</c:f>
              <c:numCache>
                <c:formatCode>0.0</c:formatCode>
                <c:ptCount val="2"/>
                <c:pt idx="0">
                  <c:v>17.044126898535094</c:v>
                </c:pt>
                <c:pt idx="1">
                  <c:v>4.8400024198039526</c:v>
                </c:pt>
              </c:numCache>
            </c:numRef>
          </c:val>
        </c:ser>
        <c:ser>
          <c:idx val="3"/>
          <c:order val="3"/>
          <c:tx>
            <c:strRef>
              <c:f>'T 6'!$U$26</c:f>
              <c:strCache>
                <c:ptCount val="1"/>
                <c:pt idx="0">
                  <c:v>100'000 -    999'999</c:v>
                </c:pt>
              </c:strCache>
            </c:strRef>
          </c:tx>
          <c:spPr>
            <a:solidFill>
              <a:srgbClr val="7F6E51"/>
            </a:solidFill>
          </c:spPr>
          <c:invertIfNegative val="0"/>
          <c:cat>
            <c:strRef>
              <c:f>'T 6'!$Q$27:$Q$28</c:f>
              <c:strCache>
                <c:ptCount val="2"/>
                <c:pt idx="0">
                  <c:v>Steuerpflichtige</c:v>
                </c:pt>
                <c:pt idx="1">
                  <c:v>Reingewinn</c:v>
                </c:pt>
              </c:strCache>
            </c:strRef>
          </c:cat>
          <c:val>
            <c:numRef>
              <c:f>'T 6'!$U$27:$U$28</c:f>
              <c:numCache>
                <c:formatCode>0.0</c:formatCode>
                <c:ptCount val="2"/>
                <c:pt idx="0">
                  <c:v>13.085288038105508</c:v>
                </c:pt>
                <c:pt idx="1">
                  <c:v>22.508391081248984</c:v>
                </c:pt>
              </c:numCache>
            </c:numRef>
          </c:val>
        </c:ser>
        <c:ser>
          <c:idx val="4"/>
          <c:order val="4"/>
          <c:tx>
            <c:strRef>
              <c:f>'T 6'!$V$26</c:f>
              <c:strCache>
                <c:ptCount val="1"/>
                <c:pt idx="0">
                  <c:v>1'000'000 - 4'999'999</c:v>
                </c:pt>
              </c:strCache>
            </c:strRef>
          </c:tx>
          <c:spPr>
            <a:solidFill>
              <a:srgbClr val="B19770"/>
            </a:solidFill>
          </c:spPr>
          <c:invertIfNegative val="0"/>
          <c:cat>
            <c:strRef>
              <c:f>'T 6'!$Q$27:$Q$28</c:f>
              <c:strCache>
                <c:ptCount val="2"/>
                <c:pt idx="0">
                  <c:v>Steuerpflichtige</c:v>
                </c:pt>
                <c:pt idx="1">
                  <c:v>Reingewinn</c:v>
                </c:pt>
              </c:strCache>
            </c:strRef>
          </c:cat>
          <c:val>
            <c:numRef>
              <c:f>'T 6'!$V$27:$V$28</c:f>
              <c:numCache>
                <c:formatCode>0.0</c:formatCode>
                <c:ptCount val="2"/>
                <c:pt idx="0">
                  <c:v>1.9681854947425181</c:v>
                </c:pt>
                <c:pt idx="1">
                  <c:v>22.506662916328228</c:v>
                </c:pt>
              </c:numCache>
            </c:numRef>
          </c:val>
        </c:ser>
        <c:ser>
          <c:idx val="5"/>
          <c:order val="5"/>
          <c:tx>
            <c:strRef>
              <c:f>'T 6'!$W$26</c:f>
              <c:strCache>
                <c:ptCount val="1"/>
                <c:pt idx="0">
                  <c:v>5'000'000+</c:v>
                </c:pt>
              </c:strCache>
            </c:strRef>
          </c:tx>
          <c:spPr>
            <a:solidFill>
              <a:srgbClr val="D8BFB5"/>
            </a:solidFill>
          </c:spPr>
          <c:invertIfNegative val="0"/>
          <c:cat>
            <c:strRef>
              <c:f>'T 6'!$Q$27:$Q$28</c:f>
              <c:strCache>
                <c:ptCount val="2"/>
                <c:pt idx="0">
                  <c:v>Steuerpflichtige</c:v>
                </c:pt>
                <c:pt idx="1">
                  <c:v>Reingewinn</c:v>
                </c:pt>
              </c:strCache>
            </c:strRef>
          </c:cat>
          <c:val>
            <c:numRef>
              <c:f>'T 6'!$W$27:$W$28</c:f>
              <c:numCache>
                <c:formatCode>0.0</c:formatCode>
                <c:ptCount val="2"/>
                <c:pt idx="0">
                  <c:v>0.46283814145771551</c:v>
                </c:pt>
                <c:pt idx="1">
                  <c:v>49.263620561836383</c:v>
                </c:pt>
              </c:numCache>
            </c:numRef>
          </c:val>
        </c:ser>
        <c:dLbls>
          <c:showLegendKey val="0"/>
          <c:showVal val="0"/>
          <c:showCatName val="0"/>
          <c:showSerName val="0"/>
          <c:showPercent val="0"/>
          <c:showBubbleSize val="0"/>
        </c:dLbls>
        <c:gapWidth val="250"/>
        <c:overlap val="100"/>
        <c:serLines/>
        <c:axId val="45205376"/>
        <c:axId val="45206912"/>
      </c:barChart>
      <c:catAx>
        <c:axId val="45205376"/>
        <c:scaling>
          <c:orientation val="minMax"/>
        </c:scaling>
        <c:delete val="0"/>
        <c:axPos val="b"/>
        <c:majorTickMark val="out"/>
        <c:minorTickMark val="none"/>
        <c:tickLblPos val="nextTo"/>
        <c:crossAx val="45206912"/>
        <c:crosses val="autoZero"/>
        <c:auto val="1"/>
        <c:lblAlgn val="ctr"/>
        <c:lblOffset val="100"/>
        <c:noMultiLvlLbl val="0"/>
      </c:catAx>
      <c:valAx>
        <c:axId val="45206912"/>
        <c:scaling>
          <c:orientation val="minMax"/>
        </c:scaling>
        <c:delete val="0"/>
        <c:axPos val="l"/>
        <c:majorGridlines/>
        <c:numFmt formatCode="0%" sourceLinked="1"/>
        <c:majorTickMark val="out"/>
        <c:minorTickMark val="none"/>
        <c:tickLblPos val="nextTo"/>
        <c:crossAx val="45205376"/>
        <c:crosses val="autoZero"/>
        <c:crossBetween val="between"/>
      </c:valAx>
    </c:plotArea>
    <c:legend>
      <c:legendPos val="r"/>
      <c:layout>
        <c:manualLayout>
          <c:xMode val="edge"/>
          <c:yMode val="edge"/>
          <c:x val="0.75895926394245738"/>
          <c:y val="0.26156860115818514"/>
          <c:w val="0.22820259027281564"/>
          <c:h val="0.29451091976647842"/>
        </c:manualLayout>
      </c:layout>
      <c:overlay val="0"/>
    </c:legend>
    <c:plotVisOnly val="1"/>
    <c:dispBlanksAs val="gap"/>
    <c:showDLblsOverMax val="0"/>
  </c:chart>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e-CH" sz="1200"/>
              <a:t>Verteilung der Gewinnsteuer der ordentlich besteuerten Kapitalgesellschaften und Genossenschaften nach Reingewinnklassen, 2014, in Prozent</a:t>
            </a:r>
          </a:p>
        </c:rich>
      </c:tx>
      <c:layout/>
      <c:overlay val="0"/>
    </c:title>
    <c:autoTitleDeleted val="0"/>
    <c:plotArea>
      <c:layout>
        <c:manualLayout>
          <c:layoutTarget val="inner"/>
          <c:xMode val="edge"/>
          <c:yMode val="edge"/>
          <c:x val="7.6925520467278963E-2"/>
          <c:y val="0.13835664111830812"/>
          <c:w val="0.65571143244075325"/>
          <c:h val="0.78258498175532931"/>
        </c:manualLayout>
      </c:layout>
      <c:barChart>
        <c:barDir val="col"/>
        <c:grouping val="percentStacked"/>
        <c:varyColors val="0"/>
        <c:ser>
          <c:idx val="0"/>
          <c:order val="0"/>
          <c:tx>
            <c:strRef>
              <c:f>'T 7'!$Q$26</c:f>
              <c:strCache>
                <c:ptCount val="1"/>
                <c:pt idx="0">
                  <c:v>0</c:v>
                </c:pt>
              </c:strCache>
            </c:strRef>
          </c:tx>
          <c:spPr>
            <a:solidFill>
              <a:srgbClr val="1D1D1B"/>
            </a:solidFill>
          </c:spPr>
          <c:invertIfNegative val="0"/>
          <c:cat>
            <c:strRef>
              <c:f>'T 7'!$P$27:$P$28</c:f>
              <c:strCache>
                <c:ptCount val="2"/>
                <c:pt idx="0">
                  <c:v>Steuerpflichtige</c:v>
                </c:pt>
                <c:pt idx="1">
                  <c:v>Gewinnsteuer</c:v>
                </c:pt>
              </c:strCache>
            </c:strRef>
          </c:cat>
          <c:val>
            <c:numRef>
              <c:f>'T 7'!$Q$27:$Q$28</c:f>
              <c:numCache>
                <c:formatCode>0.0</c:formatCode>
                <c:ptCount val="2"/>
                <c:pt idx="0">
                  <c:v>45.439022198256495</c:v>
                </c:pt>
                <c:pt idx="1">
                  <c:v>0</c:v>
                </c:pt>
              </c:numCache>
            </c:numRef>
          </c:val>
        </c:ser>
        <c:ser>
          <c:idx val="1"/>
          <c:order val="1"/>
          <c:tx>
            <c:strRef>
              <c:f>'T 7'!$R$26</c:f>
              <c:strCache>
                <c:ptCount val="1"/>
                <c:pt idx="0">
                  <c:v>0.1 -             19'999</c:v>
                </c:pt>
              </c:strCache>
            </c:strRef>
          </c:tx>
          <c:spPr>
            <a:solidFill>
              <a:srgbClr val="545F60"/>
            </a:solidFill>
          </c:spPr>
          <c:invertIfNegative val="0"/>
          <c:cat>
            <c:strRef>
              <c:f>'T 7'!$P$27:$P$28</c:f>
              <c:strCache>
                <c:ptCount val="2"/>
                <c:pt idx="0">
                  <c:v>Steuerpflichtige</c:v>
                </c:pt>
                <c:pt idx="1">
                  <c:v>Gewinnsteuer</c:v>
                </c:pt>
              </c:strCache>
            </c:strRef>
          </c:cat>
          <c:val>
            <c:numRef>
              <c:f>'T 7'!$R$27:$R$28</c:f>
              <c:numCache>
                <c:formatCode>0.0</c:formatCode>
                <c:ptCount val="2"/>
                <c:pt idx="0">
                  <c:v>22.000539228902667</c:v>
                </c:pt>
                <c:pt idx="1">
                  <c:v>0.62930722534410743</c:v>
                </c:pt>
              </c:numCache>
            </c:numRef>
          </c:val>
        </c:ser>
        <c:ser>
          <c:idx val="2"/>
          <c:order val="2"/>
          <c:tx>
            <c:strRef>
              <c:f>'T 7'!$S$26</c:f>
              <c:strCache>
                <c:ptCount val="1"/>
                <c:pt idx="0">
                  <c:v>20'000 -       99'999</c:v>
                </c:pt>
              </c:strCache>
            </c:strRef>
          </c:tx>
          <c:spPr>
            <a:solidFill>
              <a:srgbClr val="B7B7B7"/>
            </a:solidFill>
          </c:spPr>
          <c:invertIfNegative val="0"/>
          <c:cat>
            <c:strRef>
              <c:f>'T 7'!$P$27:$P$28</c:f>
              <c:strCache>
                <c:ptCount val="2"/>
                <c:pt idx="0">
                  <c:v>Steuerpflichtige</c:v>
                </c:pt>
                <c:pt idx="1">
                  <c:v>Gewinnsteuer</c:v>
                </c:pt>
              </c:strCache>
            </c:strRef>
          </c:cat>
          <c:val>
            <c:numRef>
              <c:f>'T 7'!$S$27:$S$28</c:f>
              <c:numCache>
                <c:formatCode>0.0</c:formatCode>
                <c:ptCount val="2"/>
                <c:pt idx="0">
                  <c:v>17.044126898535094</c:v>
                </c:pt>
                <c:pt idx="1">
                  <c:v>3.5115080218382575</c:v>
                </c:pt>
              </c:numCache>
            </c:numRef>
          </c:val>
        </c:ser>
        <c:ser>
          <c:idx val="3"/>
          <c:order val="3"/>
          <c:tx>
            <c:strRef>
              <c:f>'T 7'!$T$26</c:f>
              <c:strCache>
                <c:ptCount val="1"/>
                <c:pt idx="0">
                  <c:v>100'000 -    999'999</c:v>
                </c:pt>
              </c:strCache>
            </c:strRef>
          </c:tx>
          <c:spPr>
            <a:solidFill>
              <a:srgbClr val="7F6E51"/>
            </a:solidFill>
          </c:spPr>
          <c:invertIfNegative val="0"/>
          <c:cat>
            <c:strRef>
              <c:f>'T 7'!$P$27:$P$28</c:f>
              <c:strCache>
                <c:ptCount val="2"/>
                <c:pt idx="0">
                  <c:v>Steuerpflichtige</c:v>
                </c:pt>
                <c:pt idx="1">
                  <c:v>Gewinnsteuer</c:v>
                </c:pt>
              </c:strCache>
            </c:strRef>
          </c:cat>
          <c:val>
            <c:numRef>
              <c:f>'T 7'!$T$27:$T$28</c:f>
              <c:numCache>
                <c:formatCode>0.0</c:formatCode>
                <c:ptCount val="2"/>
                <c:pt idx="0">
                  <c:v>13.085288038105508</c:v>
                </c:pt>
                <c:pt idx="1">
                  <c:v>20.41954193709411</c:v>
                </c:pt>
              </c:numCache>
            </c:numRef>
          </c:val>
        </c:ser>
        <c:ser>
          <c:idx val="5"/>
          <c:order val="4"/>
          <c:tx>
            <c:strRef>
              <c:f>'T 7'!$U$26</c:f>
              <c:strCache>
                <c:ptCount val="1"/>
                <c:pt idx="0">
                  <c:v>1'000'000 - 4'999'999</c:v>
                </c:pt>
              </c:strCache>
            </c:strRef>
          </c:tx>
          <c:spPr>
            <a:solidFill>
              <a:srgbClr val="B19770"/>
            </a:solidFill>
          </c:spPr>
          <c:invertIfNegative val="0"/>
          <c:cat>
            <c:strRef>
              <c:f>'T 7'!$P$27:$P$28</c:f>
              <c:strCache>
                <c:ptCount val="2"/>
                <c:pt idx="0">
                  <c:v>Steuerpflichtige</c:v>
                </c:pt>
                <c:pt idx="1">
                  <c:v>Gewinnsteuer</c:v>
                </c:pt>
              </c:strCache>
            </c:strRef>
          </c:cat>
          <c:val>
            <c:numRef>
              <c:f>'T 7'!$U$27:$U$28</c:f>
              <c:numCache>
                <c:formatCode>0.0</c:formatCode>
                <c:ptCount val="2"/>
                <c:pt idx="0">
                  <c:v>1.9681854947425181</c:v>
                </c:pt>
                <c:pt idx="1">
                  <c:v>23.349070648428537</c:v>
                </c:pt>
              </c:numCache>
            </c:numRef>
          </c:val>
        </c:ser>
        <c:ser>
          <c:idx val="4"/>
          <c:order val="5"/>
          <c:tx>
            <c:strRef>
              <c:f>'T 7'!$V$26</c:f>
              <c:strCache>
                <c:ptCount val="1"/>
                <c:pt idx="0">
                  <c:v>5'000'000+</c:v>
                </c:pt>
              </c:strCache>
            </c:strRef>
          </c:tx>
          <c:spPr>
            <a:solidFill>
              <a:srgbClr val="D8BFB5"/>
            </a:solidFill>
          </c:spPr>
          <c:invertIfNegative val="0"/>
          <c:cat>
            <c:strRef>
              <c:f>'T 7'!$P$27:$P$28</c:f>
              <c:strCache>
                <c:ptCount val="2"/>
                <c:pt idx="0">
                  <c:v>Steuerpflichtige</c:v>
                </c:pt>
                <c:pt idx="1">
                  <c:v>Gewinnsteuer</c:v>
                </c:pt>
              </c:strCache>
            </c:strRef>
          </c:cat>
          <c:val>
            <c:numRef>
              <c:f>'T 7'!$V$27:$V$28</c:f>
              <c:numCache>
                <c:formatCode>0.0</c:formatCode>
                <c:ptCount val="2"/>
                <c:pt idx="0">
                  <c:v>0.46283814145771551</c:v>
                </c:pt>
                <c:pt idx="1">
                  <c:v>52.090572167294987</c:v>
                </c:pt>
              </c:numCache>
            </c:numRef>
          </c:val>
        </c:ser>
        <c:dLbls>
          <c:showLegendKey val="0"/>
          <c:showVal val="0"/>
          <c:showCatName val="0"/>
          <c:showSerName val="0"/>
          <c:showPercent val="0"/>
          <c:showBubbleSize val="0"/>
        </c:dLbls>
        <c:gapWidth val="250"/>
        <c:overlap val="100"/>
        <c:serLines/>
        <c:axId val="45247488"/>
        <c:axId val="45257472"/>
      </c:barChart>
      <c:catAx>
        <c:axId val="45247488"/>
        <c:scaling>
          <c:orientation val="minMax"/>
        </c:scaling>
        <c:delete val="0"/>
        <c:axPos val="b"/>
        <c:majorTickMark val="out"/>
        <c:minorTickMark val="none"/>
        <c:tickLblPos val="nextTo"/>
        <c:crossAx val="45257472"/>
        <c:crosses val="autoZero"/>
        <c:auto val="1"/>
        <c:lblAlgn val="ctr"/>
        <c:lblOffset val="100"/>
        <c:noMultiLvlLbl val="0"/>
      </c:catAx>
      <c:valAx>
        <c:axId val="45257472"/>
        <c:scaling>
          <c:orientation val="minMax"/>
        </c:scaling>
        <c:delete val="0"/>
        <c:axPos val="l"/>
        <c:majorGridlines/>
        <c:numFmt formatCode="0%" sourceLinked="1"/>
        <c:majorTickMark val="out"/>
        <c:minorTickMark val="none"/>
        <c:tickLblPos val="nextTo"/>
        <c:crossAx val="45247488"/>
        <c:crosses val="autoZero"/>
        <c:crossBetween val="between"/>
      </c:valAx>
    </c:plotArea>
    <c:legend>
      <c:legendPos val="r"/>
      <c:layout>
        <c:manualLayout>
          <c:xMode val="edge"/>
          <c:yMode val="edge"/>
          <c:x val="0.77507012721197954"/>
          <c:y val="0.24135943447525829"/>
          <c:w val="0.1875625741762276"/>
          <c:h val="0.29459352909189779"/>
        </c:manualLayout>
      </c:layout>
      <c:overlay val="0"/>
    </c:legend>
    <c:plotVisOnly val="1"/>
    <c:dispBlanksAs val="gap"/>
    <c:showDLblsOverMax val="0"/>
  </c:chart>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e-CH" sz="1200"/>
              <a:t>Verteilung des Eigenkapitals der ordentlich besteuerten Kapitalgesellschaften und Genossenschaften nach Eigenkapitalklassen, 2014, in Prozent</a:t>
            </a:r>
          </a:p>
        </c:rich>
      </c:tx>
      <c:layout/>
      <c:overlay val="0"/>
    </c:title>
    <c:autoTitleDeleted val="0"/>
    <c:plotArea>
      <c:layout>
        <c:manualLayout>
          <c:layoutTarget val="inner"/>
          <c:xMode val="edge"/>
          <c:yMode val="edge"/>
          <c:x val="6.7267361111111118E-2"/>
          <c:y val="0.16049914427162165"/>
          <c:w val="0.68645027777777778"/>
          <c:h val="0.76741539487775801"/>
        </c:manualLayout>
      </c:layout>
      <c:barChart>
        <c:barDir val="col"/>
        <c:grouping val="percentStacked"/>
        <c:varyColors val="0"/>
        <c:ser>
          <c:idx val="0"/>
          <c:order val="0"/>
          <c:tx>
            <c:strRef>
              <c:f>'T 8'!$R$24</c:f>
              <c:strCache>
                <c:ptCount val="1"/>
                <c:pt idx="0">
                  <c:v>0 -                     99'999</c:v>
                </c:pt>
              </c:strCache>
            </c:strRef>
          </c:tx>
          <c:spPr>
            <a:solidFill>
              <a:srgbClr val="1D1D1B"/>
            </a:solidFill>
          </c:spPr>
          <c:invertIfNegative val="0"/>
          <c:cat>
            <c:strRef>
              <c:f>'T 8'!$Q$25:$Q$26</c:f>
              <c:strCache>
                <c:ptCount val="2"/>
                <c:pt idx="0">
                  <c:v>Steuerpflichtige</c:v>
                </c:pt>
                <c:pt idx="1">
                  <c:v>Eigenkapital</c:v>
                </c:pt>
              </c:strCache>
            </c:strRef>
          </c:cat>
          <c:val>
            <c:numRef>
              <c:f>'T 8'!$R$25:$R$26</c:f>
              <c:numCache>
                <c:formatCode>0.0</c:formatCode>
                <c:ptCount val="2"/>
                <c:pt idx="0">
                  <c:v>40.967915880291187</c:v>
                </c:pt>
                <c:pt idx="1">
                  <c:v>1.0419462244237248</c:v>
                </c:pt>
              </c:numCache>
            </c:numRef>
          </c:val>
        </c:ser>
        <c:ser>
          <c:idx val="1"/>
          <c:order val="1"/>
          <c:tx>
            <c:strRef>
              <c:f>'T 8'!$S$24</c:f>
              <c:strCache>
                <c:ptCount val="1"/>
                <c:pt idx="0">
                  <c:v>100'000 -        499'999</c:v>
                </c:pt>
              </c:strCache>
            </c:strRef>
          </c:tx>
          <c:spPr>
            <a:solidFill>
              <a:srgbClr val="545F60"/>
            </a:solidFill>
          </c:spPr>
          <c:invertIfNegative val="0"/>
          <c:cat>
            <c:strRef>
              <c:f>'T 8'!$Q$25:$Q$26</c:f>
              <c:strCache>
                <c:ptCount val="2"/>
                <c:pt idx="0">
                  <c:v>Steuerpflichtige</c:v>
                </c:pt>
                <c:pt idx="1">
                  <c:v>Eigenkapital</c:v>
                </c:pt>
              </c:strCache>
            </c:strRef>
          </c:cat>
          <c:val>
            <c:numRef>
              <c:f>'T 8'!$S$25:$S$26</c:f>
              <c:numCache>
                <c:formatCode>0.0</c:formatCode>
                <c:ptCount val="2"/>
                <c:pt idx="0">
                  <c:v>35.48126179563225</c:v>
                </c:pt>
                <c:pt idx="1">
                  <c:v>5.4489896667944331</c:v>
                </c:pt>
              </c:numCache>
            </c:numRef>
          </c:val>
        </c:ser>
        <c:ser>
          <c:idx val="2"/>
          <c:order val="2"/>
          <c:tx>
            <c:strRef>
              <c:f>'T 8'!$T$24</c:f>
              <c:strCache>
                <c:ptCount val="1"/>
                <c:pt idx="0">
                  <c:v>500'000 -        999'999</c:v>
                </c:pt>
              </c:strCache>
            </c:strRef>
          </c:tx>
          <c:spPr>
            <a:solidFill>
              <a:srgbClr val="B7B7B7"/>
            </a:solidFill>
          </c:spPr>
          <c:invertIfNegative val="0"/>
          <c:cat>
            <c:strRef>
              <c:f>'T 8'!$Q$25:$Q$26</c:f>
              <c:strCache>
                <c:ptCount val="2"/>
                <c:pt idx="0">
                  <c:v>Steuerpflichtige</c:v>
                </c:pt>
                <c:pt idx="1">
                  <c:v>Eigenkapital</c:v>
                </c:pt>
              </c:strCache>
            </c:strRef>
          </c:cat>
          <c:val>
            <c:numRef>
              <c:f>'T 8'!$T$25:$T$26</c:f>
              <c:numCache>
                <c:formatCode>0.0</c:formatCode>
                <c:ptCount val="2"/>
                <c:pt idx="0">
                  <c:v>9.0500584164644557</c:v>
                </c:pt>
                <c:pt idx="1">
                  <c:v>4.436098638109442</c:v>
                </c:pt>
              </c:numCache>
            </c:numRef>
          </c:val>
        </c:ser>
        <c:ser>
          <c:idx val="3"/>
          <c:order val="3"/>
          <c:tx>
            <c:strRef>
              <c:f>'T 8'!$U$24</c:f>
              <c:strCache>
                <c:ptCount val="1"/>
                <c:pt idx="0">
                  <c:v>1'000'000 -     4'999'999</c:v>
                </c:pt>
              </c:strCache>
            </c:strRef>
          </c:tx>
          <c:spPr>
            <a:solidFill>
              <a:srgbClr val="7F6E51"/>
            </a:solidFill>
          </c:spPr>
          <c:invertIfNegative val="0"/>
          <c:cat>
            <c:strRef>
              <c:f>'T 8'!$Q$25:$Q$26</c:f>
              <c:strCache>
                <c:ptCount val="2"/>
                <c:pt idx="0">
                  <c:v>Steuerpflichtige</c:v>
                </c:pt>
                <c:pt idx="1">
                  <c:v>Eigenkapital</c:v>
                </c:pt>
              </c:strCache>
            </c:strRef>
          </c:cat>
          <c:val>
            <c:numRef>
              <c:f>'T 8'!$U$25:$U$26</c:f>
              <c:numCache>
                <c:formatCode>0.0</c:formatCode>
                <c:ptCount val="2"/>
                <c:pt idx="0">
                  <c:v>10.883436685539678</c:v>
                </c:pt>
                <c:pt idx="1">
                  <c:v>16.043808166647374</c:v>
                </c:pt>
              </c:numCache>
            </c:numRef>
          </c:val>
        </c:ser>
        <c:ser>
          <c:idx val="4"/>
          <c:order val="4"/>
          <c:tx>
            <c:strRef>
              <c:f>'T 8'!$V$24</c:f>
              <c:strCache>
                <c:ptCount val="1"/>
                <c:pt idx="0">
                  <c:v>5'000'000 -     9'999'999</c:v>
                </c:pt>
              </c:strCache>
            </c:strRef>
          </c:tx>
          <c:spPr>
            <a:solidFill>
              <a:srgbClr val="B19770"/>
            </a:solidFill>
          </c:spPr>
          <c:invertIfNegative val="0"/>
          <c:cat>
            <c:strRef>
              <c:f>'T 8'!$Q$25:$Q$26</c:f>
              <c:strCache>
                <c:ptCount val="2"/>
                <c:pt idx="0">
                  <c:v>Steuerpflichtige</c:v>
                </c:pt>
                <c:pt idx="1">
                  <c:v>Eigenkapital</c:v>
                </c:pt>
              </c:strCache>
            </c:strRef>
          </c:cat>
          <c:val>
            <c:numRef>
              <c:f>'T 8'!$V$25:$V$26</c:f>
              <c:numCache>
                <c:formatCode>0.0</c:formatCode>
                <c:ptCount val="2"/>
                <c:pt idx="0">
                  <c:v>1.7929361013750336</c:v>
                </c:pt>
                <c:pt idx="1">
                  <c:v>8.7375388844130271</c:v>
                </c:pt>
              </c:numCache>
            </c:numRef>
          </c:val>
        </c:ser>
        <c:ser>
          <c:idx val="5"/>
          <c:order val="5"/>
          <c:tx>
            <c:strRef>
              <c:f>'T 8'!$W$24</c:f>
              <c:strCache>
                <c:ptCount val="1"/>
                <c:pt idx="0">
                  <c:v>10'000'000+</c:v>
                </c:pt>
              </c:strCache>
            </c:strRef>
          </c:tx>
          <c:spPr>
            <a:solidFill>
              <a:srgbClr val="D8BFB5"/>
            </a:solidFill>
          </c:spPr>
          <c:invertIfNegative val="0"/>
          <c:cat>
            <c:strRef>
              <c:f>'T 8'!$Q$25:$Q$26</c:f>
              <c:strCache>
                <c:ptCount val="2"/>
                <c:pt idx="0">
                  <c:v>Steuerpflichtige</c:v>
                </c:pt>
                <c:pt idx="1">
                  <c:v>Eigenkapital</c:v>
                </c:pt>
              </c:strCache>
            </c:strRef>
          </c:cat>
          <c:val>
            <c:numRef>
              <c:f>'T 8'!$W$25:$W$26</c:f>
              <c:numCache>
                <c:formatCode>0.0</c:formatCode>
                <c:ptCount val="2"/>
                <c:pt idx="0">
                  <c:v>1.8243911206974026</c:v>
                </c:pt>
                <c:pt idx="1">
                  <c:v>64.291618419612007</c:v>
                </c:pt>
              </c:numCache>
            </c:numRef>
          </c:val>
        </c:ser>
        <c:dLbls>
          <c:showLegendKey val="0"/>
          <c:showVal val="0"/>
          <c:showCatName val="0"/>
          <c:showSerName val="0"/>
          <c:showPercent val="0"/>
          <c:showBubbleSize val="0"/>
        </c:dLbls>
        <c:gapWidth val="250"/>
        <c:overlap val="100"/>
        <c:serLines/>
        <c:axId val="45379968"/>
        <c:axId val="45381504"/>
      </c:barChart>
      <c:catAx>
        <c:axId val="45379968"/>
        <c:scaling>
          <c:orientation val="minMax"/>
        </c:scaling>
        <c:delete val="0"/>
        <c:axPos val="b"/>
        <c:majorTickMark val="out"/>
        <c:minorTickMark val="none"/>
        <c:tickLblPos val="nextTo"/>
        <c:crossAx val="45381504"/>
        <c:crosses val="autoZero"/>
        <c:auto val="1"/>
        <c:lblAlgn val="ctr"/>
        <c:lblOffset val="100"/>
        <c:noMultiLvlLbl val="0"/>
      </c:catAx>
      <c:valAx>
        <c:axId val="45381504"/>
        <c:scaling>
          <c:orientation val="minMax"/>
        </c:scaling>
        <c:delete val="0"/>
        <c:axPos val="l"/>
        <c:majorGridlines/>
        <c:numFmt formatCode="0%" sourceLinked="1"/>
        <c:majorTickMark val="out"/>
        <c:minorTickMark val="none"/>
        <c:tickLblPos val="nextTo"/>
        <c:crossAx val="45379968"/>
        <c:crosses val="autoZero"/>
        <c:crossBetween val="between"/>
      </c:valAx>
    </c:plotArea>
    <c:legend>
      <c:legendPos val="r"/>
      <c:layout/>
      <c:overlay val="0"/>
    </c:legend>
    <c:plotVisOnly val="1"/>
    <c:dispBlanksAs val="gap"/>
    <c:showDLblsOverMax val="0"/>
  </c:chart>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e-CH" sz="1200"/>
              <a:t>Verteilung der Kapitalsteuer der ordentlich besteuerten Kapitalgesellschaften und Genossenschaften nach Eigenkapitalklassen, 2014, in Prozent</a:t>
            </a:r>
          </a:p>
        </c:rich>
      </c:tx>
      <c:layout/>
      <c:overlay val="0"/>
    </c:title>
    <c:autoTitleDeleted val="0"/>
    <c:plotArea>
      <c:layout>
        <c:manualLayout>
          <c:layoutTarget val="inner"/>
          <c:xMode val="edge"/>
          <c:yMode val="edge"/>
          <c:x val="6.7267361111111118E-2"/>
          <c:y val="0.13175167119224435"/>
          <c:w val="0.64089420043678724"/>
          <c:h val="0.79616296441696388"/>
        </c:manualLayout>
      </c:layout>
      <c:barChart>
        <c:barDir val="col"/>
        <c:grouping val="percentStacked"/>
        <c:varyColors val="0"/>
        <c:ser>
          <c:idx val="0"/>
          <c:order val="0"/>
          <c:tx>
            <c:strRef>
              <c:f>'T 9'!$Q$23</c:f>
              <c:strCache>
                <c:ptCount val="1"/>
                <c:pt idx="0">
                  <c:v>0 -                     99'999</c:v>
                </c:pt>
              </c:strCache>
            </c:strRef>
          </c:tx>
          <c:spPr>
            <a:solidFill>
              <a:srgbClr val="1D1D1B"/>
            </a:solidFill>
          </c:spPr>
          <c:invertIfNegative val="0"/>
          <c:cat>
            <c:strRef>
              <c:f>'T 9'!$P$24:$P$25</c:f>
              <c:strCache>
                <c:ptCount val="2"/>
                <c:pt idx="0">
                  <c:v>Steuerpflichtige</c:v>
                </c:pt>
                <c:pt idx="1">
                  <c:v>Kapitalsteuer</c:v>
                </c:pt>
              </c:strCache>
            </c:strRef>
          </c:cat>
          <c:val>
            <c:numRef>
              <c:f>'T 9'!$Q$24:$Q$25</c:f>
              <c:numCache>
                <c:formatCode>0.0</c:formatCode>
                <c:ptCount val="2"/>
                <c:pt idx="0">
                  <c:v>40.967915880291187</c:v>
                </c:pt>
                <c:pt idx="1">
                  <c:v>25.033767249872035</c:v>
                </c:pt>
              </c:numCache>
            </c:numRef>
          </c:val>
        </c:ser>
        <c:ser>
          <c:idx val="1"/>
          <c:order val="1"/>
          <c:tx>
            <c:strRef>
              <c:f>'T 9'!$R$23</c:f>
              <c:strCache>
                <c:ptCount val="1"/>
                <c:pt idx="0">
                  <c:v>100'000 -        499'999</c:v>
                </c:pt>
              </c:strCache>
            </c:strRef>
          </c:tx>
          <c:spPr>
            <a:solidFill>
              <a:srgbClr val="545F60"/>
            </a:solidFill>
          </c:spPr>
          <c:invertIfNegative val="0"/>
          <c:cat>
            <c:strRef>
              <c:f>'T 9'!$P$24:$P$25</c:f>
              <c:strCache>
                <c:ptCount val="2"/>
                <c:pt idx="0">
                  <c:v>Steuerpflichtige</c:v>
                </c:pt>
                <c:pt idx="1">
                  <c:v>Kapitalsteuer</c:v>
                </c:pt>
              </c:strCache>
            </c:strRef>
          </c:cat>
          <c:val>
            <c:numRef>
              <c:f>'T 9'!$R$24:$R$25</c:f>
              <c:numCache>
                <c:formatCode>0.0</c:formatCode>
                <c:ptCount val="2"/>
                <c:pt idx="0">
                  <c:v>35.48126179563225</c:v>
                </c:pt>
                <c:pt idx="1">
                  <c:v>16.109101114445181</c:v>
                </c:pt>
              </c:numCache>
            </c:numRef>
          </c:val>
        </c:ser>
        <c:ser>
          <c:idx val="2"/>
          <c:order val="2"/>
          <c:tx>
            <c:strRef>
              <c:f>'T 9'!$S$23</c:f>
              <c:strCache>
                <c:ptCount val="1"/>
                <c:pt idx="0">
                  <c:v>500'000 -        999'999</c:v>
                </c:pt>
              </c:strCache>
            </c:strRef>
          </c:tx>
          <c:spPr>
            <a:solidFill>
              <a:srgbClr val="B7B7B7"/>
            </a:solidFill>
          </c:spPr>
          <c:invertIfNegative val="0"/>
          <c:cat>
            <c:strRef>
              <c:f>'T 9'!$P$24:$P$25</c:f>
              <c:strCache>
                <c:ptCount val="2"/>
                <c:pt idx="0">
                  <c:v>Steuerpflichtige</c:v>
                </c:pt>
                <c:pt idx="1">
                  <c:v>Kapitalsteuer</c:v>
                </c:pt>
              </c:strCache>
            </c:strRef>
          </c:cat>
          <c:val>
            <c:numRef>
              <c:f>'T 9'!$S$24:$S$25</c:f>
              <c:numCache>
                <c:formatCode>0.0</c:formatCode>
                <c:ptCount val="2"/>
                <c:pt idx="0">
                  <c:v>9.0500584164644557</c:v>
                </c:pt>
                <c:pt idx="1">
                  <c:v>5.2026157995379902</c:v>
                </c:pt>
              </c:numCache>
            </c:numRef>
          </c:val>
        </c:ser>
        <c:ser>
          <c:idx val="3"/>
          <c:order val="3"/>
          <c:tx>
            <c:strRef>
              <c:f>'T 9'!$T$23</c:f>
              <c:strCache>
                <c:ptCount val="1"/>
                <c:pt idx="0">
                  <c:v>1'000'000 -     4'999'999</c:v>
                </c:pt>
              </c:strCache>
            </c:strRef>
          </c:tx>
          <c:spPr>
            <a:solidFill>
              <a:srgbClr val="7F6E51"/>
            </a:solidFill>
          </c:spPr>
          <c:invertIfNegative val="0"/>
          <c:cat>
            <c:strRef>
              <c:f>'T 9'!$P$24:$P$25</c:f>
              <c:strCache>
                <c:ptCount val="2"/>
                <c:pt idx="0">
                  <c:v>Steuerpflichtige</c:v>
                </c:pt>
                <c:pt idx="1">
                  <c:v>Kapitalsteuer</c:v>
                </c:pt>
              </c:strCache>
            </c:strRef>
          </c:cat>
          <c:val>
            <c:numRef>
              <c:f>'T 9'!$T$24:$T$25</c:f>
              <c:numCache>
                <c:formatCode>0.0</c:formatCode>
                <c:ptCount val="2"/>
                <c:pt idx="0">
                  <c:v>10.883436685539678</c:v>
                </c:pt>
                <c:pt idx="1">
                  <c:v>16.112717463164365</c:v>
                </c:pt>
              </c:numCache>
            </c:numRef>
          </c:val>
        </c:ser>
        <c:ser>
          <c:idx val="4"/>
          <c:order val="4"/>
          <c:tx>
            <c:strRef>
              <c:f>'T 9'!$U$23</c:f>
              <c:strCache>
                <c:ptCount val="1"/>
                <c:pt idx="0">
                  <c:v>5'000'000 -     9'999'999</c:v>
                </c:pt>
              </c:strCache>
            </c:strRef>
          </c:tx>
          <c:spPr>
            <a:solidFill>
              <a:srgbClr val="B19770"/>
            </a:solidFill>
          </c:spPr>
          <c:invertIfNegative val="0"/>
          <c:cat>
            <c:strRef>
              <c:f>'T 9'!$P$24:$P$25</c:f>
              <c:strCache>
                <c:ptCount val="2"/>
                <c:pt idx="0">
                  <c:v>Steuerpflichtige</c:v>
                </c:pt>
                <c:pt idx="1">
                  <c:v>Kapitalsteuer</c:v>
                </c:pt>
              </c:strCache>
            </c:strRef>
          </c:cat>
          <c:val>
            <c:numRef>
              <c:f>'T 9'!$U$24:$U$25</c:f>
              <c:numCache>
                <c:formatCode>0.0</c:formatCode>
                <c:ptCount val="2"/>
                <c:pt idx="0">
                  <c:v>1.7929361013750336</c:v>
                </c:pt>
                <c:pt idx="1">
                  <c:v>7.6991072621054286</c:v>
                </c:pt>
              </c:numCache>
            </c:numRef>
          </c:val>
        </c:ser>
        <c:ser>
          <c:idx val="5"/>
          <c:order val="5"/>
          <c:tx>
            <c:strRef>
              <c:f>'T 9'!$V$23</c:f>
              <c:strCache>
                <c:ptCount val="1"/>
                <c:pt idx="0">
                  <c:v>10'000'000+</c:v>
                </c:pt>
              </c:strCache>
            </c:strRef>
          </c:tx>
          <c:spPr>
            <a:solidFill>
              <a:srgbClr val="D8BFB5"/>
            </a:solidFill>
          </c:spPr>
          <c:invertIfNegative val="0"/>
          <c:cat>
            <c:strRef>
              <c:f>'T 9'!$P$24:$P$25</c:f>
              <c:strCache>
                <c:ptCount val="2"/>
                <c:pt idx="0">
                  <c:v>Steuerpflichtige</c:v>
                </c:pt>
                <c:pt idx="1">
                  <c:v>Kapitalsteuer</c:v>
                </c:pt>
              </c:strCache>
            </c:strRef>
          </c:cat>
          <c:val>
            <c:numRef>
              <c:f>'T 9'!$V$24:$V$25</c:f>
              <c:numCache>
                <c:formatCode>0.0</c:formatCode>
                <c:ptCount val="2"/>
                <c:pt idx="0">
                  <c:v>1.8243911206974026</c:v>
                </c:pt>
                <c:pt idx="1">
                  <c:v>29.842691110874988</c:v>
                </c:pt>
              </c:numCache>
            </c:numRef>
          </c:val>
        </c:ser>
        <c:dLbls>
          <c:showLegendKey val="0"/>
          <c:showVal val="0"/>
          <c:showCatName val="0"/>
          <c:showSerName val="0"/>
          <c:showPercent val="0"/>
          <c:showBubbleSize val="0"/>
        </c:dLbls>
        <c:gapWidth val="250"/>
        <c:overlap val="100"/>
        <c:serLines/>
        <c:axId val="45542784"/>
        <c:axId val="45618304"/>
      </c:barChart>
      <c:catAx>
        <c:axId val="45542784"/>
        <c:scaling>
          <c:orientation val="minMax"/>
        </c:scaling>
        <c:delete val="0"/>
        <c:axPos val="b"/>
        <c:majorTickMark val="out"/>
        <c:minorTickMark val="none"/>
        <c:tickLblPos val="nextTo"/>
        <c:crossAx val="45618304"/>
        <c:crosses val="autoZero"/>
        <c:auto val="1"/>
        <c:lblAlgn val="ctr"/>
        <c:lblOffset val="100"/>
        <c:noMultiLvlLbl val="0"/>
      </c:catAx>
      <c:valAx>
        <c:axId val="45618304"/>
        <c:scaling>
          <c:orientation val="minMax"/>
        </c:scaling>
        <c:delete val="0"/>
        <c:axPos val="l"/>
        <c:majorGridlines/>
        <c:numFmt formatCode="0%" sourceLinked="1"/>
        <c:majorTickMark val="out"/>
        <c:minorTickMark val="none"/>
        <c:tickLblPos val="nextTo"/>
        <c:crossAx val="45542784"/>
        <c:crosses val="autoZero"/>
        <c:crossBetween val="between"/>
      </c:valAx>
    </c:plotArea>
    <c:legend>
      <c:legendPos val="r"/>
      <c:layout>
        <c:manualLayout>
          <c:xMode val="edge"/>
          <c:yMode val="edge"/>
          <c:x val="0.74172277297107336"/>
          <c:y val="0.23164174872684049"/>
          <c:w val="0.20182227384548443"/>
          <c:h val="0.28357771452874014"/>
        </c:manualLayout>
      </c:layout>
      <c:overlay val="0"/>
    </c:legend>
    <c:plotVisOnly val="1"/>
    <c:dispBlanksAs val="gap"/>
    <c:showDLblsOverMax val="0"/>
  </c:chart>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e-CH" sz="1200"/>
              <a:t>Einfache Kantonssteuer der ordentlich besteuerten Kapitalgesellschaften und Genossenschaften nach Bezirken, 2014, in Franken pro Einwohner</a:t>
            </a:r>
          </a:p>
        </c:rich>
      </c:tx>
      <c:layout/>
      <c:overlay val="0"/>
    </c:title>
    <c:autoTitleDeleted val="0"/>
    <c:plotArea>
      <c:layout>
        <c:manualLayout>
          <c:layoutTarget val="inner"/>
          <c:xMode val="edge"/>
          <c:yMode val="edge"/>
          <c:x val="7.7115534169339944E-2"/>
          <c:y val="0.15328557290994363"/>
          <c:w val="0.90127952755905527"/>
          <c:h val="0.64689320597220434"/>
        </c:manualLayout>
      </c:layout>
      <c:barChart>
        <c:barDir val="col"/>
        <c:grouping val="clustered"/>
        <c:varyColors val="0"/>
        <c:ser>
          <c:idx val="3"/>
          <c:order val="0"/>
          <c:tx>
            <c:strRef>
              <c:f>'T 11'!$L$4:$L$5</c:f>
              <c:strCache>
                <c:ptCount val="1"/>
                <c:pt idx="0">
                  <c:v>Kantons-
steuer pro Einwohner</c:v>
                </c:pt>
              </c:strCache>
            </c:strRef>
          </c:tx>
          <c:spPr>
            <a:solidFill>
              <a:schemeClr val="tx1">
                <a:lumMod val="75000"/>
                <a:lumOff val="25000"/>
              </a:schemeClr>
            </a:solidFill>
          </c:spPr>
          <c:invertIfNegative val="0"/>
          <c:cat>
            <c:strRef>
              <c:f>'T 11'!$B$6:$B$16</c:f>
              <c:strCache>
                <c:ptCount val="11"/>
                <c:pt idx="0">
                  <c:v>Aarau</c:v>
                </c:pt>
                <c:pt idx="1">
                  <c:v>Baden</c:v>
                </c:pt>
                <c:pt idx="2">
                  <c:v>Bremgarten</c:v>
                </c:pt>
                <c:pt idx="3">
                  <c:v>Brugg</c:v>
                </c:pt>
                <c:pt idx="4">
                  <c:v>Kulm</c:v>
                </c:pt>
                <c:pt idx="5">
                  <c:v>Laufenburg</c:v>
                </c:pt>
                <c:pt idx="6">
                  <c:v>Lenzburg</c:v>
                </c:pt>
                <c:pt idx="7">
                  <c:v>Muri</c:v>
                </c:pt>
                <c:pt idx="8">
                  <c:v>Rheinfelden</c:v>
                </c:pt>
                <c:pt idx="9">
                  <c:v>Zofingen</c:v>
                </c:pt>
                <c:pt idx="10">
                  <c:v>Zurzach</c:v>
                </c:pt>
              </c:strCache>
            </c:strRef>
          </c:cat>
          <c:val>
            <c:numRef>
              <c:f>'T 11'!$L$6:$L$16</c:f>
              <c:numCache>
                <c:formatCode>_ * #,##0_ ;_ * \-#,##0_ ;_ * "-"??_ ;_ @_ </c:formatCode>
                <c:ptCount val="11"/>
                <c:pt idx="0">
                  <c:v>653.51392539999995</c:v>
                </c:pt>
                <c:pt idx="1">
                  <c:v>751.67101609999997</c:v>
                </c:pt>
                <c:pt idx="2">
                  <c:v>333.71162120000002</c:v>
                </c:pt>
                <c:pt idx="3">
                  <c:v>453.6553121</c:v>
                </c:pt>
                <c:pt idx="4">
                  <c:v>232.626082</c:v>
                </c:pt>
                <c:pt idx="5">
                  <c:v>395.54182489999999</c:v>
                </c:pt>
                <c:pt idx="6">
                  <c:v>545.37687470000003</c:v>
                </c:pt>
                <c:pt idx="7">
                  <c:v>268.89974080000002</c:v>
                </c:pt>
                <c:pt idx="8">
                  <c:v>633.80812300000002</c:v>
                </c:pt>
                <c:pt idx="9">
                  <c:v>429.93447839999999</c:v>
                </c:pt>
                <c:pt idx="10">
                  <c:v>584.81129129999999</c:v>
                </c:pt>
              </c:numCache>
            </c:numRef>
          </c:val>
        </c:ser>
        <c:dLbls>
          <c:showLegendKey val="0"/>
          <c:showVal val="0"/>
          <c:showCatName val="0"/>
          <c:showSerName val="0"/>
          <c:showPercent val="0"/>
          <c:showBubbleSize val="0"/>
        </c:dLbls>
        <c:gapWidth val="150"/>
        <c:axId val="44517248"/>
        <c:axId val="44518784"/>
      </c:barChart>
      <c:lineChart>
        <c:grouping val="standard"/>
        <c:varyColors val="0"/>
        <c:ser>
          <c:idx val="0"/>
          <c:order val="1"/>
          <c:tx>
            <c:v>Durchschnitt</c:v>
          </c:tx>
          <c:spPr>
            <a:ln>
              <a:solidFill>
                <a:srgbClr val="A69A5E"/>
              </a:solidFill>
            </a:ln>
          </c:spPr>
          <c:marker>
            <c:symbol val="none"/>
          </c:marker>
          <c:cat>
            <c:strRef>
              <c:f>'T 11'!$B$6:$B$16</c:f>
              <c:strCache>
                <c:ptCount val="11"/>
                <c:pt idx="0">
                  <c:v>Aarau</c:v>
                </c:pt>
                <c:pt idx="1">
                  <c:v>Baden</c:v>
                </c:pt>
                <c:pt idx="2">
                  <c:v>Bremgarten</c:v>
                </c:pt>
                <c:pt idx="3">
                  <c:v>Brugg</c:v>
                </c:pt>
                <c:pt idx="4">
                  <c:v>Kulm</c:v>
                </c:pt>
                <c:pt idx="5">
                  <c:v>Laufenburg</c:v>
                </c:pt>
                <c:pt idx="6">
                  <c:v>Lenzburg</c:v>
                </c:pt>
                <c:pt idx="7">
                  <c:v>Muri</c:v>
                </c:pt>
                <c:pt idx="8">
                  <c:v>Rheinfelden</c:v>
                </c:pt>
                <c:pt idx="9">
                  <c:v>Zofingen</c:v>
                </c:pt>
                <c:pt idx="10">
                  <c:v>Zurzach</c:v>
                </c:pt>
              </c:strCache>
            </c:strRef>
          </c:cat>
          <c:val>
            <c:numRef>
              <c:f>'T 11'!$M$6:$M$16</c:f>
              <c:numCache>
                <c:formatCode>_ * #,##0_ ;_ * \-#,##0_ ;_ * "-"??_ ;_ @_ </c:formatCode>
                <c:ptCount val="11"/>
                <c:pt idx="0">
                  <c:v>526.15004850000003</c:v>
                </c:pt>
                <c:pt idx="1">
                  <c:v>526.15004850000003</c:v>
                </c:pt>
                <c:pt idx="2">
                  <c:v>526.15004850000003</c:v>
                </c:pt>
                <c:pt idx="3">
                  <c:v>526.15004850000003</c:v>
                </c:pt>
                <c:pt idx="4">
                  <c:v>526.15004850000003</c:v>
                </c:pt>
                <c:pt idx="5">
                  <c:v>526.15004850000003</c:v>
                </c:pt>
                <c:pt idx="6">
                  <c:v>526.15004850000003</c:v>
                </c:pt>
                <c:pt idx="7">
                  <c:v>526.15004850000003</c:v>
                </c:pt>
                <c:pt idx="8">
                  <c:v>526.15004850000003</c:v>
                </c:pt>
                <c:pt idx="9">
                  <c:v>526.15004850000003</c:v>
                </c:pt>
                <c:pt idx="10">
                  <c:v>526.15004850000003</c:v>
                </c:pt>
              </c:numCache>
            </c:numRef>
          </c:val>
          <c:smooth val="0"/>
        </c:ser>
        <c:dLbls>
          <c:showLegendKey val="0"/>
          <c:showVal val="0"/>
          <c:showCatName val="0"/>
          <c:showSerName val="0"/>
          <c:showPercent val="0"/>
          <c:showBubbleSize val="0"/>
        </c:dLbls>
        <c:marker val="1"/>
        <c:smooth val="0"/>
        <c:axId val="44517248"/>
        <c:axId val="44518784"/>
      </c:lineChart>
      <c:catAx>
        <c:axId val="44517248"/>
        <c:scaling>
          <c:orientation val="minMax"/>
        </c:scaling>
        <c:delete val="0"/>
        <c:axPos val="b"/>
        <c:majorTickMark val="out"/>
        <c:minorTickMark val="none"/>
        <c:tickLblPos val="nextTo"/>
        <c:crossAx val="44518784"/>
        <c:crosses val="autoZero"/>
        <c:auto val="1"/>
        <c:lblAlgn val="ctr"/>
        <c:lblOffset val="100"/>
        <c:noMultiLvlLbl val="0"/>
      </c:catAx>
      <c:valAx>
        <c:axId val="44518784"/>
        <c:scaling>
          <c:orientation val="minMax"/>
        </c:scaling>
        <c:delete val="0"/>
        <c:axPos val="l"/>
        <c:majorGridlines/>
        <c:title>
          <c:tx>
            <c:rich>
              <a:bodyPr rot="0" vert="horz"/>
              <a:lstStyle/>
              <a:p>
                <a:pPr>
                  <a:defRPr b="0"/>
                </a:pPr>
                <a:r>
                  <a:rPr lang="de-CH" b="0"/>
                  <a:t>Franken</a:t>
                </a:r>
              </a:p>
            </c:rich>
          </c:tx>
          <c:layout>
            <c:manualLayout>
              <c:xMode val="edge"/>
              <c:yMode val="edge"/>
              <c:x val="3.6596862821685061E-2"/>
              <c:y val="8.5741577384794113E-2"/>
            </c:manualLayout>
          </c:layout>
          <c:overlay val="0"/>
        </c:title>
        <c:numFmt formatCode="#,##0" sourceLinked="0"/>
        <c:majorTickMark val="out"/>
        <c:minorTickMark val="none"/>
        <c:tickLblPos val="nextTo"/>
        <c:crossAx val="44517248"/>
        <c:crosses val="autoZero"/>
        <c:crossBetween val="between"/>
      </c:valAx>
    </c:plotArea>
    <c:legend>
      <c:legendPos val="b"/>
      <c:layout>
        <c:manualLayout>
          <c:xMode val="edge"/>
          <c:yMode val="edge"/>
          <c:x val="0.22558022261106253"/>
          <c:y val="0.90675831504668469"/>
          <c:w val="0.43001227277145915"/>
          <c:h val="7.6848242330364441E-2"/>
        </c:manualLayout>
      </c:layout>
      <c:overlay val="0"/>
    </c:legend>
    <c:plotVisOnly val="1"/>
    <c:dispBlanksAs val="gap"/>
    <c:showDLblsOverMax val="0"/>
  </c:chart>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1"/>
</c:chartSpace>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9524</xdr:colOff>
      <xdr:row>12</xdr:row>
      <xdr:rowOff>0</xdr:rowOff>
    </xdr:from>
    <xdr:to>
      <xdr:col>10</xdr:col>
      <xdr:colOff>3619499</xdr:colOff>
      <xdr:row>13</xdr:row>
      <xdr:rowOff>19050</xdr:rowOff>
    </xdr:to>
    <xdr:sp macro="" textlink="">
      <xdr:nvSpPr>
        <xdr:cNvPr id="1063" name="Rectangle 1"/>
        <xdr:cNvSpPr>
          <a:spLocks noChangeArrowheads="1"/>
        </xdr:cNvSpPr>
      </xdr:nvSpPr>
      <xdr:spPr bwMode="auto">
        <a:xfrm>
          <a:off x="9524" y="1885950"/>
          <a:ext cx="9144000" cy="114300"/>
        </a:xfrm>
        <a:prstGeom prst="rect">
          <a:avLst/>
        </a:prstGeom>
        <a:solidFill>
          <a:srgbClr xmlns:mc="http://schemas.openxmlformats.org/markup-compatibility/2006" xmlns:a14="http://schemas.microsoft.com/office/drawing/2010/main" val="545F60" mc:Ignorable="a14" a14:legacySpreadsheetColorIndex="2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28574</xdr:colOff>
      <xdr:row>14</xdr:row>
      <xdr:rowOff>133351</xdr:rowOff>
    </xdr:from>
    <xdr:to>
      <xdr:col>10</xdr:col>
      <xdr:colOff>504825</xdr:colOff>
      <xdr:row>42</xdr:row>
      <xdr:rowOff>13051</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0.85508</cdr:x>
      <cdr:y>0.95468</cdr:y>
    </cdr:from>
    <cdr:to>
      <cdr:x>1</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393518" y="4213554"/>
          <a:ext cx="1083608" cy="2000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CH" sz="900" b="0" i="0" u="none" strike="noStrike" baseline="0">
              <a:solidFill>
                <a:srgbClr val="000000"/>
              </a:solidFill>
              <a:latin typeface="Arial"/>
              <a:cs typeface="Arial"/>
            </a:rPr>
            <a:t>© Statistik Aargau</a:t>
          </a:r>
        </a:p>
      </cdr:txBody>
    </cdr:sp>
  </cdr:relSizeAnchor>
</c:userShapes>
</file>

<file path=xl/drawings/drawing12.xml><?xml version="1.0" encoding="utf-8"?>
<xdr:wsDr xmlns:xdr="http://schemas.openxmlformats.org/drawingml/2006/spreadsheetDrawing" xmlns:a="http://schemas.openxmlformats.org/drawingml/2006/main">
  <xdr:twoCellAnchor>
    <xdr:from>
      <xdr:col>1</xdr:col>
      <xdr:colOff>47625</xdr:colOff>
      <xdr:row>14</xdr:row>
      <xdr:rowOff>47624</xdr:rowOff>
    </xdr:from>
    <xdr:to>
      <xdr:col>10</xdr:col>
      <xdr:colOff>0</xdr:colOff>
      <xdr:row>42</xdr:row>
      <xdr:rowOff>32097</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0.84416</cdr:x>
      <cdr:y>0.95573</cdr:y>
    </cdr:from>
    <cdr:to>
      <cdr:x>1</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5869642" y="4318327"/>
          <a:ext cx="1083608" cy="2000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CH" sz="900" b="0" i="0" u="none" strike="noStrike" baseline="0">
              <a:solidFill>
                <a:srgbClr val="000000"/>
              </a:solidFill>
              <a:latin typeface="Arial"/>
              <a:cs typeface="Arial"/>
            </a:rPr>
            <a:t>© Statistik Aargau</a:t>
          </a:r>
        </a:p>
      </cdr:txBody>
    </cdr:sp>
  </cdr:relSizeAnchor>
</c:userShapes>
</file>

<file path=xl/drawings/drawing14.xml><?xml version="1.0" encoding="utf-8"?>
<xdr:wsDr xmlns:xdr="http://schemas.openxmlformats.org/drawingml/2006/spreadsheetDrawing" xmlns:a="http://schemas.openxmlformats.org/drawingml/2006/main">
  <xdr:twoCellAnchor>
    <xdr:from>
      <xdr:col>1</xdr:col>
      <xdr:colOff>28574</xdr:colOff>
      <xdr:row>14</xdr:row>
      <xdr:rowOff>0</xdr:rowOff>
    </xdr:from>
    <xdr:to>
      <xdr:col>10</xdr:col>
      <xdr:colOff>676275</xdr:colOff>
      <xdr:row>42</xdr:row>
      <xdr:rowOff>51150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0.85833</cdr:x>
      <cdr:y>0.95637</cdr:y>
    </cdr:from>
    <cdr:to>
      <cdr:x>1</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564968" y="4385004"/>
          <a:ext cx="1083608" cy="2000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CH" sz="900" b="0" i="0" u="none" strike="noStrike" baseline="0">
              <a:solidFill>
                <a:srgbClr val="000000"/>
              </a:solidFill>
              <a:latin typeface="Arial"/>
              <a:cs typeface="Arial"/>
            </a:rPr>
            <a:t>© Statistik Aargau</a:t>
          </a:r>
        </a:p>
      </cdr:txBody>
    </cdr:sp>
  </cdr:relSizeAnchor>
</c:userShapes>
</file>

<file path=xl/drawings/drawing16.xml><?xml version="1.0" encoding="utf-8"?>
<xdr:wsDr xmlns:xdr="http://schemas.openxmlformats.org/drawingml/2006/spreadsheetDrawing" xmlns:a="http://schemas.openxmlformats.org/drawingml/2006/main">
  <xdr:twoCellAnchor>
    <xdr:from>
      <xdr:col>1</xdr:col>
      <xdr:colOff>9525</xdr:colOff>
      <xdr:row>54</xdr:row>
      <xdr:rowOff>0</xdr:rowOff>
    </xdr:from>
    <xdr:to>
      <xdr:col>11</xdr:col>
      <xdr:colOff>1066800</xdr:colOff>
      <xdr:row>82</xdr:row>
      <xdr:rowOff>114300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38099</xdr:colOff>
      <xdr:row>21</xdr:row>
      <xdr:rowOff>128586</xdr:rowOff>
    </xdr:from>
    <xdr:to>
      <xdr:col>11</xdr:col>
      <xdr:colOff>1095374</xdr:colOff>
      <xdr:row>50</xdr:row>
      <xdr:rowOff>85724</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0.87174</cdr:x>
      <cdr:y>0.95696</cdr:y>
    </cdr:from>
    <cdr:to>
      <cdr:x>1</cdr:x>
      <cdr:y>1</cdr:y>
    </cdr:to>
    <cdr:sp macro="" textlink="">
      <cdr:nvSpPr>
        <cdr:cNvPr id="4" name="Text Box 1"/>
        <cdr:cNvSpPr txBox="1">
          <a:spLocks xmlns:a="http://schemas.openxmlformats.org/drawingml/2006/main" noChangeArrowheads="1"/>
        </cdr:cNvSpPr>
      </cdr:nvSpPr>
      <cdr:spPr bwMode="auto">
        <a:xfrm xmlns:a="http://schemas.openxmlformats.org/drawingml/2006/main">
          <a:off x="7365067" y="4448154"/>
          <a:ext cx="1083608" cy="2000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CH" sz="900" b="0" i="0" u="none" strike="noStrike" baseline="0">
              <a:solidFill>
                <a:srgbClr val="000000"/>
              </a:solidFill>
              <a:latin typeface="Arial"/>
              <a:cs typeface="Arial"/>
            </a:rPr>
            <a:t>© Statistik Aargau</a:t>
          </a:r>
        </a:p>
      </cdr:txBody>
    </cdr:sp>
  </cdr:relSizeAnchor>
</c:userShapes>
</file>

<file path=xl/drawings/drawing18.xml><?xml version="1.0" encoding="utf-8"?>
<c:userShapes xmlns:c="http://schemas.openxmlformats.org/drawingml/2006/chart">
  <cdr:relSizeAnchor xmlns:cdr="http://schemas.openxmlformats.org/drawingml/2006/chartDrawing">
    <cdr:from>
      <cdr:x>0.87174</cdr:x>
      <cdr:y>0.95701</cdr:y>
    </cdr:from>
    <cdr:to>
      <cdr:x>1</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7365067" y="4452917"/>
          <a:ext cx="1083608" cy="2000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CH" sz="900" b="0" i="0" u="none" strike="noStrike" baseline="0">
              <a:solidFill>
                <a:srgbClr val="000000"/>
              </a:solidFill>
              <a:latin typeface="Arial"/>
              <a:cs typeface="Arial"/>
            </a:rPr>
            <a:t>© Statistik Aargau</a:t>
          </a:r>
        </a:p>
      </cdr:txBody>
    </cdr:sp>
  </cdr:relSizeAnchor>
</c:userShapes>
</file>

<file path=xl/drawings/drawing19.xml><?xml version="1.0" encoding="utf-8"?>
<xdr:wsDr xmlns:xdr="http://schemas.openxmlformats.org/drawingml/2006/spreadsheetDrawing" xmlns:a="http://schemas.openxmlformats.org/drawingml/2006/main">
  <xdr:twoCellAnchor editAs="oneCell">
    <xdr:from>
      <xdr:col>0</xdr:col>
      <xdr:colOff>123825</xdr:colOff>
      <xdr:row>2</xdr:row>
      <xdr:rowOff>9524</xdr:rowOff>
    </xdr:from>
    <xdr:to>
      <xdr:col>12</xdr:col>
      <xdr:colOff>598950</xdr:colOff>
      <xdr:row>60</xdr:row>
      <xdr:rowOff>85725</xdr:rowOff>
    </xdr:to>
    <xdr:pic>
      <xdr:nvPicPr>
        <xdr:cNvPr id="3" name="Grafik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3523" b="4304"/>
        <a:stretch/>
      </xdr:blipFill>
      <xdr:spPr>
        <a:xfrm>
          <a:off x="123825" y="371474"/>
          <a:ext cx="9000000" cy="94678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123824</xdr:colOff>
      <xdr:row>12</xdr:row>
      <xdr:rowOff>80962</xdr:rowOff>
    </xdr:from>
    <xdr:to>
      <xdr:col>10</xdr:col>
      <xdr:colOff>752475</xdr:colOff>
      <xdr:row>40</xdr:row>
      <xdr:rowOff>19050</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0.88137</cdr:x>
      <cdr:y>0.95527</cdr:y>
    </cdr:from>
    <cdr:to>
      <cdr:x>1</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8050868" y="4271942"/>
          <a:ext cx="1083608" cy="2000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CH" sz="900" b="0" i="0" u="none" strike="noStrike" baseline="0">
              <a:solidFill>
                <a:srgbClr val="000000"/>
              </a:solidFill>
              <a:latin typeface="Arial"/>
              <a:cs typeface="Arial"/>
            </a:rPr>
            <a:t>© Statistik Aargau</a:t>
          </a: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0</xdr:colOff>
      <xdr:row>20</xdr:row>
      <xdr:rowOff>161924</xdr:rowOff>
    </xdr:from>
    <xdr:to>
      <xdr:col>11</xdr:col>
      <xdr:colOff>800100</xdr:colOff>
      <xdr:row>47</xdr:row>
      <xdr:rowOff>152400</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0.86833</cdr:x>
      <cdr:y>0.95414</cdr:y>
    </cdr:from>
    <cdr:to>
      <cdr:x>1</cdr:x>
      <cdr:y>1</cdr:y>
    </cdr:to>
    <cdr:sp macro="" textlink="">
      <cdr:nvSpPr>
        <cdr:cNvPr id="3" name="Text Box 1"/>
        <cdr:cNvSpPr txBox="1">
          <a:spLocks xmlns:a="http://schemas.openxmlformats.org/drawingml/2006/main" noChangeArrowheads="1"/>
        </cdr:cNvSpPr>
      </cdr:nvSpPr>
      <cdr:spPr bwMode="auto">
        <a:xfrm xmlns:a="http://schemas.openxmlformats.org/drawingml/2006/main">
          <a:off x="7145992" y="4162405"/>
          <a:ext cx="1083608" cy="2000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CH" sz="900" b="0" i="0" u="none" strike="noStrike" baseline="0">
              <a:solidFill>
                <a:srgbClr val="000000"/>
              </a:solidFill>
              <a:latin typeface="Arial"/>
              <a:cs typeface="Arial"/>
            </a:rPr>
            <a:t>© Statistik Aargau</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123824</xdr:colOff>
      <xdr:row>39</xdr:row>
      <xdr:rowOff>0</xdr:rowOff>
    </xdr:from>
    <xdr:to>
      <xdr:col>12</xdr:col>
      <xdr:colOff>971549</xdr:colOff>
      <xdr:row>39</xdr:row>
      <xdr:rowOff>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10205</xdr:colOff>
      <xdr:row>32</xdr:row>
      <xdr:rowOff>118382</xdr:rowOff>
    </xdr:from>
    <xdr:to>
      <xdr:col>11</xdr:col>
      <xdr:colOff>485774</xdr:colOff>
      <xdr:row>68</xdr:row>
      <xdr:rowOff>12246</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0.89824</cdr:x>
      <cdr:y>0.96505</cdr:y>
    </cdr:from>
    <cdr:to>
      <cdr:x>1</cdr:x>
      <cdr:y>1</cdr:y>
    </cdr:to>
    <cdr:sp macro="" textlink="">
      <cdr:nvSpPr>
        <cdr:cNvPr id="4" name="Text Box 1"/>
        <cdr:cNvSpPr txBox="1">
          <a:spLocks xmlns:a="http://schemas.openxmlformats.org/drawingml/2006/main" noChangeArrowheads="1"/>
        </cdr:cNvSpPr>
      </cdr:nvSpPr>
      <cdr:spPr bwMode="auto">
        <a:xfrm xmlns:a="http://schemas.openxmlformats.org/drawingml/2006/main">
          <a:off x="9564661" y="5523118"/>
          <a:ext cx="1083608" cy="2000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CH" sz="900" b="0" i="0" u="none" strike="noStrike" baseline="0">
              <a:solidFill>
                <a:srgbClr val="000000"/>
              </a:solidFill>
              <a:latin typeface="Arial"/>
              <a:cs typeface="Arial"/>
            </a:rPr>
            <a:t>© Statistik Aargau</a:t>
          </a: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57149</xdr:colOff>
      <xdr:row>14</xdr:row>
      <xdr:rowOff>138112</xdr:rowOff>
    </xdr:from>
    <xdr:to>
      <xdr:col>9</xdr:col>
      <xdr:colOff>733425</xdr:colOff>
      <xdr:row>42</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0.84351</cdr:x>
      <cdr:y>0.95469</cdr:y>
    </cdr:from>
    <cdr:to>
      <cdr:x>1</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5841068" y="4214792"/>
          <a:ext cx="1083608" cy="2000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CH" sz="900" b="0" i="0" u="none" strike="noStrike" baseline="0">
              <a:solidFill>
                <a:srgbClr val="000000"/>
              </a:solidFill>
              <a:latin typeface="Arial"/>
              <a:cs typeface="Arial"/>
            </a:rPr>
            <a:t>© Statistik Aargau</a:t>
          </a: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g.ch/statistik" TargetMode="Externa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AK66"/>
  <sheetViews>
    <sheetView showGridLines="0" tabSelected="1" zoomScaleNormal="100" zoomScaleSheetLayoutView="100" workbookViewId="0">
      <selection activeCell="B4" sqref="B4"/>
    </sheetView>
  </sheetViews>
  <sheetFormatPr baseColWidth="10" defaultRowHeight="12.75" x14ac:dyDescent="0.2"/>
  <cols>
    <col min="1" max="1" width="1.5703125" style="5" customWidth="1"/>
    <col min="2" max="2" width="7.42578125" style="5" customWidth="1"/>
    <col min="3" max="3" width="4.28515625" style="25" customWidth="1"/>
    <col min="4" max="4" width="2.140625" style="5" customWidth="1"/>
    <col min="5" max="10" width="11.42578125" style="5"/>
    <col min="11" max="11" width="53.7109375" style="5" customWidth="1"/>
    <col min="12" max="16384" width="11.42578125" style="5"/>
  </cols>
  <sheetData>
    <row r="1" spans="1:28" x14ac:dyDescent="0.2">
      <c r="A1" s="27" t="s">
        <v>208</v>
      </c>
      <c r="B1" s="27"/>
      <c r="C1" s="28"/>
      <c r="D1" s="27"/>
      <c r="E1" s="27"/>
      <c r="K1" s="6"/>
    </row>
    <row r="2" spans="1:28" ht="12" customHeight="1" x14ac:dyDescent="0.2">
      <c r="A2" s="267" t="s">
        <v>206</v>
      </c>
      <c r="B2" s="267"/>
      <c r="C2" s="267"/>
      <c r="D2" s="267"/>
      <c r="E2" s="267"/>
    </row>
    <row r="3" spans="1:28" x14ac:dyDescent="0.2">
      <c r="A3" s="27" t="s">
        <v>207</v>
      </c>
      <c r="B3" s="27"/>
      <c r="C3" s="28"/>
      <c r="D3" s="27"/>
      <c r="E3" s="27"/>
    </row>
    <row r="4" spans="1:28" x14ac:dyDescent="0.2">
      <c r="A4" s="29"/>
      <c r="B4" s="29"/>
      <c r="C4" s="30"/>
      <c r="D4" s="29"/>
      <c r="E4" s="29"/>
    </row>
    <row r="5" spans="1:28" s="7" customFormat="1" ht="12" x14ac:dyDescent="0.2"/>
    <row r="6" spans="1:28" s="7" customFormat="1" ht="12" x14ac:dyDescent="0.2"/>
    <row r="7" spans="1:28" s="7" customFormat="1" ht="12" x14ac:dyDescent="0.2"/>
    <row r="11" spans="1:28" ht="20.25" x14ac:dyDescent="0.3">
      <c r="K11" s="8" t="s">
        <v>588</v>
      </c>
    </row>
    <row r="12" spans="1:28" ht="3.75" customHeight="1" x14ac:dyDescent="0.3">
      <c r="K12" s="8"/>
    </row>
    <row r="13" spans="1:28" ht="7.5" customHeight="1" x14ac:dyDescent="0.2"/>
    <row r="14" spans="1:28" ht="8.25" customHeight="1" x14ac:dyDescent="0.2"/>
    <row r="15" spans="1:28" ht="8.25" customHeight="1" x14ac:dyDescent="0.2"/>
    <row r="16" spans="1:28" ht="16.5" customHeight="1" x14ac:dyDescent="0.2">
      <c r="AA16" s="133"/>
      <c r="AB16" s="161"/>
    </row>
    <row r="17" spans="1:37" ht="16.5" customHeight="1" x14ac:dyDescent="0.25">
      <c r="A17" s="162" t="s">
        <v>21</v>
      </c>
      <c r="B17" s="163"/>
      <c r="C17" s="5"/>
      <c r="AA17" s="162"/>
      <c r="AB17" s="163"/>
    </row>
    <row r="18" spans="1:37" ht="15.75" x14ac:dyDescent="0.25">
      <c r="A18" s="162"/>
      <c r="B18" s="163"/>
      <c r="C18" s="5"/>
      <c r="AA18" s="133"/>
      <c r="AB18" s="161"/>
    </row>
    <row r="19" spans="1:37" ht="12.75" customHeight="1" x14ac:dyDescent="0.2">
      <c r="B19" s="164" t="s">
        <v>429</v>
      </c>
      <c r="C19" s="134"/>
      <c r="E19" s="165"/>
      <c r="F19" s="166"/>
      <c r="G19" s="166"/>
      <c r="H19" s="166"/>
      <c r="I19" s="166"/>
      <c r="J19" s="166"/>
      <c r="K19" s="166"/>
      <c r="AB19" s="133"/>
      <c r="AC19" s="134"/>
      <c r="AD19" s="135"/>
      <c r="AE19" s="268"/>
      <c r="AF19" s="268"/>
      <c r="AG19" s="268"/>
      <c r="AH19" s="268"/>
      <c r="AI19" s="268"/>
      <c r="AJ19" s="268"/>
      <c r="AK19" s="268"/>
    </row>
    <row r="20" spans="1:37" ht="12.75" customHeight="1" x14ac:dyDescent="0.2">
      <c r="B20" s="246" t="s">
        <v>209</v>
      </c>
      <c r="C20" s="247" t="s">
        <v>484</v>
      </c>
      <c r="D20" s="248"/>
      <c r="E20" s="266" t="s">
        <v>594</v>
      </c>
      <c r="F20" s="266"/>
      <c r="G20" s="266"/>
      <c r="H20" s="266"/>
      <c r="I20" s="266"/>
      <c r="J20" s="266"/>
      <c r="K20" s="266"/>
      <c r="AB20" s="133"/>
      <c r="AC20" s="134"/>
      <c r="AD20" s="135"/>
      <c r="AE20" s="264"/>
      <c r="AF20" s="264"/>
      <c r="AG20" s="264"/>
      <c r="AH20" s="264"/>
      <c r="AI20" s="264"/>
      <c r="AJ20" s="264"/>
      <c r="AK20" s="264"/>
    </row>
    <row r="21" spans="1:37" ht="12.75" customHeight="1" x14ac:dyDescent="0.2">
      <c r="B21" s="246" t="s">
        <v>209</v>
      </c>
      <c r="C21" s="247" t="s">
        <v>485</v>
      </c>
      <c r="D21" s="248"/>
      <c r="E21" s="266" t="s">
        <v>595</v>
      </c>
      <c r="F21" s="266"/>
      <c r="G21" s="266"/>
      <c r="H21" s="266"/>
      <c r="I21" s="266"/>
      <c r="J21" s="266"/>
      <c r="K21" s="266"/>
      <c r="AB21" s="133"/>
      <c r="AC21" s="134"/>
      <c r="AD21" s="135"/>
      <c r="AE21" s="199"/>
      <c r="AF21" s="199"/>
      <c r="AG21" s="199"/>
      <c r="AH21" s="199"/>
      <c r="AI21" s="199"/>
      <c r="AJ21" s="199"/>
      <c r="AK21" s="199"/>
    </row>
    <row r="22" spans="1:37" x14ac:dyDescent="0.2">
      <c r="B22" s="246"/>
      <c r="C22" s="249"/>
      <c r="D22" s="248"/>
      <c r="E22" s="250"/>
      <c r="F22" s="250"/>
      <c r="G22" s="250"/>
      <c r="H22" s="250"/>
      <c r="I22" s="250"/>
      <c r="J22" s="250"/>
      <c r="K22" s="250"/>
      <c r="AB22" s="133"/>
      <c r="AC22" s="167"/>
      <c r="AD22" s="135"/>
      <c r="AE22" s="264"/>
      <c r="AF22" s="264"/>
      <c r="AG22" s="264"/>
      <c r="AH22" s="264"/>
      <c r="AI22" s="264"/>
      <c r="AJ22" s="264"/>
      <c r="AK22" s="264"/>
    </row>
    <row r="23" spans="1:37" x14ac:dyDescent="0.2">
      <c r="B23" s="251" t="s">
        <v>213</v>
      </c>
      <c r="C23" s="249"/>
      <c r="D23" s="248"/>
      <c r="E23" s="250"/>
      <c r="F23" s="250"/>
      <c r="G23" s="250"/>
      <c r="H23" s="250"/>
      <c r="I23" s="250"/>
      <c r="J23" s="250"/>
      <c r="K23" s="250"/>
      <c r="AB23" s="133"/>
      <c r="AC23" s="135"/>
      <c r="AE23" s="264"/>
      <c r="AF23" s="264"/>
      <c r="AG23" s="264"/>
      <c r="AH23" s="264"/>
      <c r="AI23" s="264"/>
      <c r="AJ23" s="264"/>
      <c r="AK23" s="264"/>
    </row>
    <row r="24" spans="1:37" x14ac:dyDescent="0.2">
      <c r="B24" s="246" t="s">
        <v>209</v>
      </c>
      <c r="C24" s="247" t="s">
        <v>486</v>
      </c>
      <c r="D24" s="248"/>
      <c r="E24" s="266" t="s">
        <v>596</v>
      </c>
      <c r="F24" s="266"/>
      <c r="G24" s="266"/>
      <c r="H24" s="266"/>
      <c r="I24" s="266"/>
      <c r="J24" s="266"/>
      <c r="K24" s="266"/>
      <c r="AB24" s="133"/>
      <c r="AC24" s="167"/>
      <c r="AD24" s="135"/>
      <c r="AE24" s="264"/>
      <c r="AF24" s="264"/>
      <c r="AG24" s="264"/>
      <c r="AH24" s="264"/>
      <c r="AI24" s="264"/>
      <c r="AJ24" s="264"/>
      <c r="AK24" s="264"/>
    </row>
    <row r="25" spans="1:37" x14ac:dyDescent="0.2">
      <c r="B25" s="246" t="s">
        <v>209</v>
      </c>
      <c r="C25" s="247" t="s">
        <v>535</v>
      </c>
      <c r="D25" s="248"/>
      <c r="E25" s="266" t="s">
        <v>599</v>
      </c>
      <c r="F25" s="266"/>
      <c r="G25" s="266"/>
      <c r="H25" s="266"/>
      <c r="I25" s="266"/>
      <c r="J25" s="266"/>
      <c r="K25" s="266"/>
      <c r="AB25" s="133"/>
      <c r="AC25" s="167"/>
      <c r="AD25" s="135"/>
      <c r="AE25" s="152"/>
      <c r="AF25" s="152"/>
      <c r="AG25" s="152"/>
      <c r="AH25" s="152"/>
      <c r="AI25" s="152"/>
      <c r="AJ25" s="152"/>
      <c r="AK25" s="152"/>
    </row>
    <row r="26" spans="1:37" x14ac:dyDescent="0.2">
      <c r="B26" s="246" t="s">
        <v>209</v>
      </c>
      <c r="C26" s="247" t="s">
        <v>536</v>
      </c>
      <c r="D26" s="248"/>
      <c r="E26" s="266" t="s">
        <v>600</v>
      </c>
      <c r="F26" s="266"/>
      <c r="G26" s="266"/>
      <c r="H26" s="266"/>
      <c r="I26" s="266"/>
      <c r="J26" s="266"/>
      <c r="K26" s="266"/>
      <c r="AB26" s="133"/>
      <c r="AC26" s="167"/>
      <c r="AD26" s="135"/>
      <c r="AE26" s="175"/>
      <c r="AF26" s="175"/>
      <c r="AG26" s="175"/>
      <c r="AH26" s="175"/>
      <c r="AI26" s="175"/>
      <c r="AJ26" s="175"/>
      <c r="AK26" s="175"/>
    </row>
    <row r="27" spans="1:37" x14ac:dyDescent="0.2">
      <c r="B27" s="246" t="s">
        <v>209</v>
      </c>
      <c r="C27" s="247" t="s">
        <v>537</v>
      </c>
      <c r="D27" s="246"/>
      <c r="E27" s="266" t="s">
        <v>621</v>
      </c>
      <c r="F27" s="266"/>
      <c r="G27" s="266"/>
      <c r="H27" s="266"/>
      <c r="I27" s="266"/>
      <c r="J27" s="266"/>
      <c r="K27" s="266"/>
      <c r="AB27" s="133"/>
      <c r="AC27" s="134"/>
      <c r="AD27" s="135"/>
      <c r="AE27" s="264"/>
      <c r="AF27" s="264"/>
      <c r="AG27" s="264"/>
      <c r="AH27" s="264"/>
      <c r="AI27" s="264"/>
      <c r="AJ27" s="264"/>
      <c r="AK27" s="264"/>
    </row>
    <row r="28" spans="1:37" x14ac:dyDescent="0.2">
      <c r="B28" s="246" t="s">
        <v>209</v>
      </c>
      <c r="C28" s="247" t="s">
        <v>526</v>
      </c>
      <c r="D28" s="248"/>
      <c r="E28" s="266" t="s">
        <v>598</v>
      </c>
      <c r="F28" s="266"/>
      <c r="G28" s="266"/>
      <c r="H28" s="266"/>
      <c r="I28" s="266"/>
      <c r="J28" s="266"/>
      <c r="K28" s="266"/>
      <c r="AB28" s="133"/>
      <c r="AC28" s="134"/>
      <c r="AD28" s="135"/>
      <c r="AE28" s="264"/>
      <c r="AF28" s="264"/>
      <c r="AG28" s="264"/>
      <c r="AH28" s="264"/>
      <c r="AI28" s="264"/>
      <c r="AJ28" s="264"/>
      <c r="AK28" s="264"/>
    </row>
    <row r="29" spans="1:37" x14ac:dyDescent="0.2">
      <c r="B29" s="246" t="s">
        <v>209</v>
      </c>
      <c r="C29" s="247" t="s">
        <v>487</v>
      </c>
      <c r="D29" s="248"/>
      <c r="E29" s="266" t="s">
        <v>597</v>
      </c>
      <c r="F29" s="266"/>
      <c r="G29" s="266"/>
      <c r="H29" s="266"/>
      <c r="I29" s="266"/>
      <c r="J29" s="266"/>
      <c r="K29" s="266"/>
      <c r="AB29" s="133"/>
      <c r="AC29" s="134"/>
      <c r="AD29" s="135"/>
      <c r="AE29" s="264"/>
      <c r="AF29" s="264"/>
      <c r="AG29" s="264"/>
      <c r="AH29" s="264"/>
      <c r="AI29" s="264"/>
      <c r="AJ29" s="264"/>
      <c r="AK29" s="264"/>
    </row>
    <row r="30" spans="1:37" x14ac:dyDescent="0.2">
      <c r="B30" s="246" t="s">
        <v>209</v>
      </c>
      <c r="C30" s="247" t="s">
        <v>488</v>
      </c>
      <c r="D30" s="248"/>
      <c r="E30" s="266" t="s">
        <v>601</v>
      </c>
      <c r="F30" s="266"/>
      <c r="G30" s="266"/>
      <c r="H30" s="266"/>
      <c r="I30" s="266"/>
      <c r="J30" s="266"/>
      <c r="K30" s="266"/>
      <c r="AB30" s="133"/>
      <c r="AC30" s="134"/>
      <c r="AD30" s="135"/>
      <c r="AE30" s="265"/>
      <c r="AF30" s="264"/>
      <c r="AG30" s="264"/>
      <c r="AH30" s="264"/>
      <c r="AI30" s="264"/>
      <c r="AJ30" s="264"/>
      <c r="AK30" s="264"/>
    </row>
    <row r="31" spans="1:37" x14ac:dyDescent="0.2">
      <c r="B31" s="246" t="s">
        <v>209</v>
      </c>
      <c r="C31" s="247" t="s">
        <v>538</v>
      </c>
      <c r="D31" s="248"/>
      <c r="E31" s="266" t="s">
        <v>602</v>
      </c>
      <c r="F31" s="266"/>
      <c r="G31" s="266"/>
      <c r="H31" s="266"/>
      <c r="I31" s="266"/>
      <c r="J31" s="266"/>
      <c r="K31" s="266"/>
      <c r="AB31" s="133"/>
      <c r="AC31" s="134"/>
      <c r="AD31" s="135"/>
      <c r="AE31" s="182"/>
      <c r="AF31" s="181"/>
      <c r="AG31" s="181"/>
      <c r="AH31" s="181"/>
      <c r="AI31" s="181"/>
      <c r="AJ31" s="181"/>
      <c r="AK31" s="181"/>
    </row>
    <row r="32" spans="1:37" x14ac:dyDescent="0.2">
      <c r="B32" s="246"/>
      <c r="C32" s="247"/>
      <c r="D32" s="248"/>
      <c r="E32" s="252"/>
      <c r="F32" s="252"/>
      <c r="G32" s="252"/>
      <c r="H32" s="252"/>
      <c r="I32" s="252"/>
      <c r="J32" s="252"/>
      <c r="K32" s="252"/>
      <c r="AB32" s="133"/>
      <c r="AC32" s="134"/>
      <c r="AD32" s="135"/>
      <c r="AE32" s="265"/>
      <c r="AF32" s="264"/>
      <c r="AG32" s="264"/>
      <c r="AH32" s="264"/>
      <c r="AI32" s="264"/>
      <c r="AJ32" s="264"/>
      <c r="AK32" s="264"/>
    </row>
    <row r="33" spans="2:37" x14ac:dyDescent="0.2">
      <c r="B33" s="251" t="s">
        <v>583</v>
      </c>
      <c r="C33" s="247"/>
      <c r="D33" s="248"/>
      <c r="E33" s="252"/>
      <c r="F33" s="252"/>
      <c r="G33" s="252"/>
      <c r="H33" s="252"/>
      <c r="I33" s="252"/>
      <c r="J33" s="252"/>
      <c r="K33" s="252"/>
      <c r="AB33" s="133"/>
      <c r="AC33" s="134"/>
      <c r="AD33" s="135"/>
      <c r="AE33" s="264"/>
      <c r="AF33" s="264"/>
      <c r="AG33" s="264"/>
      <c r="AH33" s="264"/>
      <c r="AI33" s="264"/>
      <c r="AJ33" s="264"/>
      <c r="AK33" s="264"/>
    </row>
    <row r="34" spans="2:37" x14ac:dyDescent="0.2">
      <c r="B34" s="246" t="s">
        <v>209</v>
      </c>
      <c r="C34" s="247" t="s">
        <v>539</v>
      </c>
      <c r="D34" s="248"/>
      <c r="E34" s="266" t="s">
        <v>603</v>
      </c>
      <c r="F34" s="266"/>
      <c r="G34" s="266"/>
      <c r="H34" s="266"/>
      <c r="I34" s="266"/>
      <c r="J34" s="266"/>
      <c r="K34" s="266"/>
      <c r="AB34" s="133"/>
      <c r="AC34" s="134"/>
      <c r="AD34" s="135"/>
      <c r="AE34" s="264"/>
      <c r="AF34" s="264"/>
      <c r="AG34" s="264"/>
      <c r="AH34" s="264"/>
      <c r="AI34" s="264"/>
      <c r="AJ34" s="264"/>
      <c r="AK34" s="264"/>
    </row>
    <row r="35" spans="2:37" x14ac:dyDescent="0.2">
      <c r="B35" s="246" t="s">
        <v>209</v>
      </c>
      <c r="C35" s="247" t="s">
        <v>540</v>
      </c>
      <c r="D35" s="248"/>
      <c r="E35" s="266" t="s">
        <v>604</v>
      </c>
      <c r="F35" s="266"/>
      <c r="G35" s="266"/>
      <c r="H35" s="266"/>
      <c r="I35" s="266"/>
      <c r="J35" s="266"/>
      <c r="K35" s="266"/>
      <c r="AB35" s="133"/>
      <c r="AC35" s="134"/>
      <c r="AD35" s="135"/>
      <c r="AE35" s="264"/>
      <c r="AF35" s="264"/>
      <c r="AG35" s="264"/>
      <c r="AH35" s="264"/>
      <c r="AI35" s="264"/>
      <c r="AJ35" s="264"/>
      <c r="AK35" s="264"/>
    </row>
    <row r="36" spans="2:37" x14ac:dyDescent="0.2">
      <c r="B36" s="246" t="s">
        <v>209</v>
      </c>
      <c r="C36" s="247" t="s">
        <v>541</v>
      </c>
      <c r="D36" s="248"/>
      <c r="E36" s="266" t="s">
        <v>605</v>
      </c>
      <c r="F36" s="266"/>
      <c r="G36" s="266"/>
      <c r="H36" s="266"/>
      <c r="I36" s="266"/>
      <c r="J36" s="266"/>
      <c r="K36" s="266"/>
      <c r="AB36" s="133"/>
      <c r="AC36" s="134"/>
      <c r="AD36" s="135"/>
      <c r="AE36" s="264"/>
      <c r="AF36" s="264"/>
      <c r="AG36" s="264"/>
      <c r="AH36" s="264"/>
      <c r="AI36" s="264"/>
      <c r="AJ36" s="264"/>
      <c r="AK36" s="264"/>
    </row>
    <row r="37" spans="2:37" x14ac:dyDescent="0.2">
      <c r="B37" s="246" t="s">
        <v>209</v>
      </c>
      <c r="C37" s="247" t="s">
        <v>542</v>
      </c>
      <c r="D37" s="248"/>
      <c r="E37" s="266" t="s">
        <v>606</v>
      </c>
      <c r="F37" s="266"/>
      <c r="G37" s="266"/>
      <c r="H37" s="266"/>
      <c r="I37" s="266"/>
      <c r="J37" s="266"/>
      <c r="K37" s="266"/>
      <c r="AB37" s="133"/>
      <c r="AC37" s="134"/>
      <c r="AD37" s="135"/>
      <c r="AE37" s="264"/>
      <c r="AF37" s="264"/>
      <c r="AG37" s="264"/>
      <c r="AH37" s="264"/>
      <c r="AI37" s="264"/>
      <c r="AJ37" s="264"/>
      <c r="AK37" s="264"/>
    </row>
    <row r="38" spans="2:37" x14ac:dyDescent="0.2">
      <c r="B38" s="246" t="s">
        <v>209</v>
      </c>
      <c r="C38" s="247" t="s">
        <v>543</v>
      </c>
      <c r="D38" s="248"/>
      <c r="E38" s="266" t="s">
        <v>607</v>
      </c>
      <c r="F38" s="266"/>
      <c r="G38" s="266"/>
      <c r="H38" s="266"/>
      <c r="I38" s="266"/>
      <c r="J38" s="266"/>
      <c r="K38" s="266"/>
      <c r="AB38" s="133"/>
      <c r="AC38" s="134"/>
      <c r="AD38" s="135"/>
      <c r="AE38" s="264"/>
      <c r="AF38" s="264"/>
      <c r="AG38" s="264"/>
      <c r="AH38" s="264"/>
      <c r="AI38" s="264"/>
      <c r="AJ38" s="264"/>
      <c r="AK38" s="264"/>
    </row>
    <row r="39" spans="2:37" x14ac:dyDescent="0.2">
      <c r="B39" s="246" t="s">
        <v>209</v>
      </c>
      <c r="C39" s="247" t="s">
        <v>544</v>
      </c>
      <c r="D39" s="248"/>
      <c r="E39" s="266" t="s">
        <v>608</v>
      </c>
      <c r="F39" s="266"/>
      <c r="G39" s="266"/>
      <c r="H39" s="266"/>
      <c r="I39" s="266"/>
      <c r="J39" s="266"/>
      <c r="K39" s="266"/>
      <c r="AC39" s="25"/>
    </row>
    <row r="40" spans="2:37" ht="15" customHeight="1" x14ac:dyDescent="0.2">
      <c r="B40" s="246"/>
      <c r="C40" s="253"/>
      <c r="D40" s="248"/>
      <c r="E40" s="252"/>
      <c r="F40" s="252"/>
      <c r="G40" s="252"/>
      <c r="H40" s="252"/>
      <c r="I40" s="252"/>
      <c r="J40" s="252"/>
      <c r="K40" s="252"/>
      <c r="AB40" s="168"/>
      <c r="AC40" s="169"/>
    </row>
    <row r="41" spans="2:37" ht="15" customHeight="1" x14ac:dyDescent="0.2">
      <c r="B41" s="251" t="s">
        <v>584</v>
      </c>
      <c r="C41" s="249"/>
      <c r="D41" s="248"/>
      <c r="E41" s="252"/>
      <c r="F41" s="252"/>
      <c r="G41" s="252"/>
      <c r="H41" s="252"/>
      <c r="I41" s="252"/>
      <c r="J41" s="252"/>
      <c r="K41" s="252"/>
      <c r="AB41" s="133"/>
      <c r="AC41" s="167"/>
      <c r="AD41" s="135"/>
      <c r="AE41" s="264"/>
      <c r="AF41" s="264"/>
      <c r="AG41" s="264"/>
      <c r="AH41" s="264"/>
      <c r="AI41" s="264"/>
      <c r="AJ41" s="264"/>
      <c r="AK41" s="264"/>
    </row>
    <row r="42" spans="2:37" ht="12.75" customHeight="1" x14ac:dyDescent="0.2">
      <c r="B42" s="246" t="s">
        <v>209</v>
      </c>
      <c r="C42" s="247" t="s">
        <v>527</v>
      </c>
      <c r="D42" s="248"/>
      <c r="E42" s="266" t="s">
        <v>609</v>
      </c>
      <c r="F42" s="266"/>
      <c r="G42" s="266"/>
      <c r="H42" s="266"/>
      <c r="I42" s="266"/>
      <c r="J42" s="266"/>
      <c r="K42" s="266"/>
      <c r="AB42" s="133"/>
      <c r="AC42" s="167"/>
      <c r="AD42" s="135"/>
      <c r="AE42" s="264"/>
      <c r="AF42" s="264"/>
      <c r="AG42" s="264"/>
      <c r="AH42" s="264"/>
      <c r="AI42" s="264"/>
      <c r="AJ42" s="264"/>
      <c r="AK42" s="264"/>
    </row>
    <row r="43" spans="2:37" x14ac:dyDescent="0.2">
      <c r="B43" s="246" t="s">
        <v>209</v>
      </c>
      <c r="C43" s="247" t="s">
        <v>489</v>
      </c>
      <c r="D43" s="248"/>
      <c r="E43" s="266" t="s">
        <v>612</v>
      </c>
      <c r="F43" s="266"/>
      <c r="G43" s="266"/>
      <c r="H43" s="266"/>
      <c r="I43" s="266"/>
      <c r="J43" s="266"/>
      <c r="K43" s="266"/>
      <c r="AB43" s="133"/>
      <c r="AC43" s="167"/>
      <c r="AD43" s="135"/>
      <c r="AE43" s="264"/>
      <c r="AF43" s="264"/>
      <c r="AG43" s="264"/>
      <c r="AH43" s="264"/>
      <c r="AI43" s="264"/>
      <c r="AJ43" s="264"/>
      <c r="AK43" s="264"/>
    </row>
    <row r="44" spans="2:37" ht="12.75" customHeight="1" x14ac:dyDescent="0.2">
      <c r="B44" s="246" t="s">
        <v>209</v>
      </c>
      <c r="C44" s="247" t="s">
        <v>490</v>
      </c>
      <c r="D44" s="248"/>
      <c r="E44" s="266" t="s">
        <v>610</v>
      </c>
      <c r="F44" s="266"/>
      <c r="G44" s="266"/>
      <c r="H44" s="266"/>
      <c r="I44" s="266"/>
      <c r="J44" s="266"/>
      <c r="K44" s="266"/>
      <c r="AB44" s="133"/>
      <c r="AC44" s="167"/>
      <c r="AD44" s="135"/>
      <c r="AE44" s="264"/>
      <c r="AF44" s="264"/>
      <c r="AG44" s="264"/>
      <c r="AH44" s="264"/>
      <c r="AI44" s="264"/>
      <c r="AJ44" s="264"/>
      <c r="AK44" s="264"/>
    </row>
    <row r="45" spans="2:37" ht="12.75" customHeight="1" x14ac:dyDescent="0.2">
      <c r="B45" s="246" t="s">
        <v>209</v>
      </c>
      <c r="C45" s="247" t="s">
        <v>491</v>
      </c>
      <c r="D45" s="248"/>
      <c r="E45" s="266" t="s">
        <v>620</v>
      </c>
      <c r="F45" s="266"/>
      <c r="G45" s="266"/>
      <c r="H45" s="266"/>
      <c r="I45" s="266"/>
      <c r="J45" s="266"/>
      <c r="K45" s="266"/>
      <c r="AB45" s="133"/>
      <c r="AC45" s="167"/>
      <c r="AD45" s="135"/>
      <c r="AE45" s="264"/>
      <c r="AF45" s="264"/>
      <c r="AG45" s="264"/>
      <c r="AH45" s="264"/>
      <c r="AI45" s="264"/>
      <c r="AJ45" s="264"/>
      <c r="AK45" s="264"/>
    </row>
    <row r="46" spans="2:37" x14ac:dyDescent="0.2">
      <c r="B46" s="246"/>
      <c r="C46" s="247"/>
      <c r="D46" s="248"/>
      <c r="E46" s="252"/>
      <c r="F46" s="252"/>
      <c r="G46" s="252"/>
      <c r="H46" s="252"/>
      <c r="I46" s="252"/>
      <c r="J46" s="252"/>
      <c r="K46" s="252"/>
      <c r="AB46" s="133"/>
      <c r="AC46" s="167"/>
      <c r="AD46" s="135"/>
      <c r="AE46" s="264"/>
      <c r="AF46" s="264"/>
      <c r="AG46" s="264"/>
      <c r="AH46" s="264"/>
      <c r="AI46" s="264"/>
      <c r="AJ46" s="264"/>
      <c r="AK46" s="264"/>
    </row>
    <row r="47" spans="2:37" ht="12.75" customHeight="1" x14ac:dyDescent="0.2">
      <c r="B47" s="251" t="s">
        <v>430</v>
      </c>
      <c r="C47" s="247"/>
      <c r="D47" s="248"/>
      <c r="E47" s="252"/>
      <c r="F47" s="252"/>
      <c r="G47" s="252"/>
      <c r="H47" s="252"/>
      <c r="I47" s="252"/>
      <c r="J47" s="252"/>
      <c r="K47" s="252"/>
      <c r="AB47" s="133"/>
      <c r="AC47" s="167"/>
      <c r="AD47" s="135"/>
      <c r="AE47" s="264"/>
      <c r="AF47" s="264"/>
      <c r="AG47" s="264"/>
      <c r="AH47" s="264"/>
      <c r="AI47" s="264"/>
      <c r="AJ47" s="264"/>
      <c r="AK47" s="264"/>
    </row>
    <row r="48" spans="2:37" x14ac:dyDescent="0.2">
      <c r="B48" s="246" t="s">
        <v>209</v>
      </c>
      <c r="C48" s="247" t="s">
        <v>492</v>
      </c>
      <c r="D48" s="248"/>
      <c r="E48" s="266" t="s">
        <v>613</v>
      </c>
      <c r="F48" s="266"/>
      <c r="G48" s="266"/>
      <c r="H48" s="266"/>
      <c r="I48" s="266"/>
      <c r="J48" s="266"/>
      <c r="K48" s="266"/>
      <c r="AB48" s="133"/>
      <c r="AC48" s="167"/>
      <c r="AD48" s="135"/>
      <c r="AE48" s="166"/>
      <c r="AF48" s="166"/>
      <c r="AG48" s="166"/>
      <c r="AH48" s="166"/>
      <c r="AI48" s="166"/>
      <c r="AJ48" s="166"/>
      <c r="AK48" s="166"/>
    </row>
    <row r="49" spans="2:37" x14ac:dyDescent="0.2">
      <c r="B49" s="246"/>
      <c r="C49" s="247"/>
      <c r="D49" s="248"/>
      <c r="E49" s="252"/>
      <c r="F49" s="252"/>
      <c r="G49" s="252"/>
      <c r="H49" s="252"/>
      <c r="I49" s="252"/>
      <c r="J49" s="252"/>
      <c r="K49" s="252"/>
      <c r="AC49" s="25"/>
    </row>
    <row r="50" spans="2:37" ht="15.75" x14ac:dyDescent="0.25">
      <c r="B50" s="251" t="s">
        <v>210</v>
      </c>
      <c r="C50" s="247"/>
      <c r="D50" s="248"/>
      <c r="E50" s="252"/>
      <c r="F50" s="252"/>
      <c r="G50" s="252"/>
      <c r="H50" s="252"/>
      <c r="I50" s="252"/>
      <c r="J50" s="252"/>
      <c r="K50" s="252"/>
      <c r="AB50" s="162"/>
      <c r="AC50" s="162"/>
      <c r="AD50" s="162"/>
      <c r="AE50" s="162"/>
      <c r="AF50" s="162"/>
      <c r="AG50" s="162"/>
      <c r="AH50" s="162"/>
      <c r="AI50" s="162"/>
      <c r="AJ50" s="162"/>
      <c r="AK50" s="162"/>
    </row>
    <row r="51" spans="2:37" x14ac:dyDescent="0.2">
      <c r="B51" s="246" t="s">
        <v>209</v>
      </c>
      <c r="C51" s="247" t="s">
        <v>493</v>
      </c>
      <c r="D51" s="248"/>
      <c r="E51" s="266" t="s">
        <v>614</v>
      </c>
      <c r="F51" s="266"/>
      <c r="G51" s="266"/>
      <c r="H51" s="266"/>
      <c r="I51" s="266"/>
      <c r="J51" s="266"/>
      <c r="K51" s="266"/>
      <c r="AC51" s="25"/>
    </row>
    <row r="52" spans="2:37" x14ac:dyDescent="0.2">
      <c r="B52" s="246"/>
      <c r="C52" s="247"/>
      <c r="D52" s="248"/>
      <c r="E52" s="252"/>
      <c r="F52" s="252"/>
      <c r="G52" s="252"/>
      <c r="H52" s="252"/>
      <c r="I52" s="252"/>
      <c r="J52" s="252"/>
      <c r="K52" s="252"/>
    </row>
    <row r="53" spans="2:37" x14ac:dyDescent="0.2">
      <c r="B53" s="251" t="s">
        <v>431</v>
      </c>
      <c r="C53" s="247"/>
      <c r="D53" s="248"/>
      <c r="E53" s="252"/>
      <c r="F53" s="252"/>
      <c r="G53" s="252"/>
      <c r="H53" s="252"/>
      <c r="I53" s="252"/>
      <c r="J53" s="252"/>
      <c r="K53" s="252"/>
    </row>
    <row r="54" spans="2:37" x14ac:dyDescent="0.2">
      <c r="B54" s="246" t="s">
        <v>209</v>
      </c>
      <c r="C54" s="247" t="s">
        <v>494</v>
      </c>
      <c r="D54" s="248"/>
      <c r="E54" s="266" t="s">
        <v>615</v>
      </c>
      <c r="F54" s="266"/>
      <c r="G54" s="266"/>
      <c r="H54" s="266"/>
      <c r="I54" s="266"/>
      <c r="J54" s="266"/>
      <c r="K54" s="266"/>
    </row>
    <row r="55" spans="2:37" x14ac:dyDescent="0.2">
      <c r="B55" s="246" t="s">
        <v>209</v>
      </c>
      <c r="C55" s="247" t="s">
        <v>545</v>
      </c>
      <c r="D55" s="248"/>
      <c r="E55" s="266" t="s">
        <v>589</v>
      </c>
      <c r="F55" s="266"/>
      <c r="G55" s="266"/>
      <c r="H55" s="266"/>
      <c r="I55" s="266"/>
      <c r="J55" s="266"/>
      <c r="K55" s="266"/>
    </row>
    <row r="56" spans="2:37" x14ac:dyDescent="0.2">
      <c r="B56" s="246"/>
      <c r="C56" s="249"/>
      <c r="D56" s="248"/>
      <c r="E56" s="252"/>
      <c r="F56" s="252"/>
      <c r="G56" s="252"/>
      <c r="H56" s="252"/>
      <c r="I56" s="252"/>
      <c r="J56" s="252"/>
      <c r="K56" s="252"/>
    </row>
    <row r="57" spans="2:37" x14ac:dyDescent="0.2">
      <c r="B57" s="251" t="s">
        <v>432</v>
      </c>
      <c r="C57" s="249"/>
      <c r="D57" s="248"/>
      <c r="E57" s="252"/>
      <c r="F57" s="252"/>
      <c r="G57" s="252"/>
      <c r="H57" s="252"/>
      <c r="I57" s="252"/>
      <c r="J57" s="252"/>
      <c r="K57" s="252"/>
    </row>
    <row r="58" spans="2:37" x14ac:dyDescent="0.2">
      <c r="B58" s="246" t="s">
        <v>209</v>
      </c>
      <c r="C58" s="247" t="s">
        <v>546</v>
      </c>
      <c r="D58" s="248"/>
      <c r="E58" s="266" t="s">
        <v>618</v>
      </c>
      <c r="F58" s="266"/>
      <c r="G58" s="266"/>
      <c r="H58" s="266"/>
      <c r="I58" s="266"/>
      <c r="J58" s="266"/>
      <c r="K58" s="266"/>
    </row>
    <row r="59" spans="2:37" x14ac:dyDescent="0.2">
      <c r="B59" s="246" t="s">
        <v>209</v>
      </c>
      <c r="C59" s="247" t="s">
        <v>547</v>
      </c>
      <c r="D59" s="248"/>
      <c r="E59" s="266" t="s">
        <v>622</v>
      </c>
      <c r="F59" s="266"/>
      <c r="G59" s="266"/>
      <c r="H59" s="266"/>
      <c r="I59" s="266"/>
      <c r="J59" s="266"/>
      <c r="K59" s="266"/>
    </row>
    <row r="60" spans="2:37" x14ac:dyDescent="0.2">
      <c r="B60" s="251"/>
      <c r="C60" s="249"/>
      <c r="D60" s="248"/>
      <c r="E60" s="252"/>
      <c r="F60" s="252"/>
      <c r="G60" s="252"/>
      <c r="H60" s="252"/>
      <c r="I60" s="252"/>
      <c r="J60" s="252"/>
      <c r="K60" s="252"/>
    </row>
    <row r="61" spans="2:37" x14ac:dyDescent="0.2">
      <c r="B61" s="251" t="s">
        <v>495</v>
      </c>
      <c r="C61" s="254"/>
      <c r="D61" s="248"/>
      <c r="E61" s="266" t="s">
        <v>623</v>
      </c>
      <c r="F61" s="266"/>
      <c r="G61" s="266"/>
      <c r="H61" s="266"/>
      <c r="I61" s="266"/>
      <c r="J61" s="266"/>
      <c r="K61" s="266"/>
    </row>
    <row r="62" spans="2:37" x14ac:dyDescent="0.2">
      <c r="B62" s="254"/>
      <c r="C62" s="254"/>
      <c r="D62" s="254"/>
      <c r="E62" s="254"/>
      <c r="F62" s="254"/>
      <c r="G62" s="254"/>
      <c r="H62" s="254"/>
      <c r="I62" s="254"/>
      <c r="J62" s="254"/>
      <c r="K62" s="254"/>
    </row>
    <row r="63" spans="2:37" x14ac:dyDescent="0.2">
      <c r="B63" s="254"/>
      <c r="C63" s="254"/>
      <c r="D63" s="254"/>
      <c r="E63" s="254"/>
      <c r="F63" s="254"/>
      <c r="G63" s="254"/>
      <c r="H63" s="254"/>
      <c r="I63" s="254"/>
      <c r="J63" s="254"/>
      <c r="K63" s="254"/>
    </row>
    <row r="64" spans="2:37" ht="15.75" x14ac:dyDescent="0.25">
      <c r="B64" s="231" t="s">
        <v>372</v>
      </c>
      <c r="C64" s="231"/>
      <c r="D64" s="254"/>
      <c r="E64" s="231"/>
      <c r="F64" s="231"/>
      <c r="G64" s="231"/>
      <c r="H64" s="231"/>
      <c r="I64" s="231"/>
      <c r="J64" s="231"/>
      <c r="K64" s="231"/>
    </row>
    <row r="65" spans="3:4" ht="15.75" x14ac:dyDescent="0.25">
      <c r="C65" s="5"/>
      <c r="D65" s="231"/>
    </row>
    <row r="66" spans="3:4" x14ac:dyDescent="0.2">
      <c r="C66" s="5"/>
    </row>
  </sheetData>
  <mergeCells count="51">
    <mergeCell ref="E61:K61"/>
    <mergeCell ref="E58:K58"/>
    <mergeCell ref="E59:K59"/>
    <mergeCell ref="E39:K39"/>
    <mergeCell ref="E44:K44"/>
    <mergeCell ref="E45:K45"/>
    <mergeCell ref="E42:K42"/>
    <mergeCell ref="E43:K43"/>
    <mergeCell ref="E48:K48"/>
    <mergeCell ref="E51:K51"/>
    <mergeCell ref="E54:K54"/>
    <mergeCell ref="E55:K55"/>
    <mergeCell ref="E35:K35"/>
    <mergeCell ref="E38:K38"/>
    <mergeCell ref="E37:K37"/>
    <mergeCell ref="E27:K27"/>
    <mergeCell ref="E28:K28"/>
    <mergeCell ref="E29:K29"/>
    <mergeCell ref="E30:K30"/>
    <mergeCell ref="E34:K34"/>
    <mergeCell ref="E36:K36"/>
    <mergeCell ref="E31:K31"/>
    <mergeCell ref="E26:K26"/>
    <mergeCell ref="A2:E2"/>
    <mergeCell ref="AE19:AK19"/>
    <mergeCell ref="AE20:AK20"/>
    <mergeCell ref="AE22:AK22"/>
    <mergeCell ref="E20:K20"/>
    <mergeCell ref="E24:K24"/>
    <mergeCell ref="E25:K25"/>
    <mergeCell ref="E21:K21"/>
    <mergeCell ref="AE32:AK32"/>
    <mergeCell ref="AE23:AK23"/>
    <mergeCell ref="AE24:AK24"/>
    <mergeCell ref="AE37:AK37"/>
    <mergeCell ref="AE33:AK33"/>
    <mergeCell ref="AE27:AK27"/>
    <mergeCell ref="AE28:AK28"/>
    <mergeCell ref="AE29:AK29"/>
    <mergeCell ref="AE30:AK30"/>
    <mergeCell ref="AE36:AK36"/>
    <mergeCell ref="AE34:AK34"/>
    <mergeCell ref="AE42:AK42"/>
    <mergeCell ref="AE35:AK35"/>
    <mergeCell ref="AE38:AK38"/>
    <mergeCell ref="AE47:AK47"/>
    <mergeCell ref="AE44:AK44"/>
    <mergeCell ref="AE45:AK45"/>
    <mergeCell ref="AE46:AK46"/>
    <mergeCell ref="AE41:AK41"/>
    <mergeCell ref="AE43:AK43"/>
  </mergeCells>
  <phoneticPr fontId="7" type="noConversion"/>
  <hyperlinks>
    <hyperlink ref="A2" r:id="rId1"/>
    <hyperlink ref="E24:K24" location="'T 3'!A1" display="Steuerpflichtige, Faktoren und Steuern, 2001 – 2012, in 1’000 Franken"/>
    <hyperlink ref="E29:K29" location="'T 7'!A1" display="Steuerpflichtige, Gewinn- und Kapitalssteuer sowie einfache Kantonssteuer nach Reingewinnklassen, 2012"/>
    <hyperlink ref="E25:K25" location="'T 4'!A1" display="Steuerpflichtige, Faktoren und Steuern nach Renditestufen, 2012"/>
    <hyperlink ref="E26:K26" location="'T 5a'!A1" display="Steuerpflichtige, Faktoren und Steuern nach Wirtschaftszweigen, 2012"/>
    <hyperlink ref="E28:K28" location="'T 6'!A1" display="Steuerpflichtige, Faktoren und Steuern nach Reingewinnsklassen, 2012"/>
    <hyperlink ref="E34:K34" location="'T 10a'!A1" display="Steuerpflichtige nach Reingewinn- und Eigenkapitalklassen, 2012"/>
    <hyperlink ref="E42:K42" location="'T 11'!A1" display="Steuerpflichtige, Faktoren und Steuern nach Bezirken, 2012, in 1’000 Franken und Verteilung in Prozent"/>
    <hyperlink ref="E44:K44" location="'T 13'!A1" display="Steuerfaktoren und Steuern der Steuerpflichtigen der wichtigsten Städte, Agglomerationen und des übrigen Gebiets, 2012"/>
    <hyperlink ref="E43:K43" location="'T 12'!A1" display="Steuerpflichtige, Faktoren und Steuern nach Bezirken, 2001 – 2012, absolut und pro Einwohner"/>
    <hyperlink ref="E48:K48" location="'T 15'!A1" display="Steuerpflichtige, Faktoren und Steuern nach Bezirken, 2012"/>
    <hyperlink ref="E51:K51" location="'T 16'!A1" display="Steuerpflichtige, Faktoren und Steuern nach Steuerklassen, 2012"/>
    <hyperlink ref="E54:K54" location="'T 17'!A1" display="Steuerertrag der Gemeinden nach Herkunft, 2012"/>
    <hyperlink ref="E55:K55" location="'T 18'!A1" display="Steuermass der juristischen Personen, 2001 – 2012"/>
    <hyperlink ref="E30:K30" location="'T 8'!A1" display="Steuerpflichtige, Faktoren und Steuern nach Eigenkapitalklassen, 2012"/>
    <hyperlink ref="E27:K27" location="'T 5b'!A1" display="Steuerpflichtige, Reingewinn und Gewinnsteuer nach Steuersatz und Wirtschaftszweig, 2012"/>
    <hyperlink ref="E35:K35" location="'T 10b'!A1" display="Reingewinn nach Reingewinn- und Eigenkapitalklassen, 2012, in 1'000 Franken"/>
    <hyperlink ref="E38:K38" location="'T 10e'!A1" display="Kapitalsteuer nach Reingewinn- und Eigenkapitalklassen, 2012, in Franken"/>
    <hyperlink ref="E37:K37" location="'T 10d'!A1" display="Gewinnsteuer nach Reingewinn- und Eigenkapitalklassen, 2012, in Franken"/>
    <hyperlink ref="E39:K39" location="'T 10f'!A1" display="Einfache Kantonssteuer nach Reingewinn- und Eigenkapitalklassen, 2012, in Franken"/>
    <hyperlink ref="E45:K45" location="'T 14'!A1" display="Steuerpflichtige, Faktoren und einfache Kantonssteuer nach Bezirk und Regionalplanungsverband, 2012"/>
    <hyperlink ref="E36:K36" location="'T 10c'!A1" display="Eigenkapital nach Reingewinn- und Eigenkapitalklassen, 2012, in 1'000 Franken"/>
    <hyperlink ref="B64:K64" location="Erläuterungen!A1" display="Erläuterungen: Begriffe und Definitionen"/>
    <hyperlink ref="B64" location="Erläuterungen!A1" display="Erläuterungen und Hinweise"/>
    <hyperlink ref="E61:J61" location="Gemeindekarte!A1" display="Einfache Kantonssteuer der Kapitalgesellschaften und Genossenschaften nach Gemeinden, 2011, in Franken pro Einwohner"/>
    <hyperlink ref="E31:K31" location="'T 9'!A1" display="Steuerpflichtige, Gewinn- und Kapitalssteuer sowie einfache Kantonssteuer nach Eigenkapitalklassen, 2012"/>
    <hyperlink ref="E20:K20" location="'T 1'!A1" display="Juristische Personen, Faktoren und Steuern, 2001 – 2012"/>
    <hyperlink ref="E21:K21" location="'T 2'!A1" display="Juristische Personen nach Rechtsform und Steuerfaktoren, 2012"/>
    <hyperlink ref="E61:K61" location="Gemeindekarte!A1" display="Einfache Kantonssteuer der Kapitalgesellschaften und Genossenschaften nach Gemeinden, 2011, in Franken pro Einwohner"/>
    <hyperlink ref="E59:K59" location="'T 19b'!A1" display="Steuerertrag der Gemeinden von juristischen Personen, 2012"/>
    <hyperlink ref="E58:K58" location="'T 19a'!A1" display="Steuerpflichtige, Faktoren und einfache Kantonssteuer nach Gemeinden, 2012"/>
  </hyperlinks>
  <pageMargins left="0.70866141732283472" right="0.70866141732283472" top="0.74803149606299213" bottom="0.74803149606299213" header="0.31496062992125984" footer="0.31496062992125984"/>
  <pageSetup paperSize="9" scale="64" orientation="portrait" r:id="rId2"/>
  <headerFooter alignWithMargins="0">
    <oddHeader>&amp;L&amp;G</oddHeader>
    <oddFooter>&amp;L&amp;"Arial,Fett"&amp;8DEPARTEMENT FINANZEN UND RESSOURCEN &amp;"Arial,Standard"Statistik Aargau
Bleichemattstrasse 4, 5000 Aarau&amp;R&amp;8Steuerstatistik 2014 – Juristische Personen
Mai 2017</oddFooter>
  </headerFooter>
  <drawing r:id="rId3"/>
  <legacyDrawingHF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1" tint="0.34998626667073579"/>
  </sheetPr>
  <dimension ref="B1:W26"/>
  <sheetViews>
    <sheetView view="pageBreakPreview" zoomScaleNormal="100" zoomScaleSheetLayoutView="100" workbookViewId="0">
      <selection activeCell="B1" sqref="B1:K1"/>
    </sheetView>
  </sheetViews>
  <sheetFormatPr baseColWidth="10" defaultRowHeight="12.75" x14ac:dyDescent="0.2"/>
  <cols>
    <col min="1" max="1" width="2" customWidth="1"/>
    <col min="2" max="2" width="13.5703125" style="52" customWidth="1"/>
    <col min="3" max="3" width="11.42578125" customWidth="1"/>
    <col min="4" max="4" width="11.42578125" style="11" customWidth="1"/>
    <col min="5" max="5" width="11.42578125" customWidth="1"/>
    <col min="6" max="6" width="11.42578125" style="11" customWidth="1"/>
    <col min="7" max="7" width="11.42578125" customWidth="1"/>
    <col min="8" max="8" width="11.42578125" style="11" customWidth="1"/>
    <col min="17" max="17" width="14.28515625" customWidth="1"/>
    <col min="18" max="18" width="10" customWidth="1"/>
  </cols>
  <sheetData>
    <row r="1" spans="2:21" s="16" customFormat="1" ht="15.75" x14ac:dyDescent="0.2">
      <c r="B1" s="269" t="str">
        <f>Inhaltsverzeichnis!B30&amp;" "&amp;Inhaltsverzeichnis!C30&amp;" "&amp;Inhaltsverzeichnis!E30</f>
        <v>Tabelle 8: Steuerpflichtige, Steuerfaktoren und einfache Kantonssteuer nach Eigenkapitalklassen, 2014</v>
      </c>
      <c r="C1" s="269"/>
      <c r="D1" s="269"/>
      <c r="E1" s="269"/>
      <c r="F1" s="269"/>
      <c r="G1" s="269"/>
      <c r="H1" s="269"/>
      <c r="I1" s="269"/>
      <c r="J1" s="269"/>
      <c r="K1" s="269"/>
      <c r="L1" s="220"/>
      <c r="M1" s="220"/>
      <c r="N1" s="220"/>
      <c r="O1" s="220"/>
      <c r="P1" s="220"/>
      <c r="Q1" s="220"/>
      <c r="R1" s="220"/>
      <c r="S1" s="220"/>
      <c r="T1" s="220"/>
      <c r="U1" s="220"/>
    </row>
    <row r="2" spans="2:21" x14ac:dyDescent="0.2">
      <c r="B2" s="198"/>
    </row>
    <row r="4" spans="2:21" s="3" customFormat="1" ht="24.75" customHeight="1" x14ac:dyDescent="0.2">
      <c r="B4" s="307" t="s">
        <v>482</v>
      </c>
      <c r="C4" s="287" t="s">
        <v>220</v>
      </c>
      <c r="D4" s="282"/>
      <c r="E4" s="302" t="s">
        <v>499</v>
      </c>
      <c r="F4" s="300"/>
      <c r="G4" s="302" t="s">
        <v>561</v>
      </c>
      <c r="H4" s="300"/>
      <c r="I4" s="302" t="s">
        <v>576</v>
      </c>
      <c r="J4" s="300"/>
    </row>
    <row r="5" spans="2:21" s="3" customFormat="1" x14ac:dyDescent="0.2">
      <c r="B5" s="308"/>
      <c r="C5" s="115" t="s">
        <v>411</v>
      </c>
      <c r="D5" s="115" t="s">
        <v>15</v>
      </c>
      <c r="E5" s="115" t="s">
        <v>14</v>
      </c>
      <c r="F5" s="115" t="s">
        <v>15</v>
      </c>
      <c r="G5" s="115" t="s">
        <v>14</v>
      </c>
      <c r="H5" s="115" t="s">
        <v>15</v>
      </c>
      <c r="I5" s="115" t="s">
        <v>14</v>
      </c>
      <c r="J5" s="115" t="s">
        <v>15</v>
      </c>
    </row>
    <row r="6" spans="2:21" x14ac:dyDescent="0.2">
      <c r="B6" s="72" t="s">
        <v>288</v>
      </c>
      <c r="C6" s="40">
        <v>9117</v>
      </c>
      <c r="D6" s="99">
        <f>C6/$C$13*100</f>
        <v>40.967915880291187</v>
      </c>
      <c r="E6" s="40">
        <v>127765.1</v>
      </c>
      <c r="F6" s="99">
        <f>E6/$E$13*100</f>
        <v>3.3100344886307891</v>
      </c>
      <c r="G6" s="40">
        <v>330956.90000000002</v>
      </c>
      <c r="H6" s="99">
        <f>G6/$G$13*100</f>
        <v>1.0419462244237248</v>
      </c>
      <c r="I6" s="40">
        <v>12611.96</v>
      </c>
      <c r="J6" s="82">
        <f>I6/$I$13*100</f>
        <v>3.7173015617991996</v>
      </c>
    </row>
    <row r="7" spans="2:21" x14ac:dyDescent="0.2">
      <c r="B7" s="72" t="s">
        <v>289</v>
      </c>
      <c r="C7" s="40">
        <v>7896</v>
      </c>
      <c r="D7" s="99">
        <f t="shared" ref="D7:D12" si="0">C7/$C$13*100</f>
        <v>35.48126179563225</v>
      </c>
      <c r="E7" s="40">
        <v>333455.3</v>
      </c>
      <c r="F7" s="99">
        <f t="shared" ref="F7:F12" si="1">E7/$E$13*100</f>
        <v>8.638889206964393</v>
      </c>
      <c r="G7" s="40">
        <v>1730781</v>
      </c>
      <c r="H7" s="99">
        <f t="shared" ref="H7:H12" si="2">G7/$G$13*100</f>
        <v>5.4489896667944331</v>
      </c>
      <c r="I7" s="40">
        <v>25595.57</v>
      </c>
      <c r="J7" s="82">
        <f t="shared" ref="J7:J12" si="3">I7/$I$13*100</f>
        <v>7.5441447908287644</v>
      </c>
    </row>
    <row r="8" spans="2:21" x14ac:dyDescent="0.2">
      <c r="B8" s="72" t="s">
        <v>290</v>
      </c>
      <c r="C8" s="40">
        <v>2014</v>
      </c>
      <c r="D8" s="99">
        <f t="shared" si="0"/>
        <v>9.0500584164644557</v>
      </c>
      <c r="E8" s="40">
        <v>250685.9</v>
      </c>
      <c r="F8" s="99">
        <f t="shared" si="1"/>
        <v>6.4945667855576286</v>
      </c>
      <c r="G8" s="40">
        <v>1409053</v>
      </c>
      <c r="H8" s="99">
        <f t="shared" si="2"/>
        <v>4.436098638109442</v>
      </c>
      <c r="I8" s="40">
        <v>19702.099999999999</v>
      </c>
      <c r="J8" s="82">
        <f t="shared" si="3"/>
        <v>5.8070789235554194</v>
      </c>
    </row>
    <row r="9" spans="2:21" x14ac:dyDescent="0.2">
      <c r="B9" s="38" t="s">
        <v>498</v>
      </c>
      <c r="C9" s="40">
        <v>2422</v>
      </c>
      <c r="D9" s="99">
        <f t="shared" si="0"/>
        <v>10.883436685539678</v>
      </c>
      <c r="E9" s="40">
        <v>737600.1</v>
      </c>
      <c r="F9" s="99">
        <f t="shared" si="1"/>
        <v>19.109144592831054</v>
      </c>
      <c r="G9" s="40">
        <v>5096049</v>
      </c>
      <c r="H9" s="99">
        <f t="shared" si="2"/>
        <v>16.043808166647374</v>
      </c>
      <c r="I9" s="40">
        <v>62426.720000000001</v>
      </c>
      <c r="J9" s="82">
        <f t="shared" si="3"/>
        <v>18.39991117589981</v>
      </c>
    </row>
    <row r="10" spans="2:21" x14ac:dyDescent="0.2">
      <c r="B10" s="38" t="s">
        <v>497</v>
      </c>
      <c r="C10" s="40">
        <v>399</v>
      </c>
      <c r="D10" s="99">
        <f t="shared" si="0"/>
        <v>1.7929361013750336</v>
      </c>
      <c r="E10" s="40">
        <v>272439.59999999998</v>
      </c>
      <c r="F10" s="99">
        <f t="shared" si="1"/>
        <v>7.0581439850849454</v>
      </c>
      <c r="G10" s="40">
        <v>2775334</v>
      </c>
      <c r="H10" s="99">
        <f t="shared" si="2"/>
        <v>8.7375388844130271</v>
      </c>
      <c r="I10" s="40">
        <v>24299.96</v>
      </c>
      <c r="J10" s="82">
        <f t="shared" si="3"/>
        <v>7.1622713091111994</v>
      </c>
    </row>
    <row r="11" spans="2:21" x14ac:dyDescent="0.2">
      <c r="B11" s="38" t="s">
        <v>496</v>
      </c>
      <c r="C11" s="40">
        <v>331</v>
      </c>
      <c r="D11" s="99">
        <f t="shared" si="0"/>
        <v>1.4873730565291632</v>
      </c>
      <c r="E11" s="40">
        <v>997673.3</v>
      </c>
      <c r="F11" s="99">
        <f t="shared" si="1"/>
        <v>25.846909925997725</v>
      </c>
      <c r="G11" s="40">
        <v>6467223</v>
      </c>
      <c r="H11" s="99">
        <f t="shared" si="2"/>
        <v>20.360652965254008</v>
      </c>
      <c r="I11" s="40">
        <v>90426.48</v>
      </c>
      <c r="J11" s="82">
        <f t="shared" si="3"/>
        <v>26.652676929835177</v>
      </c>
    </row>
    <row r="12" spans="2:21" x14ac:dyDescent="0.2">
      <c r="B12" s="17" t="s">
        <v>500</v>
      </c>
      <c r="C12" s="40">
        <v>75</v>
      </c>
      <c r="D12" s="99">
        <f t="shared" si="0"/>
        <v>0.33701806416823943</v>
      </c>
      <c r="E12" s="40">
        <v>1140313.2909999997</v>
      </c>
      <c r="F12" s="99">
        <f t="shared" si="1"/>
        <v>29.542311014933471</v>
      </c>
      <c r="G12" s="40">
        <v>13953941</v>
      </c>
      <c r="H12" s="99">
        <f t="shared" si="2"/>
        <v>43.930965454357995</v>
      </c>
      <c r="I12" s="40">
        <v>104214.5</v>
      </c>
      <c r="J12" s="82">
        <f t="shared" si="3"/>
        <v>30.716615308970429</v>
      </c>
    </row>
    <row r="13" spans="2:21" x14ac:dyDescent="0.2">
      <c r="B13" s="15" t="s">
        <v>13</v>
      </c>
      <c r="C13" s="45">
        <f>SUM(C6:C12)</f>
        <v>22254</v>
      </c>
      <c r="D13" s="127">
        <f>SUM(D6:D12)</f>
        <v>100</v>
      </c>
      <c r="E13" s="45">
        <f t="shared" ref="E13:I13" si="4">SUM(E6:E12)</f>
        <v>3859932.5909999995</v>
      </c>
      <c r="F13" s="127">
        <f>SUM(F6:F12)</f>
        <v>100.00000000000001</v>
      </c>
      <c r="G13" s="45">
        <f t="shared" si="4"/>
        <v>31763337.899999999</v>
      </c>
      <c r="H13" s="127">
        <f>SUM(H6:H12)</f>
        <v>100</v>
      </c>
      <c r="I13" s="45">
        <f t="shared" si="4"/>
        <v>339277.29</v>
      </c>
      <c r="J13" s="127">
        <f>SUM(J6:J12)</f>
        <v>100</v>
      </c>
    </row>
    <row r="24" spans="17:23" x14ac:dyDescent="0.2">
      <c r="Q24" s="188"/>
      <c r="R24" s="208" t="s">
        <v>568</v>
      </c>
      <c r="S24" s="208" t="s">
        <v>569</v>
      </c>
      <c r="T24" s="208" t="s">
        <v>570</v>
      </c>
      <c r="U24" s="208" t="s">
        <v>571</v>
      </c>
      <c r="V24" s="208" t="s">
        <v>572</v>
      </c>
      <c r="W24" s="209" t="s">
        <v>567</v>
      </c>
    </row>
    <row r="25" spans="17:23" x14ac:dyDescent="0.2">
      <c r="Q25" s="188" t="s">
        <v>220</v>
      </c>
      <c r="R25" s="192">
        <f>D6</f>
        <v>40.967915880291187</v>
      </c>
      <c r="S25" s="192">
        <f>D7</f>
        <v>35.48126179563225</v>
      </c>
      <c r="T25" s="192">
        <f>D8</f>
        <v>9.0500584164644557</v>
      </c>
      <c r="U25" s="192">
        <f>D9</f>
        <v>10.883436685539678</v>
      </c>
      <c r="V25" s="192">
        <f>D10</f>
        <v>1.7929361013750336</v>
      </c>
      <c r="W25" s="80">
        <f>D11+D12</f>
        <v>1.8243911206974026</v>
      </c>
    </row>
    <row r="26" spans="17:23" x14ac:dyDescent="0.2">
      <c r="Q26" s="188" t="s">
        <v>218</v>
      </c>
      <c r="R26" s="192">
        <f>H6</f>
        <v>1.0419462244237248</v>
      </c>
      <c r="S26" s="192">
        <f>H7</f>
        <v>5.4489896667944331</v>
      </c>
      <c r="T26" s="192">
        <f>H8</f>
        <v>4.436098638109442</v>
      </c>
      <c r="U26" s="192">
        <f>H9</f>
        <v>16.043808166647374</v>
      </c>
      <c r="V26" s="192">
        <f>H10</f>
        <v>8.7375388844130271</v>
      </c>
      <c r="W26" s="80">
        <f>H11+H12</f>
        <v>64.291618419612007</v>
      </c>
    </row>
  </sheetData>
  <mergeCells count="6">
    <mergeCell ref="B1:K1"/>
    <mergeCell ref="B4:B5"/>
    <mergeCell ref="C4:D4"/>
    <mergeCell ref="E4:F4"/>
    <mergeCell ref="G4:H4"/>
    <mergeCell ref="I4:J4"/>
  </mergeCells>
  <phoneticPr fontId="7" type="noConversion"/>
  <pageMargins left="0.78740157480314965" right="0.78740157480314965" top="0.98425196850393704" bottom="0.98425196850393704" header="0.51181102362204722" footer="0.51181102362204722"/>
  <pageSetup paperSize="9" scale="73"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1" tint="0.34998626667073579"/>
  </sheetPr>
  <dimension ref="B1:X25"/>
  <sheetViews>
    <sheetView view="pageBreakPreview" zoomScaleNormal="100" zoomScaleSheetLayoutView="100" workbookViewId="0">
      <selection activeCell="B1" sqref="B1:L1"/>
    </sheetView>
  </sheetViews>
  <sheetFormatPr baseColWidth="10" defaultRowHeight="12.75" x14ac:dyDescent="0.2"/>
  <cols>
    <col min="1" max="1" width="2" style="11" customWidth="1"/>
    <col min="2" max="2" width="13.5703125" style="52" customWidth="1"/>
    <col min="3" max="10" width="11.42578125" style="11" customWidth="1"/>
    <col min="11" max="16384" width="11.42578125" style="11"/>
  </cols>
  <sheetData>
    <row r="1" spans="2:23" s="16" customFormat="1" ht="15.75" x14ac:dyDescent="0.2">
      <c r="B1" s="269" t="str">
        <f>Inhaltsverzeichnis!B31&amp;" "&amp;Inhaltsverzeichnis!C31&amp;" "&amp;Inhaltsverzeichnis!E31</f>
        <v>Tabelle 9: Steuerpflichtige und Steuern nach Eigenkapitalklassen, 2014</v>
      </c>
      <c r="C1" s="269"/>
      <c r="D1" s="269"/>
      <c r="E1" s="269"/>
      <c r="F1" s="269"/>
      <c r="G1" s="269"/>
      <c r="H1" s="269"/>
      <c r="I1" s="269"/>
      <c r="J1" s="269"/>
      <c r="K1" s="269"/>
      <c r="L1" s="269"/>
      <c r="M1" s="220"/>
      <c r="N1" s="220"/>
      <c r="O1" s="220"/>
      <c r="P1" s="220"/>
      <c r="Q1" s="220"/>
      <c r="R1" s="220"/>
      <c r="S1" s="220"/>
      <c r="T1" s="220"/>
      <c r="U1" s="220"/>
      <c r="V1" s="220"/>
      <c r="W1" s="220"/>
    </row>
    <row r="2" spans="2:23" x14ac:dyDescent="0.2">
      <c r="B2" s="198"/>
    </row>
    <row r="4" spans="2:23" ht="24.75" customHeight="1" x14ac:dyDescent="0.2">
      <c r="B4" s="307" t="s">
        <v>482</v>
      </c>
      <c r="C4" s="304" t="s">
        <v>220</v>
      </c>
      <c r="D4" s="304"/>
      <c r="E4" s="304" t="s">
        <v>224</v>
      </c>
      <c r="F4" s="304"/>
      <c r="G4" s="304" t="s">
        <v>223</v>
      </c>
      <c r="H4" s="304"/>
      <c r="I4" s="304" t="s">
        <v>222</v>
      </c>
      <c r="J4" s="304"/>
      <c r="K4" s="304" t="s">
        <v>577</v>
      </c>
      <c r="L4" s="304"/>
    </row>
    <row r="5" spans="2:23" x14ac:dyDescent="0.2">
      <c r="B5" s="308"/>
      <c r="C5" s="115" t="s">
        <v>411</v>
      </c>
      <c r="D5" s="115" t="s">
        <v>15</v>
      </c>
      <c r="E5" s="115" t="s">
        <v>14</v>
      </c>
      <c r="F5" s="115" t="s">
        <v>15</v>
      </c>
      <c r="G5" s="115" t="s">
        <v>14</v>
      </c>
      <c r="H5" s="115" t="s">
        <v>15</v>
      </c>
      <c r="I5" s="115" t="s">
        <v>14</v>
      </c>
      <c r="J5" s="115" t="s">
        <v>15</v>
      </c>
      <c r="K5" s="115" t="s">
        <v>14</v>
      </c>
      <c r="L5" s="115" t="s">
        <v>15</v>
      </c>
    </row>
    <row r="6" spans="2:23" x14ac:dyDescent="0.2">
      <c r="B6" s="72" t="s">
        <v>288</v>
      </c>
      <c r="C6" s="40">
        <v>9117</v>
      </c>
      <c r="D6" s="99">
        <f t="shared" ref="D6:D12" si="0">C6/$C$13*100</f>
        <v>40.967915880291187</v>
      </c>
      <c r="E6" s="40">
        <v>9760.7279999999992</v>
      </c>
      <c r="F6" s="82">
        <f t="shared" ref="F6:F12" si="1">E6/$E$13*100</f>
        <v>2.9768497536297689</v>
      </c>
      <c r="G6" s="40">
        <v>2851.2345070000001</v>
      </c>
      <c r="H6" s="99">
        <f t="shared" ref="H6:H12" si="2">G6/$G$13*100</f>
        <v>25.033767249872035</v>
      </c>
      <c r="I6" s="40">
        <v>12611.96226</v>
      </c>
      <c r="J6" s="99">
        <f t="shared" ref="J6:J12" si="3">I6/$I$13*100</f>
        <v>3.7173017258928085</v>
      </c>
      <c r="K6" s="40">
        <v>20683.6181</v>
      </c>
      <c r="L6" s="99">
        <f t="shared" ref="L6:L12" si="4">K6/$K$13*100</f>
        <v>3.7173017255763523</v>
      </c>
    </row>
    <row r="7" spans="2:23" x14ac:dyDescent="0.2">
      <c r="B7" s="72" t="s">
        <v>289</v>
      </c>
      <c r="C7" s="40">
        <v>7896</v>
      </c>
      <c r="D7" s="99">
        <f t="shared" si="0"/>
        <v>35.48126179563225</v>
      </c>
      <c r="E7" s="40">
        <v>23760.82</v>
      </c>
      <c r="F7" s="82">
        <f t="shared" si="1"/>
        <v>7.2466306983496809</v>
      </c>
      <c r="G7" s="40">
        <v>1834.7548139999999</v>
      </c>
      <c r="H7" s="99">
        <f t="shared" si="2"/>
        <v>16.109101114445181</v>
      </c>
      <c r="I7" s="40">
        <v>25595.572209999998</v>
      </c>
      <c r="J7" s="99">
        <f t="shared" si="3"/>
        <v>7.5441444233632682</v>
      </c>
      <c r="K7" s="40">
        <v>41976.738429999998</v>
      </c>
      <c r="L7" s="99">
        <f t="shared" si="4"/>
        <v>7.5441444260618109</v>
      </c>
    </row>
    <row r="8" spans="2:23" x14ac:dyDescent="0.2">
      <c r="B8" s="72" t="s">
        <v>290</v>
      </c>
      <c r="C8" s="40">
        <v>2014</v>
      </c>
      <c r="D8" s="99">
        <f t="shared" si="0"/>
        <v>9.0500584164644557</v>
      </c>
      <c r="E8" s="40">
        <v>19109.54</v>
      </c>
      <c r="F8" s="82">
        <f t="shared" si="1"/>
        <v>5.8280723979787386</v>
      </c>
      <c r="G8" s="40">
        <v>592.55475000000001</v>
      </c>
      <c r="H8" s="99">
        <f t="shared" si="2"/>
        <v>5.2026157995379902</v>
      </c>
      <c r="I8" s="40">
        <v>19702.095700000002</v>
      </c>
      <c r="J8" s="99">
        <f t="shared" si="3"/>
        <v>5.8070768718994952</v>
      </c>
      <c r="K8" s="40">
        <v>32311.436949999999</v>
      </c>
      <c r="L8" s="99">
        <f t="shared" si="4"/>
        <v>5.8070768735614262</v>
      </c>
    </row>
    <row r="9" spans="2:23" x14ac:dyDescent="0.2">
      <c r="B9" s="38" t="s">
        <v>498</v>
      </c>
      <c r="C9" s="40">
        <v>2422</v>
      </c>
      <c r="D9" s="99">
        <f t="shared" si="0"/>
        <v>10.883436685539678</v>
      </c>
      <c r="E9" s="40">
        <v>60591.56</v>
      </c>
      <c r="F9" s="82">
        <f t="shared" si="1"/>
        <v>18.479356299862403</v>
      </c>
      <c r="G9" s="40">
        <v>1835.1667</v>
      </c>
      <c r="H9" s="99">
        <f t="shared" si="2"/>
        <v>16.112717463164365</v>
      </c>
      <c r="I9" s="40">
        <v>62426.724900000001</v>
      </c>
      <c r="J9" s="99">
        <f t="shared" si="3"/>
        <v>18.39991013520568</v>
      </c>
      <c r="K9" s="40">
        <v>102379.8288</v>
      </c>
      <c r="L9" s="99">
        <f t="shared" si="4"/>
        <v>18.399910132862662</v>
      </c>
    </row>
    <row r="10" spans="2:23" x14ac:dyDescent="0.2">
      <c r="B10" s="38" t="s">
        <v>503</v>
      </c>
      <c r="C10" s="40">
        <v>399</v>
      </c>
      <c r="D10" s="99">
        <f t="shared" si="0"/>
        <v>1.7929361013750336</v>
      </c>
      <c r="E10" s="40">
        <v>23423.06</v>
      </c>
      <c r="F10" s="82">
        <f t="shared" si="1"/>
        <v>7.1436198601431471</v>
      </c>
      <c r="G10" s="40">
        <v>876.89400000000001</v>
      </c>
      <c r="H10" s="99">
        <f t="shared" si="2"/>
        <v>7.6991072621054286</v>
      </c>
      <c r="I10" s="40">
        <v>24299.9571</v>
      </c>
      <c r="J10" s="99">
        <f t="shared" si="3"/>
        <v>7.1622694870759309</v>
      </c>
      <c r="K10" s="40">
        <v>39851.929640000002</v>
      </c>
      <c r="L10" s="99">
        <f t="shared" si="4"/>
        <v>7.1622694879634903</v>
      </c>
    </row>
    <row r="11" spans="2:23" x14ac:dyDescent="0.2">
      <c r="B11" s="38" t="s">
        <v>496</v>
      </c>
      <c r="C11" s="40">
        <v>331</v>
      </c>
      <c r="D11" s="99">
        <f t="shared" si="0"/>
        <v>1.4873730565291632</v>
      </c>
      <c r="E11" s="40">
        <v>88828.22</v>
      </c>
      <c r="F11" s="82">
        <f t="shared" si="1"/>
        <v>27.091039195270163</v>
      </c>
      <c r="G11" s="40">
        <v>1598.2584999999999</v>
      </c>
      <c r="H11" s="99">
        <f t="shared" si="2"/>
        <v>14.032669426489095</v>
      </c>
      <c r="I11" s="40">
        <v>90426.476550000007</v>
      </c>
      <c r="J11" s="99">
        <f t="shared" si="3"/>
        <v>26.652672313477137</v>
      </c>
      <c r="K11" s="40">
        <v>148299.4215</v>
      </c>
      <c r="L11" s="99">
        <f t="shared" si="4"/>
        <v>26.652672311906823</v>
      </c>
    </row>
    <row r="12" spans="2:23" x14ac:dyDescent="0.2">
      <c r="B12" s="17" t="s">
        <v>500</v>
      </c>
      <c r="C12" s="40">
        <v>75</v>
      </c>
      <c r="D12" s="99">
        <f t="shared" si="0"/>
        <v>0.33701806416823943</v>
      </c>
      <c r="E12" s="40">
        <v>102413.9</v>
      </c>
      <c r="F12" s="82">
        <f t="shared" si="1"/>
        <v>31.234431794766103</v>
      </c>
      <c r="G12" s="40">
        <v>1800.691</v>
      </c>
      <c r="H12" s="99">
        <f t="shared" si="2"/>
        <v>15.810021684385895</v>
      </c>
      <c r="I12" s="40">
        <v>104214.5471</v>
      </c>
      <c r="J12" s="99">
        <f t="shared" si="3"/>
        <v>30.716625043085671</v>
      </c>
      <c r="K12" s="40">
        <v>170911.8572</v>
      </c>
      <c r="L12" s="99">
        <f t="shared" si="4"/>
        <v>30.716625042067431</v>
      </c>
    </row>
    <row r="13" spans="2:23" x14ac:dyDescent="0.2">
      <c r="B13" s="15" t="s">
        <v>13</v>
      </c>
      <c r="C13" s="19">
        <f>SUM(C6:C12)</f>
        <v>22254</v>
      </c>
      <c r="D13" s="127">
        <f>SUM(D6:D12)</f>
        <v>100</v>
      </c>
      <c r="E13" s="20">
        <f>SUM(E6:E12)</f>
        <v>327887.82799999998</v>
      </c>
      <c r="F13" s="201">
        <f>SUM(F6:F12)</f>
        <v>100</v>
      </c>
      <c r="G13" s="20">
        <f t="shared" ref="G13:L13" si="5">SUM(G6:G12)</f>
        <v>11389.554271000001</v>
      </c>
      <c r="H13" s="127">
        <f t="shared" si="5"/>
        <v>100</v>
      </c>
      <c r="I13" s="20">
        <f t="shared" si="5"/>
        <v>339277.33582000004</v>
      </c>
      <c r="J13" s="127">
        <f t="shared" si="5"/>
        <v>99.999999999999986</v>
      </c>
      <c r="K13" s="20">
        <f t="shared" si="5"/>
        <v>556414.83062000002</v>
      </c>
      <c r="L13" s="127">
        <f t="shared" si="5"/>
        <v>100</v>
      </c>
    </row>
    <row r="23" spans="16:24" x14ac:dyDescent="0.2">
      <c r="P23" s="188"/>
      <c r="Q23" s="208" t="s">
        <v>568</v>
      </c>
      <c r="R23" s="208" t="s">
        <v>569</v>
      </c>
      <c r="S23" s="208" t="s">
        <v>570</v>
      </c>
      <c r="T23" s="208" t="s">
        <v>571</v>
      </c>
      <c r="U23" s="208" t="s">
        <v>572</v>
      </c>
      <c r="V23" s="209" t="s">
        <v>567</v>
      </c>
      <c r="W23" s="194"/>
      <c r="X23" s="191"/>
    </row>
    <row r="24" spans="16:24" x14ac:dyDescent="0.2">
      <c r="P24" s="188" t="s">
        <v>220</v>
      </c>
      <c r="Q24" s="192">
        <f>D6</f>
        <v>40.967915880291187</v>
      </c>
      <c r="R24" s="192">
        <f>D7</f>
        <v>35.48126179563225</v>
      </c>
      <c r="S24" s="192">
        <f>D8</f>
        <v>9.0500584164644557</v>
      </c>
      <c r="T24" s="192">
        <f>D9</f>
        <v>10.883436685539678</v>
      </c>
      <c r="U24" s="192">
        <f>D10</f>
        <v>1.7929361013750336</v>
      </c>
      <c r="V24" s="192">
        <f>D11+D12</f>
        <v>1.8243911206974026</v>
      </c>
      <c r="W24" s="192"/>
      <c r="X24" s="192"/>
    </row>
    <row r="25" spans="16:24" x14ac:dyDescent="0.2">
      <c r="P25" s="188" t="s">
        <v>216</v>
      </c>
      <c r="Q25" s="192">
        <f>H6</f>
        <v>25.033767249872035</v>
      </c>
      <c r="R25" s="192">
        <f>H7</f>
        <v>16.109101114445181</v>
      </c>
      <c r="S25" s="192">
        <f>H8</f>
        <v>5.2026157995379902</v>
      </c>
      <c r="T25" s="192">
        <f>H9</f>
        <v>16.112717463164365</v>
      </c>
      <c r="U25" s="192">
        <f>H10</f>
        <v>7.6991072621054286</v>
      </c>
      <c r="V25" s="192">
        <f>H11+H12</f>
        <v>29.842691110874988</v>
      </c>
      <c r="W25" s="193"/>
      <c r="X25" s="193"/>
    </row>
  </sheetData>
  <mergeCells count="7">
    <mergeCell ref="B1:L1"/>
    <mergeCell ref="K4:L4"/>
    <mergeCell ref="B4:B5"/>
    <mergeCell ref="C4:D4"/>
    <mergeCell ref="E4:F4"/>
    <mergeCell ref="G4:H4"/>
    <mergeCell ref="I4:J4"/>
  </mergeCells>
  <pageMargins left="0.78740157480314965" right="0.78740157480314965" top="0.98425196850393704" bottom="0.98425196850393704" header="0.51181102362204722" footer="0.51181102362204722"/>
  <pageSetup paperSize="9" scale="67"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0.34998626667073579"/>
  </sheetPr>
  <dimension ref="A1:X217"/>
  <sheetViews>
    <sheetView view="pageBreakPreview" zoomScaleNormal="100" zoomScaleSheetLayoutView="100" workbookViewId="0">
      <pane xSplit="2" ySplit="1" topLeftCell="C2" activePane="bottomRight" state="frozen"/>
      <selection pane="topRight" activeCell="C1" sqref="C1"/>
      <selection pane="bottomLeft" activeCell="A2" sqref="A2"/>
      <selection pane="bottomRight" activeCell="B1" sqref="B1:W1"/>
    </sheetView>
  </sheetViews>
  <sheetFormatPr baseColWidth="10" defaultRowHeight="12.75" x14ac:dyDescent="0.2"/>
  <cols>
    <col min="1" max="1" width="2" style="11" customWidth="1"/>
    <col min="2" max="2" width="12.85546875" style="11" bestFit="1" customWidth="1"/>
    <col min="3" max="24" width="12.140625" style="11" bestFit="1" customWidth="1"/>
    <col min="25" max="16384" width="11.42578125" style="11"/>
  </cols>
  <sheetData>
    <row r="1" spans="1:24" ht="15.75" x14ac:dyDescent="0.2">
      <c r="B1" s="269" t="str">
        <f>Inhaltsverzeichnis!B34&amp;" "&amp;Inhaltsverzeichnis!C34&amp;" "&amp;Inhaltsverzeichnis!E34</f>
        <v>Tabelle 10a: Steuerpflichtige nach Reingewinn- und Eigenkapitalklassen, 2014</v>
      </c>
      <c r="C1" s="269"/>
      <c r="D1" s="269"/>
      <c r="E1" s="269"/>
      <c r="F1" s="269"/>
      <c r="G1" s="269"/>
      <c r="H1" s="269"/>
      <c r="I1" s="269"/>
      <c r="J1" s="269"/>
      <c r="K1" s="269"/>
      <c r="L1" s="269"/>
      <c r="M1" s="269"/>
      <c r="N1" s="269"/>
      <c r="O1" s="269"/>
      <c r="P1" s="269"/>
      <c r="Q1" s="269"/>
      <c r="R1" s="269"/>
      <c r="S1" s="269"/>
      <c r="T1" s="269"/>
      <c r="U1" s="269"/>
      <c r="V1" s="269"/>
      <c r="W1" s="269"/>
    </row>
    <row r="2" spans="1:24" x14ac:dyDescent="0.2">
      <c r="A2" s="68"/>
      <c r="B2" s="141"/>
    </row>
    <row r="3" spans="1:24" x14ac:dyDescent="0.2">
      <c r="A3" s="68"/>
    </row>
    <row r="4" spans="1:24" s="107" customFormat="1" x14ac:dyDescent="0.2">
      <c r="A4" s="90"/>
      <c r="B4" s="303" t="s">
        <v>480</v>
      </c>
      <c r="C4" s="314" t="s">
        <v>351</v>
      </c>
      <c r="D4" s="315"/>
      <c r="E4" s="315"/>
      <c r="F4" s="315"/>
      <c r="G4" s="315"/>
      <c r="H4" s="315"/>
      <c r="I4" s="315"/>
      <c r="J4" s="315"/>
      <c r="K4" s="315"/>
      <c r="L4" s="315"/>
      <c r="M4" s="315"/>
      <c r="N4" s="315"/>
      <c r="O4" s="315"/>
      <c r="P4" s="315"/>
      <c r="Q4" s="315"/>
      <c r="R4" s="315"/>
      <c r="S4" s="315"/>
      <c r="T4" s="315"/>
      <c r="U4" s="315"/>
      <c r="V4" s="315"/>
      <c r="W4" s="315"/>
      <c r="X4" s="184"/>
    </row>
    <row r="5" spans="1:24" s="107" customFormat="1" ht="27.75" customHeight="1" x14ac:dyDescent="0.2">
      <c r="A5" s="90"/>
      <c r="B5" s="297"/>
      <c r="C5" s="108" t="s">
        <v>452</v>
      </c>
      <c r="D5" s="108" t="s">
        <v>433</v>
      </c>
      <c r="E5" s="108" t="s">
        <v>434</v>
      </c>
      <c r="F5" s="108" t="s">
        <v>435</v>
      </c>
      <c r="G5" s="108" t="s">
        <v>436</v>
      </c>
      <c r="H5" s="108" t="s">
        <v>437</v>
      </c>
      <c r="I5" s="108" t="s">
        <v>438</v>
      </c>
      <c r="J5" s="108" t="s">
        <v>439</v>
      </c>
      <c r="K5" s="108" t="s">
        <v>440</v>
      </c>
      <c r="L5" s="108" t="s">
        <v>441</v>
      </c>
      <c r="M5" s="108" t="s">
        <v>442</v>
      </c>
      <c r="N5" s="108" t="s">
        <v>443</v>
      </c>
      <c r="O5" s="108" t="s">
        <v>444</v>
      </c>
      <c r="P5" s="108" t="s">
        <v>445</v>
      </c>
      <c r="Q5" s="108" t="s">
        <v>446</v>
      </c>
      <c r="R5" s="108" t="s">
        <v>447</v>
      </c>
      <c r="S5" s="108" t="s">
        <v>448</v>
      </c>
      <c r="T5" s="108" t="s">
        <v>449</v>
      </c>
      <c r="U5" s="108" t="s">
        <v>450</v>
      </c>
      <c r="V5" s="108" t="s">
        <v>451</v>
      </c>
      <c r="W5" s="108" t="s">
        <v>352</v>
      </c>
      <c r="X5" s="108" t="s">
        <v>13</v>
      </c>
    </row>
    <row r="6" spans="1:24" s="57" customFormat="1" x14ac:dyDescent="0.2">
      <c r="A6" s="68"/>
      <c r="B6" s="72" t="s">
        <v>232</v>
      </c>
      <c r="C6" s="40">
        <v>357</v>
      </c>
      <c r="D6" s="40">
        <v>462</v>
      </c>
      <c r="E6" s="40">
        <v>2772</v>
      </c>
      <c r="F6" s="40">
        <v>428</v>
      </c>
      <c r="G6" s="40">
        <v>331</v>
      </c>
      <c r="H6" s="40">
        <v>504</v>
      </c>
      <c r="I6" s="40">
        <v>391</v>
      </c>
      <c r="J6" s="40">
        <v>347</v>
      </c>
      <c r="K6" s="40">
        <v>2034</v>
      </c>
      <c r="L6" s="40">
        <v>626</v>
      </c>
      <c r="M6" s="40">
        <v>347</v>
      </c>
      <c r="N6" s="40">
        <v>254</v>
      </c>
      <c r="O6" s="40">
        <v>199</v>
      </c>
      <c r="P6" s="40">
        <v>212</v>
      </c>
      <c r="Q6" s="40">
        <v>152</v>
      </c>
      <c r="R6" s="40">
        <v>319</v>
      </c>
      <c r="S6" s="40">
        <v>234</v>
      </c>
      <c r="T6" s="40">
        <v>82</v>
      </c>
      <c r="U6" s="40">
        <v>33</v>
      </c>
      <c r="V6" s="40">
        <v>19</v>
      </c>
      <c r="W6" s="40">
        <v>9</v>
      </c>
      <c r="X6" s="45">
        <v>10112</v>
      </c>
    </row>
    <row r="7" spans="1:24" s="57" customFormat="1" x14ac:dyDescent="0.2">
      <c r="A7" s="68"/>
      <c r="B7" s="72" t="s">
        <v>453</v>
      </c>
      <c r="C7" s="40">
        <v>51</v>
      </c>
      <c r="D7" s="40">
        <v>31</v>
      </c>
      <c r="E7" s="40">
        <v>185</v>
      </c>
      <c r="F7" s="40">
        <v>54</v>
      </c>
      <c r="G7" s="40">
        <v>33</v>
      </c>
      <c r="H7" s="40">
        <v>50</v>
      </c>
      <c r="I7" s="40">
        <v>34</v>
      </c>
      <c r="J7" s="40">
        <v>21</v>
      </c>
      <c r="K7" s="40">
        <v>146</v>
      </c>
      <c r="L7" s="40">
        <v>36</v>
      </c>
      <c r="M7" s="40">
        <v>19</v>
      </c>
      <c r="N7" s="40">
        <v>14</v>
      </c>
      <c r="O7" s="40">
        <v>4</v>
      </c>
      <c r="P7" s="40">
        <v>5</v>
      </c>
      <c r="Q7" s="40">
        <v>7</v>
      </c>
      <c r="R7" s="40">
        <v>5</v>
      </c>
      <c r="S7" s="40">
        <v>9</v>
      </c>
      <c r="T7" s="40">
        <v>0</v>
      </c>
      <c r="U7" s="40">
        <v>1</v>
      </c>
      <c r="V7" s="40">
        <v>0</v>
      </c>
      <c r="W7" s="40">
        <v>0</v>
      </c>
      <c r="X7" s="45">
        <v>705</v>
      </c>
    </row>
    <row r="8" spans="1:24" s="57" customFormat="1" x14ac:dyDescent="0.2">
      <c r="A8" s="68"/>
      <c r="B8" s="72" t="s">
        <v>454</v>
      </c>
      <c r="C8" s="40">
        <v>60</v>
      </c>
      <c r="D8" s="40">
        <v>41</v>
      </c>
      <c r="E8" s="40">
        <v>361</v>
      </c>
      <c r="F8" s="40">
        <v>107</v>
      </c>
      <c r="G8" s="40">
        <v>75</v>
      </c>
      <c r="H8" s="40">
        <v>68</v>
      </c>
      <c r="I8" s="40">
        <v>96</v>
      </c>
      <c r="J8" s="40">
        <v>63</v>
      </c>
      <c r="K8" s="40">
        <v>314</v>
      </c>
      <c r="L8" s="40">
        <v>113</v>
      </c>
      <c r="M8" s="40">
        <v>56</v>
      </c>
      <c r="N8" s="40">
        <v>34</v>
      </c>
      <c r="O8" s="40">
        <v>27</v>
      </c>
      <c r="P8" s="40">
        <v>26</v>
      </c>
      <c r="Q8" s="40">
        <v>11</v>
      </c>
      <c r="R8" s="40">
        <v>32</v>
      </c>
      <c r="S8" s="40">
        <v>13</v>
      </c>
      <c r="T8" s="40">
        <v>3</v>
      </c>
      <c r="U8" s="40">
        <v>1</v>
      </c>
      <c r="V8" s="40">
        <v>0</v>
      </c>
      <c r="W8" s="40">
        <v>0</v>
      </c>
      <c r="X8" s="45">
        <v>1501</v>
      </c>
    </row>
    <row r="9" spans="1:24" s="57" customFormat="1" x14ac:dyDescent="0.2">
      <c r="A9" s="68"/>
      <c r="B9" s="72" t="s">
        <v>455</v>
      </c>
      <c r="C9" s="40">
        <v>31</v>
      </c>
      <c r="D9" s="40">
        <v>19</v>
      </c>
      <c r="E9" s="40">
        <v>189</v>
      </c>
      <c r="F9" s="40">
        <v>93</v>
      </c>
      <c r="G9" s="40">
        <v>61</v>
      </c>
      <c r="H9" s="40">
        <v>60</v>
      </c>
      <c r="I9" s="40">
        <v>82</v>
      </c>
      <c r="J9" s="40">
        <v>64</v>
      </c>
      <c r="K9" s="40">
        <v>313</v>
      </c>
      <c r="L9" s="40">
        <v>118</v>
      </c>
      <c r="M9" s="40">
        <v>65</v>
      </c>
      <c r="N9" s="40">
        <v>46</v>
      </c>
      <c r="O9" s="40">
        <v>39</v>
      </c>
      <c r="P9" s="40">
        <v>36</v>
      </c>
      <c r="Q9" s="40">
        <v>20</v>
      </c>
      <c r="R9" s="40">
        <v>19</v>
      </c>
      <c r="S9" s="40">
        <v>12</v>
      </c>
      <c r="T9" s="40">
        <v>3</v>
      </c>
      <c r="U9" s="40">
        <v>1</v>
      </c>
      <c r="V9" s="40">
        <v>0</v>
      </c>
      <c r="W9" s="40">
        <v>0</v>
      </c>
      <c r="X9" s="45">
        <v>1271</v>
      </c>
    </row>
    <row r="10" spans="1:24" s="57" customFormat="1" x14ac:dyDescent="0.2">
      <c r="A10" s="68"/>
      <c r="B10" s="72" t="s">
        <v>456</v>
      </c>
      <c r="C10" s="40">
        <v>18</v>
      </c>
      <c r="D10" s="40">
        <v>11</v>
      </c>
      <c r="E10" s="40">
        <v>83</v>
      </c>
      <c r="F10" s="40">
        <v>78</v>
      </c>
      <c r="G10" s="40">
        <v>37</v>
      </c>
      <c r="H10" s="40">
        <v>38</v>
      </c>
      <c r="I10" s="40">
        <v>59</v>
      </c>
      <c r="J10" s="40">
        <v>43</v>
      </c>
      <c r="K10" s="40">
        <v>193</v>
      </c>
      <c r="L10" s="40">
        <v>86</v>
      </c>
      <c r="M10" s="40">
        <v>41</v>
      </c>
      <c r="N10" s="40">
        <v>32</v>
      </c>
      <c r="O10" s="40">
        <v>30</v>
      </c>
      <c r="P10" s="40">
        <v>30</v>
      </c>
      <c r="Q10" s="40">
        <v>13</v>
      </c>
      <c r="R10" s="40">
        <v>25</v>
      </c>
      <c r="S10" s="40">
        <v>9</v>
      </c>
      <c r="T10" s="40">
        <v>2</v>
      </c>
      <c r="U10" s="40">
        <v>0</v>
      </c>
      <c r="V10" s="40">
        <v>0</v>
      </c>
      <c r="W10" s="40">
        <v>0</v>
      </c>
      <c r="X10" s="45">
        <v>828</v>
      </c>
    </row>
    <row r="11" spans="1:24" s="57" customFormat="1" x14ac:dyDescent="0.2">
      <c r="A11" s="68"/>
      <c r="B11" s="72" t="s">
        <v>457</v>
      </c>
      <c r="C11" s="40">
        <v>12</v>
      </c>
      <c r="D11" s="40">
        <v>7</v>
      </c>
      <c r="E11" s="40">
        <v>18</v>
      </c>
      <c r="F11" s="40">
        <v>57</v>
      </c>
      <c r="G11" s="40">
        <v>23</v>
      </c>
      <c r="H11" s="40">
        <v>28</v>
      </c>
      <c r="I11" s="40">
        <v>38</v>
      </c>
      <c r="J11" s="40">
        <v>30</v>
      </c>
      <c r="K11" s="40">
        <v>138</v>
      </c>
      <c r="L11" s="40">
        <v>79</v>
      </c>
      <c r="M11" s="40">
        <v>47</v>
      </c>
      <c r="N11" s="40">
        <v>22</v>
      </c>
      <c r="O11" s="40">
        <v>17</v>
      </c>
      <c r="P11" s="40">
        <v>21</v>
      </c>
      <c r="Q11" s="40">
        <v>17</v>
      </c>
      <c r="R11" s="40">
        <v>25</v>
      </c>
      <c r="S11" s="40">
        <v>8</v>
      </c>
      <c r="T11" s="40">
        <v>2</v>
      </c>
      <c r="U11" s="40">
        <v>1</v>
      </c>
      <c r="V11" s="40">
        <v>1</v>
      </c>
      <c r="W11" s="40">
        <v>0</v>
      </c>
      <c r="X11" s="45">
        <v>591</v>
      </c>
    </row>
    <row r="12" spans="1:24" s="57" customFormat="1" x14ac:dyDescent="0.2">
      <c r="A12" s="68"/>
      <c r="B12" s="72" t="s">
        <v>458</v>
      </c>
      <c r="C12" s="40">
        <v>10</v>
      </c>
      <c r="D12" s="40">
        <v>7</v>
      </c>
      <c r="E12" s="40">
        <v>36</v>
      </c>
      <c r="F12" s="40">
        <v>14</v>
      </c>
      <c r="G12" s="40">
        <v>37</v>
      </c>
      <c r="H12" s="40">
        <v>18</v>
      </c>
      <c r="I12" s="40">
        <v>35</v>
      </c>
      <c r="J12" s="40">
        <v>28</v>
      </c>
      <c r="K12" s="40">
        <v>132</v>
      </c>
      <c r="L12" s="40">
        <v>62</v>
      </c>
      <c r="M12" s="40">
        <v>35</v>
      </c>
      <c r="N12" s="40">
        <v>16</v>
      </c>
      <c r="O12" s="40">
        <v>14</v>
      </c>
      <c r="P12" s="40">
        <v>21</v>
      </c>
      <c r="Q12" s="40">
        <v>12</v>
      </c>
      <c r="R12" s="40">
        <v>33</v>
      </c>
      <c r="S12" s="40">
        <v>11</v>
      </c>
      <c r="T12" s="40">
        <v>0</v>
      </c>
      <c r="U12" s="40">
        <v>1</v>
      </c>
      <c r="V12" s="40">
        <v>0</v>
      </c>
      <c r="W12" s="40">
        <v>0</v>
      </c>
      <c r="X12" s="45">
        <v>522</v>
      </c>
    </row>
    <row r="13" spans="1:24" s="57" customFormat="1" x14ac:dyDescent="0.2">
      <c r="A13" s="68"/>
      <c r="B13" s="72" t="s">
        <v>459</v>
      </c>
      <c r="C13" s="40">
        <v>6</v>
      </c>
      <c r="D13" s="40">
        <v>2</v>
      </c>
      <c r="E13" s="40">
        <v>14</v>
      </c>
      <c r="F13" s="40">
        <v>10</v>
      </c>
      <c r="G13" s="40">
        <v>33</v>
      </c>
      <c r="H13" s="40">
        <v>20</v>
      </c>
      <c r="I13" s="40">
        <v>29</v>
      </c>
      <c r="J13" s="40">
        <v>22</v>
      </c>
      <c r="K13" s="40">
        <v>107</v>
      </c>
      <c r="L13" s="40">
        <v>61</v>
      </c>
      <c r="M13" s="40">
        <v>41</v>
      </c>
      <c r="N13" s="40">
        <v>22</v>
      </c>
      <c r="O13" s="40">
        <v>20</v>
      </c>
      <c r="P13" s="40">
        <v>14</v>
      </c>
      <c r="Q13" s="40">
        <v>6</v>
      </c>
      <c r="R13" s="40">
        <v>27</v>
      </c>
      <c r="S13" s="40">
        <v>11</v>
      </c>
      <c r="T13" s="40">
        <v>2</v>
      </c>
      <c r="U13" s="40">
        <v>0</v>
      </c>
      <c r="V13" s="40">
        <v>0</v>
      </c>
      <c r="W13" s="40">
        <v>0</v>
      </c>
      <c r="X13" s="45">
        <v>447</v>
      </c>
    </row>
    <row r="14" spans="1:24" s="57" customFormat="1" x14ac:dyDescent="0.2">
      <c r="A14" s="68"/>
      <c r="B14" s="72" t="s">
        <v>460</v>
      </c>
      <c r="C14" s="40">
        <v>12</v>
      </c>
      <c r="D14" s="40">
        <v>3</v>
      </c>
      <c r="E14" s="40">
        <v>18</v>
      </c>
      <c r="F14" s="40">
        <v>7</v>
      </c>
      <c r="G14" s="40">
        <v>11</v>
      </c>
      <c r="H14" s="40">
        <v>42</v>
      </c>
      <c r="I14" s="40">
        <v>43</v>
      </c>
      <c r="J14" s="40">
        <v>40</v>
      </c>
      <c r="K14" s="40">
        <v>161</v>
      </c>
      <c r="L14" s="40">
        <v>98</v>
      </c>
      <c r="M14" s="40">
        <v>59</v>
      </c>
      <c r="N14" s="40">
        <v>35</v>
      </c>
      <c r="O14" s="40">
        <v>21</v>
      </c>
      <c r="P14" s="40">
        <v>37</v>
      </c>
      <c r="Q14" s="40">
        <v>17</v>
      </c>
      <c r="R14" s="40">
        <v>39</v>
      </c>
      <c r="S14" s="40">
        <v>20</v>
      </c>
      <c r="T14" s="40">
        <v>2</v>
      </c>
      <c r="U14" s="40">
        <v>1</v>
      </c>
      <c r="V14" s="40">
        <v>0</v>
      </c>
      <c r="W14" s="40">
        <v>0</v>
      </c>
      <c r="X14" s="45">
        <v>666</v>
      </c>
    </row>
    <row r="15" spans="1:24" s="57" customFormat="1" x14ac:dyDescent="0.2">
      <c r="A15" s="68"/>
      <c r="B15" s="72" t="s">
        <v>461</v>
      </c>
      <c r="C15" s="40">
        <v>5</v>
      </c>
      <c r="D15" s="40">
        <v>2</v>
      </c>
      <c r="E15" s="40">
        <v>17</v>
      </c>
      <c r="F15" s="40">
        <v>11</v>
      </c>
      <c r="G15" s="40">
        <v>9</v>
      </c>
      <c r="H15" s="40">
        <v>9</v>
      </c>
      <c r="I15" s="40">
        <v>42</v>
      </c>
      <c r="J15" s="40">
        <v>26</v>
      </c>
      <c r="K15" s="40">
        <v>133</v>
      </c>
      <c r="L15" s="40">
        <v>62</v>
      </c>
      <c r="M15" s="40">
        <v>41</v>
      </c>
      <c r="N15" s="40">
        <v>30</v>
      </c>
      <c r="O15" s="40">
        <v>17</v>
      </c>
      <c r="P15" s="40">
        <v>33</v>
      </c>
      <c r="Q15" s="40">
        <v>10</v>
      </c>
      <c r="R15" s="40">
        <v>38</v>
      </c>
      <c r="S15" s="40">
        <v>26</v>
      </c>
      <c r="T15" s="40">
        <v>5</v>
      </c>
      <c r="U15" s="40">
        <v>0</v>
      </c>
      <c r="V15" s="40">
        <v>0</v>
      </c>
      <c r="W15" s="40">
        <v>0</v>
      </c>
      <c r="X15" s="45">
        <v>516</v>
      </c>
    </row>
    <row r="16" spans="1:24" s="57" customFormat="1" x14ac:dyDescent="0.2">
      <c r="A16" s="68"/>
      <c r="B16" s="72" t="s">
        <v>462</v>
      </c>
      <c r="C16" s="40">
        <v>10</v>
      </c>
      <c r="D16" s="40">
        <v>4</v>
      </c>
      <c r="E16" s="40">
        <v>12</v>
      </c>
      <c r="F16" s="40">
        <v>5</v>
      </c>
      <c r="G16" s="40">
        <v>10</v>
      </c>
      <c r="H16" s="40">
        <v>7</v>
      </c>
      <c r="I16" s="40">
        <v>28</v>
      </c>
      <c r="J16" s="40">
        <v>16</v>
      </c>
      <c r="K16" s="40">
        <v>105</v>
      </c>
      <c r="L16" s="40">
        <v>61</v>
      </c>
      <c r="M16" s="40">
        <v>52</v>
      </c>
      <c r="N16" s="40">
        <v>28</v>
      </c>
      <c r="O16" s="40">
        <v>27</v>
      </c>
      <c r="P16" s="40">
        <v>24</v>
      </c>
      <c r="Q16" s="40">
        <v>18</v>
      </c>
      <c r="R16" s="40">
        <v>44</v>
      </c>
      <c r="S16" s="40">
        <v>13</v>
      </c>
      <c r="T16" s="40">
        <v>4</v>
      </c>
      <c r="U16" s="40">
        <v>2</v>
      </c>
      <c r="V16" s="40">
        <v>0</v>
      </c>
      <c r="W16" s="40">
        <v>0</v>
      </c>
      <c r="X16" s="45">
        <v>470</v>
      </c>
    </row>
    <row r="17" spans="1:24" s="57" customFormat="1" x14ac:dyDescent="0.2">
      <c r="A17" s="68"/>
      <c r="B17" s="72" t="s">
        <v>463</v>
      </c>
      <c r="C17" s="40">
        <v>18</v>
      </c>
      <c r="D17" s="40">
        <v>6</v>
      </c>
      <c r="E17" s="40">
        <v>10</v>
      </c>
      <c r="F17" s="40">
        <v>10</v>
      </c>
      <c r="G17" s="40">
        <v>5</v>
      </c>
      <c r="H17" s="40">
        <v>10</v>
      </c>
      <c r="I17" s="40">
        <v>19</v>
      </c>
      <c r="J17" s="40">
        <v>21</v>
      </c>
      <c r="K17" s="40">
        <v>122</v>
      </c>
      <c r="L17" s="40">
        <v>107</v>
      </c>
      <c r="M17" s="40">
        <v>65</v>
      </c>
      <c r="N17" s="40">
        <v>42</v>
      </c>
      <c r="O17" s="40">
        <v>38</v>
      </c>
      <c r="P17" s="40">
        <v>48</v>
      </c>
      <c r="Q17" s="40">
        <v>34</v>
      </c>
      <c r="R17" s="40">
        <v>74</v>
      </c>
      <c r="S17" s="40">
        <v>24</v>
      </c>
      <c r="T17" s="40">
        <v>7</v>
      </c>
      <c r="U17" s="40">
        <v>2</v>
      </c>
      <c r="V17" s="40">
        <v>1</v>
      </c>
      <c r="W17" s="40">
        <v>0</v>
      </c>
      <c r="X17" s="45">
        <v>663</v>
      </c>
    </row>
    <row r="18" spans="1:24" s="57" customFormat="1" x14ac:dyDescent="0.2">
      <c r="A18" s="68"/>
      <c r="B18" s="72" t="s">
        <v>464</v>
      </c>
      <c r="C18" s="40">
        <v>12</v>
      </c>
      <c r="D18" s="40">
        <v>3</v>
      </c>
      <c r="E18" s="40">
        <v>7</v>
      </c>
      <c r="F18" s="40">
        <v>6</v>
      </c>
      <c r="G18" s="40">
        <v>5</v>
      </c>
      <c r="H18" s="40">
        <v>8</v>
      </c>
      <c r="I18" s="40">
        <v>10</v>
      </c>
      <c r="J18" s="40">
        <v>9</v>
      </c>
      <c r="K18" s="40">
        <v>91</v>
      </c>
      <c r="L18" s="40">
        <v>69</v>
      </c>
      <c r="M18" s="40">
        <v>44</v>
      </c>
      <c r="N18" s="40">
        <v>33</v>
      </c>
      <c r="O18" s="40">
        <v>23</v>
      </c>
      <c r="P18" s="40">
        <v>52</v>
      </c>
      <c r="Q18" s="40">
        <v>32</v>
      </c>
      <c r="R18" s="40">
        <v>59</v>
      </c>
      <c r="S18" s="40">
        <v>33</v>
      </c>
      <c r="T18" s="40">
        <v>9</v>
      </c>
      <c r="U18" s="40">
        <v>4</v>
      </c>
      <c r="V18" s="40">
        <v>0</v>
      </c>
      <c r="W18" s="40">
        <v>0</v>
      </c>
      <c r="X18" s="45">
        <v>509</v>
      </c>
    </row>
    <row r="19" spans="1:24" s="57" customFormat="1" x14ac:dyDescent="0.2">
      <c r="A19" s="68"/>
      <c r="B19" s="38" t="s">
        <v>465</v>
      </c>
      <c r="C19" s="40">
        <v>11</v>
      </c>
      <c r="D19" s="40">
        <v>0</v>
      </c>
      <c r="E19" s="40">
        <v>8</v>
      </c>
      <c r="F19" s="40">
        <v>3</v>
      </c>
      <c r="G19" s="40">
        <v>3</v>
      </c>
      <c r="H19" s="40">
        <v>2</v>
      </c>
      <c r="I19" s="40">
        <v>8</v>
      </c>
      <c r="J19" s="40">
        <v>9</v>
      </c>
      <c r="K19" s="40">
        <v>96</v>
      </c>
      <c r="L19" s="40">
        <v>127</v>
      </c>
      <c r="M19" s="40">
        <v>76</v>
      </c>
      <c r="N19" s="40">
        <v>61</v>
      </c>
      <c r="O19" s="40">
        <v>64</v>
      </c>
      <c r="P19" s="40">
        <v>94</v>
      </c>
      <c r="Q19" s="40">
        <v>45</v>
      </c>
      <c r="R19" s="40">
        <v>133</v>
      </c>
      <c r="S19" s="40">
        <v>55</v>
      </c>
      <c r="T19" s="40">
        <v>20</v>
      </c>
      <c r="U19" s="40">
        <v>1</v>
      </c>
      <c r="V19" s="40">
        <v>1</v>
      </c>
      <c r="W19" s="40">
        <v>0</v>
      </c>
      <c r="X19" s="45">
        <v>817</v>
      </c>
    </row>
    <row r="20" spans="1:24" s="57" customFormat="1" x14ac:dyDescent="0.2">
      <c r="A20" s="68"/>
      <c r="B20" s="72" t="s">
        <v>466</v>
      </c>
      <c r="C20" s="40">
        <v>6</v>
      </c>
      <c r="D20" s="40">
        <v>1</v>
      </c>
      <c r="E20" s="40">
        <v>1</v>
      </c>
      <c r="F20" s="40">
        <v>2</v>
      </c>
      <c r="G20" s="40">
        <v>2</v>
      </c>
      <c r="H20" s="40">
        <v>2</v>
      </c>
      <c r="I20" s="40">
        <v>3</v>
      </c>
      <c r="J20" s="40">
        <v>6</v>
      </c>
      <c r="K20" s="40">
        <v>42</v>
      </c>
      <c r="L20" s="40">
        <v>47</v>
      </c>
      <c r="M20" s="40">
        <v>55</v>
      </c>
      <c r="N20" s="40">
        <v>36</v>
      </c>
      <c r="O20" s="40">
        <v>35</v>
      </c>
      <c r="P20" s="40">
        <v>42</v>
      </c>
      <c r="Q20" s="40">
        <v>44</v>
      </c>
      <c r="R20" s="40">
        <v>125</v>
      </c>
      <c r="S20" s="40">
        <v>65</v>
      </c>
      <c r="T20" s="40">
        <v>13</v>
      </c>
      <c r="U20" s="40">
        <v>5</v>
      </c>
      <c r="V20" s="40">
        <v>0</v>
      </c>
      <c r="W20" s="40">
        <v>0</v>
      </c>
      <c r="X20" s="45">
        <v>532</v>
      </c>
    </row>
    <row r="21" spans="1:24" s="57" customFormat="1" x14ac:dyDescent="0.2">
      <c r="A21" s="68"/>
      <c r="B21" s="38" t="s">
        <v>467</v>
      </c>
      <c r="C21" s="40">
        <v>16</v>
      </c>
      <c r="D21" s="40">
        <v>3</v>
      </c>
      <c r="E21" s="40">
        <v>8</v>
      </c>
      <c r="F21" s="40">
        <v>7</v>
      </c>
      <c r="G21" s="40">
        <v>4</v>
      </c>
      <c r="H21" s="40">
        <v>3</v>
      </c>
      <c r="I21" s="40">
        <v>9</v>
      </c>
      <c r="J21" s="40">
        <v>2</v>
      </c>
      <c r="K21" s="40">
        <v>46</v>
      </c>
      <c r="L21" s="40">
        <v>53</v>
      </c>
      <c r="M21" s="40">
        <v>54</v>
      </c>
      <c r="N21" s="40">
        <v>60</v>
      </c>
      <c r="O21" s="40">
        <v>60</v>
      </c>
      <c r="P21" s="40">
        <v>83</v>
      </c>
      <c r="Q21" s="40">
        <v>76</v>
      </c>
      <c r="R21" s="40">
        <v>273</v>
      </c>
      <c r="S21" s="40">
        <v>206</v>
      </c>
      <c r="T21" s="40">
        <v>80</v>
      </c>
      <c r="U21" s="40">
        <v>22</v>
      </c>
      <c r="V21" s="40">
        <v>5</v>
      </c>
      <c r="W21" s="40">
        <v>1</v>
      </c>
      <c r="X21" s="45">
        <v>1071</v>
      </c>
    </row>
    <row r="22" spans="1:24" s="57" customFormat="1" x14ac:dyDescent="0.2">
      <c r="A22" s="68"/>
      <c r="B22" s="72" t="s">
        <v>468</v>
      </c>
      <c r="C22" s="40">
        <v>6</v>
      </c>
      <c r="D22" s="40">
        <v>0</v>
      </c>
      <c r="E22" s="40">
        <v>1</v>
      </c>
      <c r="F22" s="40">
        <v>1</v>
      </c>
      <c r="G22" s="40">
        <v>1</v>
      </c>
      <c r="H22" s="40">
        <v>2</v>
      </c>
      <c r="I22" s="40">
        <v>0</v>
      </c>
      <c r="J22" s="40">
        <v>3</v>
      </c>
      <c r="K22" s="40">
        <v>7</v>
      </c>
      <c r="L22" s="40">
        <v>7</v>
      </c>
      <c r="M22" s="40">
        <v>13</v>
      </c>
      <c r="N22" s="40">
        <v>8</v>
      </c>
      <c r="O22" s="40">
        <v>12</v>
      </c>
      <c r="P22" s="40">
        <v>18</v>
      </c>
      <c r="Q22" s="40">
        <v>28</v>
      </c>
      <c r="R22" s="40">
        <v>97</v>
      </c>
      <c r="S22" s="40">
        <v>148</v>
      </c>
      <c r="T22" s="40">
        <v>82</v>
      </c>
      <c r="U22" s="40">
        <v>41</v>
      </c>
      <c r="V22" s="40">
        <v>15</v>
      </c>
      <c r="W22" s="40">
        <v>2</v>
      </c>
      <c r="X22" s="45">
        <v>492</v>
      </c>
    </row>
    <row r="23" spans="1:24" s="57" customFormat="1" x14ac:dyDescent="0.2">
      <c r="A23" s="68"/>
      <c r="B23" s="72" t="s">
        <v>626</v>
      </c>
      <c r="C23" s="40">
        <v>4</v>
      </c>
      <c r="D23" s="40">
        <v>2</v>
      </c>
      <c r="E23" s="40">
        <v>0</v>
      </c>
      <c r="F23" s="40">
        <v>0</v>
      </c>
      <c r="G23" s="40">
        <v>0</v>
      </c>
      <c r="H23" s="40">
        <v>0</v>
      </c>
      <c r="I23" s="40">
        <v>0</v>
      </c>
      <c r="J23" s="40">
        <v>0</v>
      </c>
      <c r="K23" s="40">
        <v>4</v>
      </c>
      <c r="L23" s="40">
        <v>1</v>
      </c>
      <c r="M23" s="40">
        <v>0</v>
      </c>
      <c r="N23" s="40">
        <v>3</v>
      </c>
      <c r="O23" s="40">
        <v>2</v>
      </c>
      <c r="P23" s="40">
        <v>5</v>
      </c>
      <c r="Q23" s="40">
        <v>6</v>
      </c>
      <c r="R23" s="40">
        <v>35</v>
      </c>
      <c r="S23" s="40">
        <v>48</v>
      </c>
      <c r="T23" s="40">
        <v>31</v>
      </c>
      <c r="U23" s="40">
        <v>22</v>
      </c>
      <c r="V23" s="40">
        <v>10</v>
      </c>
      <c r="W23" s="40">
        <v>2</v>
      </c>
      <c r="X23" s="45">
        <v>175</v>
      </c>
    </row>
    <row r="24" spans="1:24" s="57" customFormat="1" x14ac:dyDescent="0.2">
      <c r="A24" s="68"/>
      <c r="B24" s="72" t="s">
        <v>469</v>
      </c>
      <c r="C24" s="40">
        <v>2</v>
      </c>
      <c r="D24" s="40">
        <v>1</v>
      </c>
      <c r="E24" s="40">
        <v>0</v>
      </c>
      <c r="F24" s="40">
        <v>0</v>
      </c>
      <c r="G24" s="40">
        <v>0</v>
      </c>
      <c r="H24" s="40">
        <v>0</v>
      </c>
      <c r="I24" s="40">
        <v>0</v>
      </c>
      <c r="J24" s="40">
        <v>1</v>
      </c>
      <c r="K24" s="40">
        <v>1</v>
      </c>
      <c r="L24" s="40">
        <v>1</v>
      </c>
      <c r="M24" s="40">
        <v>0</v>
      </c>
      <c r="N24" s="40">
        <v>2</v>
      </c>
      <c r="O24" s="40">
        <v>3</v>
      </c>
      <c r="P24" s="40">
        <v>5</v>
      </c>
      <c r="Q24" s="40">
        <v>3</v>
      </c>
      <c r="R24" s="40">
        <v>9</v>
      </c>
      <c r="S24" s="40">
        <v>23</v>
      </c>
      <c r="T24" s="40">
        <v>20</v>
      </c>
      <c r="U24" s="40">
        <v>16</v>
      </c>
      <c r="V24" s="40">
        <v>12</v>
      </c>
      <c r="W24" s="40">
        <v>2</v>
      </c>
      <c r="X24" s="45">
        <v>101</v>
      </c>
    </row>
    <row r="25" spans="1:24" s="57" customFormat="1" x14ac:dyDescent="0.2">
      <c r="A25" s="68"/>
      <c r="B25" s="72" t="s">
        <v>470</v>
      </c>
      <c r="C25" s="40">
        <v>2</v>
      </c>
      <c r="D25" s="40">
        <v>0</v>
      </c>
      <c r="E25" s="40">
        <v>0</v>
      </c>
      <c r="F25" s="40">
        <v>0</v>
      </c>
      <c r="G25" s="40">
        <v>0</v>
      </c>
      <c r="H25" s="40">
        <v>0</v>
      </c>
      <c r="I25" s="40">
        <v>0</v>
      </c>
      <c r="J25" s="40">
        <v>0</v>
      </c>
      <c r="K25" s="40">
        <v>0</v>
      </c>
      <c r="L25" s="40">
        <v>1</v>
      </c>
      <c r="M25" s="40">
        <v>3</v>
      </c>
      <c r="N25" s="40">
        <v>2</v>
      </c>
      <c r="O25" s="40">
        <v>1</v>
      </c>
      <c r="P25" s="40">
        <v>0</v>
      </c>
      <c r="Q25" s="40">
        <v>0</v>
      </c>
      <c r="R25" s="40">
        <v>8</v>
      </c>
      <c r="S25" s="40">
        <v>27</v>
      </c>
      <c r="T25" s="40">
        <v>27</v>
      </c>
      <c r="U25" s="40">
        <v>47</v>
      </c>
      <c r="V25" s="40">
        <v>23</v>
      </c>
      <c r="W25" s="40">
        <v>21</v>
      </c>
      <c r="X25" s="45">
        <v>162</v>
      </c>
    </row>
    <row r="26" spans="1:24" s="57" customFormat="1" x14ac:dyDescent="0.2">
      <c r="A26" s="68"/>
      <c r="B26" s="72" t="s">
        <v>471</v>
      </c>
      <c r="C26" s="40">
        <v>0</v>
      </c>
      <c r="D26" s="40">
        <v>0</v>
      </c>
      <c r="E26" s="40">
        <v>0</v>
      </c>
      <c r="F26" s="40">
        <v>0</v>
      </c>
      <c r="G26" s="40">
        <v>0</v>
      </c>
      <c r="H26" s="40">
        <v>0</v>
      </c>
      <c r="I26" s="40">
        <v>0</v>
      </c>
      <c r="J26" s="40">
        <v>1</v>
      </c>
      <c r="K26" s="40">
        <v>1</v>
      </c>
      <c r="L26" s="40">
        <v>0</v>
      </c>
      <c r="M26" s="40">
        <v>0</v>
      </c>
      <c r="N26" s="40">
        <v>0</v>
      </c>
      <c r="O26" s="40">
        <v>1</v>
      </c>
      <c r="P26" s="40">
        <v>3</v>
      </c>
      <c r="Q26" s="40">
        <v>0</v>
      </c>
      <c r="R26" s="40">
        <v>1</v>
      </c>
      <c r="S26" s="40">
        <v>4</v>
      </c>
      <c r="T26" s="40">
        <v>5</v>
      </c>
      <c r="U26" s="40">
        <v>10</v>
      </c>
      <c r="V26" s="40">
        <v>16</v>
      </c>
      <c r="W26" s="40">
        <v>14</v>
      </c>
      <c r="X26" s="45">
        <v>56</v>
      </c>
    </row>
    <row r="27" spans="1:24" s="57" customFormat="1" x14ac:dyDescent="0.2">
      <c r="A27" s="68"/>
      <c r="B27" s="18" t="s">
        <v>472</v>
      </c>
      <c r="C27" s="40">
        <v>1</v>
      </c>
      <c r="D27" s="40">
        <v>0</v>
      </c>
      <c r="E27" s="40">
        <v>0</v>
      </c>
      <c r="F27" s="40">
        <v>0</v>
      </c>
      <c r="G27" s="40">
        <v>0</v>
      </c>
      <c r="H27" s="40">
        <v>0</v>
      </c>
      <c r="I27" s="40">
        <v>0</v>
      </c>
      <c r="J27" s="40">
        <v>0</v>
      </c>
      <c r="K27" s="40">
        <v>0</v>
      </c>
      <c r="L27" s="40">
        <v>1</v>
      </c>
      <c r="M27" s="40">
        <v>1</v>
      </c>
      <c r="N27" s="40">
        <v>0</v>
      </c>
      <c r="O27" s="40">
        <v>0</v>
      </c>
      <c r="P27" s="40">
        <v>0</v>
      </c>
      <c r="Q27" s="40">
        <v>0</v>
      </c>
      <c r="R27" s="40">
        <v>1</v>
      </c>
      <c r="S27" s="40">
        <v>2</v>
      </c>
      <c r="T27" s="40">
        <v>0</v>
      </c>
      <c r="U27" s="40">
        <v>7</v>
      </c>
      <c r="V27" s="40">
        <v>10</v>
      </c>
      <c r="W27" s="40">
        <v>24</v>
      </c>
      <c r="X27" s="45">
        <v>47</v>
      </c>
    </row>
    <row r="28" spans="1:24" s="57" customFormat="1" x14ac:dyDescent="0.2">
      <c r="A28" s="68"/>
      <c r="B28" s="73" t="s">
        <v>13</v>
      </c>
      <c r="C28" s="45">
        <v>650</v>
      </c>
      <c r="D28" s="45">
        <v>605</v>
      </c>
      <c r="E28" s="45">
        <v>3740</v>
      </c>
      <c r="F28" s="45">
        <v>893</v>
      </c>
      <c r="G28" s="45">
        <v>680</v>
      </c>
      <c r="H28" s="45">
        <v>871</v>
      </c>
      <c r="I28" s="45">
        <v>926</v>
      </c>
      <c r="J28" s="45">
        <v>752</v>
      </c>
      <c r="K28" s="45">
        <v>4186</v>
      </c>
      <c r="L28" s="45">
        <v>1816</v>
      </c>
      <c r="M28" s="45">
        <v>1114</v>
      </c>
      <c r="N28" s="45">
        <v>780</v>
      </c>
      <c r="O28" s="45">
        <v>654</v>
      </c>
      <c r="P28" s="45">
        <v>809</v>
      </c>
      <c r="Q28" s="45">
        <v>551</v>
      </c>
      <c r="R28" s="45">
        <v>1421</v>
      </c>
      <c r="S28" s="45">
        <v>1001</v>
      </c>
      <c r="T28" s="45">
        <v>399</v>
      </c>
      <c r="U28" s="45">
        <v>218</v>
      </c>
      <c r="V28" s="45">
        <v>113</v>
      </c>
      <c r="W28" s="45">
        <v>75</v>
      </c>
      <c r="X28" s="45">
        <v>22254</v>
      </c>
    </row>
    <row r="29" spans="1:24" s="57" customFormat="1" x14ac:dyDescent="0.2">
      <c r="A29" s="68"/>
    </row>
    <row r="30" spans="1:24" s="57" customFormat="1" x14ac:dyDescent="0.2">
      <c r="A30" s="68"/>
    </row>
    <row r="31" spans="1:24" s="57" customFormat="1" x14ac:dyDescent="0.2">
      <c r="A31" s="68"/>
    </row>
    <row r="32" spans="1:24" x14ac:dyDescent="0.2">
      <c r="A32" s="68"/>
    </row>
    <row r="33" spans="1:13" x14ac:dyDescent="0.2">
      <c r="A33" s="68"/>
    </row>
    <row r="34" spans="1:13" ht="9.75" customHeight="1" x14ac:dyDescent="0.2">
      <c r="A34" s="68"/>
    </row>
    <row r="35" spans="1:13" ht="18" customHeight="1" x14ac:dyDescent="0.2">
      <c r="A35" s="68"/>
      <c r="B35" s="309" t="s">
        <v>473</v>
      </c>
      <c r="C35" s="311" t="s">
        <v>291</v>
      </c>
      <c r="D35" s="312"/>
      <c r="E35" s="312"/>
      <c r="F35" s="312"/>
      <c r="G35" s="312"/>
      <c r="H35" s="312"/>
      <c r="I35" s="312"/>
      <c r="J35" s="313"/>
    </row>
    <row r="36" spans="1:13" ht="20.25" customHeight="1" x14ac:dyDescent="0.2">
      <c r="A36" s="68"/>
      <c r="B36" s="310"/>
      <c r="C36" s="178" t="s">
        <v>474</v>
      </c>
      <c r="D36" s="178" t="s">
        <v>475</v>
      </c>
      <c r="E36" s="178" t="s">
        <v>476</v>
      </c>
      <c r="F36" s="178" t="s">
        <v>477</v>
      </c>
      <c r="G36" s="178" t="s">
        <v>478</v>
      </c>
      <c r="H36" s="178" t="s">
        <v>479</v>
      </c>
      <c r="I36" s="178" t="s">
        <v>640</v>
      </c>
      <c r="J36" s="178" t="s">
        <v>13</v>
      </c>
    </row>
    <row r="37" spans="1:13" x14ac:dyDescent="0.2">
      <c r="A37" s="68"/>
      <c r="B37" s="72">
        <v>0</v>
      </c>
      <c r="C37" s="40">
        <f>SUM(C6:J6)</f>
        <v>5592</v>
      </c>
      <c r="D37" s="40">
        <f>SUM(K6:N6)</f>
        <v>3261</v>
      </c>
      <c r="E37" s="40">
        <f>SUM(O6:Q6)</f>
        <v>563</v>
      </c>
      <c r="F37" s="40">
        <f>SUM(R6:S6)</f>
        <v>553</v>
      </c>
      <c r="G37" s="40">
        <f>SUM(T6)</f>
        <v>82</v>
      </c>
      <c r="H37" s="40">
        <f>SUM(U6:V6)</f>
        <v>52</v>
      </c>
      <c r="I37" s="40">
        <f>SUM(W6)</f>
        <v>9</v>
      </c>
      <c r="J37" s="40">
        <f t="shared" ref="J37:J43" si="0">SUM(C37:I37)</f>
        <v>10112</v>
      </c>
      <c r="M37" s="255"/>
    </row>
    <row r="38" spans="1:13" x14ac:dyDescent="0.2">
      <c r="A38" s="68"/>
      <c r="B38" s="72" t="s">
        <v>639</v>
      </c>
      <c r="C38" s="40">
        <f>SUM(C7:J11)</f>
        <v>2509</v>
      </c>
      <c r="D38" s="40">
        <f>SUM(K7:N11)</f>
        <v>1912</v>
      </c>
      <c r="E38" s="40">
        <f>SUM(O7:Q11)</f>
        <v>303</v>
      </c>
      <c r="F38" s="40">
        <f>SUM(R7:S11)</f>
        <v>157</v>
      </c>
      <c r="G38" s="40">
        <f>SUM(T7:T11)</f>
        <v>10</v>
      </c>
      <c r="H38" s="40">
        <f>SUM(U7:V11)</f>
        <v>5</v>
      </c>
      <c r="I38" s="40">
        <f>SUM(W7:W11)</f>
        <v>0</v>
      </c>
      <c r="J38" s="40">
        <f t="shared" si="0"/>
        <v>4896</v>
      </c>
      <c r="M38" s="255"/>
    </row>
    <row r="39" spans="1:13" x14ac:dyDescent="0.2">
      <c r="A39" s="68"/>
      <c r="B39" s="72" t="s">
        <v>638</v>
      </c>
      <c r="C39" s="40">
        <f>SUM(C12:J18)</f>
        <v>869</v>
      </c>
      <c r="D39" s="40">
        <f>SUM(K12:N18)</f>
        <v>1914</v>
      </c>
      <c r="E39" s="40">
        <f>SUM(O12:Q18)</f>
        <v>518</v>
      </c>
      <c r="F39" s="40">
        <f>SUM(R12:S18)</f>
        <v>452</v>
      </c>
      <c r="G39" s="40">
        <f>SUM(T12:T18)</f>
        <v>29</v>
      </c>
      <c r="H39" s="40">
        <f>SUM(U12:V18)</f>
        <v>11</v>
      </c>
      <c r="I39" s="40">
        <f>SUM(W12:W18)</f>
        <v>0</v>
      </c>
      <c r="J39" s="40">
        <f t="shared" si="0"/>
        <v>3793</v>
      </c>
      <c r="M39" s="255"/>
    </row>
    <row r="40" spans="1:13" x14ac:dyDescent="0.2">
      <c r="A40" s="68"/>
      <c r="B40" s="72" t="s">
        <v>637</v>
      </c>
      <c r="C40" s="40">
        <f>SUM(C19:J21)</f>
        <v>119</v>
      </c>
      <c r="D40" s="40">
        <f>SUM(K19:N21)</f>
        <v>753</v>
      </c>
      <c r="E40" s="40">
        <f>SUM(O19:Q21)</f>
        <v>543</v>
      </c>
      <c r="F40" s="40">
        <f>SUM(R19:S21)</f>
        <v>857</v>
      </c>
      <c r="G40" s="40">
        <f>SUM(T19:T21)</f>
        <v>113</v>
      </c>
      <c r="H40" s="40">
        <f>SUM(U19:V21)</f>
        <v>34</v>
      </c>
      <c r="I40" s="40">
        <f>SUM(W19:W21)</f>
        <v>1</v>
      </c>
      <c r="J40" s="40">
        <f t="shared" si="0"/>
        <v>2420</v>
      </c>
      <c r="M40" s="255"/>
    </row>
    <row r="41" spans="1:13" x14ac:dyDescent="0.2">
      <c r="A41" s="68"/>
      <c r="B41" s="72" t="s">
        <v>636</v>
      </c>
      <c r="C41" s="40">
        <f>SUM(C22:J22)</f>
        <v>14</v>
      </c>
      <c r="D41" s="40">
        <f>SUM(K22:N22)</f>
        <v>35</v>
      </c>
      <c r="E41" s="40">
        <f>SUM(O22:Q22)</f>
        <v>58</v>
      </c>
      <c r="F41" s="40">
        <f>SUM(R22:S22)</f>
        <v>245</v>
      </c>
      <c r="G41" s="40">
        <f>SUM(T22)</f>
        <v>82</v>
      </c>
      <c r="H41" s="40">
        <f>SUM(U22:V22)</f>
        <v>56</v>
      </c>
      <c r="I41" s="40">
        <f>SUM(W22)</f>
        <v>2</v>
      </c>
      <c r="J41" s="40">
        <f t="shared" si="0"/>
        <v>492</v>
      </c>
      <c r="M41" s="255"/>
    </row>
    <row r="42" spans="1:13" x14ac:dyDescent="0.2">
      <c r="A42" s="68"/>
      <c r="B42" s="72" t="s">
        <v>635</v>
      </c>
      <c r="C42" s="40">
        <f>SUM(C23:J25)</f>
        <v>12</v>
      </c>
      <c r="D42" s="40">
        <f>SUM(K23:N25)</f>
        <v>18</v>
      </c>
      <c r="E42" s="40">
        <f>SUM(O23:Q25)</f>
        <v>25</v>
      </c>
      <c r="F42" s="40">
        <f>SUM(R23:S25)</f>
        <v>150</v>
      </c>
      <c r="G42" s="40">
        <f>SUM(T23:T25)</f>
        <v>78</v>
      </c>
      <c r="H42" s="40">
        <f>SUM(U23:V25)</f>
        <v>130</v>
      </c>
      <c r="I42" s="40">
        <f>SUM(W23:W25)</f>
        <v>25</v>
      </c>
      <c r="J42" s="40">
        <f t="shared" si="0"/>
        <v>438</v>
      </c>
      <c r="M42" s="255"/>
    </row>
    <row r="43" spans="1:13" x14ac:dyDescent="0.2">
      <c r="A43" s="68"/>
      <c r="B43" s="72" t="s">
        <v>634</v>
      </c>
      <c r="C43" s="40">
        <f>SUM(C26:J27)</f>
        <v>2</v>
      </c>
      <c r="D43" s="40">
        <f>SUM(K26:N27)</f>
        <v>3</v>
      </c>
      <c r="E43" s="40">
        <f>SUM(O26:Q27)</f>
        <v>4</v>
      </c>
      <c r="F43" s="40">
        <f>SUM(R26:S27)</f>
        <v>8</v>
      </c>
      <c r="G43" s="40">
        <f>SUM(T26:T27)</f>
        <v>5</v>
      </c>
      <c r="H43" s="40">
        <f>SUM(U26:V27)</f>
        <v>43</v>
      </c>
      <c r="I43" s="40">
        <f>SUM(W26:W27)</f>
        <v>38</v>
      </c>
      <c r="J43" s="40">
        <f t="shared" si="0"/>
        <v>103</v>
      </c>
      <c r="M43" s="255"/>
    </row>
    <row r="44" spans="1:13" x14ac:dyDescent="0.2">
      <c r="A44" s="68"/>
      <c r="B44" s="15" t="s">
        <v>13</v>
      </c>
      <c r="C44" s="45">
        <f>SUM(C37:C43)</f>
        <v>9117</v>
      </c>
      <c r="D44" s="45">
        <f t="shared" ref="D44:J44" si="1">SUM(D37:D43)</f>
        <v>7896</v>
      </c>
      <c r="E44" s="45">
        <f t="shared" si="1"/>
        <v>2014</v>
      </c>
      <c r="F44" s="45">
        <f t="shared" si="1"/>
        <v>2422</v>
      </c>
      <c r="G44" s="45">
        <f t="shared" si="1"/>
        <v>399</v>
      </c>
      <c r="H44" s="45">
        <f t="shared" si="1"/>
        <v>331</v>
      </c>
      <c r="I44" s="45">
        <f t="shared" si="1"/>
        <v>75</v>
      </c>
      <c r="J44" s="45">
        <f t="shared" si="1"/>
        <v>22254</v>
      </c>
    </row>
    <row r="45" spans="1:13" x14ac:dyDescent="0.2">
      <c r="A45" s="68"/>
    </row>
    <row r="46" spans="1:13" x14ac:dyDescent="0.2">
      <c r="A46" s="68"/>
    </row>
    <row r="47" spans="1:13" x14ac:dyDescent="0.2">
      <c r="A47" s="68"/>
    </row>
    <row r="48" spans="1:13" x14ac:dyDescent="0.2">
      <c r="A48" s="68"/>
    </row>
    <row r="49" spans="1:1" x14ac:dyDescent="0.2">
      <c r="A49" s="68"/>
    </row>
    <row r="50" spans="1:1" x14ac:dyDescent="0.2">
      <c r="A50" s="68"/>
    </row>
    <row r="51" spans="1:1" x14ac:dyDescent="0.2">
      <c r="A51" s="68"/>
    </row>
    <row r="52" spans="1:1" x14ac:dyDescent="0.2">
      <c r="A52" s="68"/>
    </row>
    <row r="53" spans="1:1" x14ac:dyDescent="0.2">
      <c r="A53" s="68"/>
    </row>
    <row r="54" spans="1:1" x14ac:dyDescent="0.2">
      <c r="A54" s="68"/>
    </row>
    <row r="55" spans="1:1" x14ac:dyDescent="0.2">
      <c r="A55" s="68"/>
    </row>
    <row r="56" spans="1:1" x14ac:dyDescent="0.2">
      <c r="A56" s="68"/>
    </row>
    <row r="57" spans="1:1" x14ac:dyDescent="0.2">
      <c r="A57" s="68"/>
    </row>
    <row r="58" spans="1:1" x14ac:dyDescent="0.2">
      <c r="A58" s="68"/>
    </row>
    <row r="59" spans="1:1" x14ac:dyDescent="0.2">
      <c r="A59" s="68"/>
    </row>
    <row r="60" spans="1:1" x14ac:dyDescent="0.2">
      <c r="A60" s="68"/>
    </row>
    <row r="61" spans="1:1" x14ac:dyDescent="0.2">
      <c r="A61" s="68"/>
    </row>
    <row r="62" spans="1:1" x14ac:dyDescent="0.2">
      <c r="A62" s="68"/>
    </row>
    <row r="63" spans="1:1" x14ac:dyDescent="0.2">
      <c r="A63" s="68"/>
    </row>
    <row r="64" spans="1:1" x14ac:dyDescent="0.2">
      <c r="A64" s="68"/>
    </row>
    <row r="65" spans="1:1" x14ac:dyDescent="0.2">
      <c r="A65" s="68"/>
    </row>
    <row r="66" spans="1:1" x14ac:dyDescent="0.2">
      <c r="A66" s="68"/>
    </row>
    <row r="67" spans="1:1" x14ac:dyDescent="0.2">
      <c r="A67" s="68"/>
    </row>
    <row r="68" spans="1:1" x14ac:dyDescent="0.2">
      <c r="A68" s="68"/>
    </row>
    <row r="69" spans="1:1" x14ac:dyDescent="0.2">
      <c r="A69" s="68"/>
    </row>
    <row r="70" spans="1:1" x14ac:dyDescent="0.2">
      <c r="A70" s="68"/>
    </row>
    <row r="71" spans="1:1" x14ac:dyDescent="0.2">
      <c r="A71" s="68"/>
    </row>
    <row r="72" spans="1:1" x14ac:dyDescent="0.2">
      <c r="A72" s="68"/>
    </row>
    <row r="73" spans="1:1" x14ac:dyDescent="0.2">
      <c r="A73" s="68"/>
    </row>
    <row r="74" spans="1:1" x14ac:dyDescent="0.2">
      <c r="A74" s="68"/>
    </row>
    <row r="75" spans="1:1" x14ac:dyDescent="0.2">
      <c r="A75" s="68"/>
    </row>
    <row r="76" spans="1:1" x14ac:dyDescent="0.2">
      <c r="A76" s="68"/>
    </row>
    <row r="77" spans="1:1" x14ac:dyDescent="0.2">
      <c r="A77" s="68"/>
    </row>
    <row r="78" spans="1:1" x14ac:dyDescent="0.2">
      <c r="A78" s="68"/>
    </row>
    <row r="79" spans="1:1" x14ac:dyDescent="0.2">
      <c r="A79" s="68"/>
    </row>
    <row r="80" spans="1:1" x14ac:dyDescent="0.2">
      <c r="A80" s="68"/>
    </row>
    <row r="81" spans="1:1" x14ac:dyDescent="0.2">
      <c r="A81" s="68"/>
    </row>
    <row r="82" spans="1:1" x14ac:dyDescent="0.2">
      <c r="A82" s="68"/>
    </row>
    <row r="83" spans="1:1" x14ac:dyDescent="0.2">
      <c r="A83" s="68"/>
    </row>
    <row r="84" spans="1:1" x14ac:dyDescent="0.2">
      <c r="A84" s="68"/>
    </row>
    <row r="85" spans="1:1" x14ac:dyDescent="0.2">
      <c r="A85" s="68"/>
    </row>
    <row r="86" spans="1:1" x14ac:dyDescent="0.2">
      <c r="A86" s="68"/>
    </row>
    <row r="87" spans="1:1" x14ac:dyDescent="0.2">
      <c r="A87" s="68"/>
    </row>
    <row r="88" spans="1:1" x14ac:dyDescent="0.2">
      <c r="A88" s="68"/>
    </row>
    <row r="89" spans="1:1" x14ac:dyDescent="0.2">
      <c r="A89" s="68"/>
    </row>
    <row r="90" spans="1:1" x14ac:dyDescent="0.2">
      <c r="A90" s="68"/>
    </row>
    <row r="91" spans="1:1" x14ac:dyDescent="0.2">
      <c r="A91" s="68"/>
    </row>
    <row r="92" spans="1:1" x14ac:dyDescent="0.2">
      <c r="A92" s="68"/>
    </row>
    <row r="93" spans="1:1" x14ac:dyDescent="0.2">
      <c r="A93" s="68"/>
    </row>
    <row r="94" spans="1:1" x14ac:dyDescent="0.2">
      <c r="A94" s="68"/>
    </row>
    <row r="95" spans="1:1" x14ac:dyDescent="0.2">
      <c r="A95" s="68"/>
    </row>
    <row r="96" spans="1:1" x14ac:dyDescent="0.2">
      <c r="A96" s="68"/>
    </row>
    <row r="97" spans="1:1" x14ac:dyDescent="0.2">
      <c r="A97" s="68"/>
    </row>
    <row r="98" spans="1:1" x14ac:dyDescent="0.2">
      <c r="A98" s="68"/>
    </row>
    <row r="99" spans="1:1" x14ac:dyDescent="0.2">
      <c r="A99" s="68"/>
    </row>
    <row r="100" spans="1:1" x14ac:dyDescent="0.2">
      <c r="A100" s="68"/>
    </row>
    <row r="101" spans="1:1" x14ac:dyDescent="0.2">
      <c r="A101" s="68"/>
    </row>
    <row r="102" spans="1:1" x14ac:dyDescent="0.2">
      <c r="A102" s="68"/>
    </row>
    <row r="103" spans="1:1" x14ac:dyDescent="0.2">
      <c r="A103" s="68"/>
    </row>
    <row r="104" spans="1:1" x14ac:dyDescent="0.2">
      <c r="A104" s="68"/>
    </row>
    <row r="105" spans="1:1" x14ac:dyDescent="0.2">
      <c r="A105" s="68"/>
    </row>
    <row r="106" spans="1:1" x14ac:dyDescent="0.2">
      <c r="A106" s="68"/>
    </row>
    <row r="107" spans="1:1" x14ac:dyDescent="0.2">
      <c r="A107" s="68"/>
    </row>
    <row r="108" spans="1:1" x14ac:dyDescent="0.2">
      <c r="A108" s="68"/>
    </row>
    <row r="109" spans="1:1" x14ac:dyDescent="0.2">
      <c r="A109" s="68"/>
    </row>
    <row r="110" spans="1:1" x14ac:dyDescent="0.2">
      <c r="A110" s="68"/>
    </row>
    <row r="111" spans="1:1" x14ac:dyDescent="0.2">
      <c r="A111" s="68"/>
    </row>
    <row r="112" spans="1:1" x14ac:dyDescent="0.2">
      <c r="A112" s="68"/>
    </row>
    <row r="113" spans="1:1" x14ac:dyDescent="0.2">
      <c r="A113" s="68"/>
    </row>
    <row r="114" spans="1:1" x14ac:dyDescent="0.2">
      <c r="A114" s="68"/>
    </row>
    <row r="115" spans="1:1" x14ac:dyDescent="0.2">
      <c r="A115" s="68"/>
    </row>
    <row r="116" spans="1:1" x14ac:dyDescent="0.2">
      <c r="A116" s="68"/>
    </row>
    <row r="117" spans="1:1" x14ac:dyDescent="0.2">
      <c r="A117" s="68"/>
    </row>
    <row r="118" spans="1:1" x14ac:dyDescent="0.2">
      <c r="A118" s="68"/>
    </row>
    <row r="119" spans="1:1" x14ac:dyDescent="0.2">
      <c r="A119" s="68"/>
    </row>
    <row r="120" spans="1:1" x14ac:dyDescent="0.2">
      <c r="A120" s="68"/>
    </row>
    <row r="121" spans="1:1" x14ac:dyDescent="0.2">
      <c r="A121" s="68"/>
    </row>
    <row r="122" spans="1:1" x14ac:dyDescent="0.2">
      <c r="A122" s="68"/>
    </row>
    <row r="123" spans="1:1" x14ac:dyDescent="0.2">
      <c r="A123" s="68"/>
    </row>
    <row r="124" spans="1:1" x14ac:dyDescent="0.2">
      <c r="A124" s="68"/>
    </row>
    <row r="125" spans="1:1" x14ac:dyDescent="0.2">
      <c r="A125" s="68"/>
    </row>
    <row r="126" spans="1:1" x14ac:dyDescent="0.2">
      <c r="A126" s="68"/>
    </row>
    <row r="127" spans="1:1" x14ac:dyDescent="0.2">
      <c r="A127" s="68"/>
    </row>
    <row r="128" spans="1:1" x14ac:dyDescent="0.2">
      <c r="A128" s="68"/>
    </row>
    <row r="129" spans="1:1" x14ac:dyDescent="0.2">
      <c r="A129" s="68"/>
    </row>
    <row r="130" spans="1:1" x14ac:dyDescent="0.2">
      <c r="A130" s="68"/>
    </row>
    <row r="131" spans="1:1" x14ac:dyDescent="0.2">
      <c r="A131" s="68"/>
    </row>
    <row r="132" spans="1:1" x14ac:dyDescent="0.2">
      <c r="A132" s="68"/>
    </row>
    <row r="133" spans="1:1" x14ac:dyDescent="0.2">
      <c r="A133" s="68"/>
    </row>
    <row r="134" spans="1:1" x14ac:dyDescent="0.2">
      <c r="A134" s="68"/>
    </row>
    <row r="135" spans="1:1" x14ac:dyDescent="0.2">
      <c r="A135" s="68"/>
    </row>
    <row r="136" spans="1:1" x14ac:dyDescent="0.2">
      <c r="A136" s="68"/>
    </row>
    <row r="137" spans="1:1" x14ac:dyDescent="0.2">
      <c r="A137" s="68"/>
    </row>
    <row r="138" spans="1:1" x14ac:dyDescent="0.2">
      <c r="A138" s="68"/>
    </row>
    <row r="139" spans="1:1" x14ac:dyDescent="0.2">
      <c r="A139" s="68"/>
    </row>
    <row r="140" spans="1:1" x14ac:dyDescent="0.2">
      <c r="A140" s="68"/>
    </row>
    <row r="141" spans="1:1" x14ac:dyDescent="0.2">
      <c r="A141" s="68"/>
    </row>
    <row r="142" spans="1:1" x14ac:dyDescent="0.2">
      <c r="A142" s="68"/>
    </row>
    <row r="143" spans="1:1" x14ac:dyDescent="0.2">
      <c r="A143" s="68"/>
    </row>
    <row r="144" spans="1:1" x14ac:dyDescent="0.2">
      <c r="A144" s="68"/>
    </row>
    <row r="145" spans="1:1" x14ac:dyDescent="0.2">
      <c r="A145" s="68"/>
    </row>
    <row r="146" spans="1:1" x14ac:dyDescent="0.2">
      <c r="A146" s="68"/>
    </row>
    <row r="147" spans="1:1" x14ac:dyDescent="0.2">
      <c r="A147" s="68"/>
    </row>
    <row r="148" spans="1:1" x14ac:dyDescent="0.2">
      <c r="A148" s="68"/>
    </row>
    <row r="149" spans="1:1" x14ac:dyDescent="0.2">
      <c r="A149" s="68"/>
    </row>
    <row r="150" spans="1:1" x14ac:dyDescent="0.2">
      <c r="A150" s="68"/>
    </row>
    <row r="151" spans="1:1" x14ac:dyDescent="0.2">
      <c r="A151" s="68"/>
    </row>
    <row r="152" spans="1:1" x14ac:dyDescent="0.2">
      <c r="A152" s="68"/>
    </row>
    <row r="153" spans="1:1" x14ac:dyDescent="0.2">
      <c r="A153" s="68"/>
    </row>
    <row r="154" spans="1:1" x14ac:dyDescent="0.2">
      <c r="A154" s="68"/>
    </row>
    <row r="155" spans="1:1" x14ac:dyDescent="0.2">
      <c r="A155" s="68"/>
    </row>
    <row r="156" spans="1:1" x14ac:dyDescent="0.2">
      <c r="A156" s="68"/>
    </row>
    <row r="157" spans="1:1" x14ac:dyDescent="0.2">
      <c r="A157" s="68"/>
    </row>
    <row r="158" spans="1:1" x14ac:dyDescent="0.2">
      <c r="A158" s="68"/>
    </row>
    <row r="159" spans="1:1" x14ac:dyDescent="0.2">
      <c r="A159" s="68"/>
    </row>
    <row r="160" spans="1:1" x14ac:dyDescent="0.2">
      <c r="A160" s="68"/>
    </row>
    <row r="161" spans="1:1" x14ac:dyDescent="0.2">
      <c r="A161" s="68"/>
    </row>
    <row r="162" spans="1:1" x14ac:dyDescent="0.2">
      <c r="A162" s="68"/>
    </row>
    <row r="163" spans="1:1" x14ac:dyDescent="0.2">
      <c r="A163" s="68"/>
    </row>
    <row r="164" spans="1:1" x14ac:dyDescent="0.2">
      <c r="A164" s="68"/>
    </row>
    <row r="165" spans="1:1" x14ac:dyDescent="0.2">
      <c r="A165" s="68"/>
    </row>
    <row r="166" spans="1:1" x14ac:dyDescent="0.2">
      <c r="A166" s="68"/>
    </row>
    <row r="167" spans="1:1" x14ac:dyDescent="0.2">
      <c r="A167" s="68"/>
    </row>
    <row r="168" spans="1:1" x14ac:dyDescent="0.2">
      <c r="A168" s="68"/>
    </row>
    <row r="169" spans="1:1" x14ac:dyDescent="0.2">
      <c r="A169" s="68"/>
    </row>
    <row r="170" spans="1:1" x14ac:dyDescent="0.2">
      <c r="A170" s="68"/>
    </row>
    <row r="171" spans="1:1" x14ac:dyDescent="0.2">
      <c r="A171" s="68"/>
    </row>
    <row r="172" spans="1:1" x14ac:dyDescent="0.2">
      <c r="A172" s="68"/>
    </row>
    <row r="173" spans="1:1" x14ac:dyDescent="0.2">
      <c r="A173" s="68"/>
    </row>
    <row r="174" spans="1:1" x14ac:dyDescent="0.2">
      <c r="A174" s="68"/>
    </row>
    <row r="175" spans="1:1" x14ac:dyDescent="0.2">
      <c r="A175" s="68"/>
    </row>
    <row r="176" spans="1:1" x14ac:dyDescent="0.2">
      <c r="A176" s="68"/>
    </row>
    <row r="177" spans="1:1" x14ac:dyDescent="0.2">
      <c r="A177" s="68"/>
    </row>
    <row r="178" spans="1:1" x14ac:dyDescent="0.2">
      <c r="A178" s="68"/>
    </row>
    <row r="179" spans="1:1" x14ac:dyDescent="0.2">
      <c r="A179" s="68"/>
    </row>
    <row r="180" spans="1:1" x14ac:dyDescent="0.2">
      <c r="A180" s="68"/>
    </row>
    <row r="181" spans="1:1" x14ac:dyDescent="0.2">
      <c r="A181" s="68"/>
    </row>
    <row r="182" spans="1:1" x14ac:dyDescent="0.2">
      <c r="A182" s="68"/>
    </row>
    <row r="183" spans="1:1" x14ac:dyDescent="0.2">
      <c r="A183" s="68"/>
    </row>
    <row r="184" spans="1:1" x14ac:dyDescent="0.2">
      <c r="A184" s="68"/>
    </row>
    <row r="185" spans="1:1" x14ac:dyDescent="0.2">
      <c r="A185" s="68"/>
    </row>
    <row r="186" spans="1:1" x14ac:dyDescent="0.2">
      <c r="A186" s="68"/>
    </row>
    <row r="187" spans="1:1" x14ac:dyDescent="0.2">
      <c r="A187" s="68"/>
    </row>
    <row r="188" spans="1:1" x14ac:dyDescent="0.2">
      <c r="A188" s="68"/>
    </row>
    <row r="189" spans="1:1" x14ac:dyDescent="0.2">
      <c r="A189" s="68"/>
    </row>
    <row r="190" spans="1:1" x14ac:dyDescent="0.2">
      <c r="A190" s="68"/>
    </row>
    <row r="191" spans="1:1" x14ac:dyDescent="0.2">
      <c r="A191" s="68"/>
    </row>
    <row r="192" spans="1:1" x14ac:dyDescent="0.2">
      <c r="A192" s="68"/>
    </row>
    <row r="193" spans="1:1" x14ac:dyDescent="0.2">
      <c r="A193" s="68"/>
    </row>
    <row r="194" spans="1:1" x14ac:dyDescent="0.2">
      <c r="A194" s="68"/>
    </row>
    <row r="195" spans="1:1" x14ac:dyDescent="0.2">
      <c r="A195" s="68"/>
    </row>
    <row r="196" spans="1:1" x14ac:dyDescent="0.2">
      <c r="A196" s="68"/>
    </row>
    <row r="197" spans="1:1" x14ac:dyDescent="0.2">
      <c r="A197" s="68"/>
    </row>
    <row r="198" spans="1:1" x14ac:dyDescent="0.2">
      <c r="A198" s="68"/>
    </row>
    <row r="199" spans="1:1" x14ac:dyDescent="0.2">
      <c r="A199" s="68"/>
    </row>
    <row r="200" spans="1:1" x14ac:dyDescent="0.2">
      <c r="A200" s="68"/>
    </row>
    <row r="201" spans="1:1" x14ac:dyDescent="0.2">
      <c r="A201" s="68"/>
    </row>
    <row r="202" spans="1:1" x14ac:dyDescent="0.2">
      <c r="A202" s="68"/>
    </row>
    <row r="203" spans="1:1" x14ac:dyDescent="0.2">
      <c r="A203" s="68"/>
    </row>
    <row r="204" spans="1:1" x14ac:dyDescent="0.2">
      <c r="A204" s="68"/>
    </row>
    <row r="205" spans="1:1" x14ac:dyDescent="0.2">
      <c r="A205" s="68"/>
    </row>
    <row r="206" spans="1:1" x14ac:dyDescent="0.2">
      <c r="A206" s="68"/>
    </row>
    <row r="207" spans="1:1" x14ac:dyDescent="0.2">
      <c r="A207" s="68"/>
    </row>
    <row r="208" spans="1:1" x14ac:dyDescent="0.2">
      <c r="A208" s="68"/>
    </row>
    <row r="209" spans="1:1" x14ac:dyDescent="0.2">
      <c r="A209" s="68"/>
    </row>
    <row r="210" spans="1:1" x14ac:dyDescent="0.2">
      <c r="A210" s="68"/>
    </row>
    <row r="211" spans="1:1" x14ac:dyDescent="0.2">
      <c r="A211" s="68"/>
    </row>
    <row r="212" spans="1:1" x14ac:dyDescent="0.2">
      <c r="A212" s="68"/>
    </row>
    <row r="213" spans="1:1" x14ac:dyDescent="0.2">
      <c r="A213" s="68"/>
    </row>
    <row r="214" spans="1:1" x14ac:dyDescent="0.2">
      <c r="A214" s="68"/>
    </row>
    <row r="215" spans="1:1" x14ac:dyDescent="0.2">
      <c r="A215" s="68"/>
    </row>
    <row r="216" spans="1:1" x14ac:dyDescent="0.2">
      <c r="A216" s="68"/>
    </row>
    <row r="217" spans="1:1" x14ac:dyDescent="0.2">
      <c r="A217" s="68"/>
    </row>
  </sheetData>
  <mergeCells count="5">
    <mergeCell ref="B4:B5"/>
    <mergeCell ref="B35:B36"/>
    <mergeCell ref="C35:J35"/>
    <mergeCell ref="B1:W1"/>
    <mergeCell ref="C4:W4"/>
  </mergeCells>
  <pageMargins left="0.70866141732283472" right="0.70866141732283472" top="0.78740157480314965" bottom="0.78740157480314965" header="0.31496062992125984" footer="0.31496062992125984"/>
  <pageSetup paperSize="9" scale="78" orientation="landscape" r:id="rId1"/>
  <colBreaks count="2" manualBreakCount="2">
    <brk id="11" max="43" man="1"/>
    <brk id="24" max="43" man="1"/>
  </colBreaks>
  <ignoredErrors>
    <ignoredError sqref="C37 C41"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0.34998626667073579"/>
  </sheetPr>
  <dimension ref="A1:Y227"/>
  <sheetViews>
    <sheetView view="pageBreakPreview" zoomScaleNormal="100" zoomScaleSheetLayoutView="100" workbookViewId="0">
      <pane xSplit="2" ySplit="5" topLeftCell="C6" activePane="bottomRight" state="frozen"/>
      <selection pane="topRight" activeCell="C1" sqref="C1"/>
      <selection pane="bottomLeft" activeCell="A6" sqref="A6"/>
      <selection pane="bottomRight" activeCell="B1" sqref="B1:W1"/>
    </sheetView>
  </sheetViews>
  <sheetFormatPr baseColWidth="10" defaultRowHeight="12.75" x14ac:dyDescent="0.2"/>
  <cols>
    <col min="1" max="1" width="2" style="11" customWidth="1"/>
    <col min="2" max="2" width="12.85546875" style="11" bestFit="1" customWidth="1"/>
    <col min="3" max="24" width="12.28515625" style="11" bestFit="1" customWidth="1"/>
    <col min="25" max="16384" width="11.42578125" style="11"/>
  </cols>
  <sheetData>
    <row r="1" spans="1:25" ht="15.75" x14ac:dyDescent="0.2">
      <c r="B1" s="269" t="str">
        <f>Inhaltsverzeichnis!B35&amp;" "&amp;Inhaltsverzeichnis!C35&amp;" "&amp;Inhaltsverzeichnis!E35</f>
        <v>Tabelle 10b: Reingewinn nach Reingewinn- und Eigenkapitalklassen, 2014, in 1'000 Franken</v>
      </c>
      <c r="C1" s="269"/>
      <c r="D1" s="269"/>
      <c r="E1" s="269"/>
      <c r="F1" s="269"/>
      <c r="G1" s="269"/>
      <c r="H1" s="269"/>
      <c r="I1" s="269"/>
      <c r="J1" s="269"/>
      <c r="K1" s="269"/>
      <c r="L1" s="269"/>
      <c r="M1" s="269"/>
      <c r="N1" s="269"/>
      <c r="O1" s="269"/>
      <c r="P1" s="269"/>
      <c r="Q1" s="269"/>
      <c r="R1" s="269"/>
      <c r="S1" s="269"/>
      <c r="T1" s="269"/>
      <c r="U1" s="269"/>
      <c r="V1" s="269"/>
      <c r="W1" s="269"/>
    </row>
    <row r="2" spans="1:25" x14ac:dyDescent="0.2">
      <c r="A2" s="68"/>
      <c r="B2" s="141"/>
    </row>
    <row r="3" spans="1:25" x14ac:dyDescent="0.2">
      <c r="A3" s="68"/>
    </row>
    <row r="4" spans="1:25" s="107" customFormat="1" x14ac:dyDescent="0.2">
      <c r="A4" s="90"/>
      <c r="B4" s="303" t="s">
        <v>428</v>
      </c>
      <c r="C4" s="314" t="s">
        <v>351</v>
      </c>
      <c r="D4" s="315"/>
      <c r="E4" s="315"/>
      <c r="F4" s="315"/>
      <c r="G4" s="315"/>
      <c r="H4" s="315"/>
      <c r="I4" s="315"/>
      <c r="J4" s="315"/>
      <c r="K4" s="315"/>
      <c r="L4" s="315"/>
      <c r="M4" s="315"/>
      <c r="N4" s="315"/>
      <c r="O4" s="315"/>
      <c r="P4" s="315"/>
      <c r="Q4" s="315"/>
      <c r="R4" s="315"/>
      <c r="S4" s="315"/>
      <c r="T4" s="315"/>
      <c r="U4" s="315"/>
      <c r="V4" s="315"/>
      <c r="W4" s="315"/>
      <c r="X4" s="184"/>
    </row>
    <row r="5" spans="1:25" s="107" customFormat="1" ht="26.25" customHeight="1" x14ac:dyDescent="0.2">
      <c r="A5" s="90"/>
      <c r="B5" s="297"/>
      <c r="C5" s="108" t="s">
        <v>452</v>
      </c>
      <c r="D5" s="108" t="s">
        <v>433</v>
      </c>
      <c r="E5" s="108" t="s">
        <v>434</v>
      </c>
      <c r="F5" s="108" t="s">
        <v>435</v>
      </c>
      <c r="G5" s="108" t="s">
        <v>436</v>
      </c>
      <c r="H5" s="108" t="s">
        <v>437</v>
      </c>
      <c r="I5" s="108" t="s">
        <v>438</v>
      </c>
      <c r="J5" s="108" t="s">
        <v>439</v>
      </c>
      <c r="K5" s="108" t="s">
        <v>440</v>
      </c>
      <c r="L5" s="108" t="s">
        <v>441</v>
      </c>
      <c r="M5" s="108" t="s">
        <v>442</v>
      </c>
      <c r="N5" s="108" t="s">
        <v>443</v>
      </c>
      <c r="O5" s="108" t="s">
        <v>444</v>
      </c>
      <c r="P5" s="108" t="s">
        <v>445</v>
      </c>
      <c r="Q5" s="108" t="s">
        <v>446</v>
      </c>
      <c r="R5" s="108" t="s">
        <v>447</v>
      </c>
      <c r="S5" s="108" t="s">
        <v>448</v>
      </c>
      <c r="T5" s="108" t="s">
        <v>449</v>
      </c>
      <c r="U5" s="108" t="s">
        <v>450</v>
      </c>
      <c r="V5" s="108" t="s">
        <v>451</v>
      </c>
      <c r="W5" s="108" t="s">
        <v>352</v>
      </c>
      <c r="X5" s="186" t="s">
        <v>501</v>
      </c>
    </row>
    <row r="6" spans="1:25" s="57" customFormat="1" x14ac:dyDescent="0.2">
      <c r="A6" s="68"/>
      <c r="B6" s="72" t="s">
        <v>232</v>
      </c>
      <c r="C6" s="56">
        <v>0</v>
      </c>
      <c r="D6" s="56">
        <v>0</v>
      </c>
      <c r="E6" s="56">
        <v>0</v>
      </c>
      <c r="F6" s="56">
        <v>0</v>
      </c>
      <c r="G6" s="56">
        <v>0</v>
      </c>
      <c r="H6" s="56">
        <v>0</v>
      </c>
      <c r="I6" s="56">
        <v>0</v>
      </c>
      <c r="J6" s="56">
        <v>0</v>
      </c>
      <c r="K6" s="56">
        <v>0</v>
      </c>
      <c r="L6" s="56">
        <v>0</v>
      </c>
      <c r="M6" s="56">
        <v>0</v>
      </c>
      <c r="N6" s="56">
        <v>0</v>
      </c>
      <c r="O6" s="56">
        <v>0</v>
      </c>
      <c r="P6" s="56">
        <v>0</v>
      </c>
      <c r="Q6" s="56">
        <v>0</v>
      </c>
      <c r="R6" s="56">
        <v>0</v>
      </c>
      <c r="S6" s="56">
        <v>0</v>
      </c>
      <c r="T6" s="56">
        <v>0</v>
      </c>
      <c r="U6" s="56">
        <v>0</v>
      </c>
      <c r="V6" s="56">
        <v>0</v>
      </c>
      <c r="W6" s="56">
        <v>0</v>
      </c>
      <c r="X6" s="45">
        <v>0</v>
      </c>
      <c r="Y6" s="260"/>
    </row>
    <row r="7" spans="1:25" s="57" customFormat="1" x14ac:dyDescent="0.2">
      <c r="A7" s="68"/>
      <c r="B7" s="72" t="s">
        <v>453</v>
      </c>
      <c r="C7" s="227">
        <v>17.035999999999994</v>
      </c>
      <c r="D7" s="56">
        <v>13.938000000000001</v>
      </c>
      <c r="E7" s="56">
        <v>73.209999999999994</v>
      </c>
      <c r="F7" s="56">
        <v>23.983000000000001</v>
      </c>
      <c r="G7" s="56">
        <v>12.545999999999999</v>
      </c>
      <c r="H7" s="56">
        <v>15.382999999999999</v>
      </c>
      <c r="I7" s="56">
        <v>16.071000000000002</v>
      </c>
      <c r="J7" s="56">
        <v>9.4060000000000006</v>
      </c>
      <c r="K7" s="56">
        <v>66.027000000000001</v>
      </c>
      <c r="L7" s="56">
        <v>17.233000000000001</v>
      </c>
      <c r="M7" s="56">
        <v>10.603999999999999</v>
      </c>
      <c r="N7" s="56">
        <v>8.2899999999999991</v>
      </c>
      <c r="O7" s="56">
        <v>1.964</v>
      </c>
      <c r="P7" s="56">
        <v>2.9049999999999998</v>
      </c>
      <c r="Q7" s="56">
        <v>2.831</v>
      </c>
      <c r="R7" s="56">
        <v>2.69</v>
      </c>
      <c r="S7" s="56">
        <v>4.766</v>
      </c>
      <c r="T7" s="56">
        <v>0</v>
      </c>
      <c r="U7" s="56">
        <v>0.96099999999999997</v>
      </c>
      <c r="V7" s="56">
        <v>0</v>
      </c>
      <c r="W7" s="56">
        <v>0</v>
      </c>
      <c r="X7" s="45">
        <v>299.84399999999999</v>
      </c>
      <c r="Y7" s="260"/>
    </row>
    <row r="8" spans="1:25" s="57" customFormat="1" x14ac:dyDescent="0.2">
      <c r="A8" s="68"/>
      <c r="B8" s="72" t="s">
        <v>454</v>
      </c>
      <c r="C8" s="227">
        <v>151.99900000000005</v>
      </c>
      <c r="D8" s="56">
        <v>93.763999999999996</v>
      </c>
      <c r="E8" s="56">
        <v>871.61699999999996</v>
      </c>
      <c r="F8" s="56">
        <v>294.98899999999998</v>
      </c>
      <c r="G8" s="56">
        <v>210.36699999999999</v>
      </c>
      <c r="H8" s="56">
        <v>180.792</v>
      </c>
      <c r="I8" s="56">
        <v>281.17</v>
      </c>
      <c r="J8" s="56">
        <v>184.31899999999999</v>
      </c>
      <c r="K8" s="56">
        <v>849.55200000000002</v>
      </c>
      <c r="L8" s="56">
        <v>334.685</v>
      </c>
      <c r="M8" s="56">
        <v>157.94499999999999</v>
      </c>
      <c r="N8" s="56">
        <v>97.23</v>
      </c>
      <c r="O8" s="56">
        <v>83.504000000000005</v>
      </c>
      <c r="P8" s="56">
        <v>86.712999999999994</v>
      </c>
      <c r="Q8" s="56">
        <v>38.177</v>
      </c>
      <c r="R8" s="56">
        <v>94.156000000000006</v>
      </c>
      <c r="S8" s="56">
        <v>39.051000000000002</v>
      </c>
      <c r="T8" s="56">
        <v>10.926</v>
      </c>
      <c r="U8" s="56">
        <v>3.145</v>
      </c>
      <c r="V8" s="56">
        <v>0</v>
      </c>
      <c r="W8" s="56">
        <v>0</v>
      </c>
      <c r="X8" s="45">
        <v>4064.1010000000001</v>
      </c>
      <c r="Y8" s="260"/>
    </row>
    <row r="9" spans="1:25" s="57" customFormat="1" x14ac:dyDescent="0.2">
      <c r="A9" s="68"/>
      <c r="B9" s="72" t="s">
        <v>455</v>
      </c>
      <c r="C9" s="227">
        <v>219.13399999999999</v>
      </c>
      <c r="D9" s="56">
        <v>125.756</v>
      </c>
      <c r="E9" s="56">
        <v>1320.067</v>
      </c>
      <c r="F9" s="56">
        <v>680.423</v>
      </c>
      <c r="G9" s="56">
        <v>429.38799999999998</v>
      </c>
      <c r="H9" s="56">
        <v>439.08499999999998</v>
      </c>
      <c r="I9" s="56">
        <v>630.60799999999995</v>
      </c>
      <c r="J9" s="56">
        <v>447.17</v>
      </c>
      <c r="K9" s="56">
        <v>2345.7620000000002</v>
      </c>
      <c r="L9" s="56">
        <v>867.67100000000005</v>
      </c>
      <c r="M9" s="56">
        <v>498.803</v>
      </c>
      <c r="N9" s="56">
        <v>343.42599999999999</v>
      </c>
      <c r="O9" s="56">
        <v>283.99</v>
      </c>
      <c r="P9" s="56">
        <v>274.59800000000001</v>
      </c>
      <c r="Q9" s="56">
        <v>162.523</v>
      </c>
      <c r="R9" s="56">
        <v>162.727</v>
      </c>
      <c r="S9" s="56">
        <v>85.040999999999997</v>
      </c>
      <c r="T9" s="56">
        <v>21.832000000000001</v>
      </c>
      <c r="U9" s="56">
        <v>9.2420000000000009</v>
      </c>
      <c r="V9" s="56">
        <v>0</v>
      </c>
      <c r="W9" s="56">
        <v>0</v>
      </c>
      <c r="X9" s="45">
        <v>9347.2459999999992</v>
      </c>
      <c r="Y9" s="260"/>
    </row>
    <row r="10" spans="1:25" s="57" customFormat="1" x14ac:dyDescent="0.2">
      <c r="A10" s="68"/>
      <c r="B10" s="72" t="s">
        <v>456</v>
      </c>
      <c r="C10" s="227">
        <v>215.65200000000004</v>
      </c>
      <c r="D10" s="56">
        <v>128.41800000000001</v>
      </c>
      <c r="E10" s="56">
        <v>939.93399999999997</v>
      </c>
      <c r="F10" s="56">
        <v>956.21199999999999</v>
      </c>
      <c r="G10" s="56">
        <v>453.80399999999997</v>
      </c>
      <c r="H10" s="56">
        <v>460.012</v>
      </c>
      <c r="I10" s="56">
        <v>744.673</v>
      </c>
      <c r="J10" s="56">
        <v>536.39599999999996</v>
      </c>
      <c r="K10" s="56">
        <v>2314.7739999999999</v>
      </c>
      <c r="L10" s="56">
        <v>1044.4059999999999</v>
      </c>
      <c r="M10" s="56">
        <v>512.58199999999999</v>
      </c>
      <c r="N10" s="56">
        <v>380.70299999999997</v>
      </c>
      <c r="O10" s="56">
        <v>376.08800000000002</v>
      </c>
      <c r="P10" s="56">
        <v>357.82600000000002</v>
      </c>
      <c r="Q10" s="56">
        <v>150.898</v>
      </c>
      <c r="R10" s="56">
        <v>319.57100000000003</v>
      </c>
      <c r="S10" s="56">
        <v>112.88500000000001</v>
      </c>
      <c r="T10" s="56">
        <v>28.239000000000001</v>
      </c>
      <c r="U10" s="56">
        <v>0</v>
      </c>
      <c r="V10" s="56">
        <v>0</v>
      </c>
      <c r="W10" s="56">
        <v>0</v>
      </c>
      <c r="X10" s="45">
        <v>10033.073</v>
      </c>
      <c r="Y10" s="260"/>
    </row>
    <row r="11" spans="1:25" s="57" customFormat="1" x14ac:dyDescent="0.2">
      <c r="A11" s="68"/>
      <c r="B11" s="72" t="s">
        <v>457</v>
      </c>
      <c r="C11" s="227">
        <v>207.30799999999999</v>
      </c>
      <c r="D11" s="56">
        <v>122.532</v>
      </c>
      <c r="E11" s="56">
        <v>318.23899999999998</v>
      </c>
      <c r="F11" s="56">
        <v>982.18299999999999</v>
      </c>
      <c r="G11" s="56">
        <v>394.02699999999999</v>
      </c>
      <c r="H11" s="56">
        <v>482.488</v>
      </c>
      <c r="I11" s="56">
        <v>670.05600000000004</v>
      </c>
      <c r="J11" s="56">
        <v>524.351</v>
      </c>
      <c r="K11" s="56">
        <v>2381.2730000000001</v>
      </c>
      <c r="L11" s="56">
        <v>1362.56</v>
      </c>
      <c r="M11" s="56">
        <v>838.89800000000002</v>
      </c>
      <c r="N11" s="56">
        <v>388.76400000000001</v>
      </c>
      <c r="O11" s="56">
        <v>301.63299999999998</v>
      </c>
      <c r="P11" s="56">
        <v>364.904</v>
      </c>
      <c r="Q11" s="56">
        <v>295.77999999999997</v>
      </c>
      <c r="R11" s="56">
        <v>427.48099999999999</v>
      </c>
      <c r="S11" s="56">
        <v>140.411</v>
      </c>
      <c r="T11" s="56">
        <v>36.536000000000001</v>
      </c>
      <c r="U11" s="56">
        <v>19.332999999999998</v>
      </c>
      <c r="V11" s="56">
        <v>15.452999999999999</v>
      </c>
      <c r="W11" s="56">
        <v>0</v>
      </c>
      <c r="X11" s="45">
        <v>10274.209999999999</v>
      </c>
      <c r="Y11" s="260"/>
    </row>
    <row r="12" spans="1:25" s="57" customFormat="1" x14ac:dyDescent="0.2">
      <c r="A12" s="68"/>
      <c r="B12" s="72" t="s">
        <v>458</v>
      </c>
      <c r="C12" s="227">
        <v>225.71899999999999</v>
      </c>
      <c r="D12" s="56">
        <v>159.232</v>
      </c>
      <c r="E12" s="56">
        <v>751.11699999999996</v>
      </c>
      <c r="F12" s="56">
        <v>324.38900000000001</v>
      </c>
      <c r="G12" s="56">
        <v>825.77700000000004</v>
      </c>
      <c r="H12" s="56">
        <v>392.62700000000001</v>
      </c>
      <c r="I12" s="56">
        <v>790.02099999999996</v>
      </c>
      <c r="J12" s="56">
        <v>629.23800000000006</v>
      </c>
      <c r="K12" s="56">
        <v>2960.9459999999999</v>
      </c>
      <c r="L12" s="56">
        <v>1395.8050000000001</v>
      </c>
      <c r="M12" s="56">
        <v>788.76199999999994</v>
      </c>
      <c r="N12" s="56">
        <v>363.33300000000003</v>
      </c>
      <c r="O12" s="56">
        <v>317.70800000000003</v>
      </c>
      <c r="P12" s="56">
        <v>471.673</v>
      </c>
      <c r="Q12" s="56">
        <v>261.53300000000002</v>
      </c>
      <c r="R12" s="56">
        <v>745.53300000000002</v>
      </c>
      <c r="S12" s="56">
        <v>244.20099999999999</v>
      </c>
      <c r="T12" s="56">
        <v>0</v>
      </c>
      <c r="U12" s="56">
        <v>22.222000000000001</v>
      </c>
      <c r="V12" s="56">
        <v>0</v>
      </c>
      <c r="W12" s="56">
        <v>0</v>
      </c>
      <c r="X12" s="45">
        <v>11669.835999999999</v>
      </c>
      <c r="Y12" s="260"/>
    </row>
    <row r="13" spans="1:25" s="57" customFormat="1" x14ac:dyDescent="0.2">
      <c r="A13" s="68"/>
      <c r="B13" s="72" t="s">
        <v>459</v>
      </c>
      <c r="C13" s="227">
        <v>169.61799999999999</v>
      </c>
      <c r="D13" s="56">
        <v>59.27</v>
      </c>
      <c r="E13" s="56">
        <v>370.81400000000002</v>
      </c>
      <c r="F13" s="56">
        <v>274.267</v>
      </c>
      <c r="G13" s="56">
        <v>895.98299999999995</v>
      </c>
      <c r="H13" s="56">
        <v>538.90499999999997</v>
      </c>
      <c r="I13" s="56">
        <v>803.48199999999997</v>
      </c>
      <c r="J13" s="56">
        <v>602.58100000000002</v>
      </c>
      <c r="K13" s="56">
        <v>2932.0390000000002</v>
      </c>
      <c r="L13" s="56">
        <v>1669.664</v>
      </c>
      <c r="M13" s="56">
        <v>1130.1769999999999</v>
      </c>
      <c r="N13" s="56">
        <v>598.70799999999997</v>
      </c>
      <c r="O13" s="56">
        <v>542.76</v>
      </c>
      <c r="P13" s="56">
        <v>389.48200000000003</v>
      </c>
      <c r="Q13" s="56">
        <v>164.285</v>
      </c>
      <c r="R13" s="56">
        <v>743.678</v>
      </c>
      <c r="S13" s="56">
        <v>303.05500000000001</v>
      </c>
      <c r="T13" s="56">
        <v>57.548000000000002</v>
      </c>
      <c r="U13" s="56">
        <v>0</v>
      </c>
      <c r="V13" s="56">
        <v>0</v>
      </c>
      <c r="W13" s="56">
        <v>0</v>
      </c>
      <c r="X13" s="45">
        <v>12246.316000000001</v>
      </c>
      <c r="Y13" s="260"/>
    </row>
    <row r="14" spans="1:25" s="57" customFormat="1" x14ac:dyDescent="0.2">
      <c r="A14" s="68"/>
      <c r="B14" s="72" t="s">
        <v>460</v>
      </c>
      <c r="C14" s="227">
        <v>435.82</v>
      </c>
      <c r="D14" s="56">
        <v>103.059</v>
      </c>
      <c r="E14" s="56">
        <v>617.75300000000004</v>
      </c>
      <c r="F14" s="56">
        <v>241.21700000000001</v>
      </c>
      <c r="G14" s="56">
        <v>371.959</v>
      </c>
      <c r="H14" s="56">
        <v>1455.077</v>
      </c>
      <c r="I14" s="56">
        <v>1462.7190000000001</v>
      </c>
      <c r="J14" s="56">
        <v>1402.8710000000001</v>
      </c>
      <c r="K14" s="56">
        <v>5554.8389999999999</v>
      </c>
      <c r="L14" s="56">
        <v>3362.1979999999999</v>
      </c>
      <c r="M14" s="56">
        <v>2065.5729999999999</v>
      </c>
      <c r="N14" s="56">
        <v>1205.845</v>
      </c>
      <c r="O14" s="56">
        <v>716.18499999999995</v>
      </c>
      <c r="P14" s="56">
        <v>1289.4380000000001</v>
      </c>
      <c r="Q14" s="56">
        <v>627.43799999999999</v>
      </c>
      <c r="R14" s="56">
        <v>1349.6310000000001</v>
      </c>
      <c r="S14" s="56">
        <v>699.59</v>
      </c>
      <c r="T14" s="56">
        <v>79.853999999999999</v>
      </c>
      <c r="U14" s="56">
        <v>34.859000000000002</v>
      </c>
      <c r="V14" s="56">
        <v>0</v>
      </c>
      <c r="W14" s="56">
        <v>0</v>
      </c>
      <c r="X14" s="45">
        <v>23075.924999999999</v>
      </c>
      <c r="Y14" s="260"/>
    </row>
    <row r="15" spans="1:25" s="57" customFormat="1" x14ac:dyDescent="0.2">
      <c r="A15" s="68"/>
      <c r="B15" s="72" t="s">
        <v>461</v>
      </c>
      <c r="C15" s="227">
        <v>226.839</v>
      </c>
      <c r="D15" s="56">
        <v>91.855999999999995</v>
      </c>
      <c r="E15" s="56">
        <v>725.26499999999999</v>
      </c>
      <c r="F15" s="56">
        <v>477.61900000000003</v>
      </c>
      <c r="G15" s="56">
        <v>400.33300000000003</v>
      </c>
      <c r="H15" s="56">
        <v>388.077</v>
      </c>
      <c r="I15" s="56">
        <v>1881.5039999999999</v>
      </c>
      <c r="J15" s="56">
        <v>1146.857</v>
      </c>
      <c r="K15" s="56">
        <v>6012.0069999999996</v>
      </c>
      <c r="L15" s="56">
        <v>2815.6689999999999</v>
      </c>
      <c r="M15" s="56">
        <v>1803.788</v>
      </c>
      <c r="N15" s="56">
        <v>1336.943</v>
      </c>
      <c r="O15" s="56">
        <v>757.55200000000002</v>
      </c>
      <c r="P15" s="56">
        <v>1440.8710000000001</v>
      </c>
      <c r="Q15" s="56">
        <v>464.28199999999998</v>
      </c>
      <c r="R15" s="56">
        <v>1710.489</v>
      </c>
      <c r="S15" s="56">
        <v>1132.8109999999999</v>
      </c>
      <c r="T15" s="56">
        <v>232.32</v>
      </c>
      <c r="U15" s="56">
        <v>0</v>
      </c>
      <c r="V15" s="56">
        <v>0</v>
      </c>
      <c r="W15" s="56">
        <v>0</v>
      </c>
      <c r="X15" s="45">
        <v>23045.081999999999</v>
      </c>
      <c r="Y15" s="260"/>
    </row>
    <row r="16" spans="1:25" s="57" customFormat="1" x14ac:dyDescent="0.2">
      <c r="A16" s="68"/>
      <c r="B16" s="72" t="s">
        <v>462</v>
      </c>
      <c r="C16" s="227">
        <v>547.697</v>
      </c>
      <c r="D16" s="56">
        <v>215.809</v>
      </c>
      <c r="E16" s="56">
        <v>625.02800000000002</v>
      </c>
      <c r="F16" s="56">
        <v>266.33</v>
      </c>
      <c r="G16" s="56">
        <v>529.56100000000004</v>
      </c>
      <c r="H16" s="56">
        <v>380.23700000000002</v>
      </c>
      <c r="I16" s="56">
        <v>1508.268</v>
      </c>
      <c r="J16" s="56">
        <v>864.04600000000005</v>
      </c>
      <c r="K16" s="56">
        <v>5703.1419999999998</v>
      </c>
      <c r="L16" s="56">
        <v>3289.0039999999999</v>
      </c>
      <c r="M16" s="56">
        <v>2827.1419999999998</v>
      </c>
      <c r="N16" s="56">
        <v>1541.85</v>
      </c>
      <c r="O16" s="56">
        <v>1455.0340000000001</v>
      </c>
      <c r="P16" s="56">
        <v>1290.93</v>
      </c>
      <c r="Q16" s="56">
        <v>979.26800000000003</v>
      </c>
      <c r="R16" s="56">
        <v>2420.3229999999999</v>
      </c>
      <c r="S16" s="56">
        <v>682.86</v>
      </c>
      <c r="T16" s="56">
        <v>219.011</v>
      </c>
      <c r="U16" s="56">
        <v>108.607</v>
      </c>
      <c r="V16" s="56">
        <v>0</v>
      </c>
      <c r="W16" s="56">
        <v>0</v>
      </c>
      <c r="X16" s="45">
        <v>25454.147000000001</v>
      </c>
      <c r="Y16" s="260"/>
    </row>
    <row r="17" spans="1:25" s="57" customFormat="1" x14ac:dyDescent="0.2">
      <c r="A17" s="68"/>
      <c r="B17" s="72" t="s">
        <v>463</v>
      </c>
      <c r="C17" s="227">
        <v>1202.742</v>
      </c>
      <c r="D17" s="56">
        <v>432.964</v>
      </c>
      <c r="E17" s="56">
        <v>631.52300000000002</v>
      </c>
      <c r="F17" s="56">
        <v>691.05399999999997</v>
      </c>
      <c r="G17" s="56">
        <v>333.65100000000001</v>
      </c>
      <c r="H17" s="56">
        <v>677.33399999999995</v>
      </c>
      <c r="I17" s="56">
        <v>1285.9110000000001</v>
      </c>
      <c r="J17" s="56">
        <v>1425.2059999999999</v>
      </c>
      <c r="K17" s="56">
        <v>8478.982</v>
      </c>
      <c r="L17" s="56">
        <v>7440.7579999999998</v>
      </c>
      <c r="M17" s="56">
        <v>4557.8140000000003</v>
      </c>
      <c r="N17" s="56">
        <v>2881.6759999999999</v>
      </c>
      <c r="O17" s="56">
        <v>2621.42</v>
      </c>
      <c r="P17" s="56">
        <v>3313.92</v>
      </c>
      <c r="Q17" s="56">
        <v>2360.8870000000002</v>
      </c>
      <c r="R17" s="56">
        <v>5222.7039999999997</v>
      </c>
      <c r="S17" s="56">
        <v>1650.3019999999999</v>
      </c>
      <c r="T17" s="56">
        <v>495.43400000000003</v>
      </c>
      <c r="U17" s="56">
        <v>157</v>
      </c>
      <c r="V17" s="56">
        <v>60.622</v>
      </c>
      <c r="W17" s="56">
        <v>0</v>
      </c>
      <c r="X17" s="45">
        <v>45921.904000000002</v>
      </c>
      <c r="Y17" s="260"/>
    </row>
    <row r="18" spans="1:25" s="57" customFormat="1" x14ac:dyDescent="0.2">
      <c r="A18" s="68"/>
      <c r="B18" s="72" t="s">
        <v>464</v>
      </c>
      <c r="C18" s="227">
        <v>1081.403</v>
      </c>
      <c r="D18" s="56">
        <v>277.69900000000001</v>
      </c>
      <c r="E18" s="56">
        <v>585.83199999999999</v>
      </c>
      <c r="F18" s="56">
        <v>543.029</v>
      </c>
      <c r="G18" s="56">
        <v>415.64400000000001</v>
      </c>
      <c r="H18" s="56">
        <v>728.02300000000002</v>
      </c>
      <c r="I18" s="56">
        <v>886.89700000000005</v>
      </c>
      <c r="J18" s="56">
        <v>801.28200000000004</v>
      </c>
      <c r="K18" s="56">
        <v>8062.5259999999998</v>
      </c>
      <c r="L18" s="56">
        <v>6147.41</v>
      </c>
      <c r="M18" s="56">
        <v>3862.194</v>
      </c>
      <c r="N18" s="56">
        <v>2943.415</v>
      </c>
      <c r="O18" s="56">
        <v>2049.576</v>
      </c>
      <c r="P18" s="56">
        <v>4642.1419999999998</v>
      </c>
      <c r="Q18" s="56">
        <v>2907.1019999999999</v>
      </c>
      <c r="R18" s="56">
        <v>5344.7030000000004</v>
      </c>
      <c r="S18" s="56">
        <v>2966.326</v>
      </c>
      <c r="T18" s="56">
        <v>811.02700000000004</v>
      </c>
      <c r="U18" s="56">
        <v>351.38799999999998</v>
      </c>
      <c r="V18" s="56">
        <v>0</v>
      </c>
      <c r="W18" s="56">
        <v>0</v>
      </c>
      <c r="X18" s="45">
        <v>45407.618000000002</v>
      </c>
      <c r="Y18" s="260"/>
    </row>
    <row r="19" spans="1:25" s="57" customFormat="1" x14ac:dyDescent="0.2">
      <c r="A19" s="68"/>
      <c r="B19" s="38" t="s">
        <v>465</v>
      </c>
      <c r="C19" s="227">
        <v>1311.8209999999999</v>
      </c>
      <c r="D19" s="56">
        <v>0</v>
      </c>
      <c r="E19" s="56">
        <v>880.41399999999999</v>
      </c>
      <c r="F19" s="56">
        <v>390.70299999999997</v>
      </c>
      <c r="G19" s="56">
        <v>308.90300000000002</v>
      </c>
      <c r="H19" s="56">
        <v>220</v>
      </c>
      <c r="I19" s="56">
        <v>976.13400000000001</v>
      </c>
      <c r="J19" s="56">
        <v>1034.3499999999999</v>
      </c>
      <c r="K19" s="56">
        <v>11683.45</v>
      </c>
      <c r="L19" s="56">
        <v>15545.41</v>
      </c>
      <c r="M19" s="56">
        <v>9265.1830000000009</v>
      </c>
      <c r="N19" s="56">
        <v>7566.0309999999999</v>
      </c>
      <c r="O19" s="56">
        <v>7967.5929999999998</v>
      </c>
      <c r="P19" s="56">
        <v>11954.89</v>
      </c>
      <c r="Q19" s="56">
        <v>5604.9880000000003</v>
      </c>
      <c r="R19" s="56">
        <v>16743.91</v>
      </c>
      <c r="S19" s="56">
        <v>6793.5780000000004</v>
      </c>
      <c r="T19" s="56">
        <v>2585.5770000000002</v>
      </c>
      <c r="U19" s="56">
        <v>136.80000000000001</v>
      </c>
      <c r="V19" s="56">
        <v>113.369</v>
      </c>
      <c r="W19" s="56">
        <v>0</v>
      </c>
      <c r="X19" s="45">
        <v>101083.111</v>
      </c>
      <c r="Y19" s="260"/>
    </row>
    <row r="20" spans="1:25" s="57" customFormat="1" x14ac:dyDescent="0.2">
      <c r="A20" s="68"/>
      <c r="B20" s="72" t="s">
        <v>466</v>
      </c>
      <c r="C20" s="227">
        <v>1120.5429999999999</v>
      </c>
      <c r="D20" s="56">
        <v>172.33</v>
      </c>
      <c r="E20" s="56">
        <v>150</v>
      </c>
      <c r="F20" s="56">
        <v>364.25</v>
      </c>
      <c r="G20" s="56">
        <v>322.541</v>
      </c>
      <c r="H20" s="56">
        <v>342.09500000000003</v>
      </c>
      <c r="I20" s="56">
        <v>537.14599999999996</v>
      </c>
      <c r="J20" s="56">
        <v>1007.044</v>
      </c>
      <c r="K20" s="56">
        <v>7162.9539999999997</v>
      </c>
      <c r="L20" s="56">
        <v>8148.5630000000001</v>
      </c>
      <c r="M20" s="56">
        <v>9289.0660000000007</v>
      </c>
      <c r="N20" s="56">
        <v>6226.192</v>
      </c>
      <c r="O20" s="56">
        <v>6040.3029999999999</v>
      </c>
      <c r="P20" s="56">
        <v>7356.46</v>
      </c>
      <c r="Q20" s="56">
        <v>7662.5720000000001</v>
      </c>
      <c r="R20" s="56">
        <v>21789.85</v>
      </c>
      <c r="S20" s="56">
        <v>11315.31</v>
      </c>
      <c r="T20" s="56">
        <v>2399.6320000000001</v>
      </c>
      <c r="U20" s="56">
        <v>883.26199999999994</v>
      </c>
      <c r="V20" s="56">
        <v>0</v>
      </c>
      <c r="W20" s="56">
        <v>0</v>
      </c>
      <c r="X20" s="45">
        <v>92290.12</v>
      </c>
      <c r="Y20" s="260"/>
    </row>
    <row r="21" spans="1:25" s="57" customFormat="1" x14ac:dyDescent="0.2">
      <c r="A21" s="68"/>
      <c r="B21" s="38" t="s">
        <v>467</v>
      </c>
      <c r="C21" s="227">
        <v>4877.4269999999997</v>
      </c>
      <c r="D21" s="56">
        <v>1074.2750000000001</v>
      </c>
      <c r="E21" s="56">
        <v>2159.848</v>
      </c>
      <c r="F21" s="56">
        <v>1991.9369999999999</v>
      </c>
      <c r="G21" s="56">
        <v>1085.2449999999999</v>
      </c>
      <c r="H21" s="56">
        <v>757.73599999999999</v>
      </c>
      <c r="I21" s="56">
        <v>2406.5259999999998</v>
      </c>
      <c r="J21" s="56">
        <v>529.96</v>
      </c>
      <c r="K21" s="56">
        <v>13245.58</v>
      </c>
      <c r="L21" s="56">
        <v>15213.33</v>
      </c>
      <c r="M21" s="56">
        <v>15443.13</v>
      </c>
      <c r="N21" s="56">
        <v>17672.150000000001</v>
      </c>
      <c r="O21" s="56">
        <v>18360.990000000002</v>
      </c>
      <c r="P21" s="56">
        <v>25292.74</v>
      </c>
      <c r="Q21" s="56">
        <v>23849.43</v>
      </c>
      <c r="R21" s="56">
        <v>87048.31</v>
      </c>
      <c r="S21" s="56">
        <v>66672.160000000003</v>
      </c>
      <c r="T21" s="56">
        <v>26552.71</v>
      </c>
      <c r="U21" s="56">
        <v>7058.67</v>
      </c>
      <c r="V21" s="56">
        <v>1893.827</v>
      </c>
      <c r="W21" s="56">
        <v>453.89299999999997</v>
      </c>
      <c r="X21" s="45">
        <v>333639.87699999998</v>
      </c>
      <c r="Y21" s="260"/>
    </row>
    <row r="22" spans="1:25" s="57" customFormat="1" x14ac:dyDescent="0.2">
      <c r="A22" s="68"/>
      <c r="B22" s="72" t="s">
        <v>468</v>
      </c>
      <c r="C22" s="227">
        <v>4152.5959999999995</v>
      </c>
      <c r="D22" s="56">
        <v>0</v>
      </c>
      <c r="E22" s="56">
        <v>500</v>
      </c>
      <c r="F22" s="56">
        <v>551.08100000000002</v>
      </c>
      <c r="G22" s="56">
        <v>633.16600000000005</v>
      </c>
      <c r="H22" s="56">
        <v>1190.1130000000001</v>
      </c>
      <c r="I22" s="56">
        <v>0</v>
      </c>
      <c r="J22" s="56">
        <v>2522.4690000000001</v>
      </c>
      <c r="K22" s="56">
        <v>4515.5219999999999</v>
      </c>
      <c r="L22" s="56">
        <v>4162.7950000000001</v>
      </c>
      <c r="M22" s="56">
        <v>8419.5439999999999</v>
      </c>
      <c r="N22" s="56">
        <v>4974.3720000000003</v>
      </c>
      <c r="O22" s="56">
        <v>8173.1480000000001</v>
      </c>
      <c r="P22" s="56">
        <v>11592.92</v>
      </c>
      <c r="Q22" s="56">
        <v>19089.5</v>
      </c>
      <c r="R22" s="56">
        <v>64860.99</v>
      </c>
      <c r="S22" s="56">
        <v>106031.6</v>
      </c>
      <c r="T22" s="56">
        <v>57360.81</v>
      </c>
      <c r="U22" s="56">
        <v>30601.919999999998</v>
      </c>
      <c r="V22" s="56">
        <v>10860.53</v>
      </c>
      <c r="W22" s="56">
        <v>1602.519</v>
      </c>
      <c r="X22" s="45">
        <v>341795.60200000001</v>
      </c>
      <c r="Y22" s="260"/>
    </row>
    <row r="23" spans="1:25" s="57" customFormat="1" x14ac:dyDescent="0.2">
      <c r="A23" s="68"/>
      <c r="B23" s="72" t="s">
        <v>626</v>
      </c>
      <c r="C23" s="227">
        <v>5150.9170000000004</v>
      </c>
      <c r="D23" s="56">
        <v>2237.5909999999999</v>
      </c>
      <c r="E23" s="56">
        <v>0</v>
      </c>
      <c r="F23" s="56">
        <v>0</v>
      </c>
      <c r="G23" s="56">
        <v>0</v>
      </c>
      <c r="H23" s="56">
        <v>0</v>
      </c>
      <c r="I23" s="56">
        <v>0</v>
      </c>
      <c r="J23" s="56">
        <v>0</v>
      </c>
      <c r="K23" s="56">
        <v>4715.8969999999999</v>
      </c>
      <c r="L23" s="56">
        <v>1341.3610000000001</v>
      </c>
      <c r="M23" s="56">
        <v>0</v>
      </c>
      <c r="N23" s="56">
        <v>3297.3069999999998</v>
      </c>
      <c r="O23" s="56">
        <v>2504.5419999999999</v>
      </c>
      <c r="P23" s="56">
        <v>5911.5010000000002</v>
      </c>
      <c r="Q23" s="56">
        <v>6752.5519999999997</v>
      </c>
      <c r="R23" s="56">
        <v>42673.72</v>
      </c>
      <c r="S23" s="56">
        <v>58243.93</v>
      </c>
      <c r="T23" s="56">
        <v>36566.03</v>
      </c>
      <c r="U23" s="56">
        <v>27899.84</v>
      </c>
      <c r="V23" s="56">
        <v>12914.15</v>
      </c>
      <c r="W23" s="56">
        <v>2201.9070000000002</v>
      </c>
      <c r="X23" s="45">
        <v>212411.23699999999</v>
      </c>
      <c r="Y23" s="260"/>
    </row>
    <row r="24" spans="1:25" s="57" customFormat="1" x14ac:dyDescent="0.2">
      <c r="A24" s="68"/>
      <c r="B24" s="72" t="s">
        <v>469</v>
      </c>
      <c r="C24" s="227">
        <v>3525.8940000000002</v>
      </c>
      <c r="D24" s="56">
        <v>1958.7739999999999</v>
      </c>
      <c r="E24" s="56">
        <v>0</v>
      </c>
      <c r="F24" s="56">
        <v>0</v>
      </c>
      <c r="G24" s="56">
        <v>0</v>
      </c>
      <c r="H24" s="56">
        <v>0</v>
      </c>
      <c r="I24" s="56">
        <v>0</v>
      </c>
      <c r="J24" s="56">
        <v>1730.415</v>
      </c>
      <c r="K24" s="56">
        <v>1948.135</v>
      </c>
      <c r="L24" s="56">
        <v>1758.04</v>
      </c>
      <c r="M24" s="56">
        <v>0</v>
      </c>
      <c r="N24" s="56">
        <v>3501.5740000000001</v>
      </c>
      <c r="O24" s="56">
        <v>5050.84</v>
      </c>
      <c r="P24" s="56">
        <v>8421.1080000000002</v>
      </c>
      <c r="Q24" s="56">
        <v>5643.5940000000001</v>
      </c>
      <c r="R24" s="56">
        <v>15336.21</v>
      </c>
      <c r="S24" s="56">
        <v>38937.379999999997</v>
      </c>
      <c r="T24" s="56">
        <v>34585.07</v>
      </c>
      <c r="U24" s="56">
        <v>28268.560000000001</v>
      </c>
      <c r="V24" s="56">
        <v>20991.62</v>
      </c>
      <c r="W24" s="56">
        <v>3777.0529999999999</v>
      </c>
      <c r="X24" s="45">
        <v>175434.261</v>
      </c>
      <c r="Y24" s="260"/>
    </row>
    <row r="25" spans="1:25" s="57" customFormat="1" x14ac:dyDescent="0.2">
      <c r="A25" s="68"/>
      <c r="B25" s="72" t="s">
        <v>470</v>
      </c>
      <c r="C25" s="227">
        <v>8397.5239999999994</v>
      </c>
      <c r="D25" s="56">
        <v>0</v>
      </c>
      <c r="E25" s="56">
        <v>0</v>
      </c>
      <c r="F25" s="56">
        <v>0</v>
      </c>
      <c r="G25" s="56">
        <v>0</v>
      </c>
      <c r="H25" s="56">
        <v>0</v>
      </c>
      <c r="I25" s="56">
        <v>0</v>
      </c>
      <c r="J25" s="56">
        <v>0</v>
      </c>
      <c r="K25" s="56">
        <v>0</v>
      </c>
      <c r="L25" s="56">
        <v>3980.29</v>
      </c>
      <c r="M25" s="56">
        <v>7789.0249999999996</v>
      </c>
      <c r="N25" s="56">
        <v>4654.384</v>
      </c>
      <c r="O25" s="56">
        <v>2150.944</v>
      </c>
      <c r="P25" s="56">
        <v>0</v>
      </c>
      <c r="Q25" s="56">
        <v>0</v>
      </c>
      <c r="R25" s="56">
        <v>20361.04</v>
      </c>
      <c r="S25" s="56">
        <v>76392.31</v>
      </c>
      <c r="T25" s="56">
        <v>78223.88</v>
      </c>
      <c r="U25" s="56">
        <v>134104.20000000001</v>
      </c>
      <c r="V25" s="56">
        <v>73366.59</v>
      </c>
      <c r="W25" s="56">
        <v>71476.36</v>
      </c>
      <c r="X25" s="45">
        <v>480896.50599999999</v>
      </c>
      <c r="Y25" s="260"/>
    </row>
    <row r="26" spans="1:25" s="57" customFormat="1" x14ac:dyDescent="0.2">
      <c r="A26" s="68"/>
      <c r="B26" s="72" t="s">
        <v>471</v>
      </c>
      <c r="C26" s="56">
        <v>0</v>
      </c>
      <c r="D26" s="56">
        <v>0</v>
      </c>
      <c r="E26" s="56">
        <v>0</v>
      </c>
      <c r="F26" s="56">
        <v>0</v>
      </c>
      <c r="G26" s="56">
        <v>0</v>
      </c>
      <c r="H26" s="56">
        <v>0</v>
      </c>
      <c r="I26" s="56">
        <v>0</v>
      </c>
      <c r="J26" s="56">
        <v>8776.9809999999998</v>
      </c>
      <c r="K26" s="56">
        <v>5265.268</v>
      </c>
      <c r="L26" s="56">
        <v>0</v>
      </c>
      <c r="M26" s="56">
        <v>0</v>
      </c>
      <c r="N26" s="56">
        <v>0</v>
      </c>
      <c r="O26" s="56">
        <v>8593.9989999999998</v>
      </c>
      <c r="P26" s="56">
        <v>20863.439999999999</v>
      </c>
      <c r="Q26" s="56">
        <v>0</v>
      </c>
      <c r="R26" s="56">
        <v>9649.3850000000002</v>
      </c>
      <c r="S26" s="56">
        <v>30463.43</v>
      </c>
      <c r="T26" s="56">
        <v>32173.16</v>
      </c>
      <c r="U26" s="56">
        <v>74538.11</v>
      </c>
      <c r="V26" s="56">
        <v>114457.2</v>
      </c>
      <c r="W26" s="56">
        <v>102288.9</v>
      </c>
      <c r="X26" s="45">
        <v>407069.90600000002</v>
      </c>
      <c r="Y26" s="260"/>
    </row>
    <row r="27" spans="1:25" s="57" customFormat="1" x14ac:dyDescent="0.2">
      <c r="A27" s="68"/>
      <c r="B27" s="18" t="s">
        <v>472</v>
      </c>
      <c r="C27" s="227">
        <v>11358.806</v>
      </c>
      <c r="D27" s="56">
        <v>0</v>
      </c>
      <c r="E27" s="56">
        <v>0</v>
      </c>
      <c r="F27" s="56">
        <v>0</v>
      </c>
      <c r="G27" s="56">
        <v>0</v>
      </c>
      <c r="H27" s="56">
        <v>0</v>
      </c>
      <c r="I27" s="56">
        <v>0</v>
      </c>
      <c r="J27" s="56">
        <v>0</v>
      </c>
      <c r="K27" s="56">
        <v>0</v>
      </c>
      <c r="L27" s="56">
        <v>16262.46</v>
      </c>
      <c r="M27" s="56">
        <v>11854.92</v>
      </c>
      <c r="N27" s="56">
        <v>0</v>
      </c>
      <c r="O27" s="56">
        <v>0</v>
      </c>
      <c r="P27" s="56">
        <v>0</v>
      </c>
      <c r="Q27" s="56">
        <v>0</v>
      </c>
      <c r="R27" s="56">
        <v>10337.049999999999</v>
      </c>
      <c r="S27" s="56">
        <v>27344.9</v>
      </c>
      <c r="T27" s="56">
        <v>0</v>
      </c>
      <c r="U27" s="56">
        <v>203605.1</v>
      </c>
      <c r="V27" s="56">
        <v>255196.7</v>
      </c>
      <c r="W27" s="56">
        <v>958512.7</v>
      </c>
      <c r="X27" s="45">
        <v>1494472.611</v>
      </c>
      <c r="Y27" s="260"/>
    </row>
    <row r="28" spans="1:25" s="57" customFormat="1" x14ac:dyDescent="0.2">
      <c r="A28" s="68"/>
      <c r="B28" s="73" t="s">
        <v>13</v>
      </c>
      <c r="C28" s="45">
        <v>44596.495000000003</v>
      </c>
      <c r="D28" s="45">
        <v>7267.2669999999998</v>
      </c>
      <c r="E28" s="45">
        <v>11520.661</v>
      </c>
      <c r="F28" s="45">
        <v>9053.6659999999993</v>
      </c>
      <c r="G28" s="45">
        <v>7622.8950000000004</v>
      </c>
      <c r="H28" s="45">
        <v>8647.9840000000004</v>
      </c>
      <c r="I28" s="45">
        <v>14881.186</v>
      </c>
      <c r="J28" s="45">
        <v>24174.941999999999</v>
      </c>
      <c r="K28" s="45">
        <v>96198.673999999999</v>
      </c>
      <c r="L28" s="45">
        <v>96159.312000000005</v>
      </c>
      <c r="M28" s="45">
        <v>81115.153999999995</v>
      </c>
      <c r="N28" s="45">
        <v>59982.196000000004</v>
      </c>
      <c r="O28" s="45">
        <v>68349.77</v>
      </c>
      <c r="P28" s="45">
        <v>105318.462</v>
      </c>
      <c r="Q28" s="45">
        <v>77017.64</v>
      </c>
      <c r="R28" s="45">
        <v>307344.15600000002</v>
      </c>
      <c r="S28" s="45">
        <v>430255.91100000002</v>
      </c>
      <c r="T28" s="45">
        <v>272439.592</v>
      </c>
      <c r="U28" s="45">
        <v>507803.18</v>
      </c>
      <c r="V28" s="45">
        <v>489870.09899999999</v>
      </c>
      <c r="W28" s="45">
        <v>1140313.291</v>
      </c>
      <c r="X28" s="45">
        <v>3859932.5329999998</v>
      </c>
    </row>
    <row r="29" spans="1:25" s="57" customFormat="1" x14ac:dyDescent="0.2">
      <c r="A29" s="68"/>
    </row>
    <row r="30" spans="1:25" s="57" customFormat="1" x14ac:dyDescent="0.2">
      <c r="A30" s="68"/>
    </row>
    <row r="31" spans="1:25" s="57" customFormat="1" x14ac:dyDescent="0.2">
      <c r="A31" s="68"/>
      <c r="C31" s="260"/>
      <c r="D31" s="260"/>
      <c r="E31" s="260"/>
      <c r="F31" s="260"/>
      <c r="G31" s="260"/>
      <c r="H31" s="260"/>
      <c r="I31" s="260"/>
      <c r="J31" s="260"/>
      <c r="K31" s="260"/>
      <c r="L31" s="260"/>
      <c r="M31" s="260"/>
      <c r="N31" s="260"/>
      <c r="O31" s="260"/>
      <c r="P31" s="260"/>
      <c r="Q31" s="260"/>
      <c r="R31" s="260"/>
      <c r="S31" s="260"/>
      <c r="T31" s="260"/>
      <c r="U31" s="260"/>
      <c r="V31" s="260"/>
      <c r="W31" s="260"/>
      <c r="X31" s="260"/>
    </row>
    <row r="32" spans="1:25" s="57" customFormat="1" x14ac:dyDescent="0.2">
      <c r="A32" s="68"/>
    </row>
    <row r="33" spans="1:1" s="57" customFormat="1" x14ac:dyDescent="0.2">
      <c r="A33" s="68"/>
    </row>
    <row r="34" spans="1:1" s="57" customFormat="1" x14ac:dyDescent="0.2">
      <c r="A34" s="68"/>
    </row>
    <row r="35" spans="1:1" s="57" customFormat="1" x14ac:dyDescent="0.2">
      <c r="A35" s="68"/>
    </row>
    <row r="36" spans="1:1" s="57" customFormat="1" x14ac:dyDescent="0.2">
      <c r="A36" s="68"/>
    </row>
    <row r="37" spans="1:1" s="57" customFormat="1" x14ac:dyDescent="0.2">
      <c r="A37" s="68"/>
    </row>
    <row r="38" spans="1:1" s="57" customFormat="1" x14ac:dyDescent="0.2">
      <c r="A38" s="68"/>
    </row>
    <row r="39" spans="1:1" s="57" customFormat="1" x14ac:dyDescent="0.2">
      <c r="A39" s="68"/>
    </row>
    <row r="40" spans="1:1" x14ac:dyDescent="0.2">
      <c r="A40" s="68"/>
    </row>
    <row r="41" spans="1:1" x14ac:dyDescent="0.2">
      <c r="A41" s="68"/>
    </row>
    <row r="42" spans="1:1" x14ac:dyDescent="0.2">
      <c r="A42" s="68"/>
    </row>
    <row r="43" spans="1:1" x14ac:dyDescent="0.2">
      <c r="A43" s="68"/>
    </row>
    <row r="44" spans="1:1" x14ac:dyDescent="0.2">
      <c r="A44" s="68"/>
    </row>
    <row r="45" spans="1:1" x14ac:dyDescent="0.2">
      <c r="A45" s="68"/>
    </row>
    <row r="46" spans="1:1" x14ac:dyDescent="0.2">
      <c r="A46" s="68"/>
    </row>
    <row r="47" spans="1:1" x14ac:dyDescent="0.2">
      <c r="A47" s="68"/>
    </row>
    <row r="48" spans="1:1" x14ac:dyDescent="0.2">
      <c r="A48" s="68"/>
    </row>
    <row r="49" spans="1:1" x14ac:dyDescent="0.2">
      <c r="A49" s="68"/>
    </row>
    <row r="50" spans="1:1" x14ac:dyDescent="0.2">
      <c r="A50" s="68"/>
    </row>
    <row r="51" spans="1:1" x14ac:dyDescent="0.2">
      <c r="A51" s="68"/>
    </row>
    <row r="52" spans="1:1" x14ac:dyDescent="0.2">
      <c r="A52" s="68"/>
    </row>
    <row r="53" spans="1:1" x14ac:dyDescent="0.2">
      <c r="A53" s="68"/>
    </row>
    <row r="54" spans="1:1" x14ac:dyDescent="0.2">
      <c r="A54" s="68"/>
    </row>
    <row r="55" spans="1:1" x14ac:dyDescent="0.2">
      <c r="A55" s="68"/>
    </row>
    <row r="56" spans="1:1" x14ac:dyDescent="0.2">
      <c r="A56" s="68"/>
    </row>
    <row r="57" spans="1:1" x14ac:dyDescent="0.2">
      <c r="A57" s="68"/>
    </row>
    <row r="58" spans="1:1" x14ac:dyDescent="0.2">
      <c r="A58" s="68"/>
    </row>
    <row r="59" spans="1:1" x14ac:dyDescent="0.2">
      <c r="A59" s="68"/>
    </row>
    <row r="60" spans="1:1" x14ac:dyDescent="0.2">
      <c r="A60" s="68"/>
    </row>
    <row r="61" spans="1:1" x14ac:dyDescent="0.2">
      <c r="A61" s="68"/>
    </row>
    <row r="62" spans="1:1" x14ac:dyDescent="0.2">
      <c r="A62" s="68"/>
    </row>
    <row r="63" spans="1:1" x14ac:dyDescent="0.2">
      <c r="A63" s="68"/>
    </row>
    <row r="64" spans="1:1" x14ac:dyDescent="0.2">
      <c r="A64" s="68"/>
    </row>
    <row r="65" spans="1:1" x14ac:dyDescent="0.2">
      <c r="A65" s="68"/>
    </row>
    <row r="66" spans="1:1" x14ac:dyDescent="0.2">
      <c r="A66" s="68"/>
    </row>
    <row r="67" spans="1:1" x14ac:dyDescent="0.2">
      <c r="A67" s="68"/>
    </row>
    <row r="68" spans="1:1" x14ac:dyDescent="0.2">
      <c r="A68" s="68"/>
    </row>
    <row r="69" spans="1:1" x14ac:dyDescent="0.2">
      <c r="A69" s="68"/>
    </row>
    <row r="70" spans="1:1" x14ac:dyDescent="0.2">
      <c r="A70" s="68"/>
    </row>
    <row r="71" spans="1:1" x14ac:dyDescent="0.2">
      <c r="A71" s="68"/>
    </row>
    <row r="72" spans="1:1" x14ac:dyDescent="0.2">
      <c r="A72" s="68"/>
    </row>
    <row r="73" spans="1:1" x14ac:dyDescent="0.2">
      <c r="A73" s="68"/>
    </row>
    <row r="74" spans="1:1" x14ac:dyDescent="0.2">
      <c r="A74" s="68"/>
    </row>
    <row r="75" spans="1:1" x14ac:dyDescent="0.2">
      <c r="A75" s="68"/>
    </row>
    <row r="76" spans="1:1" x14ac:dyDescent="0.2">
      <c r="A76" s="68"/>
    </row>
    <row r="77" spans="1:1" x14ac:dyDescent="0.2">
      <c r="A77" s="68"/>
    </row>
    <row r="78" spans="1:1" x14ac:dyDescent="0.2">
      <c r="A78" s="68"/>
    </row>
    <row r="79" spans="1:1" x14ac:dyDescent="0.2">
      <c r="A79" s="68"/>
    </row>
    <row r="80" spans="1:1" x14ac:dyDescent="0.2">
      <c r="A80" s="68"/>
    </row>
    <row r="81" spans="1:1" x14ac:dyDescent="0.2">
      <c r="A81" s="68"/>
    </row>
    <row r="82" spans="1:1" x14ac:dyDescent="0.2">
      <c r="A82" s="68"/>
    </row>
    <row r="83" spans="1:1" x14ac:dyDescent="0.2">
      <c r="A83" s="68"/>
    </row>
    <row r="84" spans="1:1" x14ac:dyDescent="0.2">
      <c r="A84" s="68"/>
    </row>
    <row r="85" spans="1:1" x14ac:dyDescent="0.2">
      <c r="A85" s="68"/>
    </row>
    <row r="86" spans="1:1" x14ac:dyDescent="0.2">
      <c r="A86" s="68"/>
    </row>
    <row r="87" spans="1:1" x14ac:dyDescent="0.2">
      <c r="A87" s="68"/>
    </row>
    <row r="88" spans="1:1" x14ac:dyDescent="0.2">
      <c r="A88" s="68"/>
    </row>
    <row r="89" spans="1:1" x14ac:dyDescent="0.2">
      <c r="A89" s="68"/>
    </row>
    <row r="90" spans="1:1" x14ac:dyDescent="0.2">
      <c r="A90" s="68"/>
    </row>
    <row r="91" spans="1:1" x14ac:dyDescent="0.2">
      <c r="A91" s="68"/>
    </row>
    <row r="92" spans="1:1" x14ac:dyDescent="0.2">
      <c r="A92" s="68"/>
    </row>
    <row r="93" spans="1:1" x14ac:dyDescent="0.2">
      <c r="A93" s="68"/>
    </row>
    <row r="94" spans="1:1" x14ac:dyDescent="0.2">
      <c r="A94" s="68"/>
    </row>
    <row r="95" spans="1:1" x14ac:dyDescent="0.2">
      <c r="A95" s="68"/>
    </row>
    <row r="96" spans="1:1" x14ac:dyDescent="0.2">
      <c r="A96" s="68"/>
    </row>
    <row r="97" spans="1:1" x14ac:dyDescent="0.2">
      <c r="A97" s="68"/>
    </row>
    <row r="98" spans="1:1" x14ac:dyDescent="0.2">
      <c r="A98" s="68"/>
    </row>
    <row r="99" spans="1:1" x14ac:dyDescent="0.2">
      <c r="A99" s="68"/>
    </row>
    <row r="100" spans="1:1" x14ac:dyDescent="0.2">
      <c r="A100" s="68"/>
    </row>
    <row r="101" spans="1:1" x14ac:dyDescent="0.2">
      <c r="A101" s="68"/>
    </row>
    <row r="102" spans="1:1" x14ac:dyDescent="0.2">
      <c r="A102" s="68"/>
    </row>
    <row r="103" spans="1:1" x14ac:dyDescent="0.2">
      <c r="A103" s="68"/>
    </row>
    <row r="104" spans="1:1" x14ac:dyDescent="0.2">
      <c r="A104" s="68"/>
    </row>
    <row r="105" spans="1:1" x14ac:dyDescent="0.2">
      <c r="A105" s="68"/>
    </row>
    <row r="106" spans="1:1" x14ac:dyDescent="0.2">
      <c r="A106" s="68"/>
    </row>
    <row r="107" spans="1:1" x14ac:dyDescent="0.2">
      <c r="A107" s="68"/>
    </row>
    <row r="108" spans="1:1" x14ac:dyDescent="0.2">
      <c r="A108" s="68"/>
    </row>
    <row r="109" spans="1:1" x14ac:dyDescent="0.2">
      <c r="A109" s="68"/>
    </row>
    <row r="110" spans="1:1" x14ac:dyDescent="0.2">
      <c r="A110" s="68"/>
    </row>
    <row r="111" spans="1:1" x14ac:dyDescent="0.2">
      <c r="A111" s="68"/>
    </row>
    <row r="112" spans="1:1" x14ac:dyDescent="0.2">
      <c r="A112" s="68"/>
    </row>
    <row r="113" spans="1:1" x14ac:dyDescent="0.2">
      <c r="A113" s="68"/>
    </row>
    <row r="114" spans="1:1" x14ac:dyDescent="0.2">
      <c r="A114" s="68"/>
    </row>
    <row r="115" spans="1:1" x14ac:dyDescent="0.2">
      <c r="A115" s="68"/>
    </row>
    <row r="116" spans="1:1" x14ac:dyDescent="0.2">
      <c r="A116" s="68"/>
    </row>
    <row r="117" spans="1:1" x14ac:dyDescent="0.2">
      <c r="A117" s="68"/>
    </row>
    <row r="118" spans="1:1" x14ac:dyDescent="0.2">
      <c r="A118" s="68"/>
    </row>
    <row r="119" spans="1:1" x14ac:dyDescent="0.2">
      <c r="A119" s="68"/>
    </row>
    <row r="120" spans="1:1" x14ac:dyDescent="0.2">
      <c r="A120" s="68"/>
    </row>
    <row r="121" spans="1:1" x14ac:dyDescent="0.2">
      <c r="A121" s="68"/>
    </row>
    <row r="122" spans="1:1" x14ac:dyDescent="0.2">
      <c r="A122" s="68"/>
    </row>
    <row r="123" spans="1:1" x14ac:dyDescent="0.2">
      <c r="A123" s="68"/>
    </row>
    <row r="124" spans="1:1" x14ac:dyDescent="0.2">
      <c r="A124" s="68"/>
    </row>
    <row r="125" spans="1:1" x14ac:dyDescent="0.2">
      <c r="A125" s="68"/>
    </row>
    <row r="126" spans="1:1" x14ac:dyDescent="0.2">
      <c r="A126" s="68"/>
    </row>
    <row r="127" spans="1:1" x14ac:dyDescent="0.2">
      <c r="A127" s="68"/>
    </row>
    <row r="128" spans="1:1" x14ac:dyDescent="0.2">
      <c r="A128" s="68"/>
    </row>
    <row r="129" spans="1:1" x14ac:dyDescent="0.2">
      <c r="A129" s="68"/>
    </row>
    <row r="130" spans="1:1" x14ac:dyDescent="0.2">
      <c r="A130" s="68"/>
    </row>
    <row r="131" spans="1:1" x14ac:dyDescent="0.2">
      <c r="A131" s="68"/>
    </row>
    <row r="132" spans="1:1" x14ac:dyDescent="0.2">
      <c r="A132" s="68"/>
    </row>
    <row r="133" spans="1:1" x14ac:dyDescent="0.2">
      <c r="A133" s="68"/>
    </row>
    <row r="134" spans="1:1" x14ac:dyDescent="0.2">
      <c r="A134" s="68"/>
    </row>
    <row r="135" spans="1:1" x14ac:dyDescent="0.2">
      <c r="A135" s="68"/>
    </row>
    <row r="136" spans="1:1" x14ac:dyDescent="0.2">
      <c r="A136" s="68"/>
    </row>
    <row r="137" spans="1:1" x14ac:dyDescent="0.2">
      <c r="A137" s="68"/>
    </row>
    <row r="138" spans="1:1" x14ac:dyDescent="0.2">
      <c r="A138" s="68"/>
    </row>
    <row r="139" spans="1:1" x14ac:dyDescent="0.2">
      <c r="A139" s="68"/>
    </row>
    <row r="140" spans="1:1" x14ac:dyDescent="0.2">
      <c r="A140" s="68"/>
    </row>
    <row r="141" spans="1:1" x14ac:dyDescent="0.2">
      <c r="A141" s="68"/>
    </row>
    <row r="142" spans="1:1" x14ac:dyDescent="0.2">
      <c r="A142" s="68"/>
    </row>
    <row r="143" spans="1:1" x14ac:dyDescent="0.2">
      <c r="A143" s="68"/>
    </row>
    <row r="144" spans="1:1" x14ac:dyDescent="0.2">
      <c r="A144" s="68"/>
    </row>
    <row r="145" spans="1:1" x14ac:dyDescent="0.2">
      <c r="A145" s="68"/>
    </row>
    <row r="146" spans="1:1" x14ac:dyDescent="0.2">
      <c r="A146" s="68"/>
    </row>
    <row r="147" spans="1:1" x14ac:dyDescent="0.2">
      <c r="A147" s="68"/>
    </row>
    <row r="148" spans="1:1" x14ac:dyDescent="0.2">
      <c r="A148" s="68"/>
    </row>
    <row r="149" spans="1:1" x14ac:dyDescent="0.2">
      <c r="A149" s="68"/>
    </row>
    <row r="150" spans="1:1" x14ac:dyDescent="0.2">
      <c r="A150" s="68"/>
    </row>
    <row r="151" spans="1:1" x14ac:dyDescent="0.2">
      <c r="A151" s="68"/>
    </row>
    <row r="152" spans="1:1" x14ac:dyDescent="0.2">
      <c r="A152" s="68"/>
    </row>
    <row r="153" spans="1:1" x14ac:dyDescent="0.2">
      <c r="A153" s="68"/>
    </row>
    <row r="154" spans="1:1" x14ac:dyDescent="0.2">
      <c r="A154" s="68"/>
    </row>
    <row r="155" spans="1:1" x14ac:dyDescent="0.2">
      <c r="A155" s="68"/>
    </row>
    <row r="156" spans="1:1" x14ac:dyDescent="0.2">
      <c r="A156" s="68"/>
    </row>
    <row r="157" spans="1:1" x14ac:dyDescent="0.2">
      <c r="A157" s="68"/>
    </row>
    <row r="158" spans="1:1" x14ac:dyDescent="0.2">
      <c r="A158" s="68"/>
    </row>
    <row r="159" spans="1:1" x14ac:dyDescent="0.2">
      <c r="A159" s="68"/>
    </row>
    <row r="160" spans="1:1" x14ac:dyDescent="0.2">
      <c r="A160" s="68"/>
    </row>
    <row r="161" spans="1:1" x14ac:dyDescent="0.2">
      <c r="A161" s="68"/>
    </row>
    <row r="162" spans="1:1" x14ac:dyDescent="0.2">
      <c r="A162" s="68"/>
    </row>
    <row r="163" spans="1:1" x14ac:dyDescent="0.2">
      <c r="A163" s="68"/>
    </row>
    <row r="164" spans="1:1" x14ac:dyDescent="0.2">
      <c r="A164" s="68"/>
    </row>
    <row r="165" spans="1:1" x14ac:dyDescent="0.2">
      <c r="A165" s="68"/>
    </row>
    <row r="166" spans="1:1" x14ac:dyDescent="0.2">
      <c r="A166" s="68"/>
    </row>
    <row r="167" spans="1:1" x14ac:dyDescent="0.2">
      <c r="A167" s="68"/>
    </row>
    <row r="168" spans="1:1" x14ac:dyDescent="0.2">
      <c r="A168" s="68"/>
    </row>
    <row r="169" spans="1:1" x14ac:dyDescent="0.2">
      <c r="A169" s="68"/>
    </row>
    <row r="170" spans="1:1" x14ac:dyDescent="0.2">
      <c r="A170" s="68"/>
    </row>
    <row r="171" spans="1:1" x14ac:dyDescent="0.2">
      <c r="A171" s="68"/>
    </row>
    <row r="172" spans="1:1" x14ac:dyDescent="0.2">
      <c r="A172" s="68"/>
    </row>
    <row r="173" spans="1:1" x14ac:dyDescent="0.2">
      <c r="A173" s="68"/>
    </row>
    <row r="174" spans="1:1" x14ac:dyDescent="0.2">
      <c r="A174" s="68"/>
    </row>
    <row r="175" spans="1:1" x14ac:dyDescent="0.2">
      <c r="A175" s="68"/>
    </row>
    <row r="176" spans="1:1" x14ac:dyDescent="0.2">
      <c r="A176" s="68"/>
    </row>
    <row r="177" spans="1:1" x14ac:dyDescent="0.2">
      <c r="A177" s="68"/>
    </row>
    <row r="178" spans="1:1" x14ac:dyDescent="0.2">
      <c r="A178" s="68"/>
    </row>
    <row r="179" spans="1:1" x14ac:dyDescent="0.2">
      <c r="A179" s="68"/>
    </row>
    <row r="180" spans="1:1" x14ac:dyDescent="0.2">
      <c r="A180" s="68"/>
    </row>
    <row r="181" spans="1:1" x14ac:dyDescent="0.2">
      <c r="A181" s="68"/>
    </row>
    <row r="182" spans="1:1" x14ac:dyDescent="0.2">
      <c r="A182" s="68"/>
    </row>
    <row r="183" spans="1:1" x14ac:dyDescent="0.2">
      <c r="A183" s="68"/>
    </row>
    <row r="184" spans="1:1" x14ac:dyDescent="0.2">
      <c r="A184" s="68"/>
    </row>
    <row r="185" spans="1:1" x14ac:dyDescent="0.2">
      <c r="A185" s="68"/>
    </row>
    <row r="186" spans="1:1" x14ac:dyDescent="0.2">
      <c r="A186" s="68"/>
    </row>
    <row r="187" spans="1:1" x14ac:dyDescent="0.2">
      <c r="A187" s="68"/>
    </row>
    <row r="188" spans="1:1" x14ac:dyDescent="0.2">
      <c r="A188" s="68"/>
    </row>
    <row r="189" spans="1:1" x14ac:dyDescent="0.2">
      <c r="A189" s="68"/>
    </row>
    <row r="190" spans="1:1" x14ac:dyDescent="0.2">
      <c r="A190" s="68"/>
    </row>
    <row r="191" spans="1:1" x14ac:dyDescent="0.2">
      <c r="A191" s="68"/>
    </row>
    <row r="192" spans="1:1" x14ac:dyDescent="0.2">
      <c r="A192" s="68"/>
    </row>
    <row r="193" spans="1:1" x14ac:dyDescent="0.2">
      <c r="A193" s="68"/>
    </row>
    <row r="194" spans="1:1" x14ac:dyDescent="0.2">
      <c r="A194" s="68"/>
    </row>
    <row r="195" spans="1:1" x14ac:dyDescent="0.2">
      <c r="A195" s="68"/>
    </row>
    <row r="196" spans="1:1" x14ac:dyDescent="0.2">
      <c r="A196" s="68"/>
    </row>
    <row r="197" spans="1:1" x14ac:dyDescent="0.2">
      <c r="A197" s="68"/>
    </row>
    <row r="198" spans="1:1" x14ac:dyDescent="0.2">
      <c r="A198" s="68"/>
    </row>
    <row r="199" spans="1:1" x14ac:dyDescent="0.2">
      <c r="A199" s="68"/>
    </row>
    <row r="200" spans="1:1" x14ac:dyDescent="0.2">
      <c r="A200" s="68"/>
    </row>
    <row r="201" spans="1:1" x14ac:dyDescent="0.2">
      <c r="A201" s="68"/>
    </row>
    <row r="202" spans="1:1" x14ac:dyDescent="0.2">
      <c r="A202" s="68"/>
    </row>
    <row r="203" spans="1:1" x14ac:dyDescent="0.2">
      <c r="A203" s="68"/>
    </row>
    <row r="204" spans="1:1" x14ac:dyDescent="0.2">
      <c r="A204" s="68"/>
    </row>
    <row r="205" spans="1:1" x14ac:dyDescent="0.2">
      <c r="A205" s="68"/>
    </row>
    <row r="206" spans="1:1" x14ac:dyDescent="0.2">
      <c r="A206" s="68"/>
    </row>
    <row r="207" spans="1:1" x14ac:dyDescent="0.2">
      <c r="A207" s="68"/>
    </row>
    <row r="208" spans="1:1" x14ac:dyDescent="0.2">
      <c r="A208" s="68"/>
    </row>
    <row r="209" spans="1:1" x14ac:dyDescent="0.2">
      <c r="A209" s="68"/>
    </row>
    <row r="210" spans="1:1" x14ac:dyDescent="0.2">
      <c r="A210" s="68"/>
    </row>
    <row r="211" spans="1:1" x14ac:dyDescent="0.2">
      <c r="A211" s="68"/>
    </row>
    <row r="212" spans="1:1" x14ac:dyDescent="0.2">
      <c r="A212" s="68"/>
    </row>
    <row r="213" spans="1:1" x14ac:dyDescent="0.2">
      <c r="A213" s="68"/>
    </row>
    <row r="214" spans="1:1" x14ac:dyDescent="0.2">
      <c r="A214" s="68"/>
    </row>
    <row r="215" spans="1:1" x14ac:dyDescent="0.2">
      <c r="A215" s="68"/>
    </row>
    <row r="216" spans="1:1" x14ac:dyDescent="0.2">
      <c r="A216" s="68"/>
    </row>
    <row r="217" spans="1:1" x14ac:dyDescent="0.2">
      <c r="A217" s="68"/>
    </row>
    <row r="218" spans="1:1" x14ac:dyDescent="0.2">
      <c r="A218" s="68"/>
    </row>
    <row r="219" spans="1:1" x14ac:dyDescent="0.2">
      <c r="A219" s="68"/>
    </row>
    <row r="220" spans="1:1" x14ac:dyDescent="0.2">
      <c r="A220" s="68"/>
    </row>
    <row r="221" spans="1:1" x14ac:dyDescent="0.2">
      <c r="A221" s="68"/>
    </row>
    <row r="222" spans="1:1" x14ac:dyDescent="0.2">
      <c r="A222" s="68"/>
    </row>
    <row r="223" spans="1:1" x14ac:dyDescent="0.2">
      <c r="A223" s="68"/>
    </row>
    <row r="224" spans="1:1" x14ac:dyDescent="0.2">
      <c r="A224" s="68"/>
    </row>
    <row r="225" spans="1:1" x14ac:dyDescent="0.2">
      <c r="A225" s="68"/>
    </row>
    <row r="226" spans="1:1" x14ac:dyDescent="0.2">
      <c r="A226" s="68"/>
    </row>
    <row r="227" spans="1:1" x14ac:dyDescent="0.2">
      <c r="A227" s="68"/>
    </row>
  </sheetData>
  <mergeCells count="3">
    <mergeCell ref="B4:B5"/>
    <mergeCell ref="B1:W1"/>
    <mergeCell ref="C4:W4"/>
  </mergeCells>
  <pageMargins left="0.70866141732283472" right="0.70866141732283472" top="0.78740157480314965" bottom="0.78740157480314965" header="0.31496062992125984" footer="0.31496062992125984"/>
  <pageSetup paperSize="9" orientation="landscape" r:id="rId1"/>
  <colBreaks count="2" manualBreakCount="2">
    <brk id="10" max="1048575" man="1"/>
    <brk id="18"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0.34998626667073579"/>
  </sheetPr>
  <dimension ref="A1:X227"/>
  <sheetViews>
    <sheetView view="pageBreakPreview" zoomScaleNormal="100" zoomScaleSheetLayoutView="100" workbookViewId="0">
      <pane xSplit="2" ySplit="5" topLeftCell="C6" activePane="bottomRight" state="frozen"/>
      <selection pane="topRight" activeCell="C1" sqref="C1"/>
      <selection pane="bottomLeft" activeCell="A6" sqref="A6"/>
      <selection pane="bottomRight" activeCell="B1" sqref="B1:W1"/>
    </sheetView>
  </sheetViews>
  <sheetFormatPr baseColWidth="10" defaultRowHeight="12.75" x14ac:dyDescent="0.2"/>
  <cols>
    <col min="1" max="1" width="2" style="11" customWidth="1"/>
    <col min="2" max="2" width="12.85546875" style="11" bestFit="1" customWidth="1"/>
    <col min="3" max="22" width="12.5703125" style="11" bestFit="1" customWidth="1"/>
    <col min="23" max="24" width="13.28515625" style="11" bestFit="1" customWidth="1"/>
    <col min="25" max="16384" width="11.42578125" style="11"/>
  </cols>
  <sheetData>
    <row r="1" spans="1:24" ht="15.75" x14ac:dyDescent="0.2">
      <c r="B1" s="269" t="str">
        <f>Inhaltsverzeichnis!B36&amp;" "&amp;Inhaltsverzeichnis!C36&amp;" "&amp;Inhaltsverzeichnis!E36</f>
        <v>Tabelle 10c: Eigenkapital nach Reingewinn- und Eigenkapitalklassen, 2014, in 1'000 Franken</v>
      </c>
      <c r="C1" s="269"/>
      <c r="D1" s="269"/>
      <c r="E1" s="269"/>
      <c r="F1" s="269"/>
      <c r="G1" s="269"/>
      <c r="H1" s="269"/>
      <c r="I1" s="269"/>
      <c r="J1" s="269"/>
      <c r="K1" s="269"/>
      <c r="L1" s="269"/>
      <c r="M1" s="269"/>
      <c r="N1" s="269"/>
      <c r="O1" s="269"/>
      <c r="P1" s="269"/>
      <c r="Q1" s="269"/>
      <c r="R1" s="269"/>
      <c r="S1" s="269"/>
      <c r="T1" s="269"/>
      <c r="U1" s="269"/>
      <c r="V1" s="269"/>
      <c r="W1" s="269"/>
    </row>
    <row r="2" spans="1:24" x14ac:dyDescent="0.2">
      <c r="A2" s="68"/>
      <c r="B2" s="141"/>
    </row>
    <row r="3" spans="1:24" x14ac:dyDescent="0.2">
      <c r="A3" s="68"/>
    </row>
    <row r="4" spans="1:24" s="107" customFormat="1" x14ac:dyDescent="0.2">
      <c r="A4" s="90"/>
      <c r="B4" s="303" t="s">
        <v>428</v>
      </c>
      <c r="C4" s="314" t="s">
        <v>351</v>
      </c>
      <c r="D4" s="315"/>
      <c r="E4" s="315"/>
      <c r="F4" s="315"/>
      <c r="G4" s="315"/>
      <c r="H4" s="315"/>
      <c r="I4" s="315"/>
      <c r="J4" s="315"/>
      <c r="K4" s="315"/>
      <c r="L4" s="315"/>
      <c r="M4" s="315"/>
      <c r="N4" s="315"/>
      <c r="O4" s="315"/>
      <c r="P4" s="315"/>
      <c r="Q4" s="315"/>
      <c r="R4" s="315"/>
      <c r="S4" s="315"/>
      <c r="T4" s="315"/>
      <c r="U4" s="315"/>
      <c r="V4" s="315"/>
      <c r="W4" s="315"/>
      <c r="X4" s="185"/>
    </row>
    <row r="5" spans="1:24" s="107" customFormat="1" ht="26.25" customHeight="1" x14ac:dyDescent="0.2">
      <c r="A5" s="90"/>
      <c r="B5" s="297"/>
      <c r="C5" s="108" t="s">
        <v>452</v>
      </c>
      <c r="D5" s="108" t="s">
        <v>433</v>
      </c>
      <c r="E5" s="108" t="s">
        <v>434</v>
      </c>
      <c r="F5" s="108" t="s">
        <v>435</v>
      </c>
      <c r="G5" s="108" t="s">
        <v>436</v>
      </c>
      <c r="H5" s="108" t="s">
        <v>437</v>
      </c>
      <c r="I5" s="108" t="s">
        <v>438</v>
      </c>
      <c r="J5" s="108" t="s">
        <v>439</v>
      </c>
      <c r="K5" s="108" t="s">
        <v>440</v>
      </c>
      <c r="L5" s="108" t="s">
        <v>441</v>
      </c>
      <c r="M5" s="108" t="s">
        <v>442</v>
      </c>
      <c r="N5" s="108" t="s">
        <v>443</v>
      </c>
      <c r="O5" s="108" t="s">
        <v>444</v>
      </c>
      <c r="P5" s="108" t="s">
        <v>445</v>
      </c>
      <c r="Q5" s="108" t="s">
        <v>446</v>
      </c>
      <c r="R5" s="108" t="s">
        <v>447</v>
      </c>
      <c r="S5" s="108" t="s">
        <v>448</v>
      </c>
      <c r="T5" s="108" t="s">
        <v>449</v>
      </c>
      <c r="U5" s="108" t="s">
        <v>450</v>
      </c>
      <c r="V5" s="108" t="s">
        <v>451</v>
      </c>
      <c r="W5" s="108" t="s">
        <v>352</v>
      </c>
      <c r="X5" s="186" t="s">
        <v>501</v>
      </c>
    </row>
    <row r="6" spans="1:24" s="57" customFormat="1" x14ac:dyDescent="0.2">
      <c r="A6" s="68"/>
      <c r="B6" s="72" t="s">
        <v>232</v>
      </c>
      <c r="C6" s="40">
        <v>1231.1010000000001</v>
      </c>
      <c r="D6" s="40">
        <v>7848.6610000000001</v>
      </c>
      <c r="E6" s="40">
        <v>57515.5</v>
      </c>
      <c r="F6" s="40">
        <v>14555.17</v>
      </c>
      <c r="G6" s="40">
        <v>14585.01</v>
      </c>
      <c r="H6" s="40">
        <v>26147.53</v>
      </c>
      <c r="I6" s="40">
        <v>26952.06</v>
      </c>
      <c r="J6" s="40">
        <v>31748.69</v>
      </c>
      <c r="K6" s="40">
        <v>249608</v>
      </c>
      <c r="L6" s="40">
        <v>148554.6</v>
      </c>
      <c r="M6" s="40">
        <v>118546.6</v>
      </c>
      <c r="N6" s="40">
        <v>112750.1</v>
      </c>
      <c r="O6" s="40">
        <v>106316.1</v>
      </c>
      <c r="P6" s="40">
        <v>147064</v>
      </c>
      <c r="Q6" s="40">
        <v>136700.5</v>
      </c>
      <c r="R6" s="40">
        <v>434438.3</v>
      </c>
      <c r="S6" s="40">
        <v>712585</v>
      </c>
      <c r="T6" s="40">
        <v>544715.30000000005</v>
      </c>
      <c r="U6" s="40">
        <v>456593.6</v>
      </c>
      <c r="V6" s="40">
        <v>551515.4</v>
      </c>
      <c r="W6" s="40">
        <v>1280517</v>
      </c>
      <c r="X6" s="45">
        <v>5180488.426</v>
      </c>
    </row>
    <row r="7" spans="1:24" s="57" customFormat="1" x14ac:dyDescent="0.2">
      <c r="A7" s="68"/>
      <c r="B7" s="72" t="s">
        <v>453</v>
      </c>
      <c r="C7" s="40">
        <v>138.578</v>
      </c>
      <c r="D7" s="40">
        <v>469.709</v>
      </c>
      <c r="E7" s="40">
        <v>4086.529</v>
      </c>
      <c r="F7" s="40">
        <v>1875.462</v>
      </c>
      <c r="G7" s="40">
        <v>1430.46</v>
      </c>
      <c r="H7" s="40">
        <v>2625.5970000000002</v>
      </c>
      <c r="I7" s="40">
        <v>2344.9749999999999</v>
      </c>
      <c r="J7" s="40">
        <v>1890.7139999999999</v>
      </c>
      <c r="K7" s="40">
        <v>18817.099999999999</v>
      </c>
      <c r="L7" s="40">
        <v>8410.68</v>
      </c>
      <c r="M7" s="40">
        <v>6499.9679999999998</v>
      </c>
      <c r="N7" s="40">
        <v>5996.2910000000002</v>
      </c>
      <c r="O7" s="40">
        <v>2196.56</v>
      </c>
      <c r="P7" s="40">
        <v>3301.8</v>
      </c>
      <c r="Q7" s="40">
        <v>6402.8</v>
      </c>
      <c r="R7" s="40">
        <v>6954.44</v>
      </c>
      <c r="S7" s="40">
        <v>28372.53</v>
      </c>
      <c r="T7" s="40">
        <v>0</v>
      </c>
      <c r="U7" s="40">
        <v>10714.72</v>
      </c>
      <c r="V7" s="40">
        <v>0</v>
      </c>
      <c r="W7" s="40">
        <v>0</v>
      </c>
      <c r="X7" s="45">
        <v>112528.912</v>
      </c>
    </row>
    <row r="8" spans="1:24" s="57" customFormat="1" x14ac:dyDescent="0.2">
      <c r="A8" s="68"/>
      <c r="B8" s="72" t="s">
        <v>454</v>
      </c>
      <c r="C8" s="40">
        <v>194.29900000000001</v>
      </c>
      <c r="D8" s="40">
        <v>676.577</v>
      </c>
      <c r="E8" s="40">
        <v>8369.8410000000003</v>
      </c>
      <c r="F8" s="40">
        <v>3631.6410000000001</v>
      </c>
      <c r="G8" s="40">
        <v>3321.8159999999998</v>
      </c>
      <c r="H8" s="40">
        <v>3684.058</v>
      </c>
      <c r="I8" s="40">
        <v>6658.3630000000003</v>
      </c>
      <c r="J8" s="40">
        <v>5628.6660000000002</v>
      </c>
      <c r="K8" s="40">
        <v>43011.26</v>
      </c>
      <c r="L8" s="40">
        <v>27237.75</v>
      </c>
      <c r="M8" s="40">
        <v>19291.080000000002</v>
      </c>
      <c r="N8" s="40">
        <v>15213.22</v>
      </c>
      <c r="O8" s="40">
        <v>14716.36</v>
      </c>
      <c r="P8" s="40">
        <v>18093.240000000002</v>
      </c>
      <c r="Q8" s="40">
        <v>9823.6149999999998</v>
      </c>
      <c r="R8" s="40">
        <v>45191.57</v>
      </c>
      <c r="S8" s="40">
        <v>34358.199999999997</v>
      </c>
      <c r="T8" s="40">
        <v>18139.12</v>
      </c>
      <c r="U8" s="40">
        <v>10039.4</v>
      </c>
      <c r="V8" s="40">
        <v>0</v>
      </c>
      <c r="W8" s="40">
        <v>0</v>
      </c>
      <c r="X8" s="45">
        <v>287280.07500000001</v>
      </c>
    </row>
    <row r="9" spans="1:24" s="57" customFormat="1" x14ac:dyDescent="0.2">
      <c r="A9" s="68"/>
      <c r="B9" s="72" t="s">
        <v>455</v>
      </c>
      <c r="C9" s="40">
        <v>97.234999999999999</v>
      </c>
      <c r="D9" s="40">
        <v>301.12</v>
      </c>
      <c r="E9" s="40">
        <v>4770.7560000000003</v>
      </c>
      <c r="F9" s="40">
        <v>3204.7750000000001</v>
      </c>
      <c r="G9" s="40">
        <v>2733.2190000000001</v>
      </c>
      <c r="H9" s="40">
        <v>3300.4650000000001</v>
      </c>
      <c r="I9" s="40">
        <v>5771.1580000000004</v>
      </c>
      <c r="J9" s="40">
        <v>5655.6310000000003</v>
      </c>
      <c r="K9" s="40">
        <v>43644.81</v>
      </c>
      <c r="L9" s="40">
        <v>28729.72</v>
      </c>
      <c r="M9" s="40">
        <v>22238.33</v>
      </c>
      <c r="N9" s="40">
        <v>20516.72</v>
      </c>
      <c r="O9" s="40">
        <v>21187.84</v>
      </c>
      <c r="P9" s="40">
        <v>24433.439999999999</v>
      </c>
      <c r="Q9" s="40">
        <v>18153.2</v>
      </c>
      <c r="R9" s="40">
        <v>26840.080000000002</v>
      </c>
      <c r="S9" s="40">
        <v>35802.6</v>
      </c>
      <c r="T9" s="40">
        <v>18706.84</v>
      </c>
      <c r="U9" s="40">
        <v>11640.12</v>
      </c>
      <c r="V9" s="40">
        <v>0</v>
      </c>
      <c r="W9" s="40">
        <v>0</v>
      </c>
      <c r="X9" s="45">
        <v>297728.06599999999</v>
      </c>
    </row>
    <row r="10" spans="1:24" s="57" customFormat="1" x14ac:dyDescent="0.2">
      <c r="A10" s="68"/>
      <c r="B10" s="72" t="s">
        <v>456</v>
      </c>
      <c r="C10" s="40">
        <v>32.44</v>
      </c>
      <c r="D10" s="40">
        <v>186.84899999999999</v>
      </c>
      <c r="E10" s="40">
        <v>1873.769</v>
      </c>
      <c r="F10" s="40">
        <v>2659.07</v>
      </c>
      <c r="G10" s="40">
        <v>1685.547</v>
      </c>
      <c r="H10" s="40">
        <v>2039.08</v>
      </c>
      <c r="I10" s="40">
        <v>4075.22</v>
      </c>
      <c r="J10" s="40">
        <v>3813.4470000000001</v>
      </c>
      <c r="K10" s="40">
        <v>26812.19</v>
      </c>
      <c r="L10" s="40">
        <v>21135.58</v>
      </c>
      <c r="M10" s="40">
        <v>13931.2</v>
      </c>
      <c r="N10" s="40">
        <v>14106.29</v>
      </c>
      <c r="O10" s="40">
        <v>16372.56</v>
      </c>
      <c r="P10" s="40">
        <v>20901.93</v>
      </c>
      <c r="Q10" s="40">
        <v>11435.28</v>
      </c>
      <c r="R10" s="40">
        <v>34829.519999999997</v>
      </c>
      <c r="S10" s="40">
        <v>26125.88</v>
      </c>
      <c r="T10" s="40">
        <v>11100.28</v>
      </c>
      <c r="U10" s="40">
        <v>0</v>
      </c>
      <c r="V10" s="40">
        <v>0</v>
      </c>
      <c r="W10" s="40">
        <v>0</v>
      </c>
      <c r="X10" s="45">
        <v>213116.13699999999</v>
      </c>
    </row>
    <row r="11" spans="1:24" s="57" customFormat="1" x14ac:dyDescent="0.2">
      <c r="A11" s="68"/>
      <c r="B11" s="72" t="s">
        <v>457</v>
      </c>
      <c r="C11" s="40">
        <v>31.56</v>
      </c>
      <c r="D11" s="40">
        <v>116.57</v>
      </c>
      <c r="E11" s="40">
        <v>398.99900000000002</v>
      </c>
      <c r="F11" s="40">
        <v>2064.9499999999998</v>
      </c>
      <c r="G11" s="40">
        <v>1039.1199999999999</v>
      </c>
      <c r="H11" s="40">
        <v>1526.84</v>
      </c>
      <c r="I11" s="40">
        <v>2664.8670000000002</v>
      </c>
      <c r="J11" s="40">
        <v>2691.28</v>
      </c>
      <c r="K11" s="40">
        <v>19120.39</v>
      </c>
      <c r="L11" s="40">
        <v>19581.759999999998</v>
      </c>
      <c r="M11" s="40">
        <v>16063.88</v>
      </c>
      <c r="N11" s="40">
        <v>9620.4989999999998</v>
      </c>
      <c r="O11" s="40">
        <v>9172.76</v>
      </c>
      <c r="P11" s="40">
        <v>14324.04</v>
      </c>
      <c r="Q11" s="40">
        <v>15014.31</v>
      </c>
      <c r="R11" s="40">
        <v>32070.77</v>
      </c>
      <c r="S11" s="40">
        <v>22577.759999999998</v>
      </c>
      <c r="T11" s="40">
        <v>14450.48</v>
      </c>
      <c r="U11" s="40">
        <v>17683.12</v>
      </c>
      <c r="V11" s="40">
        <v>20236.080000000002</v>
      </c>
      <c r="W11" s="40">
        <v>0</v>
      </c>
      <c r="X11" s="45">
        <v>220450.027</v>
      </c>
    </row>
    <row r="12" spans="1:24" s="57" customFormat="1" x14ac:dyDescent="0.2">
      <c r="A12" s="68"/>
      <c r="B12" s="72" t="s">
        <v>458</v>
      </c>
      <c r="C12" s="40">
        <v>39.398000000000003</v>
      </c>
      <c r="D12" s="40">
        <v>119.572</v>
      </c>
      <c r="E12" s="40">
        <v>772.07899999999995</v>
      </c>
      <c r="F12" s="40">
        <v>483.334</v>
      </c>
      <c r="G12" s="40">
        <v>1598.6880000000001</v>
      </c>
      <c r="H12" s="40">
        <v>958.15599999999995</v>
      </c>
      <c r="I12" s="40">
        <v>2474.241</v>
      </c>
      <c r="J12" s="40">
        <v>2463.7199999999998</v>
      </c>
      <c r="K12" s="40">
        <v>18863.830000000002</v>
      </c>
      <c r="L12" s="40">
        <v>15324.37</v>
      </c>
      <c r="M12" s="40">
        <v>11952.48</v>
      </c>
      <c r="N12" s="40">
        <v>7311.2340000000004</v>
      </c>
      <c r="O12" s="40">
        <v>7817.6</v>
      </c>
      <c r="P12" s="40">
        <v>14415.6</v>
      </c>
      <c r="Q12" s="40">
        <v>10919.12</v>
      </c>
      <c r="R12" s="40">
        <v>45079.48</v>
      </c>
      <c r="S12" s="40">
        <v>33713.980000000003</v>
      </c>
      <c r="T12" s="40">
        <v>0</v>
      </c>
      <c r="U12" s="40">
        <v>14361.44</v>
      </c>
      <c r="V12" s="40">
        <v>0</v>
      </c>
      <c r="W12" s="40">
        <v>0</v>
      </c>
      <c r="X12" s="45">
        <v>188668.32199999999</v>
      </c>
    </row>
    <row r="13" spans="1:24" s="57" customFormat="1" x14ac:dyDescent="0.2">
      <c r="A13" s="68"/>
      <c r="B13" s="72" t="s">
        <v>459</v>
      </c>
      <c r="C13" s="40">
        <v>16.36</v>
      </c>
      <c r="D13" s="40">
        <v>27.96</v>
      </c>
      <c r="E13" s="40">
        <v>312.80599999999998</v>
      </c>
      <c r="F13" s="40">
        <v>349.00200000000001</v>
      </c>
      <c r="G13" s="40">
        <v>1538.4059999999999</v>
      </c>
      <c r="H13" s="40">
        <v>1096.8399999999999</v>
      </c>
      <c r="I13" s="40">
        <v>2054.6799999999998</v>
      </c>
      <c r="J13" s="40">
        <v>1963.08</v>
      </c>
      <c r="K13" s="40">
        <v>15281.01</v>
      </c>
      <c r="L13" s="40">
        <v>14914.2</v>
      </c>
      <c r="M13" s="40">
        <v>14254.16</v>
      </c>
      <c r="N13" s="40">
        <v>9707.8799999999992</v>
      </c>
      <c r="O13" s="40">
        <v>10633.56</v>
      </c>
      <c r="P13" s="40">
        <v>9407.0400000000009</v>
      </c>
      <c r="Q13" s="40">
        <v>5440.64</v>
      </c>
      <c r="R13" s="40">
        <v>38504.239999999998</v>
      </c>
      <c r="S13" s="40">
        <v>30164.45</v>
      </c>
      <c r="T13" s="40">
        <v>11966.36</v>
      </c>
      <c r="U13" s="40">
        <v>0</v>
      </c>
      <c r="V13" s="40">
        <v>0</v>
      </c>
      <c r="W13" s="40">
        <v>0</v>
      </c>
      <c r="X13" s="45">
        <v>167632.66899999999</v>
      </c>
    </row>
    <row r="14" spans="1:24" s="57" customFormat="1" x14ac:dyDescent="0.2">
      <c r="A14" s="68"/>
      <c r="B14" s="72" t="s">
        <v>460</v>
      </c>
      <c r="C14" s="40">
        <v>21.68</v>
      </c>
      <c r="D14" s="40">
        <v>43.56</v>
      </c>
      <c r="E14" s="40">
        <v>411.02600000000001</v>
      </c>
      <c r="F14" s="40">
        <v>245.78899999999999</v>
      </c>
      <c r="G14" s="40">
        <v>510.79599999999999</v>
      </c>
      <c r="H14" s="40">
        <v>2299.7080000000001</v>
      </c>
      <c r="I14" s="40">
        <v>2979.56</v>
      </c>
      <c r="J14" s="40">
        <v>3516.8620000000001</v>
      </c>
      <c r="K14" s="40">
        <v>23603.439999999999</v>
      </c>
      <c r="L14" s="40">
        <v>23990.32</v>
      </c>
      <c r="M14" s="40">
        <v>20469.2</v>
      </c>
      <c r="N14" s="40">
        <v>15375.28</v>
      </c>
      <c r="O14" s="40">
        <v>11377.28</v>
      </c>
      <c r="P14" s="40">
        <v>26353.33</v>
      </c>
      <c r="Q14" s="40">
        <v>15604.36</v>
      </c>
      <c r="R14" s="40">
        <v>55033.36</v>
      </c>
      <c r="S14" s="40">
        <v>56519.44</v>
      </c>
      <c r="T14" s="40">
        <v>13680.84</v>
      </c>
      <c r="U14" s="40">
        <v>11281.8</v>
      </c>
      <c r="V14" s="40">
        <v>0</v>
      </c>
      <c r="W14" s="40">
        <v>0</v>
      </c>
      <c r="X14" s="45">
        <v>283317.62800000003</v>
      </c>
    </row>
    <row r="15" spans="1:24" s="57" customFormat="1" x14ac:dyDescent="0.2">
      <c r="A15" s="68"/>
      <c r="B15" s="72" t="s">
        <v>461</v>
      </c>
      <c r="C15" s="40">
        <v>1.64</v>
      </c>
      <c r="D15" s="40">
        <v>32.973999999999997</v>
      </c>
      <c r="E15" s="40">
        <v>369.12099999999998</v>
      </c>
      <c r="F15" s="40">
        <v>383.96</v>
      </c>
      <c r="G15" s="40">
        <v>414.53800000000001</v>
      </c>
      <c r="H15" s="40">
        <v>492.33300000000003</v>
      </c>
      <c r="I15" s="40">
        <v>2869.058</v>
      </c>
      <c r="J15" s="40">
        <v>2292.4340000000002</v>
      </c>
      <c r="K15" s="40">
        <v>19705.78</v>
      </c>
      <c r="L15" s="40">
        <v>15281.68</v>
      </c>
      <c r="M15" s="40">
        <v>14325.4</v>
      </c>
      <c r="N15" s="40">
        <v>13462.92</v>
      </c>
      <c r="O15" s="40">
        <v>9390.8799999999992</v>
      </c>
      <c r="P15" s="40">
        <v>22919.759999999998</v>
      </c>
      <c r="Q15" s="40">
        <v>9066.56</v>
      </c>
      <c r="R15" s="40">
        <v>49839.68</v>
      </c>
      <c r="S15" s="40">
        <v>75218.48</v>
      </c>
      <c r="T15" s="40">
        <v>32066.04</v>
      </c>
      <c r="U15" s="40">
        <v>0</v>
      </c>
      <c r="V15" s="40">
        <v>0</v>
      </c>
      <c r="W15" s="40">
        <v>0</v>
      </c>
      <c r="X15" s="45">
        <v>268133.23100000003</v>
      </c>
    </row>
    <row r="16" spans="1:24" s="57" customFormat="1" x14ac:dyDescent="0.2">
      <c r="A16" s="68"/>
      <c r="B16" s="72" t="s">
        <v>462</v>
      </c>
      <c r="C16" s="40">
        <v>23.44</v>
      </c>
      <c r="D16" s="40">
        <v>69.876000000000005</v>
      </c>
      <c r="E16" s="40">
        <v>266.58699999999999</v>
      </c>
      <c r="F16" s="40">
        <v>172.4</v>
      </c>
      <c r="G16" s="40">
        <v>456.2</v>
      </c>
      <c r="H16" s="40">
        <v>386.8</v>
      </c>
      <c r="I16" s="40">
        <v>1963.662</v>
      </c>
      <c r="J16" s="40">
        <v>1475.1079999999999</v>
      </c>
      <c r="K16" s="40">
        <v>15829.72</v>
      </c>
      <c r="L16" s="40">
        <v>15062.96</v>
      </c>
      <c r="M16" s="40">
        <v>18498.439999999999</v>
      </c>
      <c r="N16" s="40">
        <v>12444.16</v>
      </c>
      <c r="O16" s="40">
        <v>14607.6</v>
      </c>
      <c r="P16" s="40">
        <v>16507.52</v>
      </c>
      <c r="Q16" s="40">
        <v>16133.44</v>
      </c>
      <c r="R16" s="40">
        <v>60512.12</v>
      </c>
      <c r="S16" s="40">
        <v>33853.56</v>
      </c>
      <c r="T16" s="40">
        <v>27921.919999999998</v>
      </c>
      <c r="U16" s="40">
        <v>26649.599999999999</v>
      </c>
      <c r="V16" s="40">
        <v>0</v>
      </c>
      <c r="W16" s="40">
        <v>0</v>
      </c>
      <c r="X16" s="45">
        <v>262835.11599999998</v>
      </c>
    </row>
    <row r="17" spans="1:24" s="57" customFormat="1" x14ac:dyDescent="0.2">
      <c r="A17" s="68"/>
      <c r="B17" s="72" t="s">
        <v>463</v>
      </c>
      <c r="C17" s="40">
        <v>13.92</v>
      </c>
      <c r="D17" s="40">
        <v>82.92</v>
      </c>
      <c r="E17" s="40">
        <v>226</v>
      </c>
      <c r="F17" s="40">
        <v>344.15800000000002</v>
      </c>
      <c r="G17" s="40">
        <v>227.059</v>
      </c>
      <c r="H17" s="40">
        <v>553.19100000000003</v>
      </c>
      <c r="I17" s="40">
        <v>1330.19</v>
      </c>
      <c r="J17" s="40">
        <v>1876.5540000000001</v>
      </c>
      <c r="K17" s="40">
        <v>18172.57</v>
      </c>
      <c r="L17" s="40">
        <v>26633.32</v>
      </c>
      <c r="M17" s="40">
        <v>22862.080000000002</v>
      </c>
      <c r="N17" s="40">
        <v>18812.52</v>
      </c>
      <c r="O17" s="40">
        <v>20616.52</v>
      </c>
      <c r="P17" s="40">
        <v>32774.92</v>
      </c>
      <c r="Q17" s="40">
        <v>30260.560000000001</v>
      </c>
      <c r="R17" s="40">
        <v>103398</v>
      </c>
      <c r="S17" s="40">
        <v>74779.16</v>
      </c>
      <c r="T17" s="40">
        <v>51711.76</v>
      </c>
      <c r="U17" s="40">
        <v>24341.040000000001</v>
      </c>
      <c r="V17" s="40">
        <v>20695.28</v>
      </c>
      <c r="W17" s="40">
        <v>0</v>
      </c>
      <c r="X17" s="45">
        <v>449711.68199999997</v>
      </c>
    </row>
    <row r="18" spans="1:24" s="57" customFormat="1" x14ac:dyDescent="0.2">
      <c r="A18" s="68"/>
      <c r="B18" s="72" t="s">
        <v>464</v>
      </c>
      <c r="C18" s="40">
        <v>40.32</v>
      </c>
      <c r="D18" s="40">
        <v>45.56</v>
      </c>
      <c r="E18" s="40">
        <v>149.96</v>
      </c>
      <c r="F18" s="40">
        <v>204</v>
      </c>
      <c r="G18" s="40">
        <v>222.4</v>
      </c>
      <c r="H18" s="40">
        <v>436.851</v>
      </c>
      <c r="I18" s="40">
        <v>707.27099999999996</v>
      </c>
      <c r="J18" s="40">
        <v>808.322</v>
      </c>
      <c r="K18" s="40">
        <v>13866.78</v>
      </c>
      <c r="L18" s="40">
        <v>17817.560000000001</v>
      </c>
      <c r="M18" s="40">
        <v>15275.67</v>
      </c>
      <c r="N18" s="40">
        <v>14419.28</v>
      </c>
      <c r="O18" s="40">
        <v>12684.56</v>
      </c>
      <c r="P18" s="40">
        <v>35341.24</v>
      </c>
      <c r="Q18" s="40">
        <v>28497.52</v>
      </c>
      <c r="R18" s="40">
        <v>82194.399999999994</v>
      </c>
      <c r="S18" s="40">
        <v>104611.6</v>
      </c>
      <c r="T18" s="40">
        <v>59893.32</v>
      </c>
      <c r="U18" s="40">
        <v>56369.32</v>
      </c>
      <c r="V18" s="40">
        <v>0</v>
      </c>
      <c r="W18" s="40">
        <v>0</v>
      </c>
      <c r="X18" s="45">
        <v>443585.93699999998</v>
      </c>
    </row>
    <row r="19" spans="1:24" s="57" customFormat="1" x14ac:dyDescent="0.2">
      <c r="A19" s="68"/>
      <c r="B19" s="38" t="s">
        <v>465</v>
      </c>
      <c r="C19" s="40">
        <v>17.52</v>
      </c>
      <c r="D19" s="40">
        <v>0</v>
      </c>
      <c r="E19" s="40">
        <v>165.68</v>
      </c>
      <c r="F19" s="40">
        <v>108.2</v>
      </c>
      <c r="G19" s="40">
        <v>133.095</v>
      </c>
      <c r="H19" s="40">
        <v>111.72</v>
      </c>
      <c r="I19" s="40">
        <v>570.76</v>
      </c>
      <c r="J19" s="40">
        <v>831.96</v>
      </c>
      <c r="K19" s="40">
        <v>14504.23</v>
      </c>
      <c r="L19" s="40">
        <v>31941.25</v>
      </c>
      <c r="M19" s="40">
        <v>26354.65</v>
      </c>
      <c r="N19" s="40">
        <v>27646.080000000002</v>
      </c>
      <c r="O19" s="40">
        <v>35058.99</v>
      </c>
      <c r="P19" s="40">
        <v>65157.72</v>
      </c>
      <c r="Q19" s="40">
        <v>40238.400000000001</v>
      </c>
      <c r="R19" s="40">
        <v>184079.5</v>
      </c>
      <c r="S19" s="40">
        <v>163653.20000000001</v>
      </c>
      <c r="T19" s="40">
        <v>133119.20000000001</v>
      </c>
      <c r="U19" s="40">
        <v>17509.96</v>
      </c>
      <c r="V19" s="40">
        <v>28903.599999999999</v>
      </c>
      <c r="W19" s="40">
        <v>0</v>
      </c>
      <c r="X19" s="45">
        <v>770105.76399999997</v>
      </c>
    </row>
    <row r="20" spans="1:24" s="57" customFormat="1" x14ac:dyDescent="0.2">
      <c r="A20" s="68"/>
      <c r="B20" s="72" t="s">
        <v>466</v>
      </c>
      <c r="C20" s="40">
        <v>13.16</v>
      </c>
      <c r="D20" s="40">
        <v>18.079999999999998</v>
      </c>
      <c r="E20" s="40">
        <v>20</v>
      </c>
      <c r="F20" s="40">
        <v>68.12</v>
      </c>
      <c r="G20" s="40">
        <v>86</v>
      </c>
      <c r="H20" s="40">
        <v>104.68</v>
      </c>
      <c r="I20" s="40">
        <v>206.96</v>
      </c>
      <c r="J20" s="40">
        <v>538.24</v>
      </c>
      <c r="K20" s="40">
        <v>6881.3429999999998</v>
      </c>
      <c r="L20" s="40">
        <v>11527.92</v>
      </c>
      <c r="M20" s="40">
        <v>19406.599999999999</v>
      </c>
      <c r="N20" s="40">
        <v>16438.8</v>
      </c>
      <c r="O20" s="40">
        <v>19201.64</v>
      </c>
      <c r="P20" s="40">
        <v>29680.36</v>
      </c>
      <c r="Q20" s="40">
        <v>38549.32</v>
      </c>
      <c r="R20" s="40">
        <v>179508.5</v>
      </c>
      <c r="S20" s="40">
        <v>185703.9</v>
      </c>
      <c r="T20" s="40">
        <v>95593.56</v>
      </c>
      <c r="U20" s="40">
        <v>63014.76</v>
      </c>
      <c r="V20" s="40">
        <v>0</v>
      </c>
      <c r="W20" s="40">
        <v>0</v>
      </c>
      <c r="X20" s="45">
        <v>666561.92500000005</v>
      </c>
    </row>
    <row r="21" spans="1:24" s="57" customFormat="1" x14ac:dyDescent="0.2">
      <c r="A21" s="68"/>
      <c r="B21" s="38" t="s">
        <v>467</v>
      </c>
      <c r="C21" s="40">
        <v>22.08</v>
      </c>
      <c r="D21" s="40">
        <v>47.72</v>
      </c>
      <c r="E21" s="40">
        <v>198.03200000000001</v>
      </c>
      <c r="F21" s="40">
        <v>245.583</v>
      </c>
      <c r="G21" s="40">
        <v>173.52</v>
      </c>
      <c r="H21" s="40">
        <v>159.80000000000001</v>
      </c>
      <c r="I21" s="40">
        <v>620.78</v>
      </c>
      <c r="J21" s="40">
        <v>175.84</v>
      </c>
      <c r="K21" s="40">
        <v>7218.518</v>
      </c>
      <c r="L21" s="40">
        <v>13217.35</v>
      </c>
      <c r="M21" s="40">
        <v>18500.54</v>
      </c>
      <c r="N21" s="40">
        <v>26951.31</v>
      </c>
      <c r="O21" s="40">
        <v>33111.74</v>
      </c>
      <c r="P21" s="40">
        <v>56919.4</v>
      </c>
      <c r="Q21" s="40">
        <v>68918.44</v>
      </c>
      <c r="R21" s="40">
        <v>396381.4</v>
      </c>
      <c r="S21" s="40">
        <v>640773.19999999995</v>
      </c>
      <c r="T21" s="40">
        <v>556853</v>
      </c>
      <c r="U21" s="40">
        <v>285416.09999999998</v>
      </c>
      <c r="V21" s="40">
        <v>133695.20000000001</v>
      </c>
      <c r="W21" s="40">
        <v>86808.8</v>
      </c>
      <c r="X21" s="45">
        <v>2326408.2609999999</v>
      </c>
    </row>
    <row r="22" spans="1:24" s="57" customFormat="1" x14ac:dyDescent="0.2">
      <c r="A22" s="68"/>
      <c r="B22" s="72" t="s">
        <v>468</v>
      </c>
      <c r="C22" s="40">
        <v>8.7200000000000006</v>
      </c>
      <c r="D22" s="40">
        <v>0</v>
      </c>
      <c r="E22" s="40">
        <v>20</v>
      </c>
      <c r="F22" s="40">
        <v>35.24</v>
      </c>
      <c r="G22" s="40">
        <v>47.52</v>
      </c>
      <c r="H22" s="40">
        <v>116.16</v>
      </c>
      <c r="I22" s="40">
        <v>0</v>
      </c>
      <c r="J22" s="40">
        <v>284</v>
      </c>
      <c r="K22" s="40">
        <v>1094.04</v>
      </c>
      <c r="L22" s="40">
        <v>1771.28</v>
      </c>
      <c r="M22" s="40">
        <v>4429.1350000000002</v>
      </c>
      <c r="N22" s="40">
        <v>3608.08</v>
      </c>
      <c r="O22" s="40">
        <v>6418.32</v>
      </c>
      <c r="P22" s="40">
        <v>12409.91</v>
      </c>
      <c r="Q22" s="40">
        <v>25569.42</v>
      </c>
      <c r="R22" s="40">
        <v>140873</v>
      </c>
      <c r="S22" s="40">
        <v>484953.4</v>
      </c>
      <c r="T22" s="40">
        <v>580241.5</v>
      </c>
      <c r="U22" s="40">
        <v>581786.5</v>
      </c>
      <c r="V22" s="40">
        <v>438973.5</v>
      </c>
      <c r="W22" s="40">
        <v>174643.6</v>
      </c>
      <c r="X22" s="45">
        <v>2457283.38</v>
      </c>
    </row>
    <row r="23" spans="1:24" s="57" customFormat="1" x14ac:dyDescent="0.2">
      <c r="A23" s="68"/>
      <c r="B23" s="72" t="s">
        <v>626</v>
      </c>
      <c r="C23" s="40">
        <v>0</v>
      </c>
      <c r="D23" s="40">
        <v>35.840000000000003</v>
      </c>
      <c r="E23" s="40">
        <v>0</v>
      </c>
      <c r="F23" s="40">
        <v>0</v>
      </c>
      <c r="G23" s="40">
        <v>0</v>
      </c>
      <c r="H23" s="40">
        <v>0</v>
      </c>
      <c r="I23" s="40">
        <v>0</v>
      </c>
      <c r="J23" s="40">
        <v>0</v>
      </c>
      <c r="K23" s="40">
        <v>613.91999999999996</v>
      </c>
      <c r="L23" s="40">
        <v>241.36</v>
      </c>
      <c r="M23" s="40">
        <v>0</v>
      </c>
      <c r="N23" s="40">
        <v>1301.4000000000001</v>
      </c>
      <c r="O23" s="40">
        <v>1184.76</v>
      </c>
      <c r="P23" s="40">
        <v>3606.4</v>
      </c>
      <c r="Q23" s="40">
        <v>5524.72</v>
      </c>
      <c r="R23" s="40">
        <v>54972.93</v>
      </c>
      <c r="S23" s="40">
        <v>162444.6</v>
      </c>
      <c r="T23" s="40">
        <v>210027.2</v>
      </c>
      <c r="U23" s="40">
        <v>300821.40000000002</v>
      </c>
      <c r="V23" s="40">
        <v>311180</v>
      </c>
      <c r="W23" s="40">
        <v>193155.6</v>
      </c>
      <c r="X23" s="45">
        <v>1245110.047</v>
      </c>
    </row>
    <row r="24" spans="1:24" s="57" customFormat="1" x14ac:dyDescent="0.2">
      <c r="A24" s="68"/>
      <c r="B24" s="72" t="s">
        <v>469</v>
      </c>
      <c r="C24" s="40">
        <v>0</v>
      </c>
      <c r="D24" s="40">
        <v>10.76</v>
      </c>
      <c r="E24" s="40">
        <v>0</v>
      </c>
      <c r="F24" s="40">
        <v>0</v>
      </c>
      <c r="G24" s="40">
        <v>0</v>
      </c>
      <c r="H24" s="40">
        <v>0</v>
      </c>
      <c r="I24" s="40">
        <v>0</v>
      </c>
      <c r="J24" s="40">
        <v>94.92</v>
      </c>
      <c r="K24" s="40">
        <v>115.2</v>
      </c>
      <c r="L24" s="40">
        <v>231.52</v>
      </c>
      <c r="M24" s="40">
        <v>0</v>
      </c>
      <c r="N24" s="40">
        <v>943.52</v>
      </c>
      <c r="O24" s="40">
        <v>1713.8</v>
      </c>
      <c r="P24" s="40">
        <v>3508.4</v>
      </c>
      <c r="Q24" s="40">
        <v>2665.2</v>
      </c>
      <c r="R24" s="40">
        <v>12357.72</v>
      </c>
      <c r="S24" s="40">
        <v>75507.34</v>
      </c>
      <c r="T24" s="40">
        <v>143787.20000000001</v>
      </c>
      <c r="U24" s="40">
        <v>215970.7</v>
      </c>
      <c r="V24" s="40">
        <v>353036.79999999999</v>
      </c>
      <c r="W24" s="40">
        <v>172595.7</v>
      </c>
      <c r="X24" s="45">
        <v>982538.70400000003</v>
      </c>
    </row>
    <row r="25" spans="1:24" s="57" customFormat="1" x14ac:dyDescent="0.2">
      <c r="A25" s="68"/>
      <c r="B25" s="72" t="s">
        <v>470</v>
      </c>
      <c r="C25" s="40">
        <v>0</v>
      </c>
      <c r="D25" s="40">
        <v>0</v>
      </c>
      <c r="E25" s="40">
        <v>0</v>
      </c>
      <c r="F25" s="40">
        <v>0</v>
      </c>
      <c r="G25" s="40">
        <v>0</v>
      </c>
      <c r="H25" s="40">
        <v>0</v>
      </c>
      <c r="I25" s="40">
        <v>0</v>
      </c>
      <c r="J25" s="40">
        <v>0</v>
      </c>
      <c r="K25" s="40">
        <v>0</v>
      </c>
      <c r="L25" s="40">
        <v>242.72</v>
      </c>
      <c r="M25" s="40">
        <v>1033.68</v>
      </c>
      <c r="N25" s="40">
        <v>928.56</v>
      </c>
      <c r="O25" s="40">
        <v>557.48</v>
      </c>
      <c r="P25" s="40">
        <v>0</v>
      </c>
      <c r="Q25" s="40">
        <v>0</v>
      </c>
      <c r="R25" s="40">
        <v>13073.72</v>
      </c>
      <c r="S25" s="40">
        <v>93188.01</v>
      </c>
      <c r="T25" s="40">
        <v>213060.3</v>
      </c>
      <c r="U25" s="40">
        <v>646224.5</v>
      </c>
      <c r="V25" s="40">
        <v>762985.3</v>
      </c>
      <c r="W25" s="40">
        <v>1508871</v>
      </c>
      <c r="X25" s="45">
        <v>3240165.2349999999</v>
      </c>
    </row>
    <row r="26" spans="1:24" s="57" customFormat="1" x14ac:dyDescent="0.2">
      <c r="A26" s="68"/>
      <c r="B26" s="72" t="s">
        <v>471</v>
      </c>
      <c r="C26" s="40">
        <v>0</v>
      </c>
      <c r="D26" s="40">
        <v>0</v>
      </c>
      <c r="E26" s="40">
        <v>0</v>
      </c>
      <c r="F26" s="40">
        <v>0</v>
      </c>
      <c r="G26" s="40">
        <v>0</v>
      </c>
      <c r="H26" s="40">
        <v>0</v>
      </c>
      <c r="I26" s="40">
        <v>0</v>
      </c>
      <c r="J26" s="40">
        <v>85.08</v>
      </c>
      <c r="K26" s="40">
        <v>100</v>
      </c>
      <c r="L26" s="40">
        <v>0</v>
      </c>
      <c r="M26" s="40">
        <v>0</v>
      </c>
      <c r="N26" s="40">
        <v>0</v>
      </c>
      <c r="O26" s="40">
        <v>593.64</v>
      </c>
      <c r="P26" s="40">
        <v>2085.3200000000002</v>
      </c>
      <c r="Q26" s="40">
        <v>0</v>
      </c>
      <c r="R26" s="40">
        <v>1649.84</v>
      </c>
      <c r="S26" s="40">
        <v>14893.4</v>
      </c>
      <c r="T26" s="40">
        <v>38299.760000000002</v>
      </c>
      <c r="U26" s="40">
        <v>146735.4</v>
      </c>
      <c r="V26" s="40">
        <v>515108.7</v>
      </c>
      <c r="W26" s="40">
        <v>1702114</v>
      </c>
      <c r="X26" s="45">
        <v>2421665.1919999998</v>
      </c>
    </row>
    <row r="27" spans="1:24" s="57" customFormat="1" x14ac:dyDescent="0.2">
      <c r="A27" s="68"/>
      <c r="B27" s="18" t="s">
        <v>472</v>
      </c>
      <c r="C27" s="40">
        <v>0</v>
      </c>
      <c r="D27" s="40">
        <v>0</v>
      </c>
      <c r="E27" s="40">
        <v>0</v>
      </c>
      <c r="F27" s="40">
        <v>0</v>
      </c>
      <c r="G27" s="40">
        <v>0</v>
      </c>
      <c r="H27" s="40">
        <v>0</v>
      </c>
      <c r="I27" s="40">
        <v>0</v>
      </c>
      <c r="J27" s="40">
        <v>0</v>
      </c>
      <c r="K27" s="40">
        <v>0</v>
      </c>
      <c r="L27" s="40">
        <v>268.72000000000003</v>
      </c>
      <c r="M27" s="40">
        <v>312.68</v>
      </c>
      <c r="N27" s="40">
        <v>0</v>
      </c>
      <c r="O27" s="40">
        <v>0</v>
      </c>
      <c r="P27" s="40">
        <v>0</v>
      </c>
      <c r="Q27" s="40">
        <v>0</v>
      </c>
      <c r="R27" s="40">
        <v>1057.56</v>
      </c>
      <c r="S27" s="40">
        <v>7408.72</v>
      </c>
      <c r="T27" s="40">
        <v>0</v>
      </c>
      <c r="U27" s="40">
        <v>110331.7</v>
      </c>
      <c r="V27" s="40">
        <v>323408.40000000002</v>
      </c>
      <c r="W27" s="40">
        <v>8835235</v>
      </c>
      <c r="X27" s="45">
        <v>9278023.2400000002</v>
      </c>
    </row>
    <row r="28" spans="1:24" s="57" customFormat="1" x14ac:dyDescent="0.2">
      <c r="A28" s="68"/>
      <c r="B28" s="73" t="s">
        <v>13</v>
      </c>
      <c r="C28" s="45">
        <v>1943.451</v>
      </c>
      <c r="D28" s="45">
        <v>10134.308000000001</v>
      </c>
      <c r="E28" s="45">
        <v>79926.687999999995</v>
      </c>
      <c r="F28" s="45">
        <v>30630.851999999999</v>
      </c>
      <c r="G28" s="45">
        <v>30203.392</v>
      </c>
      <c r="H28" s="45">
        <v>46039.81</v>
      </c>
      <c r="I28" s="45">
        <v>64243.8</v>
      </c>
      <c r="J28" s="45">
        <v>67834.548999999999</v>
      </c>
      <c r="K28" s="45">
        <v>556864.13399999996</v>
      </c>
      <c r="L28" s="45">
        <v>442116.60399999999</v>
      </c>
      <c r="M28" s="45">
        <v>384245.788</v>
      </c>
      <c r="N28" s="45">
        <v>347554.152</v>
      </c>
      <c r="O28" s="45">
        <v>354930.59</v>
      </c>
      <c r="P28" s="45">
        <v>559205.33100000001</v>
      </c>
      <c r="Q28" s="45">
        <v>494917.35100000002</v>
      </c>
      <c r="R28" s="45">
        <v>1998840.1610000001</v>
      </c>
      <c r="S28" s="45">
        <v>3097208.42</v>
      </c>
      <c r="T28" s="45">
        <v>2775333.878</v>
      </c>
      <c r="U28" s="45">
        <v>3007485.1120000002</v>
      </c>
      <c r="V28" s="45">
        <v>3459738.2930000001</v>
      </c>
      <c r="W28" s="45">
        <v>13953941.310000001</v>
      </c>
      <c r="X28" s="45">
        <v>31763337.98</v>
      </c>
    </row>
    <row r="29" spans="1:24" s="57" customFormat="1" x14ac:dyDescent="0.2">
      <c r="A29" s="68"/>
    </row>
    <row r="30" spans="1:24" s="57" customFormat="1" x14ac:dyDescent="0.2">
      <c r="A30" s="68"/>
    </row>
    <row r="31" spans="1:24" s="57" customFormat="1" x14ac:dyDescent="0.2">
      <c r="A31" s="68"/>
    </row>
    <row r="32" spans="1:24" s="57" customFormat="1" x14ac:dyDescent="0.2">
      <c r="A32" s="68"/>
    </row>
    <row r="33" spans="1:1" s="57" customFormat="1" x14ac:dyDescent="0.2">
      <c r="A33" s="68"/>
    </row>
    <row r="34" spans="1:1" s="57" customFormat="1" x14ac:dyDescent="0.2">
      <c r="A34" s="68"/>
    </row>
    <row r="35" spans="1:1" s="57" customFormat="1" x14ac:dyDescent="0.2">
      <c r="A35" s="68"/>
    </row>
    <row r="36" spans="1:1" s="57" customFormat="1" x14ac:dyDescent="0.2">
      <c r="A36" s="68"/>
    </row>
    <row r="37" spans="1:1" s="57" customFormat="1" x14ac:dyDescent="0.2">
      <c r="A37" s="68"/>
    </row>
    <row r="38" spans="1:1" s="57" customFormat="1" x14ac:dyDescent="0.2">
      <c r="A38" s="68"/>
    </row>
    <row r="39" spans="1:1" s="57" customFormat="1" x14ac:dyDescent="0.2">
      <c r="A39" s="68"/>
    </row>
    <row r="40" spans="1:1" x14ac:dyDescent="0.2">
      <c r="A40" s="68"/>
    </row>
    <row r="41" spans="1:1" x14ac:dyDescent="0.2">
      <c r="A41" s="68"/>
    </row>
    <row r="42" spans="1:1" x14ac:dyDescent="0.2">
      <c r="A42" s="68"/>
    </row>
    <row r="43" spans="1:1" x14ac:dyDescent="0.2">
      <c r="A43" s="68"/>
    </row>
    <row r="44" spans="1:1" x14ac:dyDescent="0.2">
      <c r="A44" s="68"/>
    </row>
    <row r="45" spans="1:1" x14ac:dyDescent="0.2">
      <c r="A45" s="68"/>
    </row>
    <row r="46" spans="1:1" x14ac:dyDescent="0.2">
      <c r="A46" s="68"/>
    </row>
    <row r="47" spans="1:1" x14ac:dyDescent="0.2">
      <c r="A47" s="68"/>
    </row>
    <row r="48" spans="1:1" x14ac:dyDescent="0.2">
      <c r="A48" s="68"/>
    </row>
    <row r="49" spans="1:1" x14ac:dyDescent="0.2">
      <c r="A49" s="68"/>
    </row>
    <row r="50" spans="1:1" x14ac:dyDescent="0.2">
      <c r="A50" s="68"/>
    </row>
    <row r="51" spans="1:1" x14ac:dyDescent="0.2">
      <c r="A51" s="68"/>
    </row>
    <row r="52" spans="1:1" x14ac:dyDescent="0.2">
      <c r="A52" s="68"/>
    </row>
    <row r="53" spans="1:1" x14ac:dyDescent="0.2">
      <c r="A53" s="68"/>
    </row>
    <row r="54" spans="1:1" x14ac:dyDescent="0.2">
      <c r="A54" s="68"/>
    </row>
    <row r="55" spans="1:1" x14ac:dyDescent="0.2">
      <c r="A55" s="68"/>
    </row>
    <row r="56" spans="1:1" x14ac:dyDescent="0.2">
      <c r="A56" s="68"/>
    </row>
    <row r="57" spans="1:1" x14ac:dyDescent="0.2">
      <c r="A57" s="68"/>
    </row>
    <row r="58" spans="1:1" x14ac:dyDescent="0.2">
      <c r="A58" s="68"/>
    </row>
    <row r="59" spans="1:1" x14ac:dyDescent="0.2">
      <c r="A59" s="68"/>
    </row>
    <row r="60" spans="1:1" x14ac:dyDescent="0.2">
      <c r="A60" s="68"/>
    </row>
    <row r="61" spans="1:1" x14ac:dyDescent="0.2">
      <c r="A61" s="68"/>
    </row>
    <row r="62" spans="1:1" x14ac:dyDescent="0.2">
      <c r="A62" s="68"/>
    </row>
    <row r="63" spans="1:1" x14ac:dyDescent="0.2">
      <c r="A63" s="68"/>
    </row>
    <row r="64" spans="1:1" x14ac:dyDescent="0.2">
      <c r="A64" s="68"/>
    </row>
    <row r="65" spans="1:1" x14ac:dyDescent="0.2">
      <c r="A65" s="68"/>
    </row>
    <row r="66" spans="1:1" x14ac:dyDescent="0.2">
      <c r="A66" s="68"/>
    </row>
    <row r="67" spans="1:1" x14ac:dyDescent="0.2">
      <c r="A67" s="68"/>
    </row>
    <row r="68" spans="1:1" x14ac:dyDescent="0.2">
      <c r="A68" s="68"/>
    </row>
    <row r="69" spans="1:1" x14ac:dyDescent="0.2">
      <c r="A69" s="68"/>
    </row>
    <row r="70" spans="1:1" x14ac:dyDescent="0.2">
      <c r="A70" s="68"/>
    </row>
    <row r="71" spans="1:1" x14ac:dyDescent="0.2">
      <c r="A71" s="68"/>
    </row>
    <row r="72" spans="1:1" x14ac:dyDescent="0.2">
      <c r="A72" s="68"/>
    </row>
    <row r="73" spans="1:1" x14ac:dyDescent="0.2">
      <c r="A73" s="68"/>
    </row>
    <row r="74" spans="1:1" x14ac:dyDescent="0.2">
      <c r="A74" s="68"/>
    </row>
    <row r="75" spans="1:1" x14ac:dyDescent="0.2">
      <c r="A75" s="68"/>
    </row>
    <row r="76" spans="1:1" x14ac:dyDescent="0.2">
      <c r="A76" s="68"/>
    </row>
    <row r="77" spans="1:1" x14ac:dyDescent="0.2">
      <c r="A77" s="68"/>
    </row>
    <row r="78" spans="1:1" x14ac:dyDescent="0.2">
      <c r="A78" s="68"/>
    </row>
    <row r="79" spans="1:1" x14ac:dyDescent="0.2">
      <c r="A79" s="68"/>
    </row>
    <row r="80" spans="1:1" x14ac:dyDescent="0.2">
      <c r="A80" s="68"/>
    </row>
    <row r="81" spans="1:1" x14ac:dyDescent="0.2">
      <c r="A81" s="68"/>
    </row>
    <row r="82" spans="1:1" x14ac:dyDescent="0.2">
      <c r="A82" s="68"/>
    </row>
    <row r="83" spans="1:1" x14ac:dyDescent="0.2">
      <c r="A83" s="68"/>
    </row>
    <row r="84" spans="1:1" x14ac:dyDescent="0.2">
      <c r="A84" s="68"/>
    </row>
    <row r="85" spans="1:1" x14ac:dyDescent="0.2">
      <c r="A85" s="68"/>
    </row>
    <row r="86" spans="1:1" x14ac:dyDescent="0.2">
      <c r="A86" s="68"/>
    </row>
    <row r="87" spans="1:1" x14ac:dyDescent="0.2">
      <c r="A87" s="68"/>
    </row>
    <row r="88" spans="1:1" x14ac:dyDescent="0.2">
      <c r="A88" s="68"/>
    </row>
    <row r="89" spans="1:1" x14ac:dyDescent="0.2">
      <c r="A89" s="68"/>
    </row>
    <row r="90" spans="1:1" x14ac:dyDescent="0.2">
      <c r="A90" s="68"/>
    </row>
    <row r="91" spans="1:1" x14ac:dyDescent="0.2">
      <c r="A91" s="68"/>
    </row>
    <row r="92" spans="1:1" x14ac:dyDescent="0.2">
      <c r="A92" s="68"/>
    </row>
    <row r="93" spans="1:1" x14ac:dyDescent="0.2">
      <c r="A93" s="68"/>
    </row>
    <row r="94" spans="1:1" x14ac:dyDescent="0.2">
      <c r="A94" s="68"/>
    </row>
    <row r="95" spans="1:1" x14ac:dyDescent="0.2">
      <c r="A95" s="68"/>
    </row>
    <row r="96" spans="1:1" x14ac:dyDescent="0.2">
      <c r="A96" s="68"/>
    </row>
    <row r="97" spans="1:1" x14ac:dyDescent="0.2">
      <c r="A97" s="68"/>
    </row>
    <row r="98" spans="1:1" x14ac:dyDescent="0.2">
      <c r="A98" s="68"/>
    </row>
    <row r="99" spans="1:1" x14ac:dyDescent="0.2">
      <c r="A99" s="68"/>
    </row>
    <row r="100" spans="1:1" x14ac:dyDescent="0.2">
      <c r="A100" s="68"/>
    </row>
    <row r="101" spans="1:1" x14ac:dyDescent="0.2">
      <c r="A101" s="68"/>
    </row>
    <row r="102" spans="1:1" x14ac:dyDescent="0.2">
      <c r="A102" s="68"/>
    </row>
    <row r="103" spans="1:1" x14ac:dyDescent="0.2">
      <c r="A103" s="68"/>
    </row>
    <row r="104" spans="1:1" x14ac:dyDescent="0.2">
      <c r="A104" s="68"/>
    </row>
    <row r="105" spans="1:1" x14ac:dyDescent="0.2">
      <c r="A105" s="68"/>
    </row>
    <row r="106" spans="1:1" x14ac:dyDescent="0.2">
      <c r="A106" s="68"/>
    </row>
    <row r="107" spans="1:1" x14ac:dyDescent="0.2">
      <c r="A107" s="68"/>
    </row>
    <row r="108" spans="1:1" x14ac:dyDescent="0.2">
      <c r="A108" s="68"/>
    </row>
    <row r="109" spans="1:1" x14ac:dyDescent="0.2">
      <c r="A109" s="68"/>
    </row>
    <row r="110" spans="1:1" x14ac:dyDescent="0.2">
      <c r="A110" s="68"/>
    </row>
    <row r="111" spans="1:1" x14ac:dyDescent="0.2">
      <c r="A111" s="68"/>
    </row>
    <row r="112" spans="1:1" x14ac:dyDescent="0.2">
      <c r="A112" s="68"/>
    </row>
    <row r="113" spans="1:1" x14ac:dyDescent="0.2">
      <c r="A113" s="68"/>
    </row>
    <row r="114" spans="1:1" x14ac:dyDescent="0.2">
      <c r="A114" s="68"/>
    </row>
    <row r="115" spans="1:1" x14ac:dyDescent="0.2">
      <c r="A115" s="68"/>
    </row>
    <row r="116" spans="1:1" x14ac:dyDescent="0.2">
      <c r="A116" s="68"/>
    </row>
    <row r="117" spans="1:1" x14ac:dyDescent="0.2">
      <c r="A117" s="68"/>
    </row>
    <row r="118" spans="1:1" x14ac:dyDescent="0.2">
      <c r="A118" s="68"/>
    </row>
    <row r="119" spans="1:1" x14ac:dyDescent="0.2">
      <c r="A119" s="68"/>
    </row>
    <row r="120" spans="1:1" x14ac:dyDescent="0.2">
      <c r="A120" s="68"/>
    </row>
    <row r="121" spans="1:1" x14ac:dyDescent="0.2">
      <c r="A121" s="68"/>
    </row>
    <row r="122" spans="1:1" x14ac:dyDescent="0.2">
      <c r="A122" s="68"/>
    </row>
    <row r="123" spans="1:1" x14ac:dyDescent="0.2">
      <c r="A123" s="68"/>
    </row>
    <row r="124" spans="1:1" x14ac:dyDescent="0.2">
      <c r="A124" s="68"/>
    </row>
    <row r="125" spans="1:1" x14ac:dyDescent="0.2">
      <c r="A125" s="68"/>
    </row>
    <row r="126" spans="1:1" x14ac:dyDescent="0.2">
      <c r="A126" s="68"/>
    </row>
    <row r="127" spans="1:1" x14ac:dyDescent="0.2">
      <c r="A127" s="68"/>
    </row>
    <row r="128" spans="1:1" x14ac:dyDescent="0.2">
      <c r="A128" s="68"/>
    </row>
    <row r="129" spans="1:1" x14ac:dyDescent="0.2">
      <c r="A129" s="68"/>
    </row>
    <row r="130" spans="1:1" x14ac:dyDescent="0.2">
      <c r="A130" s="68"/>
    </row>
    <row r="131" spans="1:1" x14ac:dyDescent="0.2">
      <c r="A131" s="68"/>
    </row>
    <row r="132" spans="1:1" x14ac:dyDescent="0.2">
      <c r="A132" s="68"/>
    </row>
    <row r="133" spans="1:1" x14ac:dyDescent="0.2">
      <c r="A133" s="68"/>
    </row>
    <row r="134" spans="1:1" x14ac:dyDescent="0.2">
      <c r="A134" s="68"/>
    </row>
    <row r="135" spans="1:1" x14ac:dyDescent="0.2">
      <c r="A135" s="68"/>
    </row>
    <row r="136" spans="1:1" x14ac:dyDescent="0.2">
      <c r="A136" s="68"/>
    </row>
    <row r="137" spans="1:1" x14ac:dyDescent="0.2">
      <c r="A137" s="68"/>
    </row>
    <row r="138" spans="1:1" x14ac:dyDescent="0.2">
      <c r="A138" s="68"/>
    </row>
    <row r="139" spans="1:1" x14ac:dyDescent="0.2">
      <c r="A139" s="68"/>
    </row>
    <row r="140" spans="1:1" x14ac:dyDescent="0.2">
      <c r="A140" s="68"/>
    </row>
    <row r="141" spans="1:1" x14ac:dyDescent="0.2">
      <c r="A141" s="68"/>
    </row>
    <row r="142" spans="1:1" x14ac:dyDescent="0.2">
      <c r="A142" s="68"/>
    </row>
    <row r="143" spans="1:1" x14ac:dyDescent="0.2">
      <c r="A143" s="68"/>
    </row>
    <row r="144" spans="1:1" x14ac:dyDescent="0.2">
      <c r="A144" s="68"/>
    </row>
    <row r="145" spans="1:1" x14ac:dyDescent="0.2">
      <c r="A145" s="68"/>
    </row>
    <row r="146" spans="1:1" x14ac:dyDescent="0.2">
      <c r="A146" s="68"/>
    </row>
    <row r="147" spans="1:1" x14ac:dyDescent="0.2">
      <c r="A147" s="68"/>
    </row>
    <row r="148" spans="1:1" x14ac:dyDescent="0.2">
      <c r="A148" s="68"/>
    </row>
    <row r="149" spans="1:1" x14ac:dyDescent="0.2">
      <c r="A149" s="68"/>
    </row>
    <row r="150" spans="1:1" x14ac:dyDescent="0.2">
      <c r="A150" s="68"/>
    </row>
    <row r="151" spans="1:1" x14ac:dyDescent="0.2">
      <c r="A151" s="68"/>
    </row>
    <row r="152" spans="1:1" x14ac:dyDescent="0.2">
      <c r="A152" s="68"/>
    </row>
    <row r="153" spans="1:1" x14ac:dyDescent="0.2">
      <c r="A153" s="68"/>
    </row>
    <row r="154" spans="1:1" x14ac:dyDescent="0.2">
      <c r="A154" s="68"/>
    </row>
    <row r="155" spans="1:1" x14ac:dyDescent="0.2">
      <c r="A155" s="68"/>
    </row>
    <row r="156" spans="1:1" x14ac:dyDescent="0.2">
      <c r="A156" s="68"/>
    </row>
    <row r="157" spans="1:1" x14ac:dyDescent="0.2">
      <c r="A157" s="68"/>
    </row>
    <row r="158" spans="1:1" x14ac:dyDescent="0.2">
      <c r="A158" s="68"/>
    </row>
    <row r="159" spans="1:1" x14ac:dyDescent="0.2">
      <c r="A159" s="68"/>
    </row>
    <row r="160" spans="1:1" x14ac:dyDescent="0.2">
      <c r="A160" s="68"/>
    </row>
    <row r="161" spans="1:1" x14ac:dyDescent="0.2">
      <c r="A161" s="68"/>
    </row>
    <row r="162" spans="1:1" x14ac:dyDescent="0.2">
      <c r="A162" s="68"/>
    </row>
    <row r="163" spans="1:1" x14ac:dyDescent="0.2">
      <c r="A163" s="68"/>
    </row>
    <row r="164" spans="1:1" x14ac:dyDescent="0.2">
      <c r="A164" s="68"/>
    </row>
    <row r="165" spans="1:1" x14ac:dyDescent="0.2">
      <c r="A165" s="68"/>
    </row>
    <row r="166" spans="1:1" x14ac:dyDescent="0.2">
      <c r="A166" s="68"/>
    </row>
    <row r="167" spans="1:1" x14ac:dyDescent="0.2">
      <c r="A167" s="68"/>
    </row>
    <row r="168" spans="1:1" x14ac:dyDescent="0.2">
      <c r="A168" s="68"/>
    </row>
    <row r="169" spans="1:1" x14ac:dyDescent="0.2">
      <c r="A169" s="68"/>
    </row>
    <row r="170" spans="1:1" x14ac:dyDescent="0.2">
      <c r="A170" s="68"/>
    </row>
    <row r="171" spans="1:1" x14ac:dyDescent="0.2">
      <c r="A171" s="68"/>
    </row>
    <row r="172" spans="1:1" x14ac:dyDescent="0.2">
      <c r="A172" s="68"/>
    </row>
    <row r="173" spans="1:1" x14ac:dyDescent="0.2">
      <c r="A173" s="68"/>
    </row>
    <row r="174" spans="1:1" x14ac:dyDescent="0.2">
      <c r="A174" s="68"/>
    </row>
    <row r="175" spans="1:1" x14ac:dyDescent="0.2">
      <c r="A175" s="68"/>
    </row>
    <row r="176" spans="1:1" x14ac:dyDescent="0.2">
      <c r="A176" s="68"/>
    </row>
    <row r="177" spans="1:1" x14ac:dyDescent="0.2">
      <c r="A177" s="68"/>
    </row>
    <row r="178" spans="1:1" x14ac:dyDescent="0.2">
      <c r="A178" s="68"/>
    </row>
    <row r="179" spans="1:1" x14ac:dyDescent="0.2">
      <c r="A179" s="68"/>
    </row>
    <row r="180" spans="1:1" x14ac:dyDescent="0.2">
      <c r="A180" s="68"/>
    </row>
    <row r="181" spans="1:1" x14ac:dyDescent="0.2">
      <c r="A181" s="68"/>
    </row>
    <row r="182" spans="1:1" x14ac:dyDescent="0.2">
      <c r="A182" s="68"/>
    </row>
    <row r="183" spans="1:1" x14ac:dyDescent="0.2">
      <c r="A183" s="68"/>
    </row>
    <row r="184" spans="1:1" x14ac:dyDescent="0.2">
      <c r="A184" s="68"/>
    </row>
    <row r="185" spans="1:1" x14ac:dyDescent="0.2">
      <c r="A185" s="68"/>
    </row>
    <row r="186" spans="1:1" x14ac:dyDescent="0.2">
      <c r="A186" s="68"/>
    </row>
    <row r="187" spans="1:1" x14ac:dyDescent="0.2">
      <c r="A187" s="68"/>
    </row>
    <row r="188" spans="1:1" x14ac:dyDescent="0.2">
      <c r="A188" s="68"/>
    </row>
    <row r="189" spans="1:1" x14ac:dyDescent="0.2">
      <c r="A189" s="68"/>
    </row>
    <row r="190" spans="1:1" x14ac:dyDescent="0.2">
      <c r="A190" s="68"/>
    </row>
    <row r="191" spans="1:1" x14ac:dyDescent="0.2">
      <c r="A191" s="68"/>
    </row>
    <row r="192" spans="1:1" x14ac:dyDescent="0.2">
      <c r="A192" s="68"/>
    </row>
    <row r="193" spans="1:1" x14ac:dyDescent="0.2">
      <c r="A193" s="68"/>
    </row>
    <row r="194" spans="1:1" x14ac:dyDescent="0.2">
      <c r="A194" s="68"/>
    </row>
    <row r="195" spans="1:1" x14ac:dyDescent="0.2">
      <c r="A195" s="68"/>
    </row>
    <row r="196" spans="1:1" x14ac:dyDescent="0.2">
      <c r="A196" s="68"/>
    </row>
    <row r="197" spans="1:1" x14ac:dyDescent="0.2">
      <c r="A197" s="68"/>
    </row>
    <row r="198" spans="1:1" x14ac:dyDescent="0.2">
      <c r="A198" s="68"/>
    </row>
    <row r="199" spans="1:1" x14ac:dyDescent="0.2">
      <c r="A199" s="68"/>
    </row>
    <row r="200" spans="1:1" x14ac:dyDescent="0.2">
      <c r="A200" s="68"/>
    </row>
    <row r="201" spans="1:1" x14ac:dyDescent="0.2">
      <c r="A201" s="68"/>
    </row>
    <row r="202" spans="1:1" x14ac:dyDescent="0.2">
      <c r="A202" s="68"/>
    </row>
    <row r="203" spans="1:1" x14ac:dyDescent="0.2">
      <c r="A203" s="68"/>
    </row>
    <row r="204" spans="1:1" x14ac:dyDescent="0.2">
      <c r="A204" s="68"/>
    </row>
    <row r="205" spans="1:1" x14ac:dyDescent="0.2">
      <c r="A205" s="68"/>
    </row>
    <row r="206" spans="1:1" x14ac:dyDescent="0.2">
      <c r="A206" s="68"/>
    </row>
    <row r="207" spans="1:1" x14ac:dyDescent="0.2">
      <c r="A207" s="68"/>
    </row>
    <row r="208" spans="1:1" x14ac:dyDescent="0.2">
      <c r="A208" s="68"/>
    </row>
    <row r="209" spans="1:1" x14ac:dyDescent="0.2">
      <c r="A209" s="68"/>
    </row>
    <row r="210" spans="1:1" x14ac:dyDescent="0.2">
      <c r="A210" s="68"/>
    </row>
    <row r="211" spans="1:1" x14ac:dyDescent="0.2">
      <c r="A211" s="68"/>
    </row>
    <row r="212" spans="1:1" x14ac:dyDescent="0.2">
      <c r="A212" s="68"/>
    </row>
    <row r="213" spans="1:1" x14ac:dyDescent="0.2">
      <c r="A213" s="68"/>
    </row>
    <row r="214" spans="1:1" x14ac:dyDescent="0.2">
      <c r="A214" s="68"/>
    </row>
    <row r="215" spans="1:1" x14ac:dyDescent="0.2">
      <c r="A215" s="68"/>
    </row>
    <row r="216" spans="1:1" x14ac:dyDescent="0.2">
      <c r="A216" s="68"/>
    </row>
    <row r="217" spans="1:1" x14ac:dyDescent="0.2">
      <c r="A217" s="68"/>
    </row>
    <row r="218" spans="1:1" x14ac:dyDescent="0.2">
      <c r="A218" s="68"/>
    </row>
    <row r="219" spans="1:1" x14ac:dyDescent="0.2">
      <c r="A219" s="68"/>
    </row>
    <row r="220" spans="1:1" x14ac:dyDescent="0.2">
      <c r="A220" s="68"/>
    </row>
    <row r="221" spans="1:1" x14ac:dyDescent="0.2">
      <c r="A221" s="68"/>
    </row>
    <row r="222" spans="1:1" x14ac:dyDescent="0.2">
      <c r="A222" s="68"/>
    </row>
    <row r="223" spans="1:1" x14ac:dyDescent="0.2">
      <c r="A223" s="68"/>
    </row>
    <row r="224" spans="1:1" x14ac:dyDescent="0.2">
      <c r="A224" s="68"/>
    </row>
    <row r="225" spans="1:1" x14ac:dyDescent="0.2">
      <c r="A225" s="68"/>
    </row>
    <row r="226" spans="1:1" x14ac:dyDescent="0.2">
      <c r="A226" s="68"/>
    </row>
    <row r="227" spans="1:1" x14ac:dyDescent="0.2">
      <c r="A227" s="68"/>
    </row>
  </sheetData>
  <mergeCells count="3">
    <mergeCell ref="B4:B5"/>
    <mergeCell ref="B1:W1"/>
    <mergeCell ref="C4:W4"/>
  </mergeCells>
  <pageMargins left="0.70866141732283472" right="0.70866141732283472" top="0.78740157480314965" bottom="0.78740157480314965" header="0.31496062992125984" footer="0.31496062992125984"/>
  <pageSetup paperSize="9" orientation="landscape" r:id="rId1"/>
  <colBreaks count="2" manualBreakCount="2">
    <brk id="9" max="1048575" man="1"/>
    <brk id="16" max="27"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0" tint="-0.34998626667073579"/>
  </sheetPr>
  <dimension ref="A1:X227"/>
  <sheetViews>
    <sheetView view="pageBreakPreview" zoomScaleNormal="100" zoomScaleSheetLayoutView="100" workbookViewId="0">
      <pane xSplit="2" ySplit="5" topLeftCell="C6" activePane="bottomRight" state="frozen"/>
      <selection pane="topRight" activeCell="C1" sqref="C1"/>
      <selection pane="bottomLeft" activeCell="A6" sqref="A6"/>
      <selection pane="bottomRight" activeCell="B1" sqref="B1:W1"/>
    </sheetView>
  </sheetViews>
  <sheetFormatPr baseColWidth="10" defaultRowHeight="12.75" x14ac:dyDescent="0.2"/>
  <cols>
    <col min="1" max="1" width="2" style="153" customWidth="1"/>
    <col min="2" max="2" width="12.85546875" style="153" bestFit="1" customWidth="1"/>
    <col min="3" max="17" width="12.5703125" style="153" bestFit="1" customWidth="1"/>
    <col min="18" max="22" width="13.28515625" style="153" bestFit="1" customWidth="1"/>
    <col min="23" max="24" width="14.28515625" style="153" bestFit="1" customWidth="1"/>
    <col min="25" max="16384" width="11.42578125" style="153"/>
  </cols>
  <sheetData>
    <row r="1" spans="1:24" ht="15.75" x14ac:dyDescent="0.2">
      <c r="B1" s="269" t="str">
        <f>Inhaltsverzeichnis!B37&amp;" "&amp;Inhaltsverzeichnis!C37&amp;" "&amp;Inhaltsverzeichnis!E37</f>
        <v>Tabelle 10d: Gewinnsteuer nach Reingewinn- und Eigenkapitalklassen, 2014, in Franken</v>
      </c>
      <c r="C1" s="269"/>
      <c r="D1" s="269"/>
      <c r="E1" s="269"/>
      <c r="F1" s="269"/>
      <c r="G1" s="269"/>
      <c r="H1" s="269"/>
      <c r="I1" s="269"/>
      <c r="J1" s="269"/>
      <c r="K1" s="269"/>
      <c r="L1" s="269"/>
      <c r="M1" s="269"/>
      <c r="N1" s="269"/>
      <c r="O1" s="269"/>
      <c r="P1" s="269"/>
      <c r="Q1" s="269"/>
      <c r="R1" s="269"/>
      <c r="S1" s="269"/>
      <c r="T1" s="269"/>
      <c r="U1" s="269"/>
      <c r="V1" s="269"/>
      <c r="W1" s="269"/>
    </row>
    <row r="2" spans="1:24" x14ac:dyDescent="0.2">
      <c r="A2" s="141"/>
      <c r="B2" s="141"/>
    </row>
    <row r="3" spans="1:24" x14ac:dyDescent="0.2">
      <c r="A3" s="141"/>
    </row>
    <row r="4" spans="1:24" s="145" customFormat="1" x14ac:dyDescent="0.2">
      <c r="A4" s="143"/>
      <c r="B4" s="307" t="s">
        <v>428</v>
      </c>
      <c r="C4" s="287" t="s">
        <v>351</v>
      </c>
      <c r="D4" s="316"/>
      <c r="E4" s="316"/>
      <c r="F4" s="316"/>
      <c r="G4" s="316"/>
      <c r="H4" s="316"/>
      <c r="I4" s="316"/>
      <c r="J4" s="316"/>
      <c r="K4" s="316"/>
      <c r="L4" s="316"/>
      <c r="M4" s="316"/>
      <c r="N4" s="316"/>
      <c r="O4" s="316"/>
      <c r="P4" s="316"/>
      <c r="Q4" s="316"/>
      <c r="R4" s="316"/>
      <c r="S4" s="316"/>
      <c r="T4" s="316"/>
      <c r="U4" s="316"/>
      <c r="V4" s="316"/>
      <c r="W4" s="316"/>
      <c r="X4" s="187"/>
    </row>
    <row r="5" spans="1:24" s="145" customFormat="1" ht="25.5" customHeight="1" x14ac:dyDescent="0.2">
      <c r="A5" s="143"/>
      <c r="B5" s="308"/>
      <c r="C5" s="156" t="s">
        <v>452</v>
      </c>
      <c r="D5" s="156" t="s">
        <v>433</v>
      </c>
      <c r="E5" s="156" t="s">
        <v>434</v>
      </c>
      <c r="F5" s="156" t="s">
        <v>435</v>
      </c>
      <c r="G5" s="156" t="s">
        <v>436</v>
      </c>
      <c r="H5" s="156" t="s">
        <v>437</v>
      </c>
      <c r="I5" s="156" t="s">
        <v>438</v>
      </c>
      <c r="J5" s="156" t="s">
        <v>439</v>
      </c>
      <c r="K5" s="156" t="s">
        <v>440</v>
      </c>
      <c r="L5" s="156" t="s">
        <v>441</v>
      </c>
      <c r="M5" s="156" t="s">
        <v>442</v>
      </c>
      <c r="N5" s="156" t="s">
        <v>443</v>
      </c>
      <c r="O5" s="156" t="s">
        <v>444</v>
      </c>
      <c r="P5" s="156" t="s">
        <v>445</v>
      </c>
      <c r="Q5" s="156" t="s">
        <v>446</v>
      </c>
      <c r="R5" s="156" t="s">
        <v>447</v>
      </c>
      <c r="S5" s="156" t="s">
        <v>448</v>
      </c>
      <c r="T5" s="156" t="s">
        <v>449</v>
      </c>
      <c r="U5" s="156" t="s">
        <v>450</v>
      </c>
      <c r="V5" s="156" t="s">
        <v>451</v>
      </c>
      <c r="W5" s="156" t="s">
        <v>352</v>
      </c>
      <c r="X5" s="156" t="s">
        <v>13</v>
      </c>
    </row>
    <row r="6" spans="1:24" s="137" customFormat="1" x14ac:dyDescent="0.2">
      <c r="A6" s="141"/>
      <c r="B6" s="157" t="s">
        <v>232</v>
      </c>
      <c r="C6" s="56">
        <v>0</v>
      </c>
      <c r="D6" s="56">
        <v>0</v>
      </c>
      <c r="E6" s="56">
        <v>0</v>
      </c>
      <c r="F6" s="56">
        <v>0</v>
      </c>
      <c r="G6" s="56">
        <v>0</v>
      </c>
      <c r="H6" s="56">
        <v>0</v>
      </c>
      <c r="I6" s="56">
        <v>0</v>
      </c>
      <c r="J6" s="56">
        <v>0</v>
      </c>
      <c r="K6" s="56">
        <v>0</v>
      </c>
      <c r="L6" s="56">
        <v>0</v>
      </c>
      <c r="M6" s="56">
        <v>0</v>
      </c>
      <c r="N6" s="56">
        <v>0</v>
      </c>
      <c r="O6" s="56">
        <v>0</v>
      </c>
      <c r="P6" s="56">
        <v>0</v>
      </c>
      <c r="Q6" s="56">
        <v>0</v>
      </c>
      <c r="R6" s="56">
        <v>0</v>
      </c>
      <c r="S6" s="56">
        <v>0</v>
      </c>
      <c r="T6" s="56">
        <v>0</v>
      </c>
      <c r="U6" s="56">
        <v>0</v>
      </c>
      <c r="V6" s="56">
        <v>0</v>
      </c>
      <c r="W6" s="56">
        <v>0</v>
      </c>
      <c r="X6" s="45">
        <v>0</v>
      </c>
    </row>
    <row r="7" spans="1:24" s="137" customFormat="1" x14ac:dyDescent="0.2">
      <c r="A7" s="141"/>
      <c r="B7" s="157" t="s">
        <v>453</v>
      </c>
      <c r="C7" s="56">
        <v>1031.5999999999999</v>
      </c>
      <c r="D7" s="56">
        <v>836.8</v>
      </c>
      <c r="E7" s="56">
        <v>4405.1499999999996</v>
      </c>
      <c r="F7" s="56">
        <v>1438.85</v>
      </c>
      <c r="G7" s="56">
        <v>752.65</v>
      </c>
      <c r="H7" s="56">
        <v>923.15</v>
      </c>
      <c r="I7" s="56">
        <v>964.35</v>
      </c>
      <c r="J7" s="56">
        <v>564.35</v>
      </c>
      <c r="K7" s="56">
        <v>3961.45</v>
      </c>
      <c r="L7" s="56">
        <v>1033.8499999999999</v>
      </c>
      <c r="M7" s="56">
        <v>636.29999999999995</v>
      </c>
      <c r="N7" s="56">
        <v>497.35</v>
      </c>
      <c r="O7" s="56">
        <v>117.85</v>
      </c>
      <c r="P7" s="56">
        <v>174.3</v>
      </c>
      <c r="Q7" s="56">
        <v>175.35</v>
      </c>
      <c r="R7" s="56">
        <v>161.4</v>
      </c>
      <c r="S7" s="56">
        <v>322.3</v>
      </c>
      <c r="T7" s="56">
        <v>0</v>
      </c>
      <c r="U7" s="56">
        <v>57.65</v>
      </c>
      <c r="V7" s="56">
        <v>0</v>
      </c>
      <c r="W7" s="56">
        <v>0</v>
      </c>
      <c r="X7" s="45">
        <v>18054.7</v>
      </c>
    </row>
    <row r="8" spans="1:24" s="137" customFormat="1" x14ac:dyDescent="0.2">
      <c r="A8" s="141"/>
      <c r="B8" s="157" t="s">
        <v>454</v>
      </c>
      <c r="C8" s="56">
        <v>9438.65</v>
      </c>
      <c r="D8" s="56">
        <v>5693.3</v>
      </c>
      <c r="E8" s="56">
        <v>52329.25</v>
      </c>
      <c r="F8" s="56">
        <v>17708.650000000001</v>
      </c>
      <c r="G8" s="56">
        <v>12622</v>
      </c>
      <c r="H8" s="56">
        <v>10847.45</v>
      </c>
      <c r="I8" s="56">
        <v>16937.099999999999</v>
      </c>
      <c r="J8" s="56">
        <v>11125.8</v>
      </c>
      <c r="K8" s="56">
        <v>50978.1</v>
      </c>
      <c r="L8" s="56">
        <v>20122.75</v>
      </c>
      <c r="M8" s="56">
        <v>9476.7000000000007</v>
      </c>
      <c r="N8" s="56">
        <v>5916.65</v>
      </c>
      <c r="O8" s="56">
        <v>5010.3500000000004</v>
      </c>
      <c r="P8" s="56">
        <v>5202.8999999999996</v>
      </c>
      <c r="Q8" s="56">
        <v>2290.6</v>
      </c>
      <c r="R8" s="56">
        <v>5886</v>
      </c>
      <c r="S8" s="56">
        <v>2500.9</v>
      </c>
      <c r="T8" s="56">
        <v>655.55</v>
      </c>
      <c r="U8" s="56">
        <v>188.7</v>
      </c>
      <c r="V8" s="56">
        <v>0</v>
      </c>
      <c r="W8" s="56">
        <v>0</v>
      </c>
      <c r="X8" s="45">
        <v>244931.4</v>
      </c>
    </row>
    <row r="9" spans="1:24" s="137" customFormat="1" x14ac:dyDescent="0.2">
      <c r="A9" s="141"/>
      <c r="B9" s="157" t="s">
        <v>455</v>
      </c>
      <c r="C9" s="56">
        <v>14055.8</v>
      </c>
      <c r="D9" s="56">
        <v>7829</v>
      </c>
      <c r="E9" s="56">
        <v>79546.149999999994</v>
      </c>
      <c r="F9" s="56">
        <v>41020.550000000003</v>
      </c>
      <c r="G9" s="56">
        <v>25787.05</v>
      </c>
      <c r="H9" s="56">
        <v>26345.15</v>
      </c>
      <c r="I9" s="56">
        <v>38114.5</v>
      </c>
      <c r="J9" s="56">
        <v>27197.05</v>
      </c>
      <c r="K9" s="56">
        <v>141623.29999999999</v>
      </c>
      <c r="L9" s="56">
        <v>52985.65</v>
      </c>
      <c r="M9" s="56">
        <v>30364.799999999999</v>
      </c>
      <c r="N9" s="56">
        <v>20605.5</v>
      </c>
      <c r="O9" s="56">
        <v>17265.5</v>
      </c>
      <c r="P9" s="56">
        <v>16700.400000000001</v>
      </c>
      <c r="Q9" s="56">
        <v>9751.2999999999993</v>
      </c>
      <c r="R9" s="56">
        <v>9922.2000000000007</v>
      </c>
      <c r="S9" s="56">
        <v>5102.5</v>
      </c>
      <c r="T9" s="56">
        <v>1493.05</v>
      </c>
      <c r="U9" s="56">
        <v>554.5</v>
      </c>
      <c r="V9" s="56">
        <v>0</v>
      </c>
      <c r="W9" s="56">
        <v>0</v>
      </c>
      <c r="X9" s="45">
        <v>566263.94999999995</v>
      </c>
    </row>
    <row r="10" spans="1:24" s="137" customFormat="1" x14ac:dyDescent="0.2">
      <c r="A10" s="141"/>
      <c r="B10" s="157" t="s">
        <v>456</v>
      </c>
      <c r="C10" s="56">
        <v>13410.35</v>
      </c>
      <c r="D10" s="56">
        <v>7705.1</v>
      </c>
      <c r="E10" s="56">
        <v>57657.7</v>
      </c>
      <c r="F10" s="56">
        <v>57372.9</v>
      </c>
      <c r="G10" s="56">
        <v>27240.2</v>
      </c>
      <c r="H10" s="56">
        <v>27877.4</v>
      </c>
      <c r="I10" s="56">
        <v>44945</v>
      </c>
      <c r="J10" s="56">
        <v>32881.449999999997</v>
      </c>
      <c r="K10" s="56">
        <v>140038.29999999999</v>
      </c>
      <c r="L10" s="56">
        <v>63576.5</v>
      </c>
      <c r="M10" s="56">
        <v>31419.9</v>
      </c>
      <c r="N10" s="56">
        <v>23063.45</v>
      </c>
      <c r="O10" s="56">
        <v>22565.3</v>
      </c>
      <c r="P10" s="56">
        <v>21469.55</v>
      </c>
      <c r="Q10" s="56">
        <v>9053.7999999999993</v>
      </c>
      <c r="R10" s="56">
        <v>19674.8</v>
      </c>
      <c r="S10" s="56">
        <v>7072.85</v>
      </c>
      <c r="T10" s="56">
        <v>1694.35</v>
      </c>
      <c r="U10" s="56">
        <v>0</v>
      </c>
      <c r="V10" s="56">
        <v>0</v>
      </c>
      <c r="W10" s="56">
        <v>0</v>
      </c>
      <c r="X10" s="45">
        <v>608718.9</v>
      </c>
    </row>
    <row r="11" spans="1:24" s="137" customFormat="1" x14ac:dyDescent="0.2">
      <c r="A11" s="141"/>
      <c r="B11" s="157" t="s">
        <v>457</v>
      </c>
      <c r="C11" s="56">
        <v>13730.95</v>
      </c>
      <c r="D11" s="56">
        <v>7469.8</v>
      </c>
      <c r="E11" s="56">
        <v>19635.349999999999</v>
      </c>
      <c r="F11" s="56">
        <v>58930.9</v>
      </c>
      <c r="G11" s="56">
        <v>24301.9</v>
      </c>
      <c r="H11" s="56">
        <v>29594.5</v>
      </c>
      <c r="I11" s="56">
        <v>40700</v>
      </c>
      <c r="J11" s="56">
        <v>31460.9</v>
      </c>
      <c r="K11" s="56">
        <v>144137.60000000001</v>
      </c>
      <c r="L11" s="56">
        <v>82689.899999999994</v>
      </c>
      <c r="M11" s="56">
        <v>50397.7</v>
      </c>
      <c r="N11" s="56">
        <v>23325.85</v>
      </c>
      <c r="O11" s="56">
        <v>19147.900000000001</v>
      </c>
      <c r="P11" s="56">
        <v>21894.3</v>
      </c>
      <c r="Q11" s="56">
        <v>17746.7</v>
      </c>
      <c r="R11" s="56">
        <v>26289.45</v>
      </c>
      <c r="S11" s="56">
        <v>8905.85</v>
      </c>
      <c r="T11" s="56">
        <v>2705.25</v>
      </c>
      <c r="U11" s="56">
        <v>1160</v>
      </c>
      <c r="V11" s="56">
        <v>1227.75</v>
      </c>
      <c r="W11" s="56">
        <v>0</v>
      </c>
      <c r="X11" s="45">
        <v>625452.55000000005</v>
      </c>
    </row>
    <row r="12" spans="1:24" s="137" customFormat="1" x14ac:dyDescent="0.2">
      <c r="A12" s="141"/>
      <c r="B12" s="157" t="s">
        <v>458</v>
      </c>
      <c r="C12" s="56">
        <v>15735.8</v>
      </c>
      <c r="D12" s="56">
        <v>11426.65</v>
      </c>
      <c r="E12" s="56">
        <v>45625.1</v>
      </c>
      <c r="F12" s="56">
        <v>20330.75</v>
      </c>
      <c r="G12" s="56">
        <v>49546.55</v>
      </c>
      <c r="H12" s="56">
        <v>23557.599999999999</v>
      </c>
      <c r="I12" s="56">
        <v>47896.6</v>
      </c>
      <c r="J12" s="56">
        <v>37754.300000000003</v>
      </c>
      <c r="K12" s="56">
        <v>178319.5</v>
      </c>
      <c r="L12" s="56">
        <v>83748.149999999994</v>
      </c>
      <c r="M12" s="56">
        <v>48352.1</v>
      </c>
      <c r="N12" s="56">
        <v>22763.55</v>
      </c>
      <c r="O12" s="56">
        <v>19062.400000000001</v>
      </c>
      <c r="P12" s="56">
        <v>28300.5</v>
      </c>
      <c r="Q12" s="56">
        <v>16258.2</v>
      </c>
      <c r="R12" s="56">
        <v>45914.95</v>
      </c>
      <c r="S12" s="56">
        <v>14652.05</v>
      </c>
      <c r="T12" s="56">
        <v>0</v>
      </c>
      <c r="U12" s="56">
        <v>1333.3</v>
      </c>
      <c r="V12" s="56">
        <v>0</v>
      </c>
      <c r="W12" s="56">
        <v>0</v>
      </c>
      <c r="X12" s="45">
        <v>710578.05</v>
      </c>
    </row>
    <row r="13" spans="1:24" s="137" customFormat="1" x14ac:dyDescent="0.2">
      <c r="A13" s="141"/>
      <c r="B13" s="157" t="s">
        <v>459</v>
      </c>
      <c r="C13" s="56">
        <v>12309.9</v>
      </c>
      <c r="D13" s="56">
        <v>3970.2</v>
      </c>
      <c r="E13" s="56">
        <v>22248.85</v>
      </c>
      <c r="F13" s="56">
        <v>16762.849999999999</v>
      </c>
      <c r="G13" s="56">
        <v>54250.15</v>
      </c>
      <c r="H13" s="56">
        <v>32501.25</v>
      </c>
      <c r="I13" s="56">
        <v>48608.2</v>
      </c>
      <c r="J13" s="56">
        <v>36154.949999999997</v>
      </c>
      <c r="K13" s="56">
        <v>178101.3</v>
      </c>
      <c r="L13" s="56">
        <v>101474.45</v>
      </c>
      <c r="M13" s="56">
        <v>68579.350000000006</v>
      </c>
      <c r="N13" s="56">
        <v>35922.400000000001</v>
      </c>
      <c r="O13" s="56">
        <v>32565.65</v>
      </c>
      <c r="P13" s="56">
        <v>23873.85</v>
      </c>
      <c r="Q13" s="56">
        <v>9857.0499999999993</v>
      </c>
      <c r="R13" s="56">
        <v>45797.65</v>
      </c>
      <c r="S13" s="56">
        <v>18926.150000000001</v>
      </c>
      <c r="T13" s="56">
        <v>3452.9</v>
      </c>
      <c r="U13" s="56">
        <v>0</v>
      </c>
      <c r="V13" s="56">
        <v>0</v>
      </c>
      <c r="W13" s="56">
        <v>0</v>
      </c>
      <c r="X13" s="45">
        <v>745357.1</v>
      </c>
    </row>
    <row r="14" spans="1:24" s="137" customFormat="1" x14ac:dyDescent="0.2">
      <c r="A14" s="141"/>
      <c r="B14" s="157" t="s">
        <v>460</v>
      </c>
      <c r="C14" s="56">
        <v>29954.45</v>
      </c>
      <c r="D14" s="56">
        <v>6678.3</v>
      </c>
      <c r="E14" s="56">
        <v>37766.9</v>
      </c>
      <c r="F14" s="56">
        <v>14473</v>
      </c>
      <c r="G14" s="56">
        <v>23050.25</v>
      </c>
      <c r="H14" s="56">
        <v>88170.15</v>
      </c>
      <c r="I14" s="56">
        <v>90510.6</v>
      </c>
      <c r="J14" s="56">
        <v>85238.85</v>
      </c>
      <c r="K14" s="56">
        <v>338410.25</v>
      </c>
      <c r="L14" s="56">
        <v>203353.2</v>
      </c>
      <c r="M14" s="56">
        <v>125264.3</v>
      </c>
      <c r="N14" s="56">
        <v>72350.55</v>
      </c>
      <c r="O14" s="56">
        <v>42971.05</v>
      </c>
      <c r="P14" s="56">
        <v>78463.350000000006</v>
      </c>
      <c r="Q14" s="56">
        <v>37646.25</v>
      </c>
      <c r="R14" s="56">
        <v>81795</v>
      </c>
      <c r="S14" s="56">
        <v>45538.15</v>
      </c>
      <c r="T14" s="56">
        <v>4791.25</v>
      </c>
      <c r="U14" s="56">
        <v>2992.9</v>
      </c>
      <c r="V14" s="56">
        <v>0</v>
      </c>
      <c r="W14" s="56">
        <v>0</v>
      </c>
      <c r="X14" s="45">
        <v>1409418.75</v>
      </c>
    </row>
    <row r="15" spans="1:24" s="137" customFormat="1" x14ac:dyDescent="0.2">
      <c r="A15" s="141"/>
      <c r="B15" s="157" t="s">
        <v>461</v>
      </c>
      <c r="C15" s="56">
        <v>16159.7</v>
      </c>
      <c r="D15" s="56">
        <v>6485</v>
      </c>
      <c r="E15" s="56">
        <v>44549.65</v>
      </c>
      <c r="F15" s="56">
        <v>30626.45</v>
      </c>
      <c r="G15" s="56">
        <v>25219</v>
      </c>
      <c r="H15" s="56">
        <v>23818.95</v>
      </c>
      <c r="I15" s="56">
        <v>114256.2</v>
      </c>
      <c r="J15" s="56">
        <v>69509.05</v>
      </c>
      <c r="K15" s="56">
        <v>362588.05</v>
      </c>
      <c r="L15" s="56">
        <v>172405.3</v>
      </c>
      <c r="M15" s="56">
        <v>113090.2</v>
      </c>
      <c r="N15" s="56">
        <v>80216.45</v>
      </c>
      <c r="O15" s="56">
        <v>45453.1</v>
      </c>
      <c r="P15" s="56">
        <v>90366.95</v>
      </c>
      <c r="Q15" s="56">
        <v>29274.3</v>
      </c>
      <c r="R15" s="56">
        <v>105508.05</v>
      </c>
      <c r="S15" s="56">
        <v>70939.7</v>
      </c>
      <c r="T15" s="56">
        <v>16204.65</v>
      </c>
      <c r="U15" s="56">
        <v>0</v>
      </c>
      <c r="V15" s="56">
        <v>0</v>
      </c>
      <c r="W15" s="56">
        <v>0</v>
      </c>
      <c r="X15" s="45">
        <v>1416670.75</v>
      </c>
    </row>
    <row r="16" spans="1:24" s="137" customFormat="1" x14ac:dyDescent="0.2">
      <c r="A16" s="141"/>
      <c r="B16" s="157" t="s">
        <v>462</v>
      </c>
      <c r="C16" s="56">
        <v>39399.9</v>
      </c>
      <c r="D16" s="56">
        <v>14356.85</v>
      </c>
      <c r="E16" s="56">
        <v>43702.65</v>
      </c>
      <c r="F16" s="56">
        <v>15979.8</v>
      </c>
      <c r="G16" s="56">
        <v>33086.15</v>
      </c>
      <c r="H16" s="56">
        <v>23872.9</v>
      </c>
      <c r="I16" s="56">
        <v>94342.9</v>
      </c>
      <c r="J16" s="56">
        <v>54549.55</v>
      </c>
      <c r="K16" s="56">
        <v>348377.85</v>
      </c>
      <c r="L16" s="56">
        <v>200280.35</v>
      </c>
      <c r="M16" s="56">
        <v>171649</v>
      </c>
      <c r="N16" s="56">
        <v>94676.05</v>
      </c>
      <c r="O16" s="56">
        <v>88936.4</v>
      </c>
      <c r="P16" s="56">
        <v>80640.149999999994</v>
      </c>
      <c r="Q16" s="56">
        <v>58756.05</v>
      </c>
      <c r="R16" s="56">
        <v>147976.04999999999</v>
      </c>
      <c r="S16" s="56">
        <v>43877.5</v>
      </c>
      <c r="T16" s="56">
        <v>13140.65</v>
      </c>
      <c r="U16" s="56">
        <v>6516.4</v>
      </c>
      <c r="V16" s="56">
        <v>0</v>
      </c>
      <c r="W16" s="56">
        <v>0</v>
      </c>
      <c r="X16" s="45">
        <v>1574117.15</v>
      </c>
    </row>
    <row r="17" spans="1:24" s="137" customFormat="1" x14ac:dyDescent="0.2">
      <c r="A17" s="141"/>
      <c r="B17" s="157" t="s">
        <v>463</v>
      </c>
      <c r="C17" s="56">
        <v>90931.55</v>
      </c>
      <c r="D17" s="56">
        <v>30043.45</v>
      </c>
      <c r="E17" s="56">
        <v>39391.699999999997</v>
      </c>
      <c r="F17" s="56">
        <v>44010.400000000001</v>
      </c>
      <c r="G17" s="56">
        <v>21926.65</v>
      </c>
      <c r="H17" s="56">
        <v>44021.45</v>
      </c>
      <c r="I17" s="56">
        <v>78115.649999999994</v>
      </c>
      <c r="J17" s="56">
        <v>85512.35</v>
      </c>
      <c r="K17" s="56">
        <v>519119.5</v>
      </c>
      <c r="L17" s="56">
        <v>457001.4</v>
      </c>
      <c r="M17" s="56">
        <v>276663.15000000002</v>
      </c>
      <c r="N17" s="56">
        <v>175086.65</v>
      </c>
      <c r="O17" s="56">
        <v>162381.45000000001</v>
      </c>
      <c r="P17" s="56">
        <v>202694.39999999999</v>
      </c>
      <c r="Q17" s="56">
        <v>147726.15</v>
      </c>
      <c r="R17" s="56">
        <v>326527</v>
      </c>
      <c r="S17" s="56">
        <v>102873.4</v>
      </c>
      <c r="T17" s="56">
        <v>32408.45</v>
      </c>
      <c r="U17" s="56">
        <v>9420</v>
      </c>
      <c r="V17" s="56">
        <v>5245.8</v>
      </c>
      <c r="W17" s="56">
        <v>0</v>
      </c>
      <c r="X17" s="45">
        <v>2851100.55</v>
      </c>
    </row>
    <row r="18" spans="1:24" s="137" customFormat="1" x14ac:dyDescent="0.2">
      <c r="A18" s="141"/>
      <c r="B18" s="157" t="s">
        <v>464</v>
      </c>
      <c r="C18" s="56">
        <v>85711.05</v>
      </c>
      <c r="D18" s="56">
        <v>22314.2</v>
      </c>
      <c r="E18" s="56">
        <v>35149.9</v>
      </c>
      <c r="F18" s="56">
        <v>34739.050000000003</v>
      </c>
      <c r="G18" s="56">
        <v>24938.65</v>
      </c>
      <c r="H18" s="56">
        <v>48867.6</v>
      </c>
      <c r="I18" s="56">
        <v>55559.85</v>
      </c>
      <c r="J18" s="56">
        <v>48076.95</v>
      </c>
      <c r="K18" s="56">
        <v>493637.5</v>
      </c>
      <c r="L18" s="56">
        <v>373842.3</v>
      </c>
      <c r="M18" s="56">
        <v>234509.55</v>
      </c>
      <c r="N18" s="56">
        <v>177434.2</v>
      </c>
      <c r="O18" s="56">
        <v>125433.5</v>
      </c>
      <c r="P18" s="56">
        <v>282291.90000000002</v>
      </c>
      <c r="Q18" s="56">
        <v>175899.4</v>
      </c>
      <c r="R18" s="56">
        <v>326423</v>
      </c>
      <c r="S18" s="56">
        <v>189248.85</v>
      </c>
      <c r="T18" s="56">
        <v>51402.7</v>
      </c>
      <c r="U18" s="56">
        <v>21083.25</v>
      </c>
      <c r="V18" s="56">
        <v>0</v>
      </c>
      <c r="W18" s="56">
        <v>0</v>
      </c>
      <c r="X18" s="45">
        <v>2806563.4</v>
      </c>
    </row>
    <row r="19" spans="1:24" s="137" customFormat="1" x14ac:dyDescent="0.2">
      <c r="A19" s="141"/>
      <c r="B19" s="158" t="s">
        <v>465</v>
      </c>
      <c r="C19" s="56">
        <v>103703.9</v>
      </c>
      <c r="D19" s="56">
        <v>0</v>
      </c>
      <c r="E19" s="56">
        <v>52824.85</v>
      </c>
      <c r="F19" s="56">
        <v>31368.2</v>
      </c>
      <c r="G19" s="56">
        <v>18534.2</v>
      </c>
      <c r="H19" s="56">
        <v>13200</v>
      </c>
      <c r="I19" s="56">
        <v>70466.45</v>
      </c>
      <c r="J19" s="56">
        <v>65273.7</v>
      </c>
      <c r="K19" s="56">
        <v>731563.35</v>
      </c>
      <c r="L19" s="56">
        <v>961890.1</v>
      </c>
      <c r="M19" s="56">
        <v>571336.35</v>
      </c>
      <c r="N19" s="56">
        <v>462494.85</v>
      </c>
      <c r="O19" s="56">
        <v>484711.55</v>
      </c>
      <c r="P19" s="56">
        <v>736960.1</v>
      </c>
      <c r="Q19" s="56">
        <v>347094.6</v>
      </c>
      <c r="R19" s="56">
        <v>1027283.45</v>
      </c>
      <c r="S19" s="56">
        <v>430181.3</v>
      </c>
      <c r="T19" s="56">
        <v>166211.75</v>
      </c>
      <c r="U19" s="56">
        <v>8208</v>
      </c>
      <c r="V19" s="56">
        <v>6802.15</v>
      </c>
      <c r="W19" s="56">
        <v>0</v>
      </c>
      <c r="X19" s="45">
        <v>6290108.8499999996</v>
      </c>
    </row>
    <row r="20" spans="1:24" s="137" customFormat="1" x14ac:dyDescent="0.2">
      <c r="A20" s="141"/>
      <c r="B20" s="157" t="s">
        <v>466</v>
      </c>
      <c r="C20" s="56">
        <v>95945.600000000006</v>
      </c>
      <c r="D20" s="56">
        <v>15297.9</v>
      </c>
      <c r="E20" s="56">
        <v>9000</v>
      </c>
      <c r="F20" s="56">
        <v>28219</v>
      </c>
      <c r="G20" s="56">
        <v>24424.25</v>
      </c>
      <c r="H20" s="56">
        <v>21788.55</v>
      </c>
      <c r="I20" s="56">
        <v>35743.15</v>
      </c>
      <c r="J20" s="56">
        <v>68521.600000000006</v>
      </c>
      <c r="K20" s="56">
        <v>464668.05</v>
      </c>
      <c r="L20" s="56">
        <v>530712.6</v>
      </c>
      <c r="M20" s="56">
        <v>595193.55000000005</v>
      </c>
      <c r="N20" s="56">
        <v>403685.35</v>
      </c>
      <c r="O20" s="56">
        <v>389175.9</v>
      </c>
      <c r="P20" s="56">
        <v>481290.2</v>
      </c>
      <c r="Q20" s="56">
        <v>504673.6</v>
      </c>
      <c r="R20" s="56">
        <v>1437504.85</v>
      </c>
      <c r="S20" s="56">
        <v>752207.6</v>
      </c>
      <c r="T20" s="56">
        <v>173724.05</v>
      </c>
      <c r="U20" s="56">
        <v>58551.199999999997</v>
      </c>
      <c r="V20" s="56">
        <v>0</v>
      </c>
      <c r="W20" s="56">
        <v>0</v>
      </c>
      <c r="X20" s="45">
        <v>6090327</v>
      </c>
    </row>
    <row r="21" spans="1:24" s="137" customFormat="1" x14ac:dyDescent="0.2">
      <c r="A21" s="141"/>
      <c r="B21" s="158" t="s">
        <v>467</v>
      </c>
      <c r="C21" s="56">
        <v>413800.5</v>
      </c>
      <c r="D21" s="56">
        <v>93218.55</v>
      </c>
      <c r="E21" s="56">
        <v>178830.3</v>
      </c>
      <c r="F21" s="56">
        <v>163977.04999999999</v>
      </c>
      <c r="G21" s="56">
        <v>83257.25</v>
      </c>
      <c r="H21" s="56">
        <v>59191.25</v>
      </c>
      <c r="I21" s="56">
        <v>191249.55</v>
      </c>
      <c r="J21" s="56">
        <v>38696.400000000001</v>
      </c>
      <c r="K21" s="56">
        <v>1017142.45</v>
      </c>
      <c r="L21" s="56">
        <v>1155881.8500000001</v>
      </c>
      <c r="M21" s="56">
        <v>1158289.1000000001</v>
      </c>
      <c r="N21" s="56">
        <v>1339237.5</v>
      </c>
      <c r="O21" s="56">
        <v>1393123.8</v>
      </c>
      <c r="P21" s="56">
        <v>1922231.3</v>
      </c>
      <c r="Q21" s="56">
        <v>1820879.85</v>
      </c>
      <c r="R21" s="56">
        <v>6683221.9000000004</v>
      </c>
      <c r="S21" s="56">
        <v>5179866.9000000004</v>
      </c>
      <c r="T21" s="56">
        <v>2075500.25</v>
      </c>
      <c r="U21" s="56">
        <v>571774.80000000005</v>
      </c>
      <c r="V21" s="56">
        <v>152264.4</v>
      </c>
      <c r="W21" s="56">
        <v>36350.35</v>
      </c>
      <c r="X21" s="45">
        <v>25727985.300000001</v>
      </c>
    </row>
    <row r="22" spans="1:24" s="137" customFormat="1" x14ac:dyDescent="0.2">
      <c r="A22" s="141"/>
      <c r="B22" s="157" t="s">
        <v>468</v>
      </c>
      <c r="C22" s="56">
        <v>362231.65</v>
      </c>
      <c r="D22" s="56">
        <v>0</v>
      </c>
      <c r="E22" s="56">
        <v>40500</v>
      </c>
      <c r="F22" s="56">
        <v>48545.55</v>
      </c>
      <c r="G22" s="56">
        <v>56725.75</v>
      </c>
      <c r="H22" s="56">
        <v>98110.2</v>
      </c>
      <c r="I22" s="56">
        <v>0</v>
      </c>
      <c r="J22" s="56">
        <v>217863.8</v>
      </c>
      <c r="K22" s="56">
        <v>379259.85</v>
      </c>
      <c r="L22" s="56">
        <v>347360.85</v>
      </c>
      <c r="M22" s="56">
        <v>725304.95</v>
      </c>
      <c r="N22" s="56">
        <v>420464.55</v>
      </c>
      <c r="O22" s="56">
        <v>685831.75</v>
      </c>
      <c r="P22" s="56">
        <v>968788.3</v>
      </c>
      <c r="Q22" s="56">
        <v>1596524.85</v>
      </c>
      <c r="R22" s="56">
        <v>5435148.5</v>
      </c>
      <c r="S22" s="56">
        <v>8939885.1999999993</v>
      </c>
      <c r="T22" s="56">
        <v>4855050.0999999996</v>
      </c>
      <c r="U22" s="56">
        <v>2607267.2000000002</v>
      </c>
      <c r="V22" s="56">
        <v>920940.35</v>
      </c>
      <c r="W22" s="56">
        <v>138958.5</v>
      </c>
      <c r="X22" s="45">
        <v>28844761.899999999</v>
      </c>
    </row>
    <row r="23" spans="1:24" s="137" customFormat="1" x14ac:dyDescent="0.2">
      <c r="A23" s="141"/>
      <c r="B23" s="157" t="s">
        <v>626</v>
      </c>
      <c r="C23" s="56">
        <v>460829.9</v>
      </c>
      <c r="D23" s="56">
        <v>200042.45</v>
      </c>
      <c r="E23" s="56">
        <v>0</v>
      </c>
      <c r="F23" s="56">
        <v>0</v>
      </c>
      <c r="G23" s="56">
        <v>0</v>
      </c>
      <c r="H23" s="56">
        <v>0</v>
      </c>
      <c r="I23" s="56">
        <v>0</v>
      </c>
      <c r="J23" s="56">
        <v>0</v>
      </c>
      <c r="K23" s="56">
        <v>415117.55</v>
      </c>
      <c r="L23" s="56">
        <v>116222.5</v>
      </c>
      <c r="M23" s="56">
        <v>0</v>
      </c>
      <c r="N23" s="56">
        <v>283257.59999999998</v>
      </c>
      <c r="O23" s="56">
        <v>220770.95</v>
      </c>
      <c r="P23" s="56">
        <v>513909</v>
      </c>
      <c r="Q23" s="56">
        <v>580729.75</v>
      </c>
      <c r="R23" s="56">
        <v>3704989.45</v>
      </c>
      <c r="S23" s="56">
        <v>5041684.3</v>
      </c>
      <c r="T23" s="56">
        <v>3178632.35</v>
      </c>
      <c r="U23" s="56">
        <v>2435355.7000000002</v>
      </c>
      <c r="V23" s="56">
        <v>1118977.7</v>
      </c>
      <c r="W23" s="56">
        <v>192906.65</v>
      </c>
      <c r="X23" s="45">
        <v>18463425.850000001</v>
      </c>
    </row>
    <row r="24" spans="1:24" s="137" customFormat="1" x14ac:dyDescent="0.2">
      <c r="A24" s="141"/>
      <c r="B24" s="157" t="s">
        <v>469</v>
      </c>
      <c r="C24" s="56">
        <v>314490.75</v>
      </c>
      <c r="D24" s="56">
        <v>174326.35</v>
      </c>
      <c r="E24" s="56">
        <v>0</v>
      </c>
      <c r="F24" s="56">
        <v>0</v>
      </c>
      <c r="G24" s="56">
        <v>0</v>
      </c>
      <c r="H24" s="56">
        <v>0</v>
      </c>
      <c r="I24" s="56">
        <v>0</v>
      </c>
      <c r="J24" s="56">
        <v>151237.35</v>
      </c>
      <c r="K24" s="56">
        <v>174774.6</v>
      </c>
      <c r="L24" s="56">
        <v>153723.6</v>
      </c>
      <c r="M24" s="56">
        <v>0</v>
      </c>
      <c r="N24" s="56">
        <v>306546.65000000002</v>
      </c>
      <c r="O24" s="56">
        <v>444949.1</v>
      </c>
      <c r="P24" s="56">
        <v>741645.2</v>
      </c>
      <c r="Q24" s="56">
        <v>498858.2</v>
      </c>
      <c r="R24" s="56">
        <v>1344069.85</v>
      </c>
      <c r="S24" s="56">
        <v>3414749.05</v>
      </c>
      <c r="T24" s="56">
        <v>3036022.15</v>
      </c>
      <c r="U24" s="56">
        <v>2481320.65</v>
      </c>
      <c r="V24" s="56">
        <v>1836141.05</v>
      </c>
      <c r="W24" s="56">
        <v>331114.8</v>
      </c>
      <c r="X24" s="45">
        <v>15403969.35</v>
      </c>
    </row>
    <row r="25" spans="1:24" s="137" customFormat="1" x14ac:dyDescent="0.2">
      <c r="A25" s="141"/>
      <c r="B25" s="157" t="s">
        <v>470</v>
      </c>
      <c r="C25" s="56">
        <v>754653.65</v>
      </c>
      <c r="D25" s="56">
        <v>0</v>
      </c>
      <c r="E25" s="56">
        <v>0</v>
      </c>
      <c r="F25" s="56">
        <v>0</v>
      </c>
      <c r="G25" s="56">
        <v>0</v>
      </c>
      <c r="H25" s="56">
        <v>0</v>
      </c>
      <c r="I25" s="56">
        <v>0</v>
      </c>
      <c r="J25" s="56">
        <v>0</v>
      </c>
      <c r="K25" s="56">
        <v>0</v>
      </c>
      <c r="L25" s="56">
        <v>354106.8</v>
      </c>
      <c r="M25" s="56">
        <v>687512.25</v>
      </c>
      <c r="N25" s="56">
        <v>409894.55</v>
      </c>
      <c r="O25" s="56">
        <v>190087</v>
      </c>
      <c r="P25" s="56">
        <v>0</v>
      </c>
      <c r="Q25" s="56">
        <v>0</v>
      </c>
      <c r="R25" s="56">
        <v>1801800.8</v>
      </c>
      <c r="S25" s="56">
        <v>6773243</v>
      </c>
      <c r="T25" s="56">
        <v>6933288.2000000002</v>
      </c>
      <c r="U25" s="56">
        <v>11900517.15</v>
      </c>
      <c r="V25" s="56">
        <v>6526979.8499999996</v>
      </c>
      <c r="W25" s="56">
        <v>6359271.2999999998</v>
      </c>
      <c r="X25" s="45">
        <v>42691354.549999997</v>
      </c>
    </row>
    <row r="26" spans="1:24" s="137" customFormat="1" x14ac:dyDescent="0.2">
      <c r="A26" s="141"/>
      <c r="B26" s="157" t="s">
        <v>471</v>
      </c>
      <c r="C26" s="56">
        <v>0</v>
      </c>
      <c r="D26" s="56">
        <v>0</v>
      </c>
      <c r="E26" s="56">
        <v>0</v>
      </c>
      <c r="F26" s="56">
        <v>0</v>
      </c>
      <c r="G26" s="56">
        <v>0</v>
      </c>
      <c r="H26" s="56">
        <v>0</v>
      </c>
      <c r="I26" s="56">
        <v>0</v>
      </c>
      <c r="J26" s="56">
        <v>786349.55</v>
      </c>
      <c r="K26" s="56">
        <v>469374.1</v>
      </c>
      <c r="L26" s="56">
        <v>0</v>
      </c>
      <c r="M26" s="56">
        <v>0</v>
      </c>
      <c r="N26" s="56">
        <v>0</v>
      </c>
      <c r="O26" s="56">
        <v>769319.95</v>
      </c>
      <c r="P26" s="56">
        <v>1870567.85</v>
      </c>
      <c r="Q26" s="56">
        <v>0</v>
      </c>
      <c r="R26" s="56">
        <v>865269.65</v>
      </c>
      <c r="S26" s="56">
        <v>2727919.65</v>
      </c>
      <c r="T26" s="56">
        <v>2876685.45</v>
      </c>
      <c r="U26" s="56">
        <v>6666910.4000000004</v>
      </c>
      <c r="V26" s="56">
        <v>10244402</v>
      </c>
      <c r="W26" s="56">
        <v>9163293.3499999996</v>
      </c>
      <c r="X26" s="45">
        <v>36440091.950000003</v>
      </c>
    </row>
    <row r="27" spans="1:24" s="137" customFormat="1" x14ac:dyDescent="0.2">
      <c r="A27" s="141"/>
      <c r="B27" s="74" t="s">
        <v>472</v>
      </c>
      <c r="C27" s="56">
        <v>1022112.5</v>
      </c>
      <c r="D27" s="56">
        <v>0</v>
      </c>
      <c r="E27" s="56">
        <v>0</v>
      </c>
      <c r="F27" s="56">
        <v>0</v>
      </c>
      <c r="G27" s="56">
        <v>0</v>
      </c>
      <c r="H27" s="56">
        <v>0</v>
      </c>
      <c r="I27" s="56">
        <v>0</v>
      </c>
      <c r="J27" s="56">
        <v>0</v>
      </c>
      <c r="K27" s="56">
        <v>0</v>
      </c>
      <c r="L27" s="56">
        <v>1459121.15</v>
      </c>
      <c r="M27" s="56">
        <v>1062612.55</v>
      </c>
      <c r="N27" s="56">
        <v>0</v>
      </c>
      <c r="O27" s="56">
        <v>0</v>
      </c>
      <c r="P27" s="56">
        <v>0</v>
      </c>
      <c r="Q27" s="56">
        <v>0</v>
      </c>
      <c r="R27" s="56">
        <v>925834.4</v>
      </c>
      <c r="S27" s="56">
        <v>2454862.6</v>
      </c>
      <c r="T27" s="56">
        <v>0</v>
      </c>
      <c r="U27" s="56">
        <v>18300423.550000001</v>
      </c>
      <c r="V27" s="56">
        <v>22941601.649999999</v>
      </c>
      <c r="W27" s="56">
        <v>86191961.099999994</v>
      </c>
      <c r="X27" s="45">
        <v>134358529.5</v>
      </c>
    </row>
    <row r="28" spans="1:24" s="137" customFormat="1" x14ac:dyDescent="0.2">
      <c r="A28" s="141"/>
      <c r="B28" s="159" t="s">
        <v>13</v>
      </c>
      <c r="C28" s="45">
        <v>3869638.15</v>
      </c>
      <c r="D28" s="45">
        <v>607693.9</v>
      </c>
      <c r="E28" s="45">
        <v>763163.5</v>
      </c>
      <c r="F28" s="45">
        <v>625503.94999999995</v>
      </c>
      <c r="G28" s="45">
        <v>505662.65</v>
      </c>
      <c r="H28" s="45">
        <v>572687.55000000005</v>
      </c>
      <c r="I28" s="45">
        <v>968410.1</v>
      </c>
      <c r="J28" s="45">
        <v>1847967.95</v>
      </c>
      <c r="K28" s="45">
        <v>6551192.6500000004</v>
      </c>
      <c r="L28" s="45">
        <v>6891533.25</v>
      </c>
      <c r="M28" s="45">
        <v>5960651.7999999998</v>
      </c>
      <c r="N28" s="45">
        <v>4357439.7</v>
      </c>
      <c r="O28" s="45">
        <v>5158880.45</v>
      </c>
      <c r="P28" s="45">
        <v>8087464.5</v>
      </c>
      <c r="Q28" s="45">
        <v>5863196</v>
      </c>
      <c r="R28" s="45">
        <v>24366998.399999999</v>
      </c>
      <c r="S28" s="45">
        <v>36224559.799999997</v>
      </c>
      <c r="T28" s="45">
        <v>23423063.100000001</v>
      </c>
      <c r="U28" s="45">
        <v>45073635.350000001</v>
      </c>
      <c r="V28" s="45">
        <v>43754582.700000003</v>
      </c>
      <c r="W28" s="45">
        <v>102413856.09999999</v>
      </c>
      <c r="X28" s="45">
        <v>327887781.5</v>
      </c>
    </row>
    <row r="29" spans="1:24" s="137" customFormat="1" x14ac:dyDescent="0.2">
      <c r="A29" s="141"/>
    </row>
    <row r="30" spans="1:24" s="137" customFormat="1" x14ac:dyDescent="0.2">
      <c r="A30" s="141"/>
    </row>
    <row r="31" spans="1:24" s="137" customFormat="1" x14ac:dyDescent="0.2">
      <c r="A31" s="141"/>
    </row>
    <row r="32" spans="1:24" s="137" customFormat="1" x14ac:dyDescent="0.2">
      <c r="A32" s="141"/>
    </row>
    <row r="33" spans="1:1" s="137" customFormat="1" x14ac:dyDescent="0.2">
      <c r="A33" s="141"/>
    </row>
    <row r="34" spans="1:1" s="137" customFormat="1" x14ac:dyDescent="0.2">
      <c r="A34" s="141"/>
    </row>
    <row r="35" spans="1:1" s="137" customFormat="1" x14ac:dyDescent="0.2">
      <c r="A35" s="141"/>
    </row>
    <row r="36" spans="1:1" s="137" customFormat="1" x14ac:dyDescent="0.2">
      <c r="A36" s="141"/>
    </row>
    <row r="37" spans="1:1" s="137" customFormat="1" x14ac:dyDescent="0.2">
      <c r="A37" s="141"/>
    </row>
    <row r="38" spans="1:1" s="137" customFormat="1" x14ac:dyDescent="0.2">
      <c r="A38" s="141"/>
    </row>
    <row r="39" spans="1:1" s="137" customFormat="1" x14ac:dyDescent="0.2">
      <c r="A39" s="141"/>
    </row>
    <row r="40" spans="1:1" x14ac:dyDescent="0.2">
      <c r="A40" s="141"/>
    </row>
    <row r="41" spans="1:1" x14ac:dyDescent="0.2">
      <c r="A41" s="141"/>
    </row>
    <row r="42" spans="1:1" x14ac:dyDescent="0.2">
      <c r="A42" s="141"/>
    </row>
    <row r="43" spans="1:1" x14ac:dyDescent="0.2">
      <c r="A43" s="141"/>
    </row>
    <row r="44" spans="1:1" x14ac:dyDescent="0.2">
      <c r="A44" s="141"/>
    </row>
    <row r="45" spans="1:1" x14ac:dyDescent="0.2">
      <c r="A45" s="141"/>
    </row>
    <row r="46" spans="1:1" x14ac:dyDescent="0.2">
      <c r="A46" s="141"/>
    </row>
    <row r="47" spans="1:1" x14ac:dyDescent="0.2">
      <c r="A47" s="141"/>
    </row>
    <row r="48" spans="1:1" x14ac:dyDescent="0.2">
      <c r="A48" s="141"/>
    </row>
    <row r="49" spans="1:1" x14ac:dyDescent="0.2">
      <c r="A49" s="141"/>
    </row>
    <row r="50" spans="1:1" x14ac:dyDescent="0.2">
      <c r="A50" s="141"/>
    </row>
    <row r="51" spans="1:1" x14ac:dyDescent="0.2">
      <c r="A51" s="141"/>
    </row>
    <row r="52" spans="1:1" x14ac:dyDescent="0.2">
      <c r="A52" s="141"/>
    </row>
    <row r="53" spans="1:1" x14ac:dyDescent="0.2">
      <c r="A53" s="141"/>
    </row>
    <row r="54" spans="1:1" x14ac:dyDescent="0.2">
      <c r="A54" s="141"/>
    </row>
    <row r="55" spans="1:1" x14ac:dyDescent="0.2">
      <c r="A55" s="141"/>
    </row>
    <row r="56" spans="1:1" x14ac:dyDescent="0.2">
      <c r="A56" s="141"/>
    </row>
    <row r="57" spans="1:1" x14ac:dyDescent="0.2">
      <c r="A57" s="141"/>
    </row>
    <row r="58" spans="1:1" x14ac:dyDescent="0.2">
      <c r="A58" s="141"/>
    </row>
    <row r="59" spans="1:1" x14ac:dyDescent="0.2">
      <c r="A59" s="141"/>
    </row>
    <row r="60" spans="1:1" x14ac:dyDescent="0.2">
      <c r="A60" s="141"/>
    </row>
    <row r="61" spans="1:1" x14ac:dyDescent="0.2">
      <c r="A61" s="141"/>
    </row>
    <row r="62" spans="1:1" x14ac:dyDescent="0.2">
      <c r="A62" s="141"/>
    </row>
    <row r="63" spans="1:1" x14ac:dyDescent="0.2">
      <c r="A63" s="141"/>
    </row>
    <row r="64" spans="1:1" x14ac:dyDescent="0.2">
      <c r="A64" s="141"/>
    </row>
    <row r="65" spans="1:1" x14ac:dyDescent="0.2">
      <c r="A65" s="141"/>
    </row>
    <row r="66" spans="1:1" x14ac:dyDescent="0.2">
      <c r="A66" s="141"/>
    </row>
    <row r="67" spans="1:1" x14ac:dyDescent="0.2">
      <c r="A67" s="141"/>
    </row>
    <row r="68" spans="1:1" x14ac:dyDescent="0.2">
      <c r="A68" s="141"/>
    </row>
    <row r="69" spans="1:1" x14ac:dyDescent="0.2">
      <c r="A69" s="141"/>
    </row>
    <row r="70" spans="1:1" x14ac:dyDescent="0.2">
      <c r="A70" s="141"/>
    </row>
    <row r="71" spans="1:1" x14ac:dyDescent="0.2">
      <c r="A71" s="141"/>
    </row>
    <row r="72" spans="1:1" x14ac:dyDescent="0.2">
      <c r="A72" s="141"/>
    </row>
    <row r="73" spans="1:1" x14ac:dyDescent="0.2">
      <c r="A73" s="141"/>
    </row>
    <row r="74" spans="1:1" x14ac:dyDescent="0.2">
      <c r="A74" s="141"/>
    </row>
    <row r="75" spans="1:1" x14ac:dyDescent="0.2">
      <c r="A75" s="141"/>
    </row>
    <row r="76" spans="1:1" x14ac:dyDescent="0.2">
      <c r="A76" s="141"/>
    </row>
    <row r="77" spans="1:1" x14ac:dyDescent="0.2">
      <c r="A77" s="141"/>
    </row>
    <row r="78" spans="1:1" x14ac:dyDescent="0.2">
      <c r="A78" s="141"/>
    </row>
    <row r="79" spans="1:1" x14ac:dyDescent="0.2">
      <c r="A79" s="141"/>
    </row>
    <row r="80" spans="1:1" x14ac:dyDescent="0.2">
      <c r="A80" s="141"/>
    </row>
    <row r="81" spans="1:1" x14ac:dyDescent="0.2">
      <c r="A81" s="141"/>
    </row>
    <row r="82" spans="1:1" x14ac:dyDescent="0.2">
      <c r="A82" s="141"/>
    </row>
    <row r="83" spans="1:1" x14ac:dyDescent="0.2">
      <c r="A83" s="141"/>
    </row>
    <row r="84" spans="1:1" x14ac:dyDescent="0.2">
      <c r="A84" s="141"/>
    </row>
    <row r="85" spans="1:1" x14ac:dyDescent="0.2">
      <c r="A85" s="141"/>
    </row>
    <row r="86" spans="1:1" x14ac:dyDescent="0.2">
      <c r="A86" s="141"/>
    </row>
    <row r="87" spans="1:1" x14ac:dyDescent="0.2">
      <c r="A87" s="141"/>
    </row>
    <row r="88" spans="1:1" x14ac:dyDescent="0.2">
      <c r="A88" s="141"/>
    </row>
    <row r="89" spans="1:1" x14ac:dyDescent="0.2">
      <c r="A89" s="141"/>
    </row>
    <row r="90" spans="1:1" x14ac:dyDescent="0.2">
      <c r="A90" s="141"/>
    </row>
    <row r="91" spans="1:1" x14ac:dyDescent="0.2">
      <c r="A91" s="141"/>
    </row>
    <row r="92" spans="1:1" x14ac:dyDescent="0.2">
      <c r="A92" s="141"/>
    </row>
    <row r="93" spans="1:1" x14ac:dyDescent="0.2">
      <c r="A93" s="141"/>
    </row>
    <row r="94" spans="1:1" x14ac:dyDescent="0.2">
      <c r="A94" s="141"/>
    </row>
    <row r="95" spans="1:1" x14ac:dyDescent="0.2">
      <c r="A95" s="141"/>
    </row>
    <row r="96" spans="1:1" x14ac:dyDescent="0.2">
      <c r="A96" s="141"/>
    </row>
    <row r="97" spans="1:1" x14ac:dyDescent="0.2">
      <c r="A97" s="141"/>
    </row>
    <row r="98" spans="1:1" x14ac:dyDescent="0.2">
      <c r="A98" s="141"/>
    </row>
    <row r="99" spans="1:1" x14ac:dyDescent="0.2">
      <c r="A99" s="141"/>
    </row>
    <row r="100" spans="1:1" x14ac:dyDescent="0.2">
      <c r="A100" s="141"/>
    </row>
    <row r="101" spans="1:1" x14ac:dyDescent="0.2">
      <c r="A101" s="141"/>
    </row>
    <row r="102" spans="1:1" x14ac:dyDescent="0.2">
      <c r="A102" s="141"/>
    </row>
    <row r="103" spans="1:1" x14ac:dyDescent="0.2">
      <c r="A103" s="141"/>
    </row>
    <row r="104" spans="1:1" x14ac:dyDescent="0.2">
      <c r="A104" s="141"/>
    </row>
    <row r="105" spans="1:1" x14ac:dyDescent="0.2">
      <c r="A105" s="141"/>
    </row>
    <row r="106" spans="1:1" x14ac:dyDescent="0.2">
      <c r="A106" s="141"/>
    </row>
    <row r="107" spans="1:1" x14ac:dyDescent="0.2">
      <c r="A107" s="141"/>
    </row>
    <row r="108" spans="1:1" x14ac:dyDescent="0.2">
      <c r="A108" s="141"/>
    </row>
    <row r="109" spans="1:1" x14ac:dyDescent="0.2">
      <c r="A109" s="141"/>
    </row>
    <row r="110" spans="1:1" x14ac:dyDescent="0.2">
      <c r="A110" s="141"/>
    </row>
    <row r="111" spans="1:1" x14ac:dyDescent="0.2">
      <c r="A111" s="141"/>
    </row>
    <row r="112" spans="1:1" x14ac:dyDescent="0.2">
      <c r="A112" s="141"/>
    </row>
    <row r="113" spans="1:1" x14ac:dyDescent="0.2">
      <c r="A113" s="141"/>
    </row>
    <row r="114" spans="1:1" x14ac:dyDescent="0.2">
      <c r="A114" s="141"/>
    </row>
    <row r="115" spans="1:1" x14ac:dyDescent="0.2">
      <c r="A115" s="141"/>
    </row>
    <row r="116" spans="1:1" x14ac:dyDescent="0.2">
      <c r="A116" s="141"/>
    </row>
    <row r="117" spans="1:1" x14ac:dyDescent="0.2">
      <c r="A117" s="141"/>
    </row>
    <row r="118" spans="1:1" x14ac:dyDescent="0.2">
      <c r="A118" s="141"/>
    </row>
    <row r="119" spans="1:1" x14ac:dyDescent="0.2">
      <c r="A119" s="141"/>
    </row>
    <row r="120" spans="1:1" x14ac:dyDescent="0.2">
      <c r="A120" s="141"/>
    </row>
    <row r="121" spans="1:1" x14ac:dyDescent="0.2">
      <c r="A121" s="141"/>
    </row>
    <row r="122" spans="1:1" x14ac:dyDescent="0.2">
      <c r="A122" s="141"/>
    </row>
    <row r="123" spans="1:1" x14ac:dyDescent="0.2">
      <c r="A123" s="141"/>
    </row>
    <row r="124" spans="1:1" x14ac:dyDescent="0.2">
      <c r="A124" s="141"/>
    </row>
    <row r="125" spans="1:1" x14ac:dyDescent="0.2">
      <c r="A125" s="141"/>
    </row>
    <row r="126" spans="1:1" x14ac:dyDescent="0.2">
      <c r="A126" s="141"/>
    </row>
    <row r="127" spans="1:1" x14ac:dyDescent="0.2">
      <c r="A127" s="141"/>
    </row>
    <row r="128" spans="1:1" x14ac:dyDescent="0.2">
      <c r="A128" s="141"/>
    </row>
    <row r="129" spans="1:1" x14ac:dyDescent="0.2">
      <c r="A129" s="141"/>
    </row>
    <row r="130" spans="1:1" x14ac:dyDescent="0.2">
      <c r="A130" s="141"/>
    </row>
    <row r="131" spans="1:1" x14ac:dyDescent="0.2">
      <c r="A131" s="141"/>
    </row>
    <row r="132" spans="1:1" x14ac:dyDescent="0.2">
      <c r="A132" s="141"/>
    </row>
    <row r="133" spans="1:1" x14ac:dyDescent="0.2">
      <c r="A133" s="141"/>
    </row>
    <row r="134" spans="1:1" x14ac:dyDescent="0.2">
      <c r="A134" s="141"/>
    </row>
    <row r="135" spans="1:1" x14ac:dyDescent="0.2">
      <c r="A135" s="141"/>
    </row>
    <row r="136" spans="1:1" x14ac:dyDescent="0.2">
      <c r="A136" s="141"/>
    </row>
    <row r="137" spans="1:1" x14ac:dyDescent="0.2">
      <c r="A137" s="141"/>
    </row>
    <row r="138" spans="1:1" x14ac:dyDescent="0.2">
      <c r="A138" s="141"/>
    </row>
    <row r="139" spans="1:1" x14ac:dyDescent="0.2">
      <c r="A139" s="141"/>
    </row>
    <row r="140" spans="1:1" x14ac:dyDescent="0.2">
      <c r="A140" s="141"/>
    </row>
    <row r="141" spans="1:1" x14ac:dyDescent="0.2">
      <c r="A141" s="141"/>
    </row>
    <row r="142" spans="1:1" x14ac:dyDescent="0.2">
      <c r="A142" s="141"/>
    </row>
    <row r="143" spans="1:1" x14ac:dyDescent="0.2">
      <c r="A143" s="141"/>
    </row>
    <row r="144" spans="1:1" x14ac:dyDescent="0.2">
      <c r="A144" s="141"/>
    </row>
    <row r="145" spans="1:1" x14ac:dyDescent="0.2">
      <c r="A145" s="141"/>
    </row>
    <row r="146" spans="1:1" x14ac:dyDescent="0.2">
      <c r="A146" s="141"/>
    </row>
    <row r="147" spans="1:1" x14ac:dyDescent="0.2">
      <c r="A147" s="141"/>
    </row>
    <row r="148" spans="1:1" x14ac:dyDescent="0.2">
      <c r="A148" s="141"/>
    </row>
    <row r="149" spans="1:1" x14ac:dyDescent="0.2">
      <c r="A149" s="141"/>
    </row>
    <row r="150" spans="1:1" x14ac:dyDescent="0.2">
      <c r="A150" s="141"/>
    </row>
    <row r="151" spans="1:1" x14ac:dyDescent="0.2">
      <c r="A151" s="141"/>
    </row>
    <row r="152" spans="1:1" x14ac:dyDescent="0.2">
      <c r="A152" s="141"/>
    </row>
    <row r="153" spans="1:1" x14ac:dyDescent="0.2">
      <c r="A153" s="141"/>
    </row>
    <row r="154" spans="1:1" x14ac:dyDescent="0.2">
      <c r="A154" s="141"/>
    </row>
    <row r="155" spans="1:1" x14ac:dyDescent="0.2">
      <c r="A155" s="141"/>
    </row>
    <row r="156" spans="1:1" x14ac:dyDescent="0.2">
      <c r="A156" s="141"/>
    </row>
    <row r="157" spans="1:1" x14ac:dyDescent="0.2">
      <c r="A157" s="141"/>
    </row>
    <row r="158" spans="1:1" x14ac:dyDescent="0.2">
      <c r="A158" s="141"/>
    </row>
    <row r="159" spans="1:1" x14ac:dyDescent="0.2">
      <c r="A159" s="141"/>
    </row>
    <row r="160" spans="1:1" x14ac:dyDescent="0.2">
      <c r="A160" s="141"/>
    </row>
    <row r="161" spans="1:1" x14ac:dyDescent="0.2">
      <c r="A161" s="141"/>
    </row>
    <row r="162" spans="1:1" x14ac:dyDescent="0.2">
      <c r="A162" s="141"/>
    </row>
    <row r="163" spans="1:1" x14ac:dyDescent="0.2">
      <c r="A163" s="141"/>
    </row>
    <row r="164" spans="1:1" x14ac:dyDescent="0.2">
      <c r="A164" s="141"/>
    </row>
    <row r="165" spans="1:1" x14ac:dyDescent="0.2">
      <c r="A165" s="141"/>
    </row>
    <row r="166" spans="1:1" x14ac:dyDescent="0.2">
      <c r="A166" s="141"/>
    </row>
    <row r="167" spans="1:1" x14ac:dyDescent="0.2">
      <c r="A167" s="141"/>
    </row>
    <row r="168" spans="1:1" x14ac:dyDescent="0.2">
      <c r="A168" s="141"/>
    </row>
    <row r="169" spans="1:1" x14ac:dyDescent="0.2">
      <c r="A169" s="141"/>
    </row>
    <row r="170" spans="1:1" x14ac:dyDescent="0.2">
      <c r="A170" s="141"/>
    </row>
    <row r="171" spans="1:1" x14ac:dyDescent="0.2">
      <c r="A171" s="141"/>
    </row>
    <row r="172" spans="1:1" x14ac:dyDescent="0.2">
      <c r="A172" s="141"/>
    </row>
    <row r="173" spans="1:1" x14ac:dyDescent="0.2">
      <c r="A173" s="141"/>
    </row>
    <row r="174" spans="1:1" x14ac:dyDescent="0.2">
      <c r="A174" s="141"/>
    </row>
    <row r="175" spans="1:1" x14ac:dyDescent="0.2">
      <c r="A175" s="141"/>
    </row>
    <row r="176" spans="1:1" x14ac:dyDescent="0.2">
      <c r="A176" s="141"/>
    </row>
    <row r="177" spans="1:1" x14ac:dyDescent="0.2">
      <c r="A177" s="141"/>
    </row>
    <row r="178" spans="1:1" x14ac:dyDescent="0.2">
      <c r="A178" s="141"/>
    </row>
    <row r="179" spans="1:1" x14ac:dyDescent="0.2">
      <c r="A179" s="141"/>
    </row>
    <row r="180" spans="1:1" x14ac:dyDescent="0.2">
      <c r="A180" s="141"/>
    </row>
    <row r="181" spans="1:1" x14ac:dyDescent="0.2">
      <c r="A181" s="141"/>
    </row>
    <row r="182" spans="1:1" x14ac:dyDescent="0.2">
      <c r="A182" s="141"/>
    </row>
    <row r="183" spans="1:1" x14ac:dyDescent="0.2">
      <c r="A183" s="141"/>
    </row>
    <row r="184" spans="1:1" x14ac:dyDescent="0.2">
      <c r="A184" s="141"/>
    </row>
    <row r="185" spans="1:1" x14ac:dyDescent="0.2">
      <c r="A185" s="141"/>
    </row>
    <row r="186" spans="1:1" x14ac:dyDescent="0.2">
      <c r="A186" s="141"/>
    </row>
    <row r="187" spans="1:1" x14ac:dyDescent="0.2">
      <c r="A187" s="141"/>
    </row>
    <row r="188" spans="1:1" x14ac:dyDescent="0.2">
      <c r="A188" s="141"/>
    </row>
    <row r="189" spans="1:1" x14ac:dyDescent="0.2">
      <c r="A189" s="141"/>
    </row>
    <row r="190" spans="1:1" x14ac:dyDescent="0.2">
      <c r="A190" s="141"/>
    </row>
    <row r="191" spans="1:1" x14ac:dyDescent="0.2">
      <c r="A191" s="141"/>
    </row>
    <row r="192" spans="1:1" x14ac:dyDescent="0.2">
      <c r="A192" s="141"/>
    </row>
    <row r="193" spans="1:1" x14ac:dyDescent="0.2">
      <c r="A193" s="141"/>
    </row>
    <row r="194" spans="1:1" x14ac:dyDescent="0.2">
      <c r="A194" s="141"/>
    </row>
    <row r="195" spans="1:1" x14ac:dyDescent="0.2">
      <c r="A195" s="141"/>
    </row>
    <row r="196" spans="1:1" x14ac:dyDescent="0.2">
      <c r="A196" s="141"/>
    </row>
    <row r="197" spans="1:1" x14ac:dyDescent="0.2">
      <c r="A197" s="141"/>
    </row>
    <row r="198" spans="1:1" x14ac:dyDescent="0.2">
      <c r="A198" s="141"/>
    </row>
    <row r="199" spans="1:1" x14ac:dyDescent="0.2">
      <c r="A199" s="141"/>
    </row>
    <row r="200" spans="1:1" x14ac:dyDescent="0.2">
      <c r="A200" s="141"/>
    </row>
    <row r="201" spans="1:1" x14ac:dyDescent="0.2">
      <c r="A201" s="141"/>
    </row>
    <row r="202" spans="1:1" x14ac:dyDescent="0.2">
      <c r="A202" s="141"/>
    </row>
    <row r="203" spans="1:1" x14ac:dyDescent="0.2">
      <c r="A203" s="141"/>
    </row>
    <row r="204" spans="1:1" x14ac:dyDescent="0.2">
      <c r="A204" s="141"/>
    </row>
    <row r="205" spans="1:1" x14ac:dyDescent="0.2">
      <c r="A205" s="141"/>
    </row>
    <row r="206" spans="1:1" x14ac:dyDescent="0.2">
      <c r="A206" s="141"/>
    </row>
    <row r="207" spans="1:1" x14ac:dyDescent="0.2">
      <c r="A207" s="141"/>
    </row>
    <row r="208" spans="1:1" x14ac:dyDescent="0.2">
      <c r="A208" s="141"/>
    </row>
    <row r="209" spans="1:1" x14ac:dyDescent="0.2">
      <c r="A209" s="141"/>
    </row>
    <row r="210" spans="1:1" x14ac:dyDescent="0.2">
      <c r="A210" s="141"/>
    </row>
    <row r="211" spans="1:1" x14ac:dyDescent="0.2">
      <c r="A211" s="141"/>
    </row>
    <row r="212" spans="1:1" x14ac:dyDescent="0.2">
      <c r="A212" s="141"/>
    </row>
    <row r="213" spans="1:1" x14ac:dyDescent="0.2">
      <c r="A213" s="141"/>
    </row>
    <row r="214" spans="1:1" x14ac:dyDescent="0.2">
      <c r="A214" s="141"/>
    </row>
    <row r="215" spans="1:1" x14ac:dyDescent="0.2">
      <c r="A215" s="141"/>
    </row>
    <row r="216" spans="1:1" x14ac:dyDescent="0.2">
      <c r="A216" s="141"/>
    </row>
    <row r="217" spans="1:1" x14ac:dyDescent="0.2">
      <c r="A217" s="141"/>
    </row>
    <row r="218" spans="1:1" x14ac:dyDescent="0.2">
      <c r="A218" s="141"/>
    </row>
    <row r="219" spans="1:1" x14ac:dyDescent="0.2">
      <c r="A219" s="141"/>
    </row>
    <row r="220" spans="1:1" x14ac:dyDescent="0.2">
      <c r="A220" s="141"/>
    </row>
    <row r="221" spans="1:1" x14ac:dyDescent="0.2">
      <c r="A221" s="141"/>
    </row>
    <row r="222" spans="1:1" x14ac:dyDescent="0.2">
      <c r="A222" s="141"/>
    </row>
    <row r="223" spans="1:1" x14ac:dyDescent="0.2">
      <c r="A223" s="141"/>
    </row>
    <row r="224" spans="1:1" x14ac:dyDescent="0.2">
      <c r="A224" s="141"/>
    </row>
    <row r="225" spans="1:1" x14ac:dyDescent="0.2">
      <c r="A225" s="141"/>
    </row>
    <row r="226" spans="1:1" x14ac:dyDescent="0.2">
      <c r="A226" s="141"/>
    </row>
    <row r="227" spans="1:1" x14ac:dyDescent="0.2">
      <c r="A227" s="141"/>
    </row>
  </sheetData>
  <mergeCells count="3">
    <mergeCell ref="B4:B5"/>
    <mergeCell ref="B1:W1"/>
    <mergeCell ref="C4:W4"/>
  </mergeCells>
  <pageMargins left="0.70866141732283472" right="0.70866141732283472" top="0.78740157480314965" bottom="0.78740157480314965"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theme="0" tint="-0.34998626667073579"/>
  </sheetPr>
  <dimension ref="A1:X227"/>
  <sheetViews>
    <sheetView view="pageBreakPreview" zoomScaleNormal="100" zoomScaleSheetLayoutView="100" workbookViewId="0">
      <pane xSplit="2" ySplit="5" topLeftCell="C6" activePane="bottomRight" state="frozen"/>
      <selection pane="topRight" activeCell="C1" sqref="C1"/>
      <selection pane="bottomLeft" activeCell="A6" sqref="A6"/>
      <selection pane="bottomRight" activeCell="B1" sqref="B1:W1"/>
    </sheetView>
  </sheetViews>
  <sheetFormatPr baseColWidth="10" defaultRowHeight="12.75" x14ac:dyDescent="0.2"/>
  <cols>
    <col min="1" max="1" width="2" style="11" customWidth="1"/>
    <col min="2" max="2" width="12.85546875" style="11" bestFit="1" customWidth="1"/>
    <col min="3" max="23" width="12.42578125" style="11" bestFit="1" customWidth="1"/>
    <col min="24" max="24" width="13.28515625" style="11" bestFit="1" customWidth="1"/>
    <col min="25" max="16384" width="11.42578125" style="11"/>
  </cols>
  <sheetData>
    <row r="1" spans="1:24" ht="15.75" x14ac:dyDescent="0.2">
      <c r="B1" s="269" t="str">
        <f>Inhaltsverzeichnis!B38&amp;" "&amp;Inhaltsverzeichnis!C38&amp;" "&amp;Inhaltsverzeichnis!E38</f>
        <v>Tabelle 10e: Kapitalsteuer nach Reingewinn- und Eigenkapitalklassen, 2014, in Franken</v>
      </c>
      <c r="C1" s="269"/>
      <c r="D1" s="269"/>
      <c r="E1" s="269"/>
      <c r="F1" s="269"/>
      <c r="G1" s="269"/>
      <c r="H1" s="269"/>
      <c r="I1" s="269"/>
      <c r="J1" s="269"/>
      <c r="K1" s="269"/>
      <c r="L1" s="269"/>
      <c r="M1" s="269"/>
      <c r="N1" s="269"/>
      <c r="O1" s="269"/>
      <c r="P1" s="269"/>
      <c r="Q1" s="269"/>
      <c r="R1" s="269"/>
      <c r="S1" s="269"/>
      <c r="T1" s="269"/>
      <c r="U1" s="269"/>
      <c r="V1" s="269"/>
      <c r="W1" s="269"/>
    </row>
    <row r="2" spans="1:24" x14ac:dyDescent="0.2">
      <c r="A2" s="68"/>
      <c r="B2" s="141"/>
    </row>
    <row r="3" spans="1:24" x14ac:dyDescent="0.2">
      <c r="A3" s="68"/>
    </row>
    <row r="4" spans="1:24" s="107" customFormat="1" x14ac:dyDescent="0.2">
      <c r="A4" s="90"/>
      <c r="B4" s="303" t="s">
        <v>428</v>
      </c>
      <c r="C4" s="314" t="s">
        <v>351</v>
      </c>
      <c r="D4" s="315"/>
      <c r="E4" s="315"/>
      <c r="F4" s="315"/>
      <c r="G4" s="315"/>
      <c r="H4" s="315"/>
      <c r="I4" s="315"/>
      <c r="J4" s="315"/>
      <c r="K4" s="315"/>
      <c r="L4" s="315"/>
      <c r="M4" s="315"/>
      <c r="N4" s="315"/>
      <c r="O4" s="315"/>
      <c r="P4" s="315"/>
      <c r="Q4" s="315"/>
      <c r="R4" s="315"/>
      <c r="S4" s="315"/>
      <c r="T4" s="315"/>
      <c r="U4" s="315"/>
      <c r="V4" s="315"/>
      <c r="W4" s="315"/>
      <c r="X4" s="184"/>
    </row>
    <row r="5" spans="1:24" s="107" customFormat="1" ht="26.25" customHeight="1" x14ac:dyDescent="0.2">
      <c r="A5" s="90"/>
      <c r="B5" s="297"/>
      <c r="C5" s="108" t="s">
        <v>452</v>
      </c>
      <c r="D5" s="108" t="s">
        <v>433</v>
      </c>
      <c r="E5" s="108" t="s">
        <v>434</v>
      </c>
      <c r="F5" s="108" t="s">
        <v>435</v>
      </c>
      <c r="G5" s="108" t="s">
        <v>436</v>
      </c>
      <c r="H5" s="108" t="s">
        <v>437</v>
      </c>
      <c r="I5" s="108" t="s">
        <v>438</v>
      </c>
      <c r="J5" s="108" t="s">
        <v>439</v>
      </c>
      <c r="K5" s="108" t="s">
        <v>440</v>
      </c>
      <c r="L5" s="108" t="s">
        <v>441</v>
      </c>
      <c r="M5" s="108" t="s">
        <v>442</v>
      </c>
      <c r="N5" s="108" t="s">
        <v>443</v>
      </c>
      <c r="O5" s="108" t="s">
        <v>444</v>
      </c>
      <c r="P5" s="108" t="s">
        <v>445</v>
      </c>
      <c r="Q5" s="108" t="s">
        <v>446</v>
      </c>
      <c r="R5" s="108" t="s">
        <v>447</v>
      </c>
      <c r="S5" s="108" t="s">
        <v>448</v>
      </c>
      <c r="T5" s="108" t="s">
        <v>449</v>
      </c>
      <c r="U5" s="108" t="s">
        <v>450</v>
      </c>
      <c r="V5" s="108" t="s">
        <v>451</v>
      </c>
      <c r="W5" s="108" t="s">
        <v>352</v>
      </c>
      <c r="X5" s="108" t="s">
        <v>13</v>
      </c>
    </row>
    <row r="6" spans="1:24" s="57" customFormat="1" x14ac:dyDescent="0.2">
      <c r="A6" s="68"/>
      <c r="B6" s="72" t="s">
        <v>232</v>
      </c>
      <c r="C6" s="56">
        <v>51938.451569999997</v>
      </c>
      <c r="D6" s="56">
        <v>154651.8847</v>
      </c>
      <c r="E6" s="56">
        <v>1321778.48</v>
      </c>
      <c r="F6" s="56">
        <v>181480.19399999999</v>
      </c>
      <c r="G6" s="56">
        <v>137256.3248</v>
      </c>
      <c r="H6" s="56">
        <v>232646.1133</v>
      </c>
      <c r="I6" s="56">
        <v>164333.44020000001</v>
      </c>
      <c r="J6" s="56">
        <v>147169.23730000001</v>
      </c>
      <c r="K6" s="56">
        <v>945077.41859999998</v>
      </c>
      <c r="L6" s="56">
        <v>290454.86570000002</v>
      </c>
      <c r="M6" s="56">
        <v>167223.34220000001</v>
      </c>
      <c r="N6" s="56">
        <v>139523.54999999999</v>
      </c>
      <c r="O6" s="56">
        <v>133282.65</v>
      </c>
      <c r="P6" s="56">
        <v>184905.35</v>
      </c>
      <c r="Q6" s="56">
        <v>170637.15</v>
      </c>
      <c r="R6" s="56">
        <v>546380.75</v>
      </c>
      <c r="S6" s="56">
        <v>881177.55</v>
      </c>
      <c r="T6" s="56">
        <v>668059.1</v>
      </c>
      <c r="U6" s="56">
        <v>575290.4</v>
      </c>
      <c r="V6" s="56">
        <v>689394.3</v>
      </c>
      <c r="W6" s="56">
        <v>1600646.5</v>
      </c>
      <c r="X6" s="45">
        <v>9383307.0519999992</v>
      </c>
    </row>
    <row r="7" spans="1:24" s="57" customFormat="1" x14ac:dyDescent="0.2">
      <c r="A7" s="68"/>
      <c r="B7" s="72" t="s">
        <v>453</v>
      </c>
      <c r="C7" s="56">
        <v>1691.4799720000001</v>
      </c>
      <c r="D7" s="56">
        <v>5545.2362499999999</v>
      </c>
      <c r="E7" s="56">
        <v>80183.17628</v>
      </c>
      <c r="F7" s="56">
        <v>21350.536670000001</v>
      </c>
      <c r="G7" s="56">
        <v>13729.01</v>
      </c>
      <c r="H7" s="56">
        <v>23890.73978</v>
      </c>
      <c r="I7" s="56">
        <v>14552.34389</v>
      </c>
      <c r="J7" s="56">
        <v>7984.1549999999997</v>
      </c>
      <c r="K7" s="56">
        <v>63819.786919999999</v>
      </c>
      <c r="L7" s="56">
        <v>16029.31</v>
      </c>
      <c r="M7" s="56">
        <v>8580.6666669999995</v>
      </c>
      <c r="N7" s="56">
        <v>6958.6</v>
      </c>
      <c r="O7" s="56">
        <v>2627.85</v>
      </c>
      <c r="P7" s="56">
        <v>3952.95</v>
      </c>
      <c r="Q7" s="56">
        <v>7828.15</v>
      </c>
      <c r="R7" s="56">
        <v>8531.65</v>
      </c>
      <c r="S7" s="56">
        <v>37914.199999999997</v>
      </c>
      <c r="T7" s="56">
        <v>0</v>
      </c>
      <c r="U7" s="56">
        <v>13335.75</v>
      </c>
      <c r="V7" s="56">
        <v>0</v>
      </c>
      <c r="W7" s="56">
        <v>0</v>
      </c>
      <c r="X7" s="45">
        <v>338505.59139999998</v>
      </c>
    </row>
    <row r="8" spans="1:24" s="57" customFormat="1" x14ac:dyDescent="0.2">
      <c r="A8" s="68"/>
      <c r="B8" s="72" t="s">
        <v>454</v>
      </c>
      <c r="C8" s="56">
        <v>4146.3346110000002</v>
      </c>
      <c r="D8" s="56">
        <v>4457.8744859999997</v>
      </c>
      <c r="E8" s="56">
        <v>119830.6272</v>
      </c>
      <c r="F8" s="56">
        <v>32001.883890000001</v>
      </c>
      <c r="G8" s="56">
        <v>22217.386999999999</v>
      </c>
      <c r="H8" s="56">
        <v>20558.65667</v>
      </c>
      <c r="I8" s="56">
        <v>26766.86</v>
      </c>
      <c r="J8" s="56">
        <v>15687.296109999999</v>
      </c>
      <c r="K8" s="56">
        <v>97939.452510000003</v>
      </c>
      <c r="L8" s="56">
        <v>32840.813329999997</v>
      </c>
      <c r="M8" s="56">
        <v>19092.016670000001</v>
      </c>
      <c r="N8" s="56">
        <v>12557.65</v>
      </c>
      <c r="O8" s="56">
        <v>13385.1</v>
      </c>
      <c r="P8" s="56">
        <v>16842.599999999999</v>
      </c>
      <c r="Q8" s="56">
        <v>10354.549999999999</v>
      </c>
      <c r="R8" s="56">
        <v>49822.75</v>
      </c>
      <c r="S8" s="56">
        <v>40446.85</v>
      </c>
      <c r="T8" s="56">
        <v>22018.35</v>
      </c>
      <c r="U8" s="56">
        <v>12360.55</v>
      </c>
      <c r="V8" s="56">
        <v>0</v>
      </c>
      <c r="W8" s="56">
        <v>0</v>
      </c>
      <c r="X8" s="45">
        <v>573327.60250000004</v>
      </c>
    </row>
    <row r="9" spans="1:24" s="57" customFormat="1" x14ac:dyDescent="0.2">
      <c r="A9" s="68"/>
      <c r="B9" s="72" t="s">
        <v>455</v>
      </c>
      <c r="C9" s="56">
        <v>1020.233333</v>
      </c>
      <c r="D9" s="56">
        <v>1099.166667</v>
      </c>
      <c r="E9" s="56">
        <v>17745.97222</v>
      </c>
      <c r="F9" s="56">
        <v>6740.5666670000001</v>
      </c>
      <c r="G9" s="56">
        <v>5385.4722220000003</v>
      </c>
      <c r="H9" s="56">
        <v>3945.2</v>
      </c>
      <c r="I9" s="56">
        <v>3934.8833330000002</v>
      </c>
      <c r="J9" s="56">
        <v>4807.122222</v>
      </c>
      <c r="K9" s="56">
        <v>18952.118890000002</v>
      </c>
      <c r="L9" s="56">
        <v>7174.7983329999997</v>
      </c>
      <c r="M9" s="56">
        <v>3384.4738889999999</v>
      </c>
      <c r="N9" s="56">
        <v>5145.95</v>
      </c>
      <c r="O9" s="56">
        <v>9219.2999999999993</v>
      </c>
      <c r="P9" s="56">
        <v>13841.4</v>
      </c>
      <c r="Q9" s="56">
        <v>12940.2</v>
      </c>
      <c r="R9" s="56">
        <v>23627.9</v>
      </c>
      <c r="S9" s="56">
        <v>38172.800000000003</v>
      </c>
      <c r="T9" s="56">
        <v>21890.5</v>
      </c>
      <c r="U9" s="56">
        <v>13995.65</v>
      </c>
      <c r="V9" s="56">
        <v>0</v>
      </c>
      <c r="W9" s="56">
        <v>0</v>
      </c>
      <c r="X9" s="45">
        <v>213023.7078</v>
      </c>
    </row>
    <row r="10" spans="1:24" s="57" customFormat="1" x14ac:dyDescent="0.2">
      <c r="A10" s="68"/>
      <c r="B10" s="72" t="s">
        <v>456</v>
      </c>
      <c r="C10" s="56">
        <v>0</v>
      </c>
      <c r="D10" s="56">
        <v>4.1666666670000003</v>
      </c>
      <c r="E10" s="56">
        <v>227.48888890000001</v>
      </c>
      <c r="F10" s="56">
        <v>440.81111110000001</v>
      </c>
      <c r="G10" s="56">
        <v>0</v>
      </c>
      <c r="H10" s="56">
        <v>0</v>
      </c>
      <c r="I10" s="56">
        <v>17.25</v>
      </c>
      <c r="J10" s="56">
        <v>18.45</v>
      </c>
      <c r="K10" s="56">
        <v>0</v>
      </c>
      <c r="L10" s="56">
        <v>0</v>
      </c>
      <c r="M10" s="56">
        <v>0</v>
      </c>
      <c r="N10" s="56">
        <v>0</v>
      </c>
      <c r="O10" s="56">
        <v>405.4</v>
      </c>
      <c r="P10" s="56">
        <v>5126.55</v>
      </c>
      <c r="Q10" s="56">
        <v>5240.3</v>
      </c>
      <c r="R10" s="56">
        <v>23862.1</v>
      </c>
      <c r="S10" s="56">
        <v>25584.5</v>
      </c>
      <c r="T10" s="56">
        <v>12181</v>
      </c>
      <c r="U10" s="56">
        <v>0</v>
      </c>
      <c r="V10" s="56">
        <v>0</v>
      </c>
      <c r="W10" s="56">
        <v>0</v>
      </c>
      <c r="X10" s="45">
        <v>73108.016669999997</v>
      </c>
    </row>
    <row r="11" spans="1:24" s="57" customFormat="1" x14ac:dyDescent="0.2">
      <c r="A11" s="68"/>
      <c r="B11" s="72" t="s">
        <v>457</v>
      </c>
      <c r="C11" s="56">
        <v>0</v>
      </c>
      <c r="D11" s="56">
        <v>0</v>
      </c>
      <c r="E11" s="56">
        <v>0</v>
      </c>
      <c r="F11" s="56">
        <v>0</v>
      </c>
      <c r="G11" s="56">
        <v>0</v>
      </c>
      <c r="H11" s="56">
        <v>0</v>
      </c>
      <c r="I11" s="56">
        <v>0</v>
      </c>
      <c r="J11" s="56">
        <v>0</v>
      </c>
      <c r="K11" s="56">
        <v>0</v>
      </c>
      <c r="L11" s="56">
        <v>0</v>
      </c>
      <c r="M11" s="56">
        <v>0</v>
      </c>
      <c r="N11" s="56">
        <v>0</v>
      </c>
      <c r="O11" s="56">
        <v>199.95</v>
      </c>
      <c r="P11" s="56">
        <v>22.35</v>
      </c>
      <c r="Q11" s="56">
        <v>1742.95</v>
      </c>
      <c r="R11" s="56">
        <v>13425.5</v>
      </c>
      <c r="S11" s="56">
        <v>19316.349999999999</v>
      </c>
      <c r="T11" s="56">
        <v>15357.85</v>
      </c>
      <c r="U11" s="56">
        <v>20943.900000000001</v>
      </c>
      <c r="V11" s="56">
        <v>24067.35</v>
      </c>
      <c r="W11" s="56">
        <v>0</v>
      </c>
      <c r="X11" s="45">
        <v>95076.2</v>
      </c>
    </row>
    <row r="12" spans="1:24" s="57" customFormat="1" x14ac:dyDescent="0.2">
      <c r="A12" s="68"/>
      <c r="B12" s="72" t="s">
        <v>458</v>
      </c>
      <c r="C12" s="56">
        <v>0</v>
      </c>
      <c r="D12" s="56">
        <v>0</v>
      </c>
      <c r="E12" s="56">
        <v>0</v>
      </c>
      <c r="F12" s="56">
        <v>0</v>
      </c>
      <c r="G12" s="56">
        <v>0</v>
      </c>
      <c r="H12" s="56">
        <v>0</v>
      </c>
      <c r="I12" s="56">
        <v>0</v>
      </c>
      <c r="J12" s="56">
        <v>0</v>
      </c>
      <c r="K12" s="56">
        <v>0</v>
      </c>
      <c r="L12" s="56">
        <v>0</v>
      </c>
      <c r="M12" s="56">
        <v>0</v>
      </c>
      <c r="N12" s="56">
        <v>0</v>
      </c>
      <c r="O12" s="56">
        <v>0</v>
      </c>
      <c r="P12" s="56">
        <v>0</v>
      </c>
      <c r="Q12" s="56">
        <v>0</v>
      </c>
      <c r="R12" s="56">
        <v>11592.1</v>
      </c>
      <c r="S12" s="56">
        <v>26885.599999999999</v>
      </c>
      <c r="T12" s="56">
        <v>0</v>
      </c>
      <c r="U12" s="56">
        <v>16618.5</v>
      </c>
      <c r="V12" s="56">
        <v>0</v>
      </c>
      <c r="W12" s="56">
        <v>0</v>
      </c>
      <c r="X12" s="45">
        <v>55096.2</v>
      </c>
    </row>
    <row r="13" spans="1:24" s="57" customFormat="1" x14ac:dyDescent="0.2">
      <c r="A13" s="68"/>
      <c r="B13" s="72" t="s">
        <v>459</v>
      </c>
      <c r="C13" s="56">
        <v>0</v>
      </c>
      <c r="D13" s="56">
        <v>0</v>
      </c>
      <c r="E13" s="56">
        <v>0</v>
      </c>
      <c r="F13" s="56">
        <v>0</v>
      </c>
      <c r="G13" s="56">
        <v>0</v>
      </c>
      <c r="H13" s="56">
        <v>0</v>
      </c>
      <c r="I13" s="56">
        <v>0</v>
      </c>
      <c r="J13" s="56">
        <v>0</v>
      </c>
      <c r="K13" s="56">
        <v>0</v>
      </c>
      <c r="L13" s="56">
        <v>0</v>
      </c>
      <c r="M13" s="56">
        <v>0</v>
      </c>
      <c r="N13" s="56">
        <v>0</v>
      </c>
      <c r="O13" s="56">
        <v>0</v>
      </c>
      <c r="P13" s="56">
        <v>0</v>
      </c>
      <c r="Q13" s="56">
        <v>0</v>
      </c>
      <c r="R13" s="56">
        <v>5695</v>
      </c>
      <c r="S13" s="56">
        <v>19922</v>
      </c>
      <c r="T13" s="56">
        <v>11505.05</v>
      </c>
      <c r="U13" s="56">
        <v>0</v>
      </c>
      <c r="V13" s="56">
        <v>0</v>
      </c>
      <c r="W13" s="56">
        <v>0</v>
      </c>
      <c r="X13" s="45">
        <v>37122.050000000003</v>
      </c>
    </row>
    <row r="14" spans="1:24" s="57" customFormat="1" x14ac:dyDescent="0.2">
      <c r="A14" s="68"/>
      <c r="B14" s="72" t="s">
        <v>460</v>
      </c>
      <c r="C14" s="56">
        <v>0</v>
      </c>
      <c r="D14" s="56">
        <v>0</v>
      </c>
      <c r="E14" s="56">
        <v>0</v>
      </c>
      <c r="F14" s="56">
        <v>0</v>
      </c>
      <c r="G14" s="56">
        <v>0</v>
      </c>
      <c r="H14" s="56">
        <v>0</v>
      </c>
      <c r="I14" s="56">
        <v>0</v>
      </c>
      <c r="J14" s="56">
        <v>0</v>
      </c>
      <c r="K14" s="56">
        <v>0</v>
      </c>
      <c r="L14" s="56">
        <v>0</v>
      </c>
      <c r="M14" s="56">
        <v>0</v>
      </c>
      <c r="N14" s="56">
        <v>0</v>
      </c>
      <c r="O14" s="56">
        <v>0</v>
      </c>
      <c r="P14" s="56">
        <v>0</v>
      </c>
      <c r="Q14" s="56">
        <v>0</v>
      </c>
      <c r="R14" s="56">
        <v>1566.2</v>
      </c>
      <c r="S14" s="56">
        <v>25268.85</v>
      </c>
      <c r="T14" s="56">
        <v>7221.65</v>
      </c>
      <c r="U14" s="56">
        <v>11109.35</v>
      </c>
      <c r="V14" s="56">
        <v>0</v>
      </c>
      <c r="W14" s="56">
        <v>0</v>
      </c>
      <c r="X14" s="45">
        <v>45166.05</v>
      </c>
    </row>
    <row r="15" spans="1:24" s="57" customFormat="1" x14ac:dyDescent="0.2">
      <c r="A15" s="68"/>
      <c r="B15" s="72" t="s">
        <v>461</v>
      </c>
      <c r="C15" s="56">
        <v>0</v>
      </c>
      <c r="D15" s="56">
        <v>0</v>
      </c>
      <c r="E15" s="56">
        <v>0</v>
      </c>
      <c r="F15" s="56">
        <v>0</v>
      </c>
      <c r="G15" s="56">
        <v>0</v>
      </c>
      <c r="H15" s="56">
        <v>0</v>
      </c>
      <c r="I15" s="56">
        <v>0</v>
      </c>
      <c r="J15" s="56">
        <v>0</v>
      </c>
      <c r="K15" s="56">
        <v>0</v>
      </c>
      <c r="L15" s="56">
        <v>0</v>
      </c>
      <c r="M15" s="56">
        <v>0</v>
      </c>
      <c r="N15" s="56">
        <v>0</v>
      </c>
      <c r="O15" s="56">
        <v>0</v>
      </c>
      <c r="P15" s="56">
        <v>0</v>
      </c>
      <c r="Q15" s="56">
        <v>0</v>
      </c>
      <c r="R15" s="56">
        <v>82.25</v>
      </c>
      <c r="S15" s="56">
        <v>24365.8</v>
      </c>
      <c r="T15" s="56">
        <v>23877.9</v>
      </c>
      <c r="U15" s="56">
        <v>0</v>
      </c>
      <c r="V15" s="56">
        <v>0</v>
      </c>
      <c r="W15" s="56">
        <v>0</v>
      </c>
      <c r="X15" s="45">
        <v>48325.95</v>
      </c>
    </row>
    <row r="16" spans="1:24" s="57" customFormat="1" x14ac:dyDescent="0.2">
      <c r="A16" s="68"/>
      <c r="B16" s="72" t="s">
        <v>462</v>
      </c>
      <c r="C16" s="56">
        <v>0</v>
      </c>
      <c r="D16" s="56">
        <v>0</v>
      </c>
      <c r="E16" s="56">
        <v>0</v>
      </c>
      <c r="F16" s="56">
        <v>0</v>
      </c>
      <c r="G16" s="56">
        <v>0</v>
      </c>
      <c r="H16" s="56">
        <v>0</v>
      </c>
      <c r="I16" s="56">
        <v>0</v>
      </c>
      <c r="J16" s="56">
        <v>0</v>
      </c>
      <c r="K16" s="56">
        <v>0</v>
      </c>
      <c r="L16" s="56">
        <v>0</v>
      </c>
      <c r="M16" s="56">
        <v>0</v>
      </c>
      <c r="N16" s="56">
        <v>0</v>
      </c>
      <c r="O16" s="56">
        <v>0</v>
      </c>
      <c r="P16" s="56">
        <v>0</v>
      </c>
      <c r="Q16" s="56">
        <v>0</v>
      </c>
      <c r="R16" s="56">
        <v>0</v>
      </c>
      <c r="S16" s="56">
        <v>4009.2</v>
      </c>
      <c r="T16" s="56">
        <v>21761.75</v>
      </c>
      <c r="U16" s="56">
        <v>26795.599999999999</v>
      </c>
      <c r="V16" s="56">
        <v>0</v>
      </c>
      <c r="W16" s="56">
        <v>0</v>
      </c>
      <c r="X16" s="45">
        <v>52566.55</v>
      </c>
    </row>
    <row r="17" spans="1:24" s="57" customFormat="1" x14ac:dyDescent="0.2">
      <c r="A17" s="68"/>
      <c r="B17" s="72" t="s">
        <v>463</v>
      </c>
      <c r="C17" s="56">
        <v>0</v>
      </c>
      <c r="D17" s="56">
        <v>0</v>
      </c>
      <c r="E17" s="56">
        <v>0</v>
      </c>
      <c r="F17" s="56">
        <v>0</v>
      </c>
      <c r="G17" s="56">
        <v>0</v>
      </c>
      <c r="H17" s="56">
        <v>0</v>
      </c>
      <c r="I17" s="56">
        <v>0</v>
      </c>
      <c r="J17" s="56">
        <v>0</v>
      </c>
      <c r="K17" s="56">
        <v>0</v>
      </c>
      <c r="L17" s="56">
        <v>0</v>
      </c>
      <c r="M17" s="56">
        <v>0</v>
      </c>
      <c r="N17" s="56">
        <v>0</v>
      </c>
      <c r="O17" s="56">
        <v>0</v>
      </c>
      <c r="P17" s="56">
        <v>0</v>
      </c>
      <c r="Q17" s="56">
        <v>0</v>
      </c>
      <c r="R17" s="56">
        <v>0</v>
      </c>
      <c r="S17" s="56">
        <v>6373.95</v>
      </c>
      <c r="T17" s="56">
        <v>32231.25</v>
      </c>
      <c r="U17" s="56">
        <v>21006.3</v>
      </c>
      <c r="V17" s="56">
        <v>20623.3</v>
      </c>
      <c r="W17" s="56">
        <v>0</v>
      </c>
      <c r="X17" s="45">
        <v>80234.8</v>
      </c>
    </row>
    <row r="18" spans="1:24" s="57" customFormat="1" x14ac:dyDescent="0.2">
      <c r="A18" s="68"/>
      <c r="B18" s="72" t="s">
        <v>464</v>
      </c>
      <c r="C18" s="56">
        <v>0</v>
      </c>
      <c r="D18" s="56">
        <v>0</v>
      </c>
      <c r="E18" s="56">
        <v>0</v>
      </c>
      <c r="F18" s="56">
        <v>0</v>
      </c>
      <c r="G18" s="56">
        <v>0</v>
      </c>
      <c r="H18" s="56">
        <v>0</v>
      </c>
      <c r="I18" s="56">
        <v>0</v>
      </c>
      <c r="J18" s="56">
        <v>0</v>
      </c>
      <c r="K18" s="56">
        <v>0</v>
      </c>
      <c r="L18" s="56">
        <v>0</v>
      </c>
      <c r="M18" s="56">
        <v>0</v>
      </c>
      <c r="N18" s="56">
        <v>0</v>
      </c>
      <c r="O18" s="56">
        <v>0</v>
      </c>
      <c r="P18" s="56">
        <v>0</v>
      </c>
      <c r="Q18" s="56">
        <v>0</v>
      </c>
      <c r="R18" s="56">
        <v>0</v>
      </c>
      <c r="S18" s="56">
        <v>1142.8499999999999</v>
      </c>
      <c r="T18" s="56">
        <v>25292.400000000001</v>
      </c>
      <c r="U18" s="56">
        <v>49378.400000000001</v>
      </c>
      <c r="V18" s="56">
        <v>0</v>
      </c>
      <c r="W18" s="56">
        <v>0</v>
      </c>
      <c r="X18" s="45">
        <v>75813.649999999994</v>
      </c>
    </row>
    <row r="19" spans="1:24" s="57" customFormat="1" x14ac:dyDescent="0.2">
      <c r="A19" s="68"/>
      <c r="B19" s="38" t="s">
        <v>465</v>
      </c>
      <c r="C19" s="56">
        <v>0</v>
      </c>
      <c r="D19" s="56">
        <v>0</v>
      </c>
      <c r="E19" s="56">
        <v>0</v>
      </c>
      <c r="F19" s="56">
        <v>0</v>
      </c>
      <c r="G19" s="56">
        <v>0</v>
      </c>
      <c r="H19" s="56">
        <v>0</v>
      </c>
      <c r="I19" s="56">
        <v>0</v>
      </c>
      <c r="J19" s="56">
        <v>0</v>
      </c>
      <c r="K19" s="56">
        <v>0</v>
      </c>
      <c r="L19" s="56">
        <v>0</v>
      </c>
      <c r="M19" s="56">
        <v>0</v>
      </c>
      <c r="N19" s="56">
        <v>0</v>
      </c>
      <c r="O19" s="56">
        <v>0</v>
      </c>
      <c r="P19" s="56">
        <v>0</v>
      </c>
      <c r="Q19" s="56">
        <v>0</v>
      </c>
      <c r="R19" s="56">
        <v>0</v>
      </c>
      <c r="S19" s="56">
        <v>0</v>
      </c>
      <c r="T19" s="56">
        <v>15497.2</v>
      </c>
      <c r="U19" s="56">
        <v>13679.45</v>
      </c>
      <c r="V19" s="56">
        <v>29327.35</v>
      </c>
      <c r="W19" s="56">
        <v>0</v>
      </c>
      <c r="X19" s="45">
        <v>58504</v>
      </c>
    </row>
    <row r="20" spans="1:24" s="57" customFormat="1" x14ac:dyDescent="0.2">
      <c r="A20" s="68"/>
      <c r="B20" s="72" t="s">
        <v>466</v>
      </c>
      <c r="C20" s="56">
        <v>0</v>
      </c>
      <c r="D20" s="56">
        <v>0</v>
      </c>
      <c r="E20" s="56">
        <v>0</v>
      </c>
      <c r="F20" s="56">
        <v>0</v>
      </c>
      <c r="G20" s="56">
        <v>0</v>
      </c>
      <c r="H20" s="56">
        <v>0</v>
      </c>
      <c r="I20" s="56">
        <v>0</v>
      </c>
      <c r="J20" s="56">
        <v>0</v>
      </c>
      <c r="K20" s="56">
        <v>0</v>
      </c>
      <c r="L20" s="56">
        <v>0</v>
      </c>
      <c r="M20" s="56">
        <v>0</v>
      </c>
      <c r="N20" s="56">
        <v>0</v>
      </c>
      <c r="O20" s="56">
        <v>0</v>
      </c>
      <c r="P20" s="56">
        <v>0</v>
      </c>
      <c r="Q20" s="56">
        <v>0</v>
      </c>
      <c r="R20" s="56">
        <v>0</v>
      </c>
      <c r="S20" s="56">
        <v>0</v>
      </c>
      <c r="T20" s="56">
        <v>0</v>
      </c>
      <c r="U20" s="56">
        <v>20217.25</v>
      </c>
      <c r="V20" s="56">
        <v>0</v>
      </c>
      <c r="W20" s="56">
        <v>0</v>
      </c>
      <c r="X20" s="45">
        <v>20217.25</v>
      </c>
    </row>
    <row r="21" spans="1:24" s="57" customFormat="1" x14ac:dyDescent="0.2">
      <c r="A21" s="68"/>
      <c r="B21" s="38" t="s">
        <v>467</v>
      </c>
      <c r="C21" s="56">
        <v>0</v>
      </c>
      <c r="D21" s="56">
        <v>0</v>
      </c>
      <c r="E21" s="56">
        <v>0</v>
      </c>
      <c r="F21" s="56">
        <v>0</v>
      </c>
      <c r="G21" s="56">
        <v>0</v>
      </c>
      <c r="H21" s="56">
        <v>0</v>
      </c>
      <c r="I21" s="56">
        <v>0</v>
      </c>
      <c r="J21" s="56">
        <v>0</v>
      </c>
      <c r="K21" s="56">
        <v>0</v>
      </c>
      <c r="L21" s="56">
        <v>0</v>
      </c>
      <c r="M21" s="56">
        <v>0</v>
      </c>
      <c r="N21" s="56">
        <v>0</v>
      </c>
      <c r="O21" s="56">
        <v>0</v>
      </c>
      <c r="P21" s="56">
        <v>0</v>
      </c>
      <c r="Q21" s="56">
        <v>0</v>
      </c>
      <c r="R21" s="56">
        <v>0</v>
      </c>
      <c r="S21" s="56">
        <v>0</v>
      </c>
      <c r="T21" s="56">
        <v>0</v>
      </c>
      <c r="U21" s="56">
        <v>0</v>
      </c>
      <c r="V21" s="56">
        <v>40078.949999999997</v>
      </c>
      <c r="W21" s="56">
        <v>72160.649999999994</v>
      </c>
      <c r="X21" s="45">
        <v>112239.6</v>
      </c>
    </row>
    <row r="22" spans="1:24" s="57" customFormat="1" x14ac:dyDescent="0.2">
      <c r="A22" s="68"/>
      <c r="B22" s="72" t="s">
        <v>468</v>
      </c>
      <c r="C22" s="56">
        <v>0</v>
      </c>
      <c r="D22" s="56">
        <v>0</v>
      </c>
      <c r="E22" s="56">
        <v>0</v>
      </c>
      <c r="F22" s="56">
        <v>0</v>
      </c>
      <c r="G22" s="56">
        <v>0</v>
      </c>
      <c r="H22" s="56">
        <v>0</v>
      </c>
      <c r="I22" s="56">
        <v>0</v>
      </c>
      <c r="J22" s="56">
        <v>0</v>
      </c>
      <c r="K22" s="56">
        <v>0</v>
      </c>
      <c r="L22" s="56">
        <v>0</v>
      </c>
      <c r="M22" s="56">
        <v>0</v>
      </c>
      <c r="N22" s="56">
        <v>0</v>
      </c>
      <c r="O22" s="56">
        <v>0</v>
      </c>
      <c r="P22" s="56">
        <v>0</v>
      </c>
      <c r="Q22" s="56">
        <v>0</v>
      </c>
      <c r="R22" s="56">
        <v>0</v>
      </c>
      <c r="S22" s="56">
        <v>0</v>
      </c>
      <c r="T22" s="56">
        <v>0</v>
      </c>
      <c r="U22" s="56">
        <v>0</v>
      </c>
      <c r="V22" s="56">
        <v>36.15</v>
      </c>
      <c r="W22" s="56">
        <v>79346.05</v>
      </c>
      <c r="X22" s="45">
        <v>79382.2</v>
      </c>
    </row>
    <row r="23" spans="1:24" s="57" customFormat="1" x14ac:dyDescent="0.2">
      <c r="A23" s="68"/>
      <c r="B23" s="72" t="s">
        <v>626</v>
      </c>
      <c r="C23" s="56">
        <v>0</v>
      </c>
      <c r="D23" s="56">
        <v>0</v>
      </c>
      <c r="E23" s="56">
        <v>0</v>
      </c>
      <c r="F23" s="56">
        <v>0</v>
      </c>
      <c r="G23" s="56">
        <v>0</v>
      </c>
      <c r="H23" s="56">
        <v>0</v>
      </c>
      <c r="I23" s="56">
        <v>0</v>
      </c>
      <c r="J23" s="56">
        <v>0</v>
      </c>
      <c r="K23" s="56">
        <v>0</v>
      </c>
      <c r="L23" s="56">
        <v>0</v>
      </c>
      <c r="M23" s="56">
        <v>0</v>
      </c>
      <c r="N23" s="56">
        <v>0</v>
      </c>
      <c r="O23" s="56">
        <v>0</v>
      </c>
      <c r="P23" s="56">
        <v>0</v>
      </c>
      <c r="Q23" s="56">
        <v>0</v>
      </c>
      <c r="R23" s="56">
        <v>0</v>
      </c>
      <c r="S23" s="56">
        <v>0</v>
      </c>
      <c r="T23" s="56">
        <v>0</v>
      </c>
      <c r="U23" s="56">
        <v>0</v>
      </c>
      <c r="V23" s="56">
        <v>0</v>
      </c>
      <c r="W23" s="56">
        <v>48537.8</v>
      </c>
      <c r="X23" s="45">
        <v>48537.8</v>
      </c>
    </row>
    <row r="24" spans="1:24" s="57" customFormat="1" x14ac:dyDescent="0.2">
      <c r="A24" s="68"/>
      <c r="B24" s="72" t="s">
        <v>469</v>
      </c>
      <c r="C24" s="56">
        <v>0</v>
      </c>
      <c r="D24" s="56">
        <v>0</v>
      </c>
      <c r="E24" s="56">
        <v>0</v>
      </c>
      <c r="F24" s="56">
        <v>0</v>
      </c>
      <c r="G24" s="56">
        <v>0</v>
      </c>
      <c r="H24" s="56">
        <v>0</v>
      </c>
      <c r="I24" s="56">
        <v>0</v>
      </c>
      <c r="J24" s="56">
        <v>0</v>
      </c>
      <c r="K24" s="56">
        <v>0</v>
      </c>
      <c r="L24" s="56">
        <v>0</v>
      </c>
      <c r="M24" s="56">
        <v>0</v>
      </c>
      <c r="N24" s="56">
        <v>0</v>
      </c>
      <c r="O24" s="56">
        <v>0</v>
      </c>
      <c r="P24" s="56">
        <v>0</v>
      </c>
      <c r="Q24" s="56">
        <v>0</v>
      </c>
      <c r="R24" s="56">
        <v>0</v>
      </c>
      <c r="S24" s="56">
        <v>0</v>
      </c>
      <c r="T24" s="56">
        <v>0</v>
      </c>
      <c r="U24" s="56">
        <v>0</v>
      </c>
      <c r="V24" s="56">
        <v>0</v>
      </c>
      <c r="W24" s="56">
        <v>0</v>
      </c>
      <c r="X24" s="45">
        <v>0</v>
      </c>
    </row>
    <row r="25" spans="1:24" s="57" customFormat="1" x14ac:dyDescent="0.2">
      <c r="A25" s="68"/>
      <c r="B25" s="72" t="s">
        <v>470</v>
      </c>
      <c r="C25" s="56">
        <v>0</v>
      </c>
      <c r="D25" s="56">
        <v>0</v>
      </c>
      <c r="E25" s="56">
        <v>0</v>
      </c>
      <c r="F25" s="56">
        <v>0</v>
      </c>
      <c r="G25" s="56">
        <v>0</v>
      </c>
      <c r="H25" s="56">
        <v>0</v>
      </c>
      <c r="I25" s="56">
        <v>0</v>
      </c>
      <c r="J25" s="56">
        <v>0</v>
      </c>
      <c r="K25" s="56">
        <v>0</v>
      </c>
      <c r="L25" s="56">
        <v>0</v>
      </c>
      <c r="M25" s="56">
        <v>0</v>
      </c>
      <c r="N25" s="56">
        <v>0</v>
      </c>
      <c r="O25" s="56">
        <v>0</v>
      </c>
      <c r="P25" s="56">
        <v>0</v>
      </c>
      <c r="Q25" s="56">
        <v>0</v>
      </c>
      <c r="R25" s="56">
        <v>0</v>
      </c>
      <c r="S25" s="56">
        <v>0</v>
      </c>
      <c r="T25" s="56">
        <v>0</v>
      </c>
      <c r="U25" s="56">
        <v>0</v>
      </c>
      <c r="V25" s="56">
        <v>0</v>
      </c>
      <c r="W25" s="56">
        <v>0</v>
      </c>
      <c r="X25" s="45">
        <v>0</v>
      </c>
    </row>
    <row r="26" spans="1:24" s="57" customFormat="1" x14ac:dyDescent="0.2">
      <c r="A26" s="68"/>
      <c r="B26" s="72" t="s">
        <v>471</v>
      </c>
      <c r="C26" s="56">
        <v>0</v>
      </c>
      <c r="D26" s="56">
        <v>0</v>
      </c>
      <c r="E26" s="56">
        <v>0</v>
      </c>
      <c r="F26" s="56">
        <v>0</v>
      </c>
      <c r="G26" s="56">
        <v>0</v>
      </c>
      <c r="H26" s="56">
        <v>0</v>
      </c>
      <c r="I26" s="56">
        <v>0</v>
      </c>
      <c r="J26" s="56">
        <v>0</v>
      </c>
      <c r="K26" s="56">
        <v>0</v>
      </c>
      <c r="L26" s="56">
        <v>0</v>
      </c>
      <c r="M26" s="56">
        <v>0</v>
      </c>
      <c r="N26" s="56">
        <v>0</v>
      </c>
      <c r="O26" s="56">
        <v>0</v>
      </c>
      <c r="P26" s="56">
        <v>0</v>
      </c>
      <c r="Q26" s="56">
        <v>0</v>
      </c>
      <c r="R26" s="56">
        <v>0</v>
      </c>
      <c r="S26" s="56">
        <v>0</v>
      </c>
      <c r="T26" s="56">
        <v>0</v>
      </c>
      <c r="U26" s="56">
        <v>0</v>
      </c>
      <c r="V26" s="56">
        <v>0</v>
      </c>
      <c r="W26" s="56">
        <v>0</v>
      </c>
      <c r="X26" s="45">
        <v>0</v>
      </c>
    </row>
    <row r="27" spans="1:24" s="57" customFormat="1" x14ac:dyDescent="0.2">
      <c r="A27" s="68"/>
      <c r="B27" s="18" t="s">
        <v>472</v>
      </c>
      <c r="C27" s="56">
        <v>0</v>
      </c>
      <c r="D27" s="56">
        <v>0</v>
      </c>
      <c r="E27" s="56">
        <v>0</v>
      </c>
      <c r="F27" s="56">
        <v>0</v>
      </c>
      <c r="G27" s="56">
        <v>0</v>
      </c>
      <c r="H27" s="56">
        <v>0</v>
      </c>
      <c r="I27" s="56">
        <v>0</v>
      </c>
      <c r="J27" s="56">
        <v>0</v>
      </c>
      <c r="K27" s="56">
        <v>0</v>
      </c>
      <c r="L27" s="56">
        <v>0</v>
      </c>
      <c r="M27" s="56">
        <v>0</v>
      </c>
      <c r="N27" s="56">
        <v>0</v>
      </c>
      <c r="O27" s="56">
        <v>0</v>
      </c>
      <c r="P27" s="56">
        <v>0</v>
      </c>
      <c r="Q27" s="56">
        <v>0</v>
      </c>
      <c r="R27" s="56">
        <v>0</v>
      </c>
      <c r="S27" s="56">
        <v>0</v>
      </c>
      <c r="T27" s="56">
        <v>0</v>
      </c>
      <c r="U27" s="56">
        <v>0</v>
      </c>
      <c r="V27" s="56">
        <v>0</v>
      </c>
      <c r="W27" s="56">
        <v>0</v>
      </c>
      <c r="X27" s="45">
        <v>0</v>
      </c>
    </row>
    <row r="28" spans="1:24" s="57" customFormat="1" x14ac:dyDescent="0.2">
      <c r="A28" s="68"/>
      <c r="B28" s="73" t="s">
        <v>13</v>
      </c>
      <c r="C28" s="45">
        <v>58796.499490000002</v>
      </c>
      <c r="D28" s="45">
        <v>165758.32870000001</v>
      </c>
      <c r="E28" s="45">
        <v>1539765.7439999999</v>
      </c>
      <c r="F28" s="45">
        <v>242013.99230000001</v>
      </c>
      <c r="G28" s="45">
        <v>178588.19399999999</v>
      </c>
      <c r="H28" s="45">
        <v>281040.70980000001</v>
      </c>
      <c r="I28" s="45">
        <v>209604.77739999999</v>
      </c>
      <c r="J28" s="45">
        <v>175666.26060000001</v>
      </c>
      <c r="K28" s="45">
        <v>1125788.777</v>
      </c>
      <c r="L28" s="45">
        <v>346499.78730000003</v>
      </c>
      <c r="M28" s="45">
        <v>198280.4994</v>
      </c>
      <c r="N28" s="45">
        <v>164185.75</v>
      </c>
      <c r="O28" s="45">
        <v>159120.25</v>
      </c>
      <c r="P28" s="45">
        <v>224691.20000000001</v>
      </c>
      <c r="Q28" s="45">
        <v>208743.3</v>
      </c>
      <c r="R28" s="45">
        <v>684586.2</v>
      </c>
      <c r="S28" s="45">
        <v>1150580.5</v>
      </c>
      <c r="T28" s="45">
        <v>876894</v>
      </c>
      <c r="U28" s="45">
        <v>794731.1</v>
      </c>
      <c r="V28" s="45">
        <v>803527.4</v>
      </c>
      <c r="W28" s="45">
        <v>1800691</v>
      </c>
      <c r="X28" s="45">
        <v>11389554.27</v>
      </c>
    </row>
    <row r="29" spans="1:24" s="57" customFormat="1" x14ac:dyDescent="0.2">
      <c r="A29" s="68"/>
    </row>
    <row r="30" spans="1:24" s="57" customFormat="1" x14ac:dyDescent="0.2">
      <c r="A30" s="68"/>
    </row>
    <row r="31" spans="1:24" s="57" customFormat="1" x14ac:dyDescent="0.2">
      <c r="A31" s="68"/>
    </row>
    <row r="32" spans="1:24" s="57" customFormat="1" x14ac:dyDescent="0.2">
      <c r="A32" s="68"/>
    </row>
    <row r="33" spans="1:1" s="57" customFormat="1" x14ac:dyDescent="0.2">
      <c r="A33" s="68"/>
    </row>
    <row r="34" spans="1:1" s="57" customFormat="1" x14ac:dyDescent="0.2">
      <c r="A34" s="68"/>
    </row>
    <row r="35" spans="1:1" s="57" customFormat="1" x14ac:dyDescent="0.2">
      <c r="A35" s="68"/>
    </row>
    <row r="36" spans="1:1" s="57" customFormat="1" x14ac:dyDescent="0.2">
      <c r="A36" s="68"/>
    </row>
    <row r="37" spans="1:1" s="57" customFormat="1" x14ac:dyDescent="0.2">
      <c r="A37" s="68"/>
    </row>
    <row r="38" spans="1:1" s="57" customFormat="1" x14ac:dyDescent="0.2">
      <c r="A38" s="68"/>
    </row>
    <row r="39" spans="1:1" s="57" customFormat="1" x14ac:dyDescent="0.2">
      <c r="A39" s="68"/>
    </row>
    <row r="40" spans="1:1" x14ac:dyDescent="0.2">
      <c r="A40" s="68"/>
    </row>
    <row r="41" spans="1:1" x14ac:dyDescent="0.2">
      <c r="A41" s="68"/>
    </row>
    <row r="42" spans="1:1" x14ac:dyDescent="0.2">
      <c r="A42" s="68"/>
    </row>
    <row r="43" spans="1:1" x14ac:dyDescent="0.2">
      <c r="A43" s="68"/>
    </row>
    <row r="44" spans="1:1" x14ac:dyDescent="0.2">
      <c r="A44" s="68"/>
    </row>
    <row r="45" spans="1:1" x14ac:dyDescent="0.2">
      <c r="A45" s="68"/>
    </row>
    <row r="46" spans="1:1" x14ac:dyDescent="0.2">
      <c r="A46" s="68"/>
    </row>
    <row r="47" spans="1:1" x14ac:dyDescent="0.2">
      <c r="A47" s="68"/>
    </row>
    <row r="48" spans="1:1" x14ac:dyDescent="0.2">
      <c r="A48" s="68"/>
    </row>
    <row r="49" spans="1:1" x14ac:dyDescent="0.2">
      <c r="A49" s="68"/>
    </row>
    <row r="50" spans="1:1" x14ac:dyDescent="0.2">
      <c r="A50" s="68"/>
    </row>
    <row r="51" spans="1:1" x14ac:dyDescent="0.2">
      <c r="A51" s="68"/>
    </row>
    <row r="52" spans="1:1" x14ac:dyDescent="0.2">
      <c r="A52" s="68"/>
    </row>
    <row r="53" spans="1:1" x14ac:dyDescent="0.2">
      <c r="A53" s="68"/>
    </row>
    <row r="54" spans="1:1" x14ac:dyDescent="0.2">
      <c r="A54" s="68"/>
    </row>
    <row r="55" spans="1:1" x14ac:dyDescent="0.2">
      <c r="A55" s="68"/>
    </row>
    <row r="56" spans="1:1" x14ac:dyDescent="0.2">
      <c r="A56" s="68"/>
    </row>
    <row r="57" spans="1:1" x14ac:dyDescent="0.2">
      <c r="A57" s="68"/>
    </row>
    <row r="58" spans="1:1" x14ac:dyDescent="0.2">
      <c r="A58" s="68"/>
    </row>
    <row r="59" spans="1:1" x14ac:dyDescent="0.2">
      <c r="A59" s="68"/>
    </row>
    <row r="60" spans="1:1" x14ac:dyDescent="0.2">
      <c r="A60" s="68"/>
    </row>
    <row r="61" spans="1:1" x14ac:dyDescent="0.2">
      <c r="A61" s="68"/>
    </row>
    <row r="62" spans="1:1" x14ac:dyDescent="0.2">
      <c r="A62" s="68"/>
    </row>
    <row r="63" spans="1:1" x14ac:dyDescent="0.2">
      <c r="A63" s="68"/>
    </row>
    <row r="64" spans="1:1" x14ac:dyDescent="0.2">
      <c r="A64" s="68"/>
    </row>
    <row r="65" spans="1:1" x14ac:dyDescent="0.2">
      <c r="A65" s="68"/>
    </row>
    <row r="66" spans="1:1" x14ac:dyDescent="0.2">
      <c r="A66" s="68"/>
    </row>
    <row r="67" spans="1:1" x14ac:dyDescent="0.2">
      <c r="A67" s="68"/>
    </row>
    <row r="68" spans="1:1" x14ac:dyDescent="0.2">
      <c r="A68" s="68"/>
    </row>
    <row r="69" spans="1:1" x14ac:dyDescent="0.2">
      <c r="A69" s="68"/>
    </row>
    <row r="70" spans="1:1" x14ac:dyDescent="0.2">
      <c r="A70" s="68"/>
    </row>
    <row r="71" spans="1:1" x14ac:dyDescent="0.2">
      <c r="A71" s="68"/>
    </row>
    <row r="72" spans="1:1" x14ac:dyDescent="0.2">
      <c r="A72" s="68"/>
    </row>
    <row r="73" spans="1:1" x14ac:dyDescent="0.2">
      <c r="A73" s="68"/>
    </row>
    <row r="74" spans="1:1" x14ac:dyDescent="0.2">
      <c r="A74" s="68"/>
    </row>
    <row r="75" spans="1:1" x14ac:dyDescent="0.2">
      <c r="A75" s="68"/>
    </row>
    <row r="76" spans="1:1" x14ac:dyDescent="0.2">
      <c r="A76" s="68"/>
    </row>
    <row r="77" spans="1:1" x14ac:dyDescent="0.2">
      <c r="A77" s="68"/>
    </row>
    <row r="78" spans="1:1" x14ac:dyDescent="0.2">
      <c r="A78" s="68"/>
    </row>
    <row r="79" spans="1:1" x14ac:dyDescent="0.2">
      <c r="A79" s="68"/>
    </row>
    <row r="80" spans="1:1" x14ac:dyDescent="0.2">
      <c r="A80" s="68"/>
    </row>
    <row r="81" spans="1:1" x14ac:dyDescent="0.2">
      <c r="A81" s="68"/>
    </row>
    <row r="82" spans="1:1" x14ac:dyDescent="0.2">
      <c r="A82" s="68"/>
    </row>
    <row r="83" spans="1:1" x14ac:dyDescent="0.2">
      <c r="A83" s="68"/>
    </row>
    <row r="84" spans="1:1" x14ac:dyDescent="0.2">
      <c r="A84" s="68"/>
    </row>
    <row r="85" spans="1:1" x14ac:dyDescent="0.2">
      <c r="A85" s="68"/>
    </row>
    <row r="86" spans="1:1" x14ac:dyDescent="0.2">
      <c r="A86" s="68"/>
    </row>
    <row r="87" spans="1:1" x14ac:dyDescent="0.2">
      <c r="A87" s="68"/>
    </row>
    <row r="88" spans="1:1" x14ac:dyDescent="0.2">
      <c r="A88" s="68"/>
    </row>
    <row r="89" spans="1:1" x14ac:dyDescent="0.2">
      <c r="A89" s="68"/>
    </row>
    <row r="90" spans="1:1" x14ac:dyDescent="0.2">
      <c r="A90" s="68"/>
    </row>
    <row r="91" spans="1:1" x14ac:dyDescent="0.2">
      <c r="A91" s="68"/>
    </row>
    <row r="92" spans="1:1" x14ac:dyDescent="0.2">
      <c r="A92" s="68"/>
    </row>
    <row r="93" spans="1:1" x14ac:dyDescent="0.2">
      <c r="A93" s="68"/>
    </row>
    <row r="94" spans="1:1" x14ac:dyDescent="0.2">
      <c r="A94" s="68"/>
    </row>
    <row r="95" spans="1:1" x14ac:dyDescent="0.2">
      <c r="A95" s="68"/>
    </row>
    <row r="96" spans="1:1" x14ac:dyDescent="0.2">
      <c r="A96" s="68"/>
    </row>
    <row r="97" spans="1:1" x14ac:dyDescent="0.2">
      <c r="A97" s="68"/>
    </row>
    <row r="98" spans="1:1" x14ac:dyDescent="0.2">
      <c r="A98" s="68"/>
    </row>
    <row r="99" spans="1:1" x14ac:dyDescent="0.2">
      <c r="A99" s="68"/>
    </row>
    <row r="100" spans="1:1" x14ac:dyDescent="0.2">
      <c r="A100" s="68"/>
    </row>
    <row r="101" spans="1:1" x14ac:dyDescent="0.2">
      <c r="A101" s="68"/>
    </row>
    <row r="102" spans="1:1" x14ac:dyDescent="0.2">
      <c r="A102" s="68"/>
    </row>
    <row r="103" spans="1:1" x14ac:dyDescent="0.2">
      <c r="A103" s="68"/>
    </row>
    <row r="104" spans="1:1" x14ac:dyDescent="0.2">
      <c r="A104" s="68"/>
    </row>
    <row r="105" spans="1:1" x14ac:dyDescent="0.2">
      <c r="A105" s="68"/>
    </row>
    <row r="106" spans="1:1" x14ac:dyDescent="0.2">
      <c r="A106" s="68"/>
    </row>
    <row r="107" spans="1:1" x14ac:dyDescent="0.2">
      <c r="A107" s="68"/>
    </row>
    <row r="108" spans="1:1" x14ac:dyDescent="0.2">
      <c r="A108" s="68"/>
    </row>
    <row r="109" spans="1:1" x14ac:dyDescent="0.2">
      <c r="A109" s="68"/>
    </row>
    <row r="110" spans="1:1" x14ac:dyDescent="0.2">
      <c r="A110" s="68"/>
    </row>
    <row r="111" spans="1:1" x14ac:dyDescent="0.2">
      <c r="A111" s="68"/>
    </row>
    <row r="112" spans="1:1" x14ac:dyDescent="0.2">
      <c r="A112" s="68"/>
    </row>
    <row r="113" spans="1:1" x14ac:dyDescent="0.2">
      <c r="A113" s="68"/>
    </row>
    <row r="114" spans="1:1" x14ac:dyDescent="0.2">
      <c r="A114" s="68"/>
    </row>
    <row r="115" spans="1:1" x14ac:dyDescent="0.2">
      <c r="A115" s="68"/>
    </row>
    <row r="116" spans="1:1" x14ac:dyDescent="0.2">
      <c r="A116" s="68"/>
    </row>
    <row r="117" spans="1:1" x14ac:dyDescent="0.2">
      <c r="A117" s="68"/>
    </row>
    <row r="118" spans="1:1" x14ac:dyDescent="0.2">
      <c r="A118" s="68"/>
    </row>
    <row r="119" spans="1:1" x14ac:dyDescent="0.2">
      <c r="A119" s="68"/>
    </row>
    <row r="120" spans="1:1" x14ac:dyDescent="0.2">
      <c r="A120" s="68"/>
    </row>
    <row r="121" spans="1:1" x14ac:dyDescent="0.2">
      <c r="A121" s="68"/>
    </row>
    <row r="122" spans="1:1" x14ac:dyDescent="0.2">
      <c r="A122" s="68"/>
    </row>
    <row r="123" spans="1:1" x14ac:dyDescent="0.2">
      <c r="A123" s="68"/>
    </row>
    <row r="124" spans="1:1" x14ac:dyDescent="0.2">
      <c r="A124" s="68"/>
    </row>
    <row r="125" spans="1:1" x14ac:dyDescent="0.2">
      <c r="A125" s="68"/>
    </row>
    <row r="126" spans="1:1" x14ac:dyDescent="0.2">
      <c r="A126" s="68"/>
    </row>
    <row r="127" spans="1:1" x14ac:dyDescent="0.2">
      <c r="A127" s="68"/>
    </row>
    <row r="128" spans="1:1" x14ac:dyDescent="0.2">
      <c r="A128" s="68"/>
    </row>
    <row r="129" spans="1:1" x14ac:dyDescent="0.2">
      <c r="A129" s="68"/>
    </row>
    <row r="130" spans="1:1" x14ac:dyDescent="0.2">
      <c r="A130" s="68"/>
    </row>
    <row r="131" spans="1:1" x14ac:dyDescent="0.2">
      <c r="A131" s="68"/>
    </row>
    <row r="132" spans="1:1" x14ac:dyDescent="0.2">
      <c r="A132" s="68"/>
    </row>
    <row r="133" spans="1:1" x14ac:dyDescent="0.2">
      <c r="A133" s="68"/>
    </row>
    <row r="134" spans="1:1" x14ac:dyDescent="0.2">
      <c r="A134" s="68"/>
    </row>
    <row r="135" spans="1:1" x14ac:dyDescent="0.2">
      <c r="A135" s="68"/>
    </row>
    <row r="136" spans="1:1" x14ac:dyDescent="0.2">
      <c r="A136" s="68"/>
    </row>
    <row r="137" spans="1:1" x14ac:dyDescent="0.2">
      <c r="A137" s="68"/>
    </row>
    <row r="138" spans="1:1" x14ac:dyDescent="0.2">
      <c r="A138" s="68"/>
    </row>
    <row r="139" spans="1:1" x14ac:dyDescent="0.2">
      <c r="A139" s="68"/>
    </row>
    <row r="140" spans="1:1" x14ac:dyDescent="0.2">
      <c r="A140" s="68"/>
    </row>
    <row r="141" spans="1:1" x14ac:dyDescent="0.2">
      <c r="A141" s="68"/>
    </row>
    <row r="142" spans="1:1" x14ac:dyDescent="0.2">
      <c r="A142" s="68"/>
    </row>
    <row r="143" spans="1:1" x14ac:dyDescent="0.2">
      <c r="A143" s="68"/>
    </row>
    <row r="144" spans="1:1" x14ac:dyDescent="0.2">
      <c r="A144" s="68"/>
    </row>
    <row r="145" spans="1:1" x14ac:dyDescent="0.2">
      <c r="A145" s="68"/>
    </row>
    <row r="146" spans="1:1" x14ac:dyDescent="0.2">
      <c r="A146" s="68"/>
    </row>
    <row r="147" spans="1:1" x14ac:dyDescent="0.2">
      <c r="A147" s="68"/>
    </row>
    <row r="148" spans="1:1" x14ac:dyDescent="0.2">
      <c r="A148" s="68"/>
    </row>
    <row r="149" spans="1:1" x14ac:dyDescent="0.2">
      <c r="A149" s="68"/>
    </row>
    <row r="150" spans="1:1" x14ac:dyDescent="0.2">
      <c r="A150" s="68"/>
    </row>
    <row r="151" spans="1:1" x14ac:dyDescent="0.2">
      <c r="A151" s="68"/>
    </row>
    <row r="152" spans="1:1" x14ac:dyDescent="0.2">
      <c r="A152" s="68"/>
    </row>
    <row r="153" spans="1:1" x14ac:dyDescent="0.2">
      <c r="A153" s="68"/>
    </row>
    <row r="154" spans="1:1" x14ac:dyDescent="0.2">
      <c r="A154" s="68"/>
    </row>
    <row r="155" spans="1:1" x14ac:dyDescent="0.2">
      <c r="A155" s="68"/>
    </row>
    <row r="156" spans="1:1" x14ac:dyDescent="0.2">
      <c r="A156" s="68"/>
    </row>
    <row r="157" spans="1:1" x14ac:dyDescent="0.2">
      <c r="A157" s="68"/>
    </row>
    <row r="158" spans="1:1" x14ac:dyDescent="0.2">
      <c r="A158" s="68"/>
    </row>
    <row r="159" spans="1:1" x14ac:dyDescent="0.2">
      <c r="A159" s="68"/>
    </row>
    <row r="160" spans="1:1" x14ac:dyDescent="0.2">
      <c r="A160" s="68"/>
    </row>
    <row r="161" spans="1:1" x14ac:dyDescent="0.2">
      <c r="A161" s="68"/>
    </row>
    <row r="162" spans="1:1" x14ac:dyDescent="0.2">
      <c r="A162" s="68"/>
    </row>
    <row r="163" spans="1:1" x14ac:dyDescent="0.2">
      <c r="A163" s="68"/>
    </row>
    <row r="164" spans="1:1" x14ac:dyDescent="0.2">
      <c r="A164" s="68"/>
    </row>
    <row r="165" spans="1:1" x14ac:dyDescent="0.2">
      <c r="A165" s="68"/>
    </row>
    <row r="166" spans="1:1" x14ac:dyDescent="0.2">
      <c r="A166" s="68"/>
    </row>
    <row r="167" spans="1:1" x14ac:dyDescent="0.2">
      <c r="A167" s="68"/>
    </row>
    <row r="168" spans="1:1" x14ac:dyDescent="0.2">
      <c r="A168" s="68"/>
    </row>
    <row r="169" spans="1:1" x14ac:dyDescent="0.2">
      <c r="A169" s="68"/>
    </row>
    <row r="170" spans="1:1" x14ac:dyDescent="0.2">
      <c r="A170" s="68"/>
    </row>
    <row r="171" spans="1:1" x14ac:dyDescent="0.2">
      <c r="A171" s="68"/>
    </row>
    <row r="172" spans="1:1" x14ac:dyDescent="0.2">
      <c r="A172" s="68"/>
    </row>
    <row r="173" spans="1:1" x14ac:dyDescent="0.2">
      <c r="A173" s="68"/>
    </row>
    <row r="174" spans="1:1" x14ac:dyDescent="0.2">
      <c r="A174" s="68"/>
    </row>
    <row r="175" spans="1:1" x14ac:dyDescent="0.2">
      <c r="A175" s="68"/>
    </row>
    <row r="176" spans="1:1" x14ac:dyDescent="0.2">
      <c r="A176" s="68"/>
    </row>
    <row r="177" spans="1:1" x14ac:dyDescent="0.2">
      <c r="A177" s="68"/>
    </row>
    <row r="178" spans="1:1" x14ac:dyDescent="0.2">
      <c r="A178" s="68"/>
    </row>
    <row r="179" spans="1:1" x14ac:dyDescent="0.2">
      <c r="A179" s="68"/>
    </row>
    <row r="180" spans="1:1" x14ac:dyDescent="0.2">
      <c r="A180" s="68"/>
    </row>
    <row r="181" spans="1:1" x14ac:dyDescent="0.2">
      <c r="A181" s="68"/>
    </row>
    <row r="182" spans="1:1" x14ac:dyDescent="0.2">
      <c r="A182" s="68"/>
    </row>
    <row r="183" spans="1:1" x14ac:dyDescent="0.2">
      <c r="A183" s="68"/>
    </row>
    <row r="184" spans="1:1" x14ac:dyDescent="0.2">
      <c r="A184" s="68"/>
    </row>
    <row r="185" spans="1:1" x14ac:dyDescent="0.2">
      <c r="A185" s="68"/>
    </row>
    <row r="186" spans="1:1" x14ac:dyDescent="0.2">
      <c r="A186" s="68"/>
    </row>
    <row r="187" spans="1:1" x14ac:dyDescent="0.2">
      <c r="A187" s="68"/>
    </row>
    <row r="188" spans="1:1" x14ac:dyDescent="0.2">
      <c r="A188" s="68"/>
    </row>
    <row r="189" spans="1:1" x14ac:dyDescent="0.2">
      <c r="A189" s="68"/>
    </row>
    <row r="190" spans="1:1" x14ac:dyDescent="0.2">
      <c r="A190" s="68"/>
    </row>
    <row r="191" spans="1:1" x14ac:dyDescent="0.2">
      <c r="A191" s="68"/>
    </row>
    <row r="192" spans="1:1" x14ac:dyDescent="0.2">
      <c r="A192" s="68"/>
    </row>
    <row r="193" spans="1:1" x14ac:dyDescent="0.2">
      <c r="A193" s="68"/>
    </row>
    <row r="194" spans="1:1" x14ac:dyDescent="0.2">
      <c r="A194" s="68"/>
    </row>
    <row r="195" spans="1:1" x14ac:dyDescent="0.2">
      <c r="A195" s="68"/>
    </row>
    <row r="196" spans="1:1" x14ac:dyDescent="0.2">
      <c r="A196" s="68"/>
    </row>
    <row r="197" spans="1:1" x14ac:dyDescent="0.2">
      <c r="A197" s="68"/>
    </row>
    <row r="198" spans="1:1" x14ac:dyDescent="0.2">
      <c r="A198" s="68"/>
    </row>
    <row r="199" spans="1:1" x14ac:dyDescent="0.2">
      <c r="A199" s="68"/>
    </row>
    <row r="200" spans="1:1" x14ac:dyDescent="0.2">
      <c r="A200" s="68"/>
    </row>
    <row r="201" spans="1:1" x14ac:dyDescent="0.2">
      <c r="A201" s="68"/>
    </row>
    <row r="202" spans="1:1" x14ac:dyDescent="0.2">
      <c r="A202" s="68"/>
    </row>
    <row r="203" spans="1:1" x14ac:dyDescent="0.2">
      <c r="A203" s="68"/>
    </row>
    <row r="204" spans="1:1" x14ac:dyDescent="0.2">
      <c r="A204" s="68"/>
    </row>
    <row r="205" spans="1:1" x14ac:dyDescent="0.2">
      <c r="A205" s="68"/>
    </row>
    <row r="206" spans="1:1" x14ac:dyDescent="0.2">
      <c r="A206" s="68"/>
    </row>
    <row r="207" spans="1:1" x14ac:dyDescent="0.2">
      <c r="A207" s="68"/>
    </row>
    <row r="208" spans="1:1" x14ac:dyDescent="0.2">
      <c r="A208" s="68"/>
    </row>
    <row r="209" spans="1:1" x14ac:dyDescent="0.2">
      <c r="A209" s="68"/>
    </row>
    <row r="210" spans="1:1" x14ac:dyDescent="0.2">
      <c r="A210" s="68"/>
    </row>
    <row r="211" spans="1:1" x14ac:dyDescent="0.2">
      <c r="A211" s="68"/>
    </row>
    <row r="212" spans="1:1" x14ac:dyDescent="0.2">
      <c r="A212" s="68"/>
    </row>
    <row r="213" spans="1:1" x14ac:dyDescent="0.2">
      <c r="A213" s="68"/>
    </row>
    <row r="214" spans="1:1" x14ac:dyDescent="0.2">
      <c r="A214" s="68"/>
    </row>
    <row r="215" spans="1:1" x14ac:dyDescent="0.2">
      <c r="A215" s="68"/>
    </row>
    <row r="216" spans="1:1" x14ac:dyDescent="0.2">
      <c r="A216" s="68"/>
    </row>
    <row r="217" spans="1:1" x14ac:dyDescent="0.2">
      <c r="A217" s="68"/>
    </row>
    <row r="218" spans="1:1" x14ac:dyDescent="0.2">
      <c r="A218" s="68"/>
    </row>
    <row r="219" spans="1:1" x14ac:dyDescent="0.2">
      <c r="A219" s="68"/>
    </row>
    <row r="220" spans="1:1" x14ac:dyDescent="0.2">
      <c r="A220" s="68"/>
    </row>
    <row r="221" spans="1:1" x14ac:dyDescent="0.2">
      <c r="A221" s="68"/>
    </row>
    <row r="222" spans="1:1" x14ac:dyDescent="0.2">
      <c r="A222" s="68"/>
    </row>
    <row r="223" spans="1:1" x14ac:dyDescent="0.2">
      <c r="A223" s="68"/>
    </row>
    <row r="224" spans="1:1" x14ac:dyDescent="0.2">
      <c r="A224" s="68"/>
    </row>
    <row r="225" spans="1:1" x14ac:dyDescent="0.2">
      <c r="A225" s="68"/>
    </row>
    <row r="226" spans="1:1" x14ac:dyDescent="0.2">
      <c r="A226" s="68"/>
    </row>
    <row r="227" spans="1:1" x14ac:dyDescent="0.2">
      <c r="A227" s="68"/>
    </row>
  </sheetData>
  <mergeCells count="3">
    <mergeCell ref="B4:B5"/>
    <mergeCell ref="B1:W1"/>
    <mergeCell ref="C4:W4"/>
  </mergeCells>
  <pageMargins left="0.70866141732283472" right="0.70866141732283472" top="0.78740157480314965" bottom="0.78740157480314965" header="0.31496062992125984" footer="0.31496062992125984"/>
  <pageSetup paperSize="9" orientation="landscape" r:id="rId1"/>
  <colBreaks count="2" manualBreakCount="2">
    <brk id="9" max="1048575" man="1"/>
    <brk id="16" max="27"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theme="0" tint="-0.34998626667073579"/>
  </sheetPr>
  <dimension ref="A1:X227"/>
  <sheetViews>
    <sheetView view="pageBreakPreview" zoomScaleNormal="100" zoomScaleSheetLayoutView="100" workbookViewId="0">
      <pane xSplit="2" ySplit="5" topLeftCell="C6" activePane="bottomRight" state="frozen"/>
      <selection pane="topRight" activeCell="C1" sqref="C1"/>
      <selection pane="bottomLeft" activeCell="A6" sqref="A6"/>
      <selection pane="bottomRight" activeCell="B1" sqref="B1:W1"/>
    </sheetView>
  </sheetViews>
  <sheetFormatPr baseColWidth="10" defaultRowHeight="12.75" x14ac:dyDescent="0.2"/>
  <cols>
    <col min="1" max="1" width="2" style="11" customWidth="1"/>
    <col min="2" max="2" width="13.85546875" style="11" customWidth="1"/>
    <col min="3" max="17" width="12.5703125" style="11" bestFit="1" customWidth="1"/>
    <col min="18" max="22" width="13.28515625" style="11" bestFit="1" customWidth="1"/>
    <col min="23" max="24" width="14.28515625" style="11" bestFit="1" customWidth="1"/>
    <col min="25" max="16384" width="11.42578125" style="11"/>
  </cols>
  <sheetData>
    <row r="1" spans="1:24" ht="15.75" x14ac:dyDescent="0.2">
      <c r="A1" s="3" t="s">
        <v>502</v>
      </c>
      <c r="B1" s="269" t="str">
        <f>Inhaltsverzeichnis!B39&amp;" "&amp;Inhaltsverzeichnis!C39&amp;" "&amp;Inhaltsverzeichnis!E39</f>
        <v>Tabelle 10f: Einfache Kantonssteuer nach Reingewinn- und Eigenkapitalklassen, 2014, in Franken</v>
      </c>
      <c r="C1" s="269"/>
      <c r="D1" s="269"/>
      <c r="E1" s="269"/>
      <c r="F1" s="269"/>
      <c r="G1" s="269"/>
      <c r="H1" s="269"/>
      <c r="I1" s="269"/>
      <c r="J1" s="269"/>
      <c r="K1" s="269"/>
      <c r="L1" s="269"/>
      <c r="M1" s="269"/>
      <c r="N1" s="269"/>
      <c r="O1" s="269"/>
      <c r="P1" s="269"/>
      <c r="Q1" s="269"/>
      <c r="R1" s="269"/>
      <c r="S1" s="269"/>
      <c r="T1" s="269"/>
      <c r="U1" s="269"/>
      <c r="V1" s="269"/>
      <c r="W1" s="269"/>
    </row>
    <row r="2" spans="1:24" x14ac:dyDescent="0.2">
      <c r="A2" s="68"/>
      <c r="B2" s="141"/>
    </row>
    <row r="3" spans="1:24" x14ac:dyDescent="0.2">
      <c r="A3" s="68"/>
    </row>
    <row r="4" spans="1:24" s="107" customFormat="1" x14ac:dyDescent="0.2">
      <c r="A4" s="90"/>
      <c r="B4" s="303" t="s">
        <v>428</v>
      </c>
      <c r="C4" s="314" t="s">
        <v>351</v>
      </c>
      <c r="D4" s="315"/>
      <c r="E4" s="315"/>
      <c r="F4" s="315"/>
      <c r="G4" s="315"/>
      <c r="H4" s="315"/>
      <c r="I4" s="315"/>
      <c r="J4" s="315"/>
      <c r="K4" s="315"/>
      <c r="L4" s="315"/>
      <c r="M4" s="315"/>
      <c r="N4" s="315"/>
      <c r="O4" s="315"/>
      <c r="P4" s="315"/>
      <c r="Q4" s="315"/>
      <c r="R4" s="315"/>
      <c r="S4" s="315"/>
      <c r="T4" s="315"/>
      <c r="U4" s="315"/>
      <c r="V4" s="315"/>
      <c r="W4" s="315"/>
      <c r="X4" s="184"/>
    </row>
    <row r="5" spans="1:24" s="107" customFormat="1" ht="26.25" customHeight="1" x14ac:dyDescent="0.2">
      <c r="A5" s="90"/>
      <c r="B5" s="297"/>
      <c r="C5" s="108" t="s">
        <v>452</v>
      </c>
      <c r="D5" s="108" t="s">
        <v>433</v>
      </c>
      <c r="E5" s="108" t="s">
        <v>434</v>
      </c>
      <c r="F5" s="108" t="s">
        <v>435</v>
      </c>
      <c r="G5" s="108" t="s">
        <v>436</v>
      </c>
      <c r="H5" s="108" t="s">
        <v>437</v>
      </c>
      <c r="I5" s="108" t="s">
        <v>438</v>
      </c>
      <c r="J5" s="108" t="s">
        <v>439</v>
      </c>
      <c r="K5" s="108" t="s">
        <v>440</v>
      </c>
      <c r="L5" s="108" t="s">
        <v>441</v>
      </c>
      <c r="M5" s="108" t="s">
        <v>442</v>
      </c>
      <c r="N5" s="108" t="s">
        <v>443</v>
      </c>
      <c r="O5" s="108" t="s">
        <v>444</v>
      </c>
      <c r="P5" s="108" t="s">
        <v>445</v>
      </c>
      <c r="Q5" s="108" t="s">
        <v>446</v>
      </c>
      <c r="R5" s="108" t="s">
        <v>447</v>
      </c>
      <c r="S5" s="108" t="s">
        <v>448</v>
      </c>
      <c r="T5" s="108" t="s">
        <v>449</v>
      </c>
      <c r="U5" s="108" t="s">
        <v>450</v>
      </c>
      <c r="V5" s="108" t="s">
        <v>451</v>
      </c>
      <c r="W5" s="108" t="s">
        <v>352</v>
      </c>
      <c r="X5" s="108" t="s">
        <v>13</v>
      </c>
    </row>
    <row r="6" spans="1:24" s="57" customFormat="1" x14ac:dyDescent="0.2">
      <c r="A6" s="68"/>
      <c r="B6" s="91" t="s">
        <v>232</v>
      </c>
      <c r="C6" s="56">
        <v>51938.451569999997</v>
      </c>
      <c r="D6" s="56">
        <v>154651.8847</v>
      </c>
      <c r="E6" s="56">
        <v>1321778.48</v>
      </c>
      <c r="F6" s="56">
        <v>181480.19399999999</v>
      </c>
      <c r="G6" s="56">
        <v>137256.3248</v>
      </c>
      <c r="H6" s="56">
        <v>232646.1133</v>
      </c>
      <c r="I6" s="56">
        <v>164333.44020000001</v>
      </c>
      <c r="J6" s="56">
        <v>147169.23730000001</v>
      </c>
      <c r="K6" s="56">
        <v>945077.41859999998</v>
      </c>
      <c r="L6" s="56">
        <v>290454.86570000002</v>
      </c>
      <c r="M6" s="56">
        <v>167223.34220000001</v>
      </c>
      <c r="N6" s="56">
        <v>139523.54999999999</v>
      </c>
      <c r="O6" s="56">
        <v>133282.65</v>
      </c>
      <c r="P6" s="56">
        <v>184905.35</v>
      </c>
      <c r="Q6" s="56">
        <v>170637.15</v>
      </c>
      <c r="R6" s="56">
        <v>546380.75</v>
      </c>
      <c r="S6" s="56">
        <v>881177.55</v>
      </c>
      <c r="T6" s="56">
        <v>668059.1</v>
      </c>
      <c r="U6" s="56">
        <v>575290.4</v>
      </c>
      <c r="V6" s="56">
        <v>689394.3</v>
      </c>
      <c r="W6" s="56">
        <v>1600646.5</v>
      </c>
      <c r="X6" s="45">
        <v>9383307.0519999992</v>
      </c>
    </row>
    <row r="7" spans="1:24" s="57" customFormat="1" x14ac:dyDescent="0.2">
      <c r="A7" s="68"/>
      <c r="B7" s="91" t="s">
        <v>453</v>
      </c>
      <c r="C7" s="56">
        <v>2723.079972</v>
      </c>
      <c r="D7" s="56">
        <v>6382.0362500000001</v>
      </c>
      <c r="E7" s="56">
        <v>84588.326279999994</v>
      </c>
      <c r="F7" s="56">
        <v>22789.38667</v>
      </c>
      <c r="G7" s="56">
        <v>14481.66</v>
      </c>
      <c r="H7" s="56">
        <v>24813.889780000001</v>
      </c>
      <c r="I7" s="56">
        <v>15516.69389</v>
      </c>
      <c r="J7" s="56">
        <v>8548.5049999999992</v>
      </c>
      <c r="K7" s="56">
        <v>67781.236919999996</v>
      </c>
      <c r="L7" s="56">
        <v>17063.16</v>
      </c>
      <c r="M7" s="56">
        <v>9216.9666670000006</v>
      </c>
      <c r="N7" s="56">
        <v>7455.95</v>
      </c>
      <c r="O7" s="56">
        <v>2745.7</v>
      </c>
      <c r="P7" s="56">
        <v>4127.25</v>
      </c>
      <c r="Q7" s="56">
        <v>8003.5</v>
      </c>
      <c r="R7" s="56">
        <v>8693.0499999999993</v>
      </c>
      <c r="S7" s="56">
        <v>38236.5</v>
      </c>
      <c r="T7" s="56">
        <v>0</v>
      </c>
      <c r="U7" s="56">
        <v>13393.4</v>
      </c>
      <c r="V7" s="56">
        <v>0</v>
      </c>
      <c r="W7" s="56">
        <v>0</v>
      </c>
      <c r="X7" s="45">
        <v>356560.29139999999</v>
      </c>
    </row>
    <row r="8" spans="1:24" s="57" customFormat="1" x14ac:dyDescent="0.2">
      <c r="A8" s="68"/>
      <c r="B8" s="91" t="s">
        <v>454</v>
      </c>
      <c r="C8" s="56">
        <v>13584.98461</v>
      </c>
      <c r="D8" s="56">
        <v>10151.174489999999</v>
      </c>
      <c r="E8" s="56">
        <v>172159.87719999999</v>
      </c>
      <c r="F8" s="56">
        <v>49710.533889999999</v>
      </c>
      <c r="G8" s="56">
        <v>34839.387000000002</v>
      </c>
      <c r="H8" s="56">
        <v>31406.106670000001</v>
      </c>
      <c r="I8" s="56">
        <v>43703.96</v>
      </c>
      <c r="J8" s="56">
        <v>26813.096109999999</v>
      </c>
      <c r="K8" s="56">
        <v>148917.55249999999</v>
      </c>
      <c r="L8" s="56">
        <v>52963.563329999997</v>
      </c>
      <c r="M8" s="56">
        <v>28568.716670000002</v>
      </c>
      <c r="N8" s="56">
        <v>18474.3</v>
      </c>
      <c r="O8" s="56">
        <v>18395.45</v>
      </c>
      <c r="P8" s="56">
        <v>22045.5</v>
      </c>
      <c r="Q8" s="56">
        <v>12645.15</v>
      </c>
      <c r="R8" s="56">
        <v>55708.75</v>
      </c>
      <c r="S8" s="56">
        <v>42947.75</v>
      </c>
      <c r="T8" s="56">
        <v>22673.9</v>
      </c>
      <c r="U8" s="56">
        <v>12549.25</v>
      </c>
      <c r="V8" s="56">
        <v>0</v>
      </c>
      <c r="W8" s="56">
        <v>0</v>
      </c>
      <c r="X8" s="45">
        <v>818259.00249999994</v>
      </c>
    </row>
    <row r="9" spans="1:24" s="57" customFormat="1" x14ac:dyDescent="0.2">
      <c r="A9" s="68"/>
      <c r="B9" s="91" t="s">
        <v>455</v>
      </c>
      <c r="C9" s="56">
        <v>15076.03333</v>
      </c>
      <c r="D9" s="56">
        <v>8928.1666669999995</v>
      </c>
      <c r="E9" s="56">
        <v>97292.122220000005</v>
      </c>
      <c r="F9" s="56">
        <v>47761.116670000003</v>
      </c>
      <c r="G9" s="56">
        <v>31172.522219999999</v>
      </c>
      <c r="H9" s="56">
        <v>30290.35</v>
      </c>
      <c r="I9" s="56">
        <v>42049.383329999997</v>
      </c>
      <c r="J9" s="56">
        <v>32004.17222</v>
      </c>
      <c r="K9" s="56">
        <v>160575.41889999999</v>
      </c>
      <c r="L9" s="56">
        <v>60160.448329999999</v>
      </c>
      <c r="M9" s="56">
        <v>33749.273889999997</v>
      </c>
      <c r="N9" s="56">
        <v>25751.45</v>
      </c>
      <c r="O9" s="56">
        <v>26484.799999999999</v>
      </c>
      <c r="P9" s="56">
        <v>30541.8</v>
      </c>
      <c r="Q9" s="56">
        <v>22691.5</v>
      </c>
      <c r="R9" s="56">
        <v>33550.1</v>
      </c>
      <c r="S9" s="56">
        <v>43275.3</v>
      </c>
      <c r="T9" s="56">
        <v>23383.55</v>
      </c>
      <c r="U9" s="56">
        <v>14550.15</v>
      </c>
      <c r="V9" s="56">
        <v>0</v>
      </c>
      <c r="W9" s="56">
        <v>0</v>
      </c>
      <c r="X9" s="45">
        <v>779287.65780000004</v>
      </c>
    </row>
    <row r="10" spans="1:24" s="57" customFormat="1" x14ac:dyDescent="0.2">
      <c r="A10" s="68"/>
      <c r="B10" s="91" t="s">
        <v>456</v>
      </c>
      <c r="C10" s="56">
        <v>13410.35</v>
      </c>
      <c r="D10" s="56">
        <v>7709.2666669999999</v>
      </c>
      <c r="E10" s="56">
        <v>57885.188889999998</v>
      </c>
      <c r="F10" s="56">
        <v>57813.711109999997</v>
      </c>
      <c r="G10" s="56">
        <v>27240.2</v>
      </c>
      <c r="H10" s="56">
        <v>27877.4</v>
      </c>
      <c r="I10" s="56">
        <v>44962.25</v>
      </c>
      <c r="J10" s="56">
        <v>32899.9</v>
      </c>
      <c r="K10" s="56">
        <v>140038.29999999999</v>
      </c>
      <c r="L10" s="56">
        <v>63576.5</v>
      </c>
      <c r="M10" s="56">
        <v>31419.9</v>
      </c>
      <c r="N10" s="56">
        <v>23063.45</v>
      </c>
      <c r="O10" s="56">
        <v>22970.7</v>
      </c>
      <c r="P10" s="56">
        <v>26596.1</v>
      </c>
      <c r="Q10" s="56">
        <v>14294.1</v>
      </c>
      <c r="R10" s="56">
        <v>43536.9</v>
      </c>
      <c r="S10" s="56">
        <v>32657.35</v>
      </c>
      <c r="T10" s="56">
        <v>13875.35</v>
      </c>
      <c r="U10" s="56">
        <v>0</v>
      </c>
      <c r="V10" s="56">
        <v>0</v>
      </c>
      <c r="W10" s="56">
        <v>0</v>
      </c>
      <c r="X10" s="45">
        <v>681826.91669999994</v>
      </c>
    </row>
    <row r="11" spans="1:24" s="57" customFormat="1" x14ac:dyDescent="0.2">
      <c r="A11" s="68"/>
      <c r="B11" s="91" t="s">
        <v>457</v>
      </c>
      <c r="C11" s="56">
        <v>13730.95</v>
      </c>
      <c r="D11" s="56">
        <v>7469.8</v>
      </c>
      <c r="E11" s="56">
        <v>19635.349999999999</v>
      </c>
      <c r="F11" s="56">
        <v>58930.9</v>
      </c>
      <c r="G11" s="56">
        <v>24301.9</v>
      </c>
      <c r="H11" s="56">
        <v>29594.5</v>
      </c>
      <c r="I11" s="56">
        <v>40700</v>
      </c>
      <c r="J11" s="56">
        <v>31460.9</v>
      </c>
      <c r="K11" s="56">
        <v>144137.60000000001</v>
      </c>
      <c r="L11" s="56">
        <v>82689.899999999994</v>
      </c>
      <c r="M11" s="56">
        <v>50397.7</v>
      </c>
      <c r="N11" s="56">
        <v>23325.85</v>
      </c>
      <c r="O11" s="56">
        <v>19347.849999999999</v>
      </c>
      <c r="P11" s="56">
        <v>21916.65</v>
      </c>
      <c r="Q11" s="56">
        <v>19489.650000000001</v>
      </c>
      <c r="R11" s="56">
        <v>39714.949999999997</v>
      </c>
      <c r="S11" s="56">
        <v>28222.2</v>
      </c>
      <c r="T11" s="56">
        <v>18063.099999999999</v>
      </c>
      <c r="U11" s="56">
        <v>22103.9</v>
      </c>
      <c r="V11" s="56">
        <v>25295.1</v>
      </c>
      <c r="W11" s="56">
        <v>0</v>
      </c>
      <c r="X11" s="45">
        <v>720528.75</v>
      </c>
    </row>
    <row r="12" spans="1:24" s="57" customFormat="1" x14ac:dyDescent="0.2">
      <c r="A12" s="68"/>
      <c r="B12" s="91" t="s">
        <v>458</v>
      </c>
      <c r="C12" s="56">
        <v>15735.8</v>
      </c>
      <c r="D12" s="56">
        <v>11426.65</v>
      </c>
      <c r="E12" s="56">
        <v>45625.1</v>
      </c>
      <c r="F12" s="56">
        <v>20330.75</v>
      </c>
      <c r="G12" s="56">
        <v>49546.55</v>
      </c>
      <c r="H12" s="56">
        <v>23557.599999999999</v>
      </c>
      <c r="I12" s="56">
        <v>47896.6</v>
      </c>
      <c r="J12" s="56">
        <v>37754.300000000003</v>
      </c>
      <c r="K12" s="56">
        <v>178319.5</v>
      </c>
      <c r="L12" s="56">
        <v>83748.149999999994</v>
      </c>
      <c r="M12" s="56">
        <v>48352.1</v>
      </c>
      <c r="N12" s="56">
        <v>22763.55</v>
      </c>
      <c r="O12" s="56">
        <v>19062.400000000001</v>
      </c>
      <c r="P12" s="56">
        <v>28300.5</v>
      </c>
      <c r="Q12" s="56">
        <v>16258.2</v>
      </c>
      <c r="R12" s="56">
        <v>57507.05</v>
      </c>
      <c r="S12" s="56">
        <v>41537.65</v>
      </c>
      <c r="T12" s="56">
        <v>0</v>
      </c>
      <c r="U12" s="56">
        <v>17951.8</v>
      </c>
      <c r="V12" s="56">
        <v>0</v>
      </c>
      <c r="W12" s="56">
        <v>0</v>
      </c>
      <c r="X12" s="45">
        <v>765674.25</v>
      </c>
    </row>
    <row r="13" spans="1:24" s="57" customFormat="1" x14ac:dyDescent="0.2">
      <c r="A13" s="68"/>
      <c r="B13" s="91" t="s">
        <v>459</v>
      </c>
      <c r="C13" s="56">
        <v>12309.9</v>
      </c>
      <c r="D13" s="56">
        <v>3970.2</v>
      </c>
      <c r="E13" s="56">
        <v>22248.85</v>
      </c>
      <c r="F13" s="56">
        <v>16762.849999999999</v>
      </c>
      <c r="G13" s="56">
        <v>54250.15</v>
      </c>
      <c r="H13" s="56">
        <v>32501.25</v>
      </c>
      <c r="I13" s="56">
        <v>48608.2</v>
      </c>
      <c r="J13" s="56">
        <v>36154.949999999997</v>
      </c>
      <c r="K13" s="56">
        <v>178101.3</v>
      </c>
      <c r="L13" s="56">
        <v>101474.45</v>
      </c>
      <c r="M13" s="56">
        <v>68579.350000000006</v>
      </c>
      <c r="N13" s="56">
        <v>35922.400000000001</v>
      </c>
      <c r="O13" s="56">
        <v>32565.65</v>
      </c>
      <c r="P13" s="56">
        <v>23873.85</v>
      </c>
      <c r="Q13" s="56">
        <v>9857.0499999999993</v>
      </c>
      <c r="R13" s="56">
        <v>51492.65</v>
      </c>
      <c r="S13" s="56">
        <v>38848.15</v>
      </c>
      <c r="T13" s="56">
        <v>14957.95</v>
      </c>
      <c r="U13" s="56">
        <v>0</v>
      </c>
      <c r="V13" s="56">
        <v>0</v>
      </c>
      <c r="W13" s="56">
        <v>0</v>
      </c>
      <c r="X13" s="45">
        <v>782479.15</v>
      </c>
    </row>
    <row r="14" spans="1:24" s="57" customFormat="1" x14ac:dyDescent="0.2">
      <c r="A14" s="68"/>
      <c r="B14" s="91" t="s">
        <v>460</v>
      </c>
      <c r="C14" s="56">
        <v>29954.45</v>
      </c>
      <c r="D14" s="56">
        <v>6678.3</v>
      </c>
      <c r="E14" s="56">
        <v>37766.9</v>
      </c>
      <c r="F14" s="56">
        <v>14473</v>
      </c>
      <c r="G14" s="56">
        <v>23050.25</v>
      </c>
      <c r="H14" s="56">
        <v>88170.15</v>
      </c>
      <c r="I14" s="56">
        <v>90510.6</v>
      </c>
      <c r="J14" s="56">
        <v>85238.85</v>
      </c>
      <c r="K14" s="56">
        <v>338410.25</v>
      </c>
      <c r="L14" s="56">
        <v>203353.2</v>
      </c>
      <c r="M14" s="56">
        <v>125264.3</v>
      </c>
      <c r="N14" s="56">
        <v>72350.55</v>
      </c>
      <c r="O14" s="56">
        <v>42971.05</v>
      </c>
      <c r="P14" s="56">
        <v>78463.350000000006</v>
      </c>
      <c r="Q14" s="56">
        <v>37646.25</v>
      </c>
      <c r="R14" s="56">
        <v>83361.2</v>
      </c>
      <c r="S14" s="56">
        <v>70807</v>
      </c>
      <c r="T14" s="56">
        <v>12012.9</v>
      </c>
      <c r="U14" s="56">
        <v>14102.25</v>
      </c>
      <c r="V14" s="56">
        <v>0</v>
      </c>
      <c r="W14" s="56">
        <v>0</v>
      </c>
      <c r="X14" s="45">
        <v>1454584.8</v>
      </c>
    </row>
    <row r="15" spans="1:24" s="57" customFormat="1" x14ac:dyDescent="0.2">
      <c r="A15" s="68"/>
      <c r="B15" s="91" t="s">
        <v>461</v>
      </c>
      <c r="C15" s="56">
        <v>16159.7</v>
      </c>
      <c r="D15" s="56">
        <v>6485</v>
      </c>
      <c r="E15" s="56">
        <v>44549.65</v>
      </c>
      <c r="F15" s="56">
        <v>30626.45</v>
      </c>
      <c r="G15" s="56">
        <v>25219</v>
      </c>
      <c r="H15" s="56">
        <v>23818.95</v>
      </c>
      <c r="I15" s="56">
        <v>114256.2</v>
      </c>
      <c r="J15" s="56">
        <v>69509.05</v>
      </c>
      <c r="K15" s="56">
        <v>362588.05</v>
      </c>
      <c r="L15" s="56">
        <v>172405.3</v>
      </c>
      <c r="M15" s="56">
        <v>113090.2</v>
      </c>
      <c r="N15" s="56">
        <v>80216.45</v>
      </c>
      <c r="O15" s="56">
        <v>45453.1</v>
      </c>
      <c r="P15" s="56">
        <v>90366.95</v>
      </c>
      <c r="Q15" s="56">
        <v>29274.3</v>
      </c>
      <c r="R15" s="56">
        <v>105590.3</v>
      </c>
      <c r="S15" s="56">
        <v>95305.5</v>
      </c>
      <c r="T15" s="56">
        <v>40082.550000000003</v>
      </c>
      <c r="U15" s="56">
        <v>0</v>
      </c>
      <c r="V15" s="56">
        <v>0</v>
      </c>
      <c r="W15" s="56">
        <v>0</v>
      </c>
      <c r="X15" s="45">
        <v>1464996.7</v>
      </c>
    </row>
    <row r="16" spans="1:24" s="57" customFormat="1" x14ac:dyDescent="0.2">
      <c r="A16" s="68"/>
      <c r="B16" s="91" t="s">
        <v>462</v>
      </c>
      <c r="C16" s="56">
        <v>39399.9</v>
      </c>
      <c r="D16" s="56">
        <v>14356.85</v>
      </c>
      <c r="E16" s="56">
        <v>43702.65</v>
      </c>
      <c r="F16" s="56">
        <v>15979.8</v>
      </c>
      <c r="G16" s="56">
        <v>33086.15</v>
      </c>
      <c r="H16" s="56">
        <v>23872.9</v>
      </c>
      <c r="I16" s="56">
        <v>94342.9</v>
      </c>
      <c r="J16" s="56">
        <v>54549.55</v>
      </c>
      <c r="K16" s="56">
        <v>348377.85</v>
      </c>
      <c r="L16" s="56">
        <v>200280.35</v>
      </c>
      <c r="M16" s="56">
        <v>171649</v>
      </c>
      <c r="N16" s="56">
        <v>94676.05</v>
      </c>
      <c r="O16" s="56">
        <v>88936.4</v>
      </c>
      <c r="P16" s="56">
        <v>80640.149999999994</v>
      </c>
      <c r="Q16" s="56">
        <v>58756.05</v>
      </c>
      <c r="R16" s="56">
        <v>147976.04999999999</v>
      </c>
      <c r="S16" s="56">
        <v>47886.7</v>
      </c>
      <c r="T16" s="56">
        <v>34902.400000000001</v>
      </c>
      <c r="U16" s="56">
        <v>33312</v>
      </c>
      <c r="V16" s="56">
        <v>0</v>
      </c>
      <c r="W16" s="56">
        <v>0</v>
      </c>
      <c r="X16" s="45">
        <v>1626683.7</v>
      </c>
    </row>
    <row r="17" spans="1:24" s="57" customFormat="1" x14ac:dyDescent="0.2">
      <c r="A17" s="68"/>
      <c r="B17" s="91" t="s">
        <v>463</v>
      </c>
      <c r="C17" s="56">
        <v>90931.55</v>
      </c>
      <c r="D17" s="56">
        <v>30043.45</v>
      </c>
      <c r="E17" s="56">
        <v>39391.699999999997</v>
      </c>
      <c r="F17" s="56">
        <v>44010.400000000001</v>
      </c>
      <c r="G17" s="56">
        <v>21926.65</v>
      </c>
      <c r="H17" s="56">
        <v>44021.45</v>
      </c>
      <c r="I17" s="56">
        <v>78115.649999999994</v>
      </c>
      <c r="J17" s="56">
        <v>85512.35</v>
      </c>
      <c r="K17" s="56">
        <v>519119.5</v>
      </c>
      <c r="L17" s="56">
        <v>457001.4</v>
      </c>
      <c r="M17" s="56">
        <v>276663.15000000002</v>
      </c>
      <c r="N17" s="56">
        <v>175086.65</v>
      </c>
      <c r="O17" s="56">
        <v>162381.45000000001</v>
      </c>
      <c r="P17" s="56">
        <v>202694.39999999999</v>
      </c>
      <c r="Q17" s="56">
        <v>147726.15</v>
      </c>
      <c r="R17" s="56">
        <v>326527</v>
      </c>
      <c r="S17" s="56">
        <v>109247.35</v>
      </c>
      <c r="T17" s="56">
        <v>64639.7</v>
      </c>
      <c r="U17" s="56">
        <v>30426.3</v>
      </c>
      <c r="V17" s="56">
        <v>25869.1</v>
      </c>
      <c r="W17" s="56">
        <v>0</v>
      </c>
      <c r="X17" s="45">
        <v>2931335.35</v>
      </c>
    </row>
    <row r="18" spans="1:24" s="57" customFormat="1" x14ac:dyDescent="0.2">
      <c r="A18" s="68"/>
      <c r="B18" s="91" t="s">
        <v>464</v>
      </c>
      <c r="C18" s="56">
        <v>85711.05</v>
      </c>
      <c r="D18" s="56">
        <v>22314.2</v>
      </c>
      <c r="E18" s="56">
        <v>35149.9</v>
      </c>
      <c r="F18" s="56">
        <v>34739.050000000003</v>
      </c>
      <c r="G18" s="56">
        <v>24938.65</v>
      </c>
      <c r="H18" s="56">
        <v>48867.6</v>
      </c>
      <c r="I18" s="56">
        <v>55559.85</v>
      </c>
      <c r="J18" s="56">
        <v>48076.95</v>
      </c>
      <c r="K18" s="56">
        <v>493637.5</v>
      </c>
      <c r="L18" s="56">
        <v>373842.3</v>
      </c>
      <c r="M18" s="56">
        <v>234509.55</v>
      </c>
      <c r="N18" s="56">
        <v>177434.2</v>
      </c>
      <c r="O18" s="56">
        <v>125433.5</v>
      </c>
      <c r="P18" s="56">
        <v>282291.90000000002</v>
      </c>
      <c r="Q18" s="56">
        <v>175899.4</v>
      </c>
      <c r="R18" s="56">
        <v>326423</v>
      </c>
      <c r="S18" s="56">
        <v>190391.7</v>
      </c>
      <c r="T18" s="56">
        <v>76695.100000000006</v>
      </c>
      <c r="U18" s="56">
        <v>70461.649999999994</v>
      </c>
      <c r="V18" s="56">
        <v>0</v>
      </c>
      <c r="W18" s="56">
        <v>0</v>
      </c>
      <c r="X18" s="45">
        <v>2882377.05</v>
      </c>
    </row>
    <row r="19" spans="1:24" s="57" customFormat="1" x14ac:dyDescent="0.2">
      <c r="A19" s="68"/>
      <c r="B19" s="92" t="s">
        <v>465</v>
      </c>
      <c r="C19" s="56">
        <v>103703.9</v>
      </c>
      <c r="D19" s="56">
        <v>0</v>
      </c>
      <c r="E19" s="56">
        <v>52824.85</v>
      </c>
      <c r="F19" s="56">
        <v>31368.2</v>
      </c>
      <c r="G19" s="56">
        <v>18534.2</v>
      </c>
      <c r="H19" s="56">
        <v>13200</v>
      </c>
      <c r="I19" s="56">
        <v>70466.45</v>
      </c>
      <c r="J19" s="56">
        <v>65273.7</v>
      </c>
      <c r="K19" s="56">
        <v>731563.35</v>
      </c>
      <c r="L19" s="56">
        <v>961890.1</v>
      </c>
      <c r="M19" s="56">
        <v>571336.35</v>
      </c>
      <c r="N19" s="56">
        <v>462494.85</v>
      </c>
      <c r="O19" s="56">
        <v>484711.55</v>
      </c>
      <c r="P19" s="56">
        <v>736960.1</v>
      </c>
      <c r="Q19" s="56">
        <v>347094.6</v>
      </c>
      <c r="R19" s="56">
        <v>1027283.45</v>
      </c>
      <c r="S19" s="56">
        <v>430181.3</v>
      </c>
      <c r="T19" s="56">
        <v>181708.95</v>
      </c>
      <c r="U19" s="56">
        <v>21887.45</v>
      </c>
      <c r="V19" s="56">
        <v>36129.5</v>
      </c>
      <c r="W19" s="56">
        <v>0</v>
      </c>
      <c r="X19" s="45">
        <v>6348612.8499999996</v>
      </c>
    </row>
    <row r="20" spans="1:24" s="57" customFormat="1" x14ac:dyDescent="0.2">
      <c r="A20" s="68"/>
      <c r="B20" s="91" t="s">
        <v>466</v>
      </c>
      <c r="C20" s="56">
        <v>95945.600000000006</v>
      </c>
      <c r="D20" s="56">
        <v>15297.9</v>
      </c>
      <c r="E20" s="56">
        <v>9000</v>
      </c>
      <c r="F20" s="56">
        <v>28219</v>
      </c>
      <c r="G20" s="56">
        <v>24424.25</v>
      </c>
      <c r="H20" s="56">
        <v>21788.55</v>
      </c>
      <c r="I20" s="56">
        <v>35743.15</v>
      </c>
      <c r="J20" s="56">
        <v>68521.600000000006</v>
      </c>
      <c r="K20" s="56">
        <v>464668.05</v>
      </c>
      <c r="L20" s="56">
        <v>530712.6</v>
      </c>
      <c r="M20" s="56">
        <v>595193.55000000005</v>
      </c>
      <c r="N20" s="56">
        <v>403685.35</v>
      </c>
      <c r="O20" s="56">
        <v>389175.9</v>
      </c>
      <c r="P20" s="56">
        <v>481290.2</v>
      </c>
      <c r="Q20" s="56">
        <v>504673.6</v>
      </c>
      <c r="R20" s="56">
        <v>1437504.85</v>
      </c>
      <c r="S20" s="56">
        <v>752207.6</v>
      </c>
      <c r="T20" s="56">
        <v>173724.05</v>
      </c>
      <c r="U20" s="56">
        <v>78768.45</v>
      </c>
      <c r="V20" s="56">
        <v>0</v>
      </c>
      <c r="W20" s="56">
        <v>0</v>
      </c>
      <c r="X20" s="45">
        <v>6110544.25</v>
      </c>
    </row>
    <row r="21" spans="1:24" s="57" customFormat="1" x14ac:dyDescent="0.2">
      <c r="A21" s="68"/>
      <c r="B21" s="92" t="s">
        <v>467</v>
      </c>
      <c r="C21" s="56">
        <v>413800.5</v>
      </c>
      <c r="D21" s="56">
        <v>93218.55</v>
      </c>
      <c r="E21" s="56">
        <v>178830.3</v>
      </c>
      <c r="F21" s="56">
        <v>163977.04999999999</v>
      </c>
      <c r="G21" s="56">
        <v>83257.25</v>
      </c>
      <c r="H21" s="56">
        <v>59191.25</v>
      </c>
      <c r="I21" s="56">
        <v>191249.55</v>
      </c>
      <c r="J21" s="56">
        <v>38696.400000000001</v>
      </c>
      <c r="K21" s="56">
        <v>1017142.45</v>
      </c>
      <c r="L21" s="56">
        <v>1155881.8500000001</v>
      </c>
      <c r="M21" s="56">
        <v>1158289.1000000001</v>
      </c>
      <c r="N21" s="56">
        <v>1339237.5</v>
      </c>
      <c r="O21" s="56">
        <v>1393123.8</v>
      </c>
      <c r="P21" s="56">
        <v>1922231.3</v>
      </c>
      <c r="Q21" s="56">
        <v>1820879.85</v>
      </c>
      <c r="R21" s="56">
        <v>6683221.9000000004</v>
      </c>
      <c r="S21" s="56">
        <v>5179866.9000000004</v>
      </c>
      <c r="T21" s="56">
        <v>2075500.25</v>
      </c>
      <c r="U21" s="56">
        <v>571774.80000000005</v>
      </c>
      <c r="V21" s="56">
        <v>192343.35</v>
      </c>
      <c r="W21" s="56">
        <v>108511</v>
      </c>
      <c r="X21" s="45">
        <v>25840224.899999999</v>
      </c>
    </row>
    <row r="22" spans="1:24" s="57" customFormat="1" x14ac:dyDescent="0.2">
      <c r="A22" s="68"/>
      <c r="B22" s="91" t="s">
        <v>468</v>
      </c>
      <c r="C22" s="56">
        <v>362231.65</v>
      </c>
      <c r="D22" s="56">
        <v>0</v>
      </c>
      <c r="E22" s="56">
        <v>40500</v>
      </c>
      <c r="F22" s="56">
        <v>48545.55</v>
      </c>
      <c r="G22" s="56">
        <v>56725.75</v>
      </c>
      <c r="H22" s="56">
        <v>98110.2</v>
      </c>
      <c r="I22" s="56">
        <v>0</v>
      </c>
      <c r="J22" s="56">
        <v>217863.8</v>
      </c>
      <c r="K22" s="56">
        <v>379259.85</v>
      </c>
      <c r="L22" s="56">
        <v>347360.85</v>
      </c>
      <c r="M22" s="56">
        <v>725304.95</v>
      </c>
      <c r="N22" s="56">
        <v>420464.55</v>
      </c>
      <c r="O22" s="56">
        <v>685831.75</v>
      </c>
      <c r="P22" s="56">
        <v>968788.3</v>
      </c>
      <c r="Q22" s="56">
        <v>1596524.85</v>
      </c>
      <c r="R22" s="56">
        <v>5435148.5</v>
      </c>
      <c r="S22" s="56">
        <v>8939885.1999999993</v>
      </c>
      <c r="T22" s="56">
        <v>4855050.0999999996</v>
      </c>
      <c r="U22" s="56">
        <v>2607267.2000000002</v>
      </c>
      <c r="V22" s="56">
        <v>920976.5</v>
      </c>
      <c r="W22" s="56">
        <v>218304.55</v>
      </c>
      <c r="X22" s="45">
        <v>28924144.100000001</v>
      </c>
    </row>
    <row r="23" spans="1:24" s="57" customFormat="1" x14ac:dyDescent="0.2">
      <c r="A23" s="68"/>
      <c r="B23" s="91" t="s">
        <v>626</v>
      </c>
      <c r="C23" s="56">
        <v>460829.9</v>
      </c>
      <c r="D23" s="56">
        <v>200042.45</v>
      </c>
      <c r="E23" s="56">
        <v>0</v>
      </c>
      <c r="F23" s="56">
        <v>0</v>
      </c>
      <c r="G23" s="56">
        <v>0</v>
      </c>
      <c r="H23" s="56">
        <v>0</v>
      </c>
      <c r="I23" s="56">
        <v>0</v>
      </c>
      <c r="J23" s="56">
        <v>0</v>
      </c>
      <c r="K23" s="56">
        <v>415117.55</v>
      </c>
      <c r="L23" s="56">
        <v>116222.5</v>
      </c>
      <c r="M23" s="56">
        <v>0</v>
      </c>
      <c r="N23" s="56">
        <v>283257.59999999998</v>
      </c>
      <c r="O23" s="56">
        <v>220770.95</v>
      </c>
      <c r="P23" s="56">
        <v>513909</v>
      </c>
      <c r="Q23" s="56">
        <v>580729.75</v>
      </c>
      <c r="R23" s="56">
        <v>3704989.45</v>
      </c>
      <c r="S23" s="56">
        <v>5041684.3</v>
      </c>
      <c r="T23" s="56">
        <v>3178632.35</v>
      </c>
      <c r="U23" s="56">
        <v>2435355.7000000002</v>
      </c>
      <c r="V23" s="56">
        <v>1118977.7</v>
      </c>
      <c r="W23" s="56">
        <v>241444.45</v>
      </c>
      <c r="X23" s="45">
        <v>18511963.649999999</v>
      </c>
    </row>
    <row r="24" spans="1:24" s="57" customFormat="1" x14ac:dyDescent="0.2">
      <c r="A24" s="68"/>
      <c r="B24" s="91" t="s">
        <v>469</v>
      </c>
      <c r="C24" s="56">
        <v>314490.75</v>
      </c>
      <c r="D24" s="56">
        <v>174326.35</v>
      </c>
      <c r="E24" s="56">
        <v>0</v>
      </c>
      <c r="F24" s="56">
        <v>0</v>
      </c>
      <c r="G24" s="56">
        <v>0</v>
      </c>
      <c r="H24" s="56">
        <v>0</v>
      </c>
      <c r="I24" s="56">
        <v>0</v>
      </c>
      <c r="J24" s="56">
        <v>151237.35</v>
      </c>
      <c r="K24" s="56">
        <v>174774.6</v>
      </c>
      <c r="L24" s="56">
        <v>153723.6</v>
      </c>
      <c r="M24" s="56">
        <v>0</v>
      </c>
      <c r="N24" s="56">
        <v>306546.65000000002</v>
      </c>
      <c r="O24" s="56">
        <v>444949.1</v>
      </c>
      <c r="P24" s="56">
        <v>741645.2</v>
      </c>
      <c r="Q24" s="56">
        <v>498858.2</v>
      </c>
      <c r="R24" s="56">
        <v>1344069.85</v>
      </c>
      <c r="S24" s="56">
        <v>3414749.05</v>
      </c>
      <c r="T24" s="56">
        <v>3036022.15</v>
      </c>
      <c r="U24" s="56">
        <v>2481320.65</v>
      </c>
      <c r="V24" s="56">
        <v>1836141.05</v>
      </c>
      <c r="W24" s="56">
        <v>331114.8</v>
      </c>
      <c r="X24" s="45">
        <v>15403969.35</v>
      </c>
    </row>
    <row r="25" spans="1:24" s="57" customFormat="1" x14ac:dyDescent="0.2">
      <c r="A25" s="68"/>
      <c r="B25" s="91" t="s">
        <v>470</v>
      </c>
      <c r="C25" s="56">
        <v>754653.65</v>
      </c>
      <c r="D25" s="56">
        <v>0</v>
      </c>
      <c r="E25" s="56">
        <v>0</v>
      </c>
      <c r="F25" s="56">
        <v>0</v>
      </c>
      <c r="G25" s="56">
        <v>0</v>
      </c>
      <c r="H25" s="56">
        <v>0</v>
      </c>
      <c r="I25" s="56">
        <v>0</v>
      </c>
      <c r="J25" s="56">
        <v>0</v>
      </c>
      <c r="K25" s="56">
        <v>0</v>
      </c>
      <c r="L25" s="56">
        <v>354106.8</v>
      </c>
      <c r="M25" s="56">
        <v>687512.25</v>
      </c>
      <c r="N25" s="56">
        <v>409894.55</v>
      </c>
      <c r="O25" s="56">
        <v>190087</v>
      </c>
      <c r="P25" s="56">
        <v>0</v>
      </c>
      <c r="Q25" s="56">
        <v>0</v>
      </c>
      <c r="R25" s="56">
        <v>1801800.8</v>
      </c>
      <c r="S25" s="56">
        <v>6773243</v>
      </c>
      <c r="T25" s="56">
        <v>6933288.2000000002</v>
      </c>
      <c r="U25" s="56">
        <v>11900517.15</v>
      </c>
      <c r="V25" s="56">
        <v>6526979.8499999996</v>
      </c>
      <c r="W25" s="56">
        <v>6359271.2999999998</v>
      </c>
      <c r="X25" s="45">
        <v>42691354.549999997</v>
      </c>
    </row>
    <row r="26" spans="1:24" s="57" customFormat="1" x14ac:dyDescent="0.2">
      <c r="A26" s="68"/>
      <c r="B26" s="91" t="s">
        <v>471</v>
      </c>
      <c r="C26" s="56">
        <v>0</v>
      </c>
      <c r="D26" s="56">
        <v>0</v>
      </c>
      <c r="E26" s="56">
        <v>0</v>
      </c>
      <c r="F26" s="56">
        <v>0</v>
      </c>
      <c r="G26" s="56">
        <v>0</v>
      </c>
      <c r="H26" s="56">
        <v>0</v>
      </c>
      <c r="I26" s="56">
        <v>0</v>
      </c>
      <c r="J26" s="56">
        <v>786349.55</v>
      </c>
      <c r="K26" s="56">
        <v>469374.1</v>
      </c>
      <c r="L26" s="56">
        <v>0</v>
      </c>
      <c r="M26" s="56">
        <v>0</v>
      </c>
      <c r="N26" s="56">
        <v>0</v>
      </c>
      <c r="O26" s="56">
        <v>769319.95</v>
      </c>
      <c r="P26" s="56">
        <v>1870567.85</v>
      </c>
      <c r="Q26" s="56">
        <v>0</v>
      </c>
      <c r="R26" s="56">
        <v>865269.65</v>
      </c>
      <c r="S26" s="56">
        <v>2727919.65</v>
      </c>
      <c r="T26" s="56">
        <v>2876685.45</v>
      </c>
      <c r="U26" s="56">
        <v>6666910.4000000004</v>
      </c>
      <c r="V26" s="56">
        <v>10244402</v>
      </c>
      <c r="W26" s="56">
        <v>9163293.3499999996</v>
      </c>
      <c r="X26" s="45">
        <v>36440091.950000003</v>
      </c>
    </row>
    <row r="27" spans="1:24" s="57" customFormat="1" x14ac:dyDescent="0.2">
      <c r="A27" s="68"/>
      <c r="B27" s="40" t="s">
        <v>472</v>
      </c>
      <c r="C27" s="56">
        <v>1022112.5</v>
      </c>
      <c r="D27" s="56">
        <v>0</v>
      </c>
      <c r="E27" s="56">
        <v>0</v>
      </c>
      <c r="F27" s="56">
        <v>0</v>
      </c>
      <c r="G27" s="56">
        <v>0</v>
      </c>
      <c r="H27" s="56">
        <v>0</v>
      </c>
      <c r="I27" s="56">
        <v>0</v>
      </c>
      <c r="J27" s="56">
        <v>0</v>
      </c>
      <c r="K27" s="56">
        <v>0</v>
      </c>
      <c r="L27" s="56">
        <v>1459121.15</v>
      </c>
      <c r="M27" s="56">
        <v>1062612.55</v>
      </c>
      <c r="N27" s="56">
        <v>0</v>
      </c>
      <c r="O27" s="56">
        <v>0</v>
      </c>
      <c r="P27" s="56">
        <v>0</v>
      </c>
      <c r="Q27" s="56">
        <v>0</v>
      </c>
      <c r="R27" s="56">
        <v>925834.4</v>
      </c>
      <c r="S27" s="56">
        <v>2454862.6</v>
      </c>
      <c r="T27" s="56">
        <v>0</v>
      </c>
      <c r="U27" s="56">
        <v>18300423.550000001</v>
      </c>
      <c r="V27" s="56">
        <v>22941601.649999999</v>
      </c>
      <c r="W27" s="56">
        <v>86191961.099999994</v>
      </c>
      <c r="X27" s="45">
        <v>134358529.5</v>
      </c>
    </row>
    <row r="28" spans="1:24" s="57" customFormat="1" x14ac:dyDescent="0.2">
      <c r="A28" s="68"/>
      <c r="B28" s="93" t="s">
        <v>13</v>
      </c>
      <c r="C28" s="45">
        <v>3928434.6490000002</v>
      </c>
      <c r="D28" s="45">
        <v>773452.22869999998</v>
      </c>
      <c r="E28" s="45">
        <v>2302929.2439999999</v>
      </c>
      <c r="F28" s="45">
        <v>867517.9423</v>
      </c>
      <c r="G28" s="45">
        <v>684250.84400000004</v>
      </c>
      <c r="H28" s="45">
        <v>853728.2598</v>
      </c>
      <c r="I28" s="45">
        <v>1178014.8770000001</v>
      </c>
      <c r="J28" s="45">
        <v>2023634.2109999999</v>
      </c>
      <c r="K28" s="45">
        <v>7676981.4270000001</v>
      </c>
      <c r="L28" s="45">
        <v>7238033.0369999995</v>
      </c>
      <c r="M28" s="45">
        <v>6158932.2989999996</v>
      </c>
      <c r="N28" s="45">
        <v>4521625.45</v>
      </c>
      <c r="O28" s="45">
        <v>5318000.7</v>
      </c>
      <c r="P28" s="45">
        <v>8312155.7000000002</v>
      </c>
      <c r="Q28" s="45">
        <v>6071939.2999999998</v>
      </c>
      <c r="R28" s="45">
        <v>25051584.600000001</v>
      </c>
      <c r="S28" s="45">
        <v>37375140.299999997</v>
      </c>
      <c r="T28" s="45">
        <v>24299957.100000001</v>
      </c>
      <c r="U28" s="45">
        <v>45868366.450000003</v>
      </c>
      <c r="V28" s="45">
        <v>44558110.100000001</v>
      </c>
      <c r="W28" s="45">
        <v>104214547.09999999</v>
      </c>
      <c r="X28" s="45">
        <v>339277335.80000001</v>
      </c>
    </row>
    <row r="29" spans="1:24" s="57" customFormat="1" x14ac:dyDescent="0.2">
      <c r="A29" s="68"/>
    </row>
    <row r="30" spans="1:24" s="57" customFormat="1" x14ac:dyDescent="0.2">
      <c r="A30" s="68"/>
    </row>
    <row r="31" spans="1:24" s="57" customFormat="1" x14ac:dyDescent="0.2">
      <c r="A31" s="68"/>
    </row>
    <row r="32" spans="1:24" s="57" customFormat="1" x14ac:dyDescent="0.2">
      <c r="A32" s="68"/>
    </row>
    <row r="33" spans="1:1" s="57" customFormat="1" x14ac:dyDescent="0.2">
      <c r="A33" s="68"/>
    </row>
    <row r="34" spans="1:1" s="57" customFormat="1" x14ac:dyDescent="0.2">
      <c r="A34" s="68"/>
    </row>
    <row r="35" spans="1:1" s="57" customFormat="1" x14ac:dyDescent="0.2">
      <c r="A35" s="68"/>
    </row>
    <row r="36" spans="1:1" s="57" customFormat="1" x14ac:dyDescent="0.2">
      <c r="A36" s="68"/>
    </row>
    <row r="37" spans="1:1" s="57" customFormat="1" x14ac:dyDescent="0.2">
      <c r="A37" s="68"/>
    </row>
    <row r="38" spans="1:1" s="57" customFormat="1" x14ac:dyDescent="0.2">
      <c r="A38" s="68"/>
    </row>
    <row r="39" spans="1:1" s="57" customFormat="1" x14ac:dyDescent="0.2">
      <c r="A39" s="68"/>
    </row>
    <row r="40" spans="1:1" x14ac:dyDescent="0.2">
      <c r="A40" s="68"/>
    </row>
    <row r="41" spans="1:1" x14ac:dyDescent="0.2">
      <c r="A41" s="68"/>
    </row>
    <row r="42" spans="1:1" x14ac:dyDescent="0.2">
      <c r="A42" s="68"/>
    </row>
    <row r="43" spans="1:1" x14ac:dyDescent="0.2">
      <c r="A43" s="68"/>
    </row>
    <row r="44" spans="1:1" x14ac:dyDescent="0.2">
      <c r="A44" s="68"/>
    </row>
    <row r="45" spans="1:1" x14ac:dyDescent="0.2">
      <c r="A45" s="68"/>
    </row>
    <row r="46" spans="1:1" x14ac:dyDescent="0.2">
      <c r="A46" s="68"/>
    </row>
    <row r="47" spans="1:1" x14ac:dyDescent="0.2">
      <c r="A47" s="68"/>
    </row>
    <row r="48" spans="1:1" x14ac:dyDescent="0.2">
      <c r="A48" s="68"/>
    </row>
    <row r="49" spans="1:1" x14ac:dyDescent="0.2">
      <c r="A49" s="68"/>
    </row>
    <row r="50" spans="1:1" x14ac:dyDescent="0.2">
      <c r="A50" s="68"/>
    </row>
    <row r="51" spans="1:1" x14ac:dyDescent="0.2">
      <c r="A51" s="68"/>
    </row>
    <row r="52" spans="1:1" x14ac:dyDescent="0.2">
      <c r="A52" s="68"/>
    </row>
    <row r="53" spans="1:1" x14ac:dyDescent="0.2">
      <c r="A53" s="68"/>
    </row>
    <row r="54" spans="1:1" x14ac:dyDescent="0.2">
      <c r="A54" s="68"/>
    </row>
    <row r="55" spans="1:1" x14ac:dyDescent="0.2">
      <c r="A55" s="68"/>
    </row>
    <row r="56" spans="1:1" x14ac:dyDescent="0.2">
      <c r="A56" s="68"/>
    </row>
    <row r="57" spans="1:1" x14ac:dyDescent="0.2">
      <c r="A57" s="68"/>
    </row>
    <row r="58" spans="1:1" x14ac:dyDescent="0.2">
      <c r="A58" s="68"/>
    </row>
    <row r="59" spans="1:1" x14ac:dyDescent="0.2">
      <c r="A59" s="68"/>
    </row>
    <row r="60" spans="1:1" x14ac:dyDescent="0.2">
      <c r="A60" s="68"/>
    </row>
    <row r="61" spans="1:1" x14ac:dyDescent="0.2">
      <c r="A61" s="68"/>
    </row>
    <row r="62" spans="1:1" x14ac:dyDescent="0.2">
      <c r="A62" s="68"/>
    </row>
    <row r="63" spans="1:1" x14ac:dyDescent="0.2">
      <c r="A63" s="68"/>
    </row>
    <row r="64" spans="1:1" x14ac:dyDescent="0.2">
      <c r="A64" s="68"/>
    </row>
    <row r="65" spans="1:1" x14ac:dyDescent="0.2">
      <c r="A65" s="68"/>
    </row>
    <row r="66" spans="1:1" x14ac:dyDescent="0.2">
      <c r="A66" s="68"/>
    </row>
    <row r="67" spans="1:1" x14ac:dyDescent="0.2">
      <c r="A67" s="68"/>
    </row>
    <row r="68" spans="1:1" x14ac:dyDescent="0.2">
      <c r="A68" s="68"/>
    </row>
    <row r="69" spans="1:1" x14ac:dyDescent="0.2">
      <c r="A69" s="68"/>
    </row>
    <row r="70" spans="1:1" x14ac:dyDescent="0.2">
      <c r="A70" s="68"/>
    </row>
    <row r="71" spans="1:1" x14ac:dyDescent="0.2">
      <c r="A71" s="68"/>
    </row>
    <row r="72" spans="1:1" x14ac:dyDescent="0.2">
      <c r="A72" s="68"/>
    </row>
    <row r="73" spans="1:1" x14ac:dyDescent="0.2">
      <c r="A73" s="68"/>
    </row>
    <row r="74" spans="1:1" x14ac:dyDescent="0.2">
      <c r="A74" s="68"/>
    </row>
    <row r="75" spans="1:1" x14ac:dyDescent="0.2">
      <c r="A75" s="68"/>
    </row>
    <row r="76" spans="1:1" x14ac:dyDescent="0.2">
      <c r="A76" s="68"/>
    </row>
    <row r="77" spans="1:1" x14ac:dyDescent="0.2">
      <c r="A77" s="68"/>
    </row>
    <row r="78" spans="1:1" x14ac:dyDescent="0.2">
      <c r="A78" s="68"/>
    </row>
    <row r="79" spans="1:1" x14ac:dyDescent="0.2">
      <c r="A79" s="68"/>
    </row>
    <row r="80" spans="1:1" x14ac:dyDescent="0.2">
      <c r="A80" s="68"/>
    </row>
    <row r="81" spans="1:1" x14ac:dyDescent="0.2">
      <c r="A81" s="68"/>
    </row>
    <row r="82" spans="1:1" x14ac:dyDescent="0.2">
      <c r="A82" s="68"/>
    </row>
    <row r="83" spans="1:1" x14ac:dyDescent="0.2">
      <c r="A83" s="68"/>
    </row>
    <row r="84" spans="1:1" x14ac:dyDescent="0.2">
      <c r="A84" s="68"/>
    </row>
    <row r="85" spans="1:1" x14ac:dyDescent="0.2">
      <c r="A85" s="68"/>
    </row>
    <row r="86" spans="1:1" x14ac:dyDescent="0.2">
      <c r="A86" s="68"/>
    </row>
    <row r="87" spans="1:1" x14ac:dyDescent="0.2">
      <c r="A87" s="68"/>
    </row>
    <row r="88" spans="1:1" x14ac:dyDescent="0.2">
      <c r="A88" s="68"/>
    </row>
    <row r="89" spans="1:1" x14ac:dyDescent="0.2">
      <c r="A89" s="68"/>
    </row>
    <row r="90" spans="1:1" x14ac:dyDescent="0.2">
      <c r="A90" s="68"/>
    </row>
    <row r="91" spans="1:1" x14ac:dyDescent="0.2">
      <c r="A91" s="68"/>
    </row>
    <row r="92" spans="1:1" x14ac:dyDescent="0.2">
      <c r="A92" s="68"/>
    </row>
    <row r="93" spans="1:1" x14ac:dyDescent="0.2">
      <c r="A93" s="68"/>
    </row>
    <row r="94" spans="1:1" x14ac:dyDescent="0.2">
      <c r="A94" s="68"/>
    </row>
    <row r="95" spans="1:1" x14ac:dyDescent="0.2">
      <c r="A95" s="68"/>
    </row>
    <row r="96" spans="1:1" x14ac:dyDescent="0.2">
      <c r="A96" s="68"/>
    </row>
    <row r="97" spans="1:1" x14ac:dyDescent="0.2">
      <c r="A97" s="68"/>
    </row>
    <row r="98" spans="1:1" x14ac:dyDescent="0.2">
      <c r="A98" s="68"/>
    </row>
    <row r="99" spans="1:1" x14ac:dyDescent="0.2">
      <c r="A99" s="68"/>
    </row>
    <row r="100" spans="1:1" x14ac:dyDescent="0.2">
      <c r="A100" s="68"/>
    </row>
    <row r="101" spans="1:1" x14ac:dyDescent="0.2">
      <c r="A101" s="68"/>
    </row>
    <row r="102" spans="1:1" x14ac:dyDescent="0.2">
      <c r="A102" s="68"/>
    </row>
    <row r="103" spans="1:1" x14ac:dyDescent="0.2">
      <c r="A103" s="68"/>
    </row>
    <row r="104" spans="1:1" x14ac:dyDescent="0.2">
      <c r="A104" s="68"/>
    </row>
    <row r="105" spans="1:1" x14ac:dyDescent="0.2">
      <c r="A105" s="68"/>
    </row>
    <row r="106" spans="1:1" x14ac:dyDescent="0.2">
      <c r="A106" s="68"/>
    </row>
    <row r="107" spans="1:1" x14ac:dyDescent="0.2">
      <c r="A107" s="68"/>
    </row>
    <row r="108" spans="1:1" x14ac:dyDescent="0.2">
      <c r="A108" s="68"/>
    </row>
    <row r="109" spans="1:1" x14ac:dyDescent="0.2">
      <c r="A109" s="68"/>
    </row>
    <row r="110" spans="1:1" x14ac:dyDescent="0.2">
      <c r="A110" s="68"/>
    </row>
    <row r="111" spans="1:1" x14ac:dyDescent="0.2">
      <c r="A111" s="68"/>
    </row>
    <row r="112" spans="1:1" x14ac:dyDescent="0.2">
      <c r="A112" s="68"/>
    </row>
    <row r="113" spans="1:1" x14ac:dyDescent="0.2">
      <c r="A113" s="68"/>
    </row>
    <row r="114" spans="1:1" x14ac:dyDescent="0.2">
      <c r="A114" s="68"/>
    </row>
    <row r="115" spans="1:1" x14ac:dyDescent="0.2">
      <c r="A115" s="68"/>
    </row>
    <row r="116" spans="1:1" x14ac:dyDescent="0.2">
      <c r="A116" s="68"/>
    </row>
    <row r="117" spans="1:1" x14ac:dyDescent="0.2">
      <c r="A117" s="68"/>
    </row>
    <row r="118" spans="1:1" x14ac:dyDescent="0.2">
      <c r="A118" s="68"/>
    </row>
    <row r="119" spans="1:1" x14ac:dyDescent="0.2">
      <c r="A119" s="68"/>
    </row>
    <row r="120" spans="1:1" x14ac:dyDescent="0.2">
      <c r="A120" s="68"/>
    </row>
    <row r="121" spans="1:1" x14ac:dyDescent="0.2">
      <c r="A121" s="68"/>
    </row>
    <row r="122" spans="1:1" x14ac:dyDescent="0.2">
      <c r="A122" s="68"/>
    </row>
    <row r="123" spans="1:1" x14ac:dyDescent="0.2">
      <c r="A123" s="68"/>
    </row>
    <row r="124" spans="1:1" x14ac:dyDescent="0.2">
      <c r="A124" s="68"/>
    </row>
    <row r="125" spans="1:1" x14ac:dyDescent="0.2">
      <c r="A125" s="68"/>
    </row>
    <row r="126" spans="1:1" x14ac:dyDescent="0.2">
      <c r="A126" s="68"/>
    </row>
    <row r="127" spans="1:1" x14ac:dyDescent="0.2">
      <c r="A127" s="68"/>
    </row>
    <row r="128" spans="1:1" x14ac:dyDescent="0.2">
      <c r="A128" s="68"/>
    </row>
    <row r="129" spans="1:1" x14ac:dyDescent="0.2">
      <c r="A129" s="68"/>
    </row>
    <row r="130" spans="1:1" x14ac:dyDescent="0.2">
      <c r="A130" s="68"/>
    </row>
    <row r="131" spans="1:1" x14ac:dyDescent="0.2">
      <c r="A131" s="68"/>
    </row>
    <row r="132" spans="1:1" x14ac:dyDescent="0.2">
      <c r="A132" s="68"/>
    </row>
    <row r="133" spans="1:1" x14ac:dyDescent="0.2">
      <c r="A133" s="68"/>
    </row>
    <row r="134" spans="1:1" x14ac:dyDescent="0.2">
      <c r="A134" s="68"/>
    </row>
    <row r="135" spans="1:1" x14ac:dyDescent="0.2">
      <c r="A135" s="68"/>
    </row>
    <row r="136" spans="1:1" x14ac:dyDescent="0.2">
      <c r="A136" s="68"/>
    </row>
    <row r="137" spans="1:1" x14ac:dyDescent="0.2">
      <c r="A137" s="68"/>
    </row>
    <row r="138" spans="1:1" x14ac:dyDescent="0.2">
      <c r="A138" s="68"/>
    </row>
    <row r="139" spans="1:1" x14ac:dyDescent="0.2">
      <c r="A139" s="68"/>
    </row>
    <row r="140" spans="1:1" x14ac:dyDescent="0.2">
      <c r="A140" s="68"/>
    </row>
    <row r="141" spans="1:1" x14ac:dyDescent="0.2">
      <c r="A141" s="68"/>
    </row>
    <row r="142" spans="1:1" x14ac:dyDescent="0.2">
      <c r="A142" s="68"/>
    </row>
    <row r="143" spans="1:1" x14ac:dyDescent="0.2">
      <c r="A143" s="68"/>
    </row>
    <row r="144" spans="1:1" x14ac:dyDescent="0.2">
      <c r="A144" s="68"/>
    </row>
    <row r="145" spans="1:1" x14ac:dyDescent="0.2">
      <c r="A145" s="68"/>
    </row>
    <row r="146" spans="1:1" x14ac:dyDescent="0.2">
      <c r="A146" s="68"/>
    </row>
    <row r="147" spans="1:1" x14ac:dyDescent="0.2">
      <c r="A147" s="68"/>
    </row>
    <row r="148" spans="1:1" x14ac:dyDescent="0.2">
      <c r="A148" s="68"/>
    </row>
    <row r="149" spans="1:1" x14ac:dyDescent="0.2">
      <c r="A149" s="68"/>
    </row>
    <row r="150" spans="1:1" x14ac:dyDescent="0.2">
      <c r="A150" s="68"/>
    </row>
    <row r="151" spans="1:1" x14ac:dyDescent="0.2">
      <c r="A151" s="68"/>
    </row>
    <row r="152" spans="1:1" x14ac:dyDescent="0.2">
      <c r="A152" s="68"/>
    </row>
    <row r="153" spans="1:1" x14ac:dyDescent="0.2">
      <c r="A153" s="68"/>
    </row>
    <row r="154" spans="1:1" x14ac:dyDescent="0.2">
      <c r="A154" s="68"/>
    </row>
    <row r="155" spans="1:1" x14ac:dyDescent="0.2">
      <c r="A155" s="68"/>
    </row>
    <row r="156" spans="1:1" x14ac:dyDescent="0.2">
      <c r="A156" s="68"/>
    </row>
    <row r="157" spans="1:1" x14ac:dyDescent="0.2">
      <c r="A157" s="68"/>
    </row>
    <row r="158" spans="1:1" x14ac:dyDescent="0.2">
      <c r="A158" s="68"/>
    </row>
    <row r="159" spans="1:1" x14ac:dyDescent="0.2">
      <c r="A159" s="68"/>
    </row>
    <row r="160" spans="1:1" x14ac:dyDescent="0.2">
      <c r="A160" s="68"/>
    </row>
    <row r="161" spans="1:1" x14ac:dyDescent="0.2">
      <c r="A161" s="68"/>
    </row>
    <row r="162" spans="1:1" x14ac:dyDescent="0.2">
      <c r="A162" s="68"/>
    </row>
    <row r="163" spans="1:1" x14ac:dyDescent="0.2">
      <c r="A163" s="68"/>
    </row>
    <row r="164" spans="1:1" x14ac:dyDescent="0.2">
      <c r="A164" s="68"/>
    </row>
    <row r="165" spans="1:1" x14ac:dyDescent="0.2">
      <c r="A165" s="68"/>
    </row>
    <row r="166" spans="1:1" x14ac:dyDescent="0.2">
      <c r="A166" s="68"/>
    </row>
    <row r="167" spans="1:1" x14ac:dyDescent="0.2">
      <c r="A167" s="68"/>
    </row>
    <row r="168" spans="1:1" x14ac:dyDescent="0.2">
      <c r="A168" s="68"/>
    </row>
    <row r="169" spans="1:1" x14ac:dyDescent="0.2">
      <c r="A169" s="68"/>
    </row>
    <row r="170" spans="1:1" x14ac:dyDescent="0.2">
      <c r="A170" s="68"/>
    </row>
    <row r="171" spans="1:1" x14ac:dyDescent="0.2">
      <c r="A171" s="68"/>
    </row>
    <row r="172" spans="1:1" x14ac:dyDescent="0.2">
      <c r="A172" s="68"/>
    </row>
    <row r="173" spans="1:1" x14ac:dyDescent="0.2">
      <c r="A173" s="68"/>
    </row>
    <row r="174" spans="1:1" x14ac:dyDescent="0.2">
      <c r="A174" s="68"/>
    </row>
    <row r="175" spans="1:1" x14ac:dyDescent="0.2">
      <c r="A175" s="68"/>
    </row>
    <row r="176" spans="1:1" x14ac:dyDescent="0.2">
      <c r="A176" s="68"/>
    </row>
    <row r="177" spans="1:1" x14ac:dyDescent="0.2">
      <c r="A177" s="68"/>
    </row>
    <row r="178" spans="1:1" x14ac:dyDescent="0.2">
      <c r="A178" s="68"/>
    </row>
    <row r="179" spans="1:1" x14ac:dyDescent="0.2">
      <c r="A179" s="68"/>
    </row>
    <row r="180" spans="1:1" x14ac:dyDescent="0.2">
      <c r="A180" s="68"/>
    </row>
    <row r="181" spans="1:1" x14ac:dyDescent="0.2">
      <c r="A181" s="68"/>
    </row>
    <row r="182" spans="1:1" x14ac:dyDescent="0.2">
      <c r="A182" s="68"/>
    </row>
    <row r="183" spans="1:1" x14ac:dyDescent="0.2">
      <c r="A183" s="68"/>
    </row>
    <row r="184" spans="1:1" x14ac:dyDescent="0.2">
      <c r="A184" s="68"/>
    </row>
    <row r="185" spans="1:1" x14ac:dyDescent="0.2">
      <c r="A185" s="68"/>
    </row>
    <row r="186" spans="1:1" x14ac:dyDescent="0.2">
      <c r="A186" s="68"/>
    </row>
    <row r="187" spans="1:1" x14ac:dyDescent="0.2">
      <c r="A187" s="68"/>
    </row>
    <row r="188" spans="1:1" x14ac:dyDescent="0.2">
      <c r="A188" s="68"/>
    </row>
    <row r="189" spans="1:1" x14ac:dyDescent="0.2">
      <c r="A189" s="68"/>
    </row>
    <row r="190" spans="1:1" x14ac:dyDescent="0.2">
      <c r="A190" s="68"/>
    </row>
    <row r="191" spans="1:1" x14ac:dyDescent="0.2">
      <c r="A191" s="68"/>
    </row>
    <row r="192" spans="1:1" x14ac:dyDescent="0.2">
      <c r="A192" s="68"/>
    </row>
    <row r="193" spans="1:1" x14ac:dyDescent="0.2">
      <c r="A193" s="68"/>
    </row>
    <row r="194" spans="1:1" x14ac:dyDescent="0.2">
      <c r="A194" s="68"/>
    </row>
    <row r="195" spans="1:1" x14ac:dyDescent="0.2">
      <c r="A195" s="68"/>
    </row>
    <row r="196" spans="1:1" x14ac:dyDescent="0.2">
      <c r="A196" s="68"/>
    </row>
    <row r="197" spans="1:1" x14ac:dyDescent="0.2">
      <c r="A197" s="68"/>
    </row>
    <row r="198" spans="1:1" x14ac:dyDescent="0.2">
      <c r="A198" s="68"/>
    </row>
    <row r="199" spans="1:1" x14ac:dyDescent="0.2">
      <c r="A199" s="68"/>
    </row>
    <row r="200" spans="1:1" x14ac:dyDescent="0.2">
      <c r="A200" s="68"/>
    </row>
    <row r="201" spans="1:1" x14ac:dyDescent="0.2">
      <c r="A201" s="68"/>
    </row>
    <row r="202" spans="1:1" x14ac:dyDescent="0.2">
      <c r="A202" s="68"/>
    </row>
    <row r="203" spans="1:1" x14ac:dyDescent="0.2">
      <c r="A203" s="68"/>
    </row>
    <row r="204" spans="1:1" x14ac:dyDescent="0.2">
      <c r="A204" s="68"/>
    </row>
    <row r="205" spans="1:1" x14ac:dyDescent="0.2">
      <c r="A205" s="68"/>
    </row>
    <row r="206" spans="1:1" x14ac:dyDescent="0.2">
      <c r="A206" s="68"/>
    </row>
    <row r="207" spans="1:1" x14ac:dyDescent="0.2">
      <c r="A207" s="68"/>
    </row>
    <row r="208" spans="1:1" x14ac:dyDescent="0.2">
      <c r="A208" s="68"/>
    </row>
    <row r="209" spans="1:1" x14ac:dyDescent="0.2">
      <c r="A209" s="68"/>
    </row>
    <row r="210" spans="1:1" x14ac:dyDescent="0.2">
      <c r="A210" s="68"/>
    </row>
    <row r="211" spans="1:1" x14ac:dyDescent="0.2">
      <c r="A211" s="68"/>
    </row>
    <row r="212" spans="1:1" x14ac:dyDescent="0.2">
      <c r="A212" s="68"/>
    </row>
    <row r="213" spans="1:1" x14ac:dyDescent="0.2">
      <c r="A213" s="68"/>
    </row>
    <row r="214" spans="1:1" x14ac:dyDescent="0.2">
      <c r="A214" s="68"/>
    </row>
    <row r="215" spans="1:1" x14ac:dyDescent="0.2">
      <c r="A215" s="68"/>
    </row>
    <row r="216" spans="1:1" x14ac:dyDescent="0.2">
      <c r="A216" s="68"/>
    </row>
    <row r="217" spans="1:1" x14ac:dyDescent="0.2">
      <c r="A217" s="68"/>
    </row>
    <row r="218" spans="1:1" x14ac:dyDescent="0.2">
      <c r="A218" s="68"/>
    </row>
    <row r="219" spans="1:1" x14ac:dyDescent="0.2">
      <c r="A219" s="68"/>
    </row>
    <row r="220" spans="1:1" x14ac:dyDescent="0.2">
      <c r="A220" s="68"/>
    </row>
    <row r="221" spans="1:1" x14ac:dyDescent="0.2">
      <c r="A221" s="68"/>
    </row>
    <row r="222" spans="1:1" x14ac:dyDescent="0.2">
      <c r="A222" s="68"/>
    </row>
    <row r="223" spans="1:1" x14ac:dyDescent="0.2">
      <c r="A223" s="68"/>
    </row>
    <row r="224" spans="1:1" x14ac:dyDescent="0.2">
      <c r="A224" s="68"/>
    </row>
    <row r="225" spans="1:1" x14ac:dyDescent="0.2">
      <c r="A225" s="68"/>
    </row>
    <row r="226" spans="1:1" x14ac:dyDescent="0.2">
      <c r="A226" s="68"/>
    </row>
    <row r="227" spans="1:1" x14ac:dyDescent="0.2">
      <c r="A227" s="68"/>
    </row>
  </sheetData>
  <mergeCells count="3">
    <mergeCell ref="B4:B5"/>
    <mergeCell ref="B1:W1"/>
    <mergeCell ref="C4:W4"/>
  </mergeCells>
  <pageMargins left="0.70866141732283472" right="0.70866141732283472" top="0.78740157480314965" bottom="0.78740157480314965" header="0.31496062992125984" footer="0.31496062992125984"/>
  <pageSetup paperSize="9" orientation="landscape" r:id="rId1"/>
  <colBreaks count="2" manualBreakCount="2">
    <brk id="10" max="1048575" man="1"/>
    <brk id="18"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rgb="FFD9C7A7"/>
  </sheetPr>
  <dimension ref="B1:W60"/>
  <sheetViews>
    <sheetView view="pageBreakPreview" zoomScaleNormal="100" zoomScaleSheetLayoutView="100" workbookViewId="0">
      <selection activeCell="B1" sqref="B1:M1"/>
    </sheetView>
  </sheetViews>
  <sheetFormatPr baseColWidth="10" defaultRowHeight="12.75" x14ac:dyDescent="0.2"/>
  <cols>
    <col min="1" max="1" width="2" customWidth="1"/>
    <col min="2" max="2" width="10.5703125" bestFit="1" customWidth="1"/>
    <col min="3" max="7" width="11.7109375" customWidth="1"/>
    <col min="8" max="11" width="11.7109375" style="11" customWidth="1"/>
    <col min="12" max="12" width="13.140625" style="11" customWidth="1"/>
    <col min="13" max="13" width="6" customWidth="1"/>
  </cols>
  <sheetData>
    <row r="1" spans="2:23" s="16" customFormat="1" ht="15.75" x14ac:dyDescent="0.2">
      <c r="B1" s="269" t="str">
        <f>Inhaltsverzeichnis!B42&amp;" "&amp;Inhaltsverzeichnis!C42&amp;" "&amp;Inhaltsverzeichnis!E42</f>
        <v>Tabelle 11: Steuerpflichtige, Steuerfaktoren und Steuern nach Bezirken, 2014, in 1’000 Franken und Verteilung in Prozent</v>
      </c>
      <c r="C1" s="269"/>
      <c r="D1" s="269"/>
      <c r="E1" s="269"/>
      <c r="F1" s="269"/>
      <c r="G1" s="269"/>
      <c r="H1" s="269"/>
      <c r="I1" s="269"/>
      <c r="J1" s="269"/>
      <c r="K1" s="269"/>
      <c r="L1" s="269"/>
      <c r="M1" s="269"/>
      <c r="N1" s="220"/>
      <c r="O1" s="220"/>
      <c r="P1" s="220"/>
      <c r="Q1" s="220"/>
      <c r="R1" s="220"/>
      <c r="S1" s="220"/>
      <c r="T1" s="220"/>
      <c r="U1" s="220"/>
      <c r="V1" s="220"/>
      <c r="W1" s="220"/>
    </row>
    <row r="2" spans="2:23" x14ac:dyDescent="0.2">
      <c r="B2" s="143"/>
    </row>
    <row r="4" spans="2:23" s="3" customFormat="1" x14ac:dyDescent="0.2">
      <c r="B4" s="319" t="s">
        <v>0</v>
      </c>
      <c r="C4" s="283" t="s">
        <v>219</v>
      </c>
      <c r="D4" s="115" t="s">
        <v>221</v>
      </c>
      <c r="E4" s="115" t="s">
        <v>218</v>
      </c>
      <c r="F4" s="115" t="s">
        <v>215</v>
      </c>
      <c r="G4" s="300" t="s">
        <v>274</v>
      </c>
      <c r="H4" s="297"/>
      <c r="I4" s="297"/>
      <c r="J4" s="297"/>
      <c r="K4" s="283" t="s">
        <v>483</v>
      </c>
      <c r="L4" s="317" t="s">
        <v>627</v>
      </c>
    </row>
    <row r="5" spans="2:23" s="3" customFormat="1" ht="24.75" customHeight="1" x14ac:dyDescent="0.2">
      <c r="B5" s="320"/>
      <c r="C5" s="284"/>
      <c r="D5" s="314" t="s">
        <v>18</v>
      </c>
      <c r="E5" s="321"/>
      <c r="F5" s="322"/>
      <c r="G5" s="115" t="s">
        <v>219</v>
      </c>
      <c r="H5" s="115" t="s">
        <v>221</v>
      </c>
      <c r="I5" s="115" t="s">
        <v>218</v>
      </c>
      <c r="J5" s="115" t="s">
        <v>215</v>
      </c>
      <c r="K5" s="284"/>
      <c r="L5" s="318"/>
      <c r="M5" s="155"/>
    </row>
    <row r="6" spans="2:23" x14ac:dyDescent="0.2">
      <c r="B6" s="18" t="s">
        <v>1</v>
      </c>
      <c r="C6" s="40">
        <v>3098</v>
      </c>
      <c r="D6" s="40">
        <v>551370.67229999998</v>
      </c>
      <c r="E6" s="40">
        <v>5000917.1500000004</v>
      </c>
      <c r="F6" s="40">
        <v>48536.479240000001</v>
      </c>
      <c r="G6" s="99">
        <f>C6/$C$17*100</f>
        <v>13.921092837242742</v>
      </c>
      <c r="H6" s="99">
        <f>D6/$D$17*100</f>
        <v>14.284463979256811</v>
      </c>
      <c r="I6" s="99">
        <f>E6/$E$17*100</f>
        <v>15.744306071197119</v>
      </c>
      <c r="J6" s="99">
        <f>F6/$F$17*100</f>
        <v>14.305841893492023</v>
      </c>
      <c r="K6" s="40">
        <v>74270</v>
      </c>
      <c r="L6" s="40">
        <v>653.51392539999995</v>
      </c>
      <c r="M6" s="195">
        <v>526.15004850000003</v>
      </c>
    </row>
    <row r="7" spans="2:23" x14ac:dyDescent="0.2">
      <c r="B7" s="18" t="s">
        <v>2</v>
      </c>
      <c r="C7" s="40">
        <v>5673</v>
      </c>
      <c r="D7" s="40">
        <v>1180008.507</v>
      </c>
      <c r="E7" s="40">
        <v>6553728.5939999996</v>
      </c>
      <c r="F7" s="40">
        <v>103921.52469999999</v>
      </c>
      <c r="G7" s="99">
        <f t="shared" ref="G7:G16" si="0">C7/$C$17*100</f>
        <v>25.492046373685628</v>
      </c>
      <c r="H7" s="99">
        <f t="shared" ref="H7:H16" si="1">D7/$D$17*100</f>
        <v>30.57070290508106</v>
      </c>
      <c r="I7" s="99">
        <f t="shared" ref="I7:I17" si="2">E7/$E$17*100</f>
        <v>20.63299706764635</v>
      </c>
      <c r="J7" s="99">
        <f t="shared" ref="J7:J17" si="3">F7/$F$17*100</f>
        <v>30.630258415274902</v>
      </c>
      <c r="K7" s="40">
        <v>138254</v>
      </c>
      <c r="L7" s="40">
        <v>751.67101609999997</v>
      </c>
      <c r="M7" s="195">
        <v>526.15004850000003</v>
      </c>
    </row>
    <row r="8" spans="2:23" x14ac:dyDescent="0.2">
      <c r="B8" s="18" t="s">
        <v>3</v>
      </c>
      <c r="C8" s="40">
        <v>2645</v>
      </c>
      <c r="D8" s="40">
        <v>283349.5834</v>
      </c>
      <c r="E8" s="40">
        <v>2148523.5890000002</v>
      </c>
      <c r="F8" s="40">
        <v>24603.89041</v>
      </c>
      <c r="G8" s="99">
        <f t="shared" si="0"/>
        <v>11.885503729666578</v>
      </c>
      <c r="H8" s="99">
        <f t="shared" si="1"/>
        <v>7.3407910883814402</v>
      </c>
      <c r="I8" s="99">
        <f t="shared" si="2"/>
        <v>6.7641618470729759</v>
      </c>
      <c r="J8" s="99">
        <f t="shared" si="3"/>
        <v>7.2518520436931588</v>
      </c>
      <c r="K8" s="40">
        <v>73728</v>
      </c>
      <c r="L8" s="40">
        <v>333.71162120000002</v>
      </c>
      <c r="M8" s="195">
        <v>526.15004850000003</v>
      </c>
    </row>
    <row r="9" spans="2:23" x14ac:dyDescent="0.2">
      <c r="B9" s="18" t="s">
        <v>4</v>
      </c>
      <c r="C9" s="40">
        <v>1643</v>
      </c>
      <c r="D9" s="40">
        <v>251811.25279999999</v>
      </c>
      <c r="E9" s="40">
        <v>2096495.5889999999</v>
      </c>
      <c r="F9" s="40">
        <v>22252.700369999999</v>
      </c>
      <c r="G9" s="99">
        <f t="shared" si="0"/>
        <v>7.3829423923788982</v>
      </c>
      <c r="H9" s="99">
        <f t="shared" si="1"/>
        <v>6.5237216103434941</v>
      </c>
      <c r="I9" s="99">
        <f t="shared" si="2"/>
        <v>6.6003629414517846</v>
      </c>
      <c r="J9" s="99">
        <f t="shared" si="3"/>
        <v>6.558852602850461</v>
      </c>
      <c r="K9" s="40">
        <v>49052</v>
      </c>
      <c r="L9" s="40">
        <v>453.6553121</v>
      </c>
      <c r="M9" s="195">
        <v>526.15004850000003</v>
      </c>
    </row>
    <row r="10" spans="2:23" x14ac:dyDescent="0.2">
      <c r="B10" s="18" t="s">
        <v>5</v>
      </c>
      <c r="C10" s="40">
        <v>1423</v>
      </c>
      <c r="D10" s="40">
        <v>105602.94</v>
      </c>
      <c r="E10" s="40">
        <v>1164432.1910000001</v>
      </c>
      <c r="F10" s="40">
        <v>9138.2503789999992</v>
      </c>
      <c r="G10" s="99">
        <f t="shared" si="0"/>
        <v>6.3943560708187297</v>
      </c>
      <c r="H10" s="99">
        <f t="shared" si="1"/>
        <v>2.7358752801288926</v>
      </c>
      <c r="I10" s="99">
        <f t="shared" si="2"/>
        <v>3.6659629152741839</v>
      </c>
      <c r="J10" s="99">
        <f t="shared" si="3"/>
        <v>2.6934455723228417</v>
      </c>
      <c r="K10" s="40">
        <v>39283</v>
      </c>
      <c r="L10" s="40">
        <v>232.626082</v>
      </c>
      <c r="M10" s="195">
        <v>526.15004850000003</v>
      </c>
    </row>
    <row r="11" spans="2:23" x14ac:dyDescent="0.2">
      <c r="B11" s="18" t="s">
        <v>6</v>
      </c>
      <c r="C11" s="40">
        <v>1131</v>
      </c>
      <c r="D11" s="40">
        <v>139537.19140000001</v>
      </c>
      <c r="E11" s="40">
        <v>1905940.0859999999</v>
      </c>
      <c r="F11" s="40">
        <v>12213.54047</v>
      </c>
      <c r="G11" s="99">
        <f t="shared" si="0"/>
        <v>5.0822324076570506</v>
      </c>
      <c r="H11" s="99">
        <f t="shared" si="1"/>
        <v>3.6150163301312812</v>
      </c>
      <c r="I11" s="99">
        <f t="shared" si="2"/>
        <v>6.0004401527323354</v>
      </c>
      <c r="J11" s="99">
        <f t="shared" si="3"/>
        <v>3.599869245966886</v>
      </c>
      <c r="K11" s="40">
        <v>30878</v>
      </c>
      <c r="L11" s="40">
        <v>395.54182489999999</v>
      </c>
      <c r="M11" s="195">
        <v>526.15004850000003</v>
      </c>
    </row>
    <row r="12" spans="2:23" x14ac:dyDescent="0.2">
      <c r="B12" s="18" t="s">
        <v>7</v>
      </c>
      <c r="C12" s="40">
        <v>2620</v>
      </c>
      <c r="D12" s="40">
        <v>359656.49609999999</v>
      </c>
      <c r="E12" s="40">
        <v>2944911.4810000001</v>
      </c>
      <c r="F12" s="40">
        <v>31377.713110000001</v>
      </c>
      <c r="G12" s="99">
        <f t="shared" si="0"/>
        <v>11.77316437494383</v>
      </c>
      <c r="H12" s="99">
        <f t="shared" si="1"/>
        <v>9.3176886648966732</v>
      </c>
      <c r="I12" s="99">
        <f t="shared" si="2"/>
        <v>9.2714168858899004</v>
      </c>
      <c r="J12" s="99">
        <f t="shared" si="3"/>
        <v>9.2483964589066439</v>
      </c>
      <c r="K12" s="40">
        <v>57534</v>
      </c>
      <c r="L12" s="40">
        <v>545.37687470000003</v>
      </c>
      <c r="M12" s="195">
        <v>526.15004850000003</v>
      </c>
    </row>
    <row r="13" spans="2:23" x14ac:dyDescent="0.2">
      <c r="B13" s="18" t="s">
        <v>8</v>
      </c>
      <c r="C13" s="40">
        <v>1224</v>
      </c>
      <c r="D13" s="40">
        <v>110160.02</v>
      </c>
      <c r="E13" s="40">
        <v>981701.41700000002</v>
      </c>
      <c r="F13" s="40">
        <v>9213.5807189999996</v>
      </c>
      <c r="G13" s="99">
        <f t="shared" si="0"/>
        <v>5.5001348072256668</v>
      </c>
      <c r="H13" s="99">
        <f t="shared" si="1"/>
        <v>2.853936411017576</v>
      </c>
      <c r="I13" s="99">
        <f t="shared" si="2"/>
        <v>3.0906745935144944</v>
      </c>
      <c r="J13" s="99">
        <f t="shared" si="3"/>
        <v>2.7156487471451074</v>
      </c>
      <c r="K13" s="40">
        <v>34264</v>
      </c>
      <c r="L13" s="40">
        <v>268.89974080000002</v>
      </c>
      <c r="M13" s="195">
        <v>526.15004850000003</v>
      </c>
    </row>
    <row r="14" spans="2:23" x14ac:dyDescent="0.2">
      <c r="B14" s="18" t="s">
        <v>9</v>
      </c>
      <c r="C14" s="40">
        <v>1624</v>
      </c>
      <c r="D14" s="40">
        <v>331798.87599999999</v>
      </c>
      <c r="E14" s="40">
        <v>1932326.9709999999</v>
      </c>
      <c r="F14" s="40">
        <v>29535.45853</v>
      </c>
      <c r="G14" s="99">
        <f t="shared" si="0"/>
        <v>7.2975644827896105</v>
      </c>
      <c r="H14" s="99">
        <f t="shared" si="1"/>
        <v>8.5959760478538918</v>
      </c>
      <c r="I14" s="99">
        <f t="shared" si="2"/>
        <v>6.0835135533195617</v>
      </c>
      <c r="J14" s="99">
        <f t="shared" si="3"/>
        <v>8.7054027526939812</v>
      </c>
      <c r="K14" s="40">
        <v>46600</v>
      </c>
      <c r="L14" s="40">
        <v>633.80812300000002</v>
      </c>
      <c r="M14" s="195">
        <v>526.15004850000003</v>
      </c>
    </row>
    <row r="15" spans="2:23" x14ac:dyDescent="0.2">
      <c r="B15" s="18" t="s">
        <v>10</v>
      </c>
      <c r="C15" s="40">
        <v>2701</v>
      </c>
      <c r="D15" s="40">
        <v>329077.63740000001</v>
      </c>
      <c r="E15" s="40">
        <v>3656336.0419999999</v>
      </c>
      <c r="F15" s="40">
        <v>29321.101490000001</v>
      </c>
      <c r="G15" s="99">
        <f t="shared" si="0"/>
        <v>12.137143884245528</v>
      </c>
      <c r="H15" s="99">
        <f t="shared" si="1"/>
        <v>8.5254764062996653</v>
      </c>
      <c r="I15" s="99">
        <f t="shared" si="2"/>
        <v>11.511183252535476</v>
      </c>
      <c r="J15" s="99">
        <f t="shared" si="3"/>
        <v>8.6422222754320508</v>
      </c>
      <c r="K15" s="40">
        <v>68199</v>
      </c>
      <c r="L15" s="40">
        <v>429.93447839999999</v>
      </c>
      <c r="M15" s="195">
        <v>526.15004850000003</v>
      </c>
    </row>
    <row r="16" spans="2:23" x14ac:dyDescent="0.2">
      <c r="B16" s="18" t="s">
        <v>11</v>
      </c>
      <c r="C16" s="40">
        <v>1243</v>
      </c>
      <c r="D16" s="40">
        <v>217559.35649999999</v>
      </c>
      <c r="E16" s="40">
        <v>3378024.8670000001</v>
      </c>
      <c r="F16" s="40">
        <v>19163.096389999999</v>
      </c>
      <c r="G16" s="99">
        <f t="shared" si="0"/>
        <v>5.5855127168149545</v>
      </c>
      <c r="H16" s="99">
        <f t="shared" si="1"/>
        <v>5.6363512740184989</v>
      </c>
      <c r="I16" s="99">
        <f t="shared" si="2"/>
        <v>10.634980709920967</v>
      </c>
      <c r="J16" s="99">
        <f t="shared" si="3"/>
        <v>5.6482099945798971</v>
      </c>
      <c r="K16" s="40">
        <v>32768</v>
      </c>
      <c r="L16" s="40">
        <v>584.81129129999999</v>
      </c>
      <c r="M16" s="195">
        <v>526.15004850000003</v>
      </c>
    </row>
    <row r="17" spans="2:21" x14ac:dyDescent="0.2">
      <c r="B17" s="15" t="s">
        <v>13</v>
      </c>
      <c r="C17" s="45">
        <v>22254</v>
      </c>
      <c r="D17" s="45">
        <v>3859932.5329999998</v>
      </c>
      <c r="E17" s="45">
        <v>31763337.98</v>
      </c>
      <c r="F17" s="45">
        <v>339277.3358</v>
      </c>
      <c r="G17" s="127">
        <f>C17/$C$17*100</f>
        <v>100</v>
      </c>
      <c r="H17" s="127">
        <f>D17/$D$17*100</f>
        <v>100</v>
      </c>
      <c r="I17" s="127">
        <f t="shared" si="2"/>
        <v>100</v>
      </c>
      <c r="J17" s="127">
        <f t="shared" si="3"/>
        <v>100</v>
      </c>
      <c r="K17" s="45">
        <v>644830</v>
      </c>
      <c r="L17" s="45">
        <v>526.15004850000003</v>
      </c>
      <c r="M17" s="240"/>
    </row>
    <row r="18" spans="2:21" x14ac:dyDescent="0.2">
      <c r="M18" s="155"/>
    </row>
    <row r="19" spans="2:21" x14ac:dyDescent="0.2">
      <c r="B19" s="107" t="s">
        <v>552</v>
      </c>
      <c r="D19" s="53"/>
    </row>
    <row r="20" spans="2:21" x14ac:dyDescent="0.2">
      <c r="B20" s="203" t="s">
        <v>550</v>
      </c>
      <c r="C20" s="53"/>
    </row>
    <row r="21" spans="2:21" x14ac:dyDescent="0.2">
      <c r="C21" s="53"/>
    </row>
    <row r="29" spans="2:21" x14ac:dyDescent="0.2">
      <c r="R29" t="s">
        <v>219</v>
      </c>
      <c r="S29" t="s">
        <v>221</v>
      </c>
      <c r="T29" t="s">
        <v>218</v>
      </c>
      <c r="U29" t="s">
        <v>481</v>
      </c>
    </row>
    <row r="30" spans="2:21" x14ac:dyDescent="0.2">
      <c r="Q30" t="s">
        <v>1</v>
      </c>
      <c r="R30" s="80">
        <f>G6</f>
        <v>13.921092837242742</v>
      </c>
      <c r="S30" s="80">
        <f>H6</f>
        <v>14.284463979256811</v>
      </c>
      <c r="T30" s="80">
        <f>I6</f>
        <v>15.744306071197119</v>
      </c>
      <c r="U30" s="80">
        <f>J6</f>
        <v>14.305841893492023</v>
      </c>
    </row>
    <row r="31" spans="2:21" x14ac:dyDescent="0.2">
      <c r="Q31" t="s">
        <v>2</v>
      </c>
      <c r="R31" s="80">
        <f t="shared" ref="R31:R40" si="4">G7</f>
        <v>25.492046373685628</v>
      </c>
      <c r="S31" s="80">
        <f t="shared" ref="S31:S40" si="5">H7</f>
        <v>30.57070290508106</v>
      </c>
      <c r="T31" s="80">
        <f t="shared" ref="T31:T40" si="6">I7</f>
        <v>20.63299706764635</v>
      </c>
      <c r="U31" s="80">
        <f t="shared" ref="U31:U40" si="7">J7</f>
        <v>30.630258415274902</v>
      </c>
    </row>
    <row r="32" spans="2:21" x14ac:dyDescent="0.2">
      <c r="Q32" t="s">
        <v>3</v>
      </c>
      <c r="R32" s="80">
        <f t="shared" si="4"/>
        <v>11.885503729666578</v>
      </c>
      <c r="S32" s="80">
        <f t="shared" si="5"/>
        <v>7.3407910883814402</v>
      </c>
      <c r="T32" s="80">
        <f t="shared" si="6"/>
        <v>6.7641618470729759</v>
      </c>
      <c r="U32" s="80">
        <f t="shared" si="7"/>
        <v>7.2518520436931588</v>
      </c>
    </row>
    <row r="33" spans="17:21" x14ac:dyDescent="0.2">
      <c r="Q33" t="s">
        <v>4</v>
      </c>
      <c r="R33" s="80">
        <f t="shared" si="4"/>
        <v>7.3829423923788982</v>
      </c>
      <c r="S33" s="80">
        <f t="shared" si="5"/>
        <v>6.5237216103434941</v>
      </c>
      <c r="T33" s="80">
        <f t="shared" si="6"/>
        <v>6.6003629414517846</v>
      </c>
      <c r="U33" s="80">
        <f t="shared" si="7"/>
        <v>6.558852602850461</v>
      </c>
    </row>
    <row r="34" spans="17:21" x14ac:dyDescent="0.2">
      <c r="Q34" t="s">
        <v>5</v>
      </c>
      <c r="R34" s="80">
        <f t="shared" si="4"/>
        <v>6.3943560708187297</v>
      </c>
      <c r="S34" s="80">
        <f t="shared" si="5"/>
        <v>2.7358752801288926</v>
      </c>
      <c r="T34" s="80">
        <f t="shared" si="6"/>
        <v>3.6659629152741839</v>
      </c>
      <c r="U34" s="80">
        <f t="shared" si="7"/>
        <v>2.6934455723228417</v>
      </c>
    </row>
    <row r="35" spans="17:21" x14ac:dyDescent="0.2">
      <c r="Q35" t="s">
        <v>6</v>
      </c>
      <c r="R35" s="80">
        <f t="shared" si="4"/>
        <v>5.0822324076570506</v>
      </c>
      <c r="S35" s="80">
        <f t="shared" si="5"/>
        <v>3.6150163301312812</v>
      </c>
      <c r="T35" s="80">
        <f t="shared" si="6"/>
        <v>6.0004401527323354</v>
      </c>
      <c r="U35" s="80">
        <f t="shared" si="7"/>
        <v>3.599869245966886</v>
      </c>
    </row>
    <row r="36" spans="17:21" x14ac:dyDescent="0.2">
      <c r="Q36" t="s">
        <v>7</v>
      </c>
      <c r="R36" s="80">
        <f t="shared" si="4"/>
        <v>11.77316437494383</v>
      </c>
      <c r="S36" s="80">
        <f t="shared" si="5"/>
        <v>9.3176886648966732</v>
      </c>
      <c r="T36" s="80">
        <f t="shared" si="6"/>
        <v>9.2714168858899004</v>
      </c>
      <c r="U36" s="80">
        <f t="shared" si="7"/>
        <v>9.2483964589066439</v>
      </c>
    </row>
    <row r="37" spans="17:21" x14ac:dyDescent="0.2">
      <c r="Q37" t="s">
        <v>8</v>
      </c>
      <c r="R37" s="80">
        <f t="shared" si="4"/>
        <v>5.5001348072256668</v>
      </c>
      <c r="S37" s="80">
        <f t="shared" si="5"/>
        <v>2.853936411017576</v>
      </c>
      <c r="T37" s="80">
        <f t="shared" si="6"/>
        <v>3.0906745935144944</v>
      </c>
      <c r="U37" s="80">
        <f t="shared" si="7"/>
        <v>2.7156487471451074</v>
      </c>
    </row>
    <row r="38" spans="17:21" x14ac:dyDescent="0.2">
      <c r="Q38" t="s">
        <v>9</v>
      </c>
      <c r="R38" s="80">
        <f t="shared" si="4"/>
        <v>7.2975644827896105</v>
      </c>
      <c r="S38" s="80">
        <f t="shared" si="5"/>
        <v>8.5959760478538918</v>
      </c>
      <c r="T38" s="80">
        <f t="shared" si="6"/>
        <v>6.0835135533195617</v>
      </c>
      <c r="U38" s="80">
        <f t="shared" si="7"/>
        <v>8.7054027526939812</v>
      </c>
    </row>
    <row r="39" spans="17:21" x14ac:dyDescent="0.2">
      <c r="Q39" t="s">
        <v>10</v>
      </c>
      <c r="R39" s="80">
        <f t="shared" si="4"/>
        <v>12.137143884245528</v>
      </c>
      <c r="S39" s="80">
        <f t="shared" si="5"/>
        <v>8.5254764062996653</v>
      </c>
      <c r="T39" s="80">
        <f t="shared" si="6"/>
        <v>11.511183252535476</v>
      </c>
      <c r="U39" s="80">
        <f t="shared" si="7"/>
        <v>8.6422222754320508</v>
      </c>
    </row>
    <row r="40" spans="17:21" x14ac:dyDescent="0.2">
      <c r="Q40" t="s">
        <v>11</v>
      </c>
      <c r="R40" s="80">
        <f t="shared" si="4"/>
        <v>5.5855127168149545</v>
      </c>
      <c r="S40" s="80">
        <f t="shared" si="5"/>
        <v>5.6363512740184989</v>
      </c>
      <c r="T40" s="80">
        <f t="shared" si="6"/>
        <v>10.634980709920967</v>
      </c>
      <c r="U40" s="80">
        <f t="shared" si="7"/>
        <v>5.6482099945798971</v>
      </c>
    </row>
    <row r="43" spans="17:21" x14ac:dyDescent="0.2">
      <c r="S43" s="11"/>
      <c r="T43" s="11"/>
      <c r="U43" s="11"/>
    </row>
    <row r="44" spans="17:21" x14ac:dyDescent="0.2">
      <c r="R44" s="11"/>
      <c r="S44" s="11"/>
      <c r="T44" s="11"/>
      <c r="U44" s="11"/>
    </row>
    <row r="45" spans="17:21" x14ac:dyDescent="0.2">
      <c r="R45" s="11"/>
      <c r="S45" s="11"/>
      <c r="T45" s="11"/>
      <c r="U45" s="11"/>
    </row>
    <row r="46" spans="17:21" x14ac:dyDescent="0.2">
      <c r="R46" s="11"/>
      <c r="S46" s="11"/>
      <c r="T46" s="11"/>
      <c r="U46" s="11"/>
    </row>
    <row r="50" spans="16:19" x14ac:dyDescent="0.2">
      <c r="P50" s="11"/>
      <c r="Q50" s="11"/>
      <c r="R50" s="11"/>
      <c r="S50" s="11"/>
    </row>
    <row r="51" spans="16:19" x14ac:dyDescent="0.2">
      <c r="P51" s="11"/>
      <c r="Q51" s="11"/>
      <c r="R51" s="11"/>
      <c r="S51" s="11"/>
    </row>
    <row r="52" spans="16:19" x14ac:dyDescent="0.2">
      <c r="P52" s="11"/>
      <c r="Q52" s="11"/>
      <c r="R52" s="11"/>
      <c r="S52" s="11"/>
    </row>
    <row r="53" spans="16:19" x14ac:dyDescent="0.2">
      <c r="P53" s="11"/>
      <c r="Q53" s="11"/>
      <c r="R53" s="11"/>
      <c r="S53" s="11"/>
    </row>
    <row r="54" spans="16:19" x14ac:dyDescent="0.2">
      <c r="P54" s="11"/>
      <c r="Q54" s="11"/>
      <c r="R54" s="11"/>
      <c r="S54" s="11"/>
    </row>
    <row r="55" spans="16:19" x14ac:dyDescent="0.2">
      <c r="P55" s="11"/>
      <c r="Q55" s="11"/>
      <c r="R55" s="11"/>
      <c r="S55" s="11"/>
    </row>
    <row r="56" spans="16:19" x14ac:dyDescent="0.2">
      <c r="P56" s="11"/>
      <c r="Q56" s="11"/>
      <c r="R56" s="11"/>
      <c r="S56" s="11"/>
    </row>
    <row r="57" spans="16:19" x14ac:dyDescent="0.2">
      <c r="P57" s="11"/>
      <c r="Q57" s="11"/>
      <c r="R57" s="11"/>
      <c r="S57" s="11"/>
    </row>
    <row r="58" spans="16:19" x14ac:dyDescent="0.2">
      <c r="P58" s="11"/>
      <c r="Q58" s="11"/>
      <c r="R58" s="11"/>
      <c r="S58" s="11"/>
    </row>
    <row r="59" spans="16:19" x14ac:dyDescent="0.2">
      <c r="P59" s="11"/>
      <c r="Q59" s="11"/>
      <c r="R59" s="11"/>
      <c r="S59" s="11"/>
    </row>
    <row r="60" spans="16:19" x14ac:dyDescent="0.2">
      <c r="P60" s="11"/>
      <c r="Q60" s="11"/>
      <c r="R60" s="11"/>
      <c r="S60" s="11"/>
    </row>
  </sheetData>
  <mergeCells count="7">
    <mergeCell ref="B1:M1"/>
    <mergeCell ref="L4:L5"/>
    <mergeCell ref="G4:J4"/>
    <mergeCell ref="B4:B5"/>
    <mergeCell ref="D5:F5"/>
    <mergeCell ref="C4:C5"/>
    <mergeCell ref="K4:K5"/>
  </mergeCells>
  <phoneticPr fontId="7" type="noConversion"/>
  <pageMargins left="0.78740157499999996" right="0.78740157499999996" top="0.984251969" bottom="0.984251969" header="0.4921259845" footer="0.4921259845"/>
  <pageSetup paperSize="9" scale="63"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rgb="FFD9C7A7"/>
  </sheetPr>
  <dimension ref="B1:W69"/>
  <sheetViews>
    <sheetView view="pageBreakPreview" zoomScaleNormal="100" zoomScaleSheetLayoutView="100" workbookViewId="0">
      <pane ySplit="4" topLeftCell="A5" activePane="bottomLeft" state="frozen"/>
      <selection pane="bottomLeft" activeCell="B1" sqref="B1:N1"/>
    </sheetView>
  </sheetViews>
  <sheetFormatPr baseColWidth="10" defaultRowHeight="12.75" x14ac:dyDescent="0.2"/>
  <cols>
    <col min="1" max="1" width="2" customWidth="1"/>
    <col min="2" max="2" width="5.85546875" customWidth="1"/>
    <col min="3" max="13" width="14.28515625" customWidth="1"/>
    <col min="14" max="14" width="14.5703125" style="1" bestFit="1" customWidth="1"/>
  </cols>
  <sheetData>
    <row r="1" spans="2:23" s="16" customFormat="1" ht="15.75" x14ac:dyDescent="0.2">
      <c r="B1" s="269" t="str">
        <f>Inhaltsverzeichnis!B43&amp;" "&amp;Inhaltsverzeichnis!C43&amp;" "&amp;Inhaltsverzeichnis!E43</f>
        <v>Tabelle 12: Steuerpflichtige, Steuerfaktoren und Steuern nach Bezirken, 2003 – 2014, absolut und pro Einwohner</v>
      </c>
      <c r="C1" s="269"/>
      <c r="D1" s="269"/>
      <c r="E1" s="269"/>
      <c r="F1" s="269"/>
      <c r="G1" s="269"/>
      <c r="H1" s="269"/>
      <c r="I1" s="269"/>
      <c r="J1" s="269"/>
      <c r="K1" s="269"/>
      <c r="L1" s="269"/>
      <c r="M1" s="269"/>
      <c r="N1" s="269"/>
      <c r="O1" s="220"/>
      <c r="P1" s="220"/>
      <c r="Q1" s="220"/>
      <c r="R1" s="220"/>
      <c r="S1" s="220"/>
      <c r="T1" s="220"/>
      <c r="U1" s="220"/>
      <c r="V1" s="220"/>
      <c r="W1" s="220"/>
    </row>
    <row r="2" spans="2:23" x14ac:dyDescent="0.2">
      <c r="B2" s="141"/>
    </row>
    <row r="4" spans="2:23" s="3" customFormat="1" x14ac:dyDescent="0.2">
      <c r="B4" s="115" t="s">
        <v>19</v>
      </c>
      <c r="C4" s="115" t="s">
        <v>1</v>
      </c>
      <c r="D4" s="115" t="s">
        <v>2</v>
      </c>
      <c r="E4" s="115" t="s">
        <v>3</v>
      </c>
      <c r="F4" s="115" t="s">
        <v>4</v>
      </c>
      <c r="G4" s="115" t="s">
        <v>5</v>
      </c>
      <c r="H4" s="115" t="s">
        <v>6</v>
      </c>
      <c r="I4" s="115" t="s">
        <v>7</v>
      </c>
      <c r="J4" s="115" t="s">
        <v>8</v>
      </c>
      <c r="K4" s="115" t="s">
        <v>9</v>
      </c>
      <c r="L4" s="115" t="s">
        <v>10</v>
      </c>
      <c r="M4" s="115" t="s">
        <v>11</v>
      </c>
      <c r="N4" s="35" t="s">
        <v>12</v>
      </c>
    </row>
    <row r="5" spans="2:23" s="3" customFormat="1" x14ac:dyDescent="0.2">
      <c r="B5" s="323" t="s">
        <v>220</v>
      </c>
      <c r="C5" s="323"/>
      <c r="D5" s="323"/>
      <c r="E5" s="323"/>
      <c r="F5" s="323"/>
      <c r="G5" s="323"/>
      <c r="H5" s="323"/>
      <c r="I5" s="323"/>
      <c r="J5" s="323"/>
      <c r="K5" s="323"/>
      <c r="L5" s="323"/>
      <c r="M5" s="323"/>
      <c r="N5" s="323"/>
    </row>
    <row r="6" spans="2:23" x14ac:dyDescent="0.2">
      <c r="B6" s="18">
        <v>2003</v>
      </c>
      <c r="C6" s="40">
        <v>2191</v>
      </c>
      <c r="D6" s="40">
        <v>4018</v>
      </c>
      <c r="E6" s="40">
        <v>1879</v>
      </c>
      <c r="F6" s="40">
        <v>1166</v>
      </c>
      <c r="G6" s="40">
        <v>901</v>
      </c>
      <c r="H6" s="40">
        <v>740</v>
      </c>
      <c r="I6" s="40">
        <v>1620</v>
      </c>
      <c r="J6" s="40">
        <v>744</v>
      </c>
      <c r="K6" s="40">
        <v>1042</v>
      </c>
      <c r="L6" s="40">
        <v>1801</v>
      </c>
      <c r="M6" s="40">
        <v>869</v>
      </c>
      <c r="N6" s="45">
        <v>14938</v>
      </c>
    </row>
    <row r="7" spans="2:23" x14ac:dyDescent="0.2">
      <c r="B7" s="18">
        <v>2005</v>
      </c>
      <c r="C7" s="40">
        <v>2333</v>
      </c>
      <c r="D7" s="40">
        <v>4217</v>
      </c>
      <c r="E7" s="40">
        <v>1958</v>
      </c>
      <c r="F7" s="40">
        <v>1244</v>
      </c>
      <c r="G7" s="40">
        <v>966</v>
      </c>
      <c r="H7" s="40">
        <v>783</v>
      </c>
      <c r="I7" s="40">
        <v>1685</v>
      </c>
      <c r="J7" s="40">
        <v>823</v>
      </c>
      <c r="K7" s="40">
        <v>1101</v>
      </c>
      <c r="L7" s="40">
        <v>1906</v>
      </c>
      <c r="M7" s="40">
        <v>917</v>
      </c>
      <c r="N7" s="45">
        <v>15827</v>
      </c>
    </row>
    <row r="8" spans="2:23" x14ac:dyDescent="0.2">
      <c r="B8" s="18">
        <v>2007</v>
      </c>
      <c r="C8" s="40">
        <v>2463</v>
      </c>
      <c r="D8" s="40">
        <v>4531</v>
      </c>
      <c r="E8" s="40">
        <v>2083</v>
      </c>
      <c r="F8" s="40">
        <v>1313</v>
      </c>
      <c r="G8" s="40">
        <v>1041</v>
      </c>
      <c r="H8" s="40">
        <v>864</v>
      </c>
      <c r="I8" s="40">
        <v>1810</v>
      </c>
      <c r="J8" s="40">
        <v>900</v>
      </c>
      <c r="K8" s="40">
        <v>1208</v>
      </c>
      <c r="L8" s="40">
        <v>2099</v>
      </c>
      <c r="M8" s="40">
        <v>950</v>
      </c>
      <c r="N8" s="45">
        <v>17086</v>
      </c>
    </row>
    <row r="9" spans="2:23" x14ac:dyDescent="0.2">
      <c r="B9" s="18">
        <v>2009</v>
      </c>
      <c r="C9" s="40">
        <v>2654</v>
      </c>
      <c r="D9" s="40">
        <v>4848</v>
      </c>
      <c r="E9" s="40">
        <v>2197</v>
      </c>
      <c r="F9" s="40">
        <v>1416</v>
      </c>
      <c r="G9" s="40">
        <v>1129</v>
      </c>
      <c r="H9" s="40">
        <v>883</v>
      </c>
      <c r="I9" s="40">
        <v>2037</v>
      </c>
      <c r="J9" s="40">
        <v>973</v>
      </c>
      <c r="K9" s="40">
        <v>1358</v>
      </c>
      <c r="L9" s="40">
        <v>2233</v>
      </c>
      <c r="M9" s="40">
        <v>1059</v>
      </c>
      <c r="N9" s="45">
        <v>18430</v>
      </c>
      <c r="Q9" s="211"/>
    </row>
    <row r="10" spans="2:23" x14ac:dyDescent="0.2">
      <c r="B10" s="18">
        <v>2011</v>
      </c>
      <c r="C10" s="40">
        <v>2824</v>
      </c>
      <c r="D10" s="40">
        <v>5168</v>
      </c>
      <c r="E10" s="40">
        <v>2359</v>
      </c>
      <c r="F10" s="40">
        <v>1476</v>
      </c>
      <c r="G10" s="40">
        <v>1232</v>
      </c>
      <c r="H10" s="40">
        <v>972</v>
      </c>
      <c r="I10" s="40">
        <v>2288</v>
      </c>
      <c r="J10" s="40">
        <v>1070</v>
      </c>
      <c r="K10" s="40">
        <v>1484</v>
      </c>
      <c r="L10" s="40">
        <v>2418</v>
      </c>
      <c r="M10" s="56">
        <v>1133</v>
      </c>
      <c r="N10" s="45">
        <v>19900</v>
      </c>
      <c r="Q10" s="211"/>
    </row>
    <row r="11" spans="2:23" s="11" customFormat="1" x14ac:dyDescent="0.2">
      <c r="B11" s="18">
        <v>2012</v>
      </c>
      <c r="C11" s="56">
        <v>2925</v>
      </c>
      <c r="D11" s="56">
        <v>5324</v>
      </c>
      <c r="E11" s="56">
        <v>2444</v>
      </c>
      <c r="F11" s="56">
        <v>1510</v>
      </c>
      <c r="G11" s="56">
        <v>1279</v>
      </c>
      <c r="H11" s="56">
        <v>1014</v>
      </c>
      <c r="I11" s="56">
        <v>2401</v>
      </c>
      <c r="J11" s="56">
        <v>1104</v>
      </c>
      <c r="K11" s="56">
        <v>1544</v>
      </c>
      <c r="L11" s="56">
        <v>2529</v>
      </c>
      <c r="M11" s="56">
        <v>1186</v>
      </c>
      <c r="N11" s="45">
        <v>20628</v>
      </c>
      <c r="Q11" s="212"/>
    </row>
    <row r="12" spans="2:23" s="210" customFormat="1" x14ac:dyDescent="0.2">
      <c r="B12" s="18">
        <v>2013</v>
      </c>
      <c r="C12" s="56">
        <v>3024</v>
      </c>
      <c r="D12" s="56">
        <v>5488</v>
      </c>
      <c r="E12" s="56">
        <v>2548</v>
      </c>
      <c r="F12" s="56">
        <v>1563</v>
      </c>
      <c r="G12" s="56">
        <v>1365</v>
      </c>
      <c r="H12" s="56">
        <v>1085</v>
      </c>
      <c r="I12" s="56">
        <v>2514</v>
      </c>
      <c r="J12" s="56">
        <v>1162</v>
      </c>
      <c r="K12" s="56">
        <v>1575</v>
      </c>
      <c r="L12" s="56">
        <v>2614</v>
      </c>
      <c r="M12" s="56">
        <v>1217</v>
      </c>
      <c r="N12" s="45">
        <v>21429</v>
      </c>
      <c r="Q12" s="217"/>
    </row>
    <row r="13" spans="2:23" s="210" customFormat="1" x14ac:dyDescent="0.2">
      <c r="B13" s="18">
        <v>2014</v>
      </c>
      <c r="C13" s="56">
        <v>3098</v>
      </c>
      <c r="D13" s="56">
        <v>5673</v>
      </c>
      <c r="E13" s="56">
        <v>2645</v>
      </c>
      <c r="F13" s="56">
        <v>1643</v>
      </c>
      <c r="G13" s="56">
        <v>1423</v>
      </c>
      <c r="H13" s="56">
        <v>1131</v>
      </c>
      <c r="I13" s="56">
        <v>2620</v>
      </c>
      <c r="J13" s="56">
        <v>1224</v>
      </c>
      <c r="K13" s="56">
        <v>1624</v>
      </c>
      <c r="L13" s="56">
        <v>2701</v>
      </c>
      <c r="M13" s="56">
        <v>1243</v>
      </c>
      <c r="N13" s="45">
        <v>22254</v>
      </c>
      <c r="Q13" s="212"/>
    </row>
    <row r="14" spans="2:23" s="3" customFormat="1" x14ac:dyDescent="0.2">
      <c r="B14" s="323" t="s">
        <v>301</v>
      </c>
      <c r="C14" s="297"/>
      <c r="D14" s="297"/>
      <c r="E14" s="297"/>
      <c r="F14" s="297"/>
      <c r="G14" s="297"/>
      <c r="H14" s="297"/>
      <c r="I14" s="297"/>
      <c r="J14" s="297"/>
      <c r="K14" s="297"/>
      <c r="L14" s="297"/>
      <c r="M14" s="297"/>
      <c r="N14" s="297"/>
      <c r="Q14" s="212"/>
    </row>
    <row r="15" spans="2:23" x14ac:dyDescent="0.2">
      <c r="B15" s="18">
        <v>2003</v>
      </c>
      <c r="C15" s="40">
        <v>239468</v>
      </c>
      <c r="D15" s="40">
        <v>449844</v>
      </c>
      <c r="E15" s="40">
        <v>105437</v>
      </c>
      <c r="F15" s="40">
        <v>119454</v>
      </c>
      <c r="G15" s="40">
        <v>68034</v>
      </c>
      <c r="H15" s="40">
        <v>76395</v>
      </c>
      <c r="I15" s="40">
        <v>156144</v>
      </c>
      <c r="J15" s="40">
        <v>83870</v>
      </c>
      <c r="K15" s="40">
        <v>135509</v>
      </c>
      <c r="L15" s="40">
        <v>176651</v>
      </c>
      <c r="M15" s="40">
        <v>100086</v>
      </c>
      <c r="N15" s="45">
        <v>1710893</v>
      </c>
      <c r="Q15" s="213"/>
    </row>
    <row r="16" spans="2:23" x14ac:dyDescent="0.2">
      <c r="B16" s="18">
        <v>2005</v>
      </c>
      <c r="C16" s="40">
        <v>291426</v>
      </c>
      <c r="D16" s="40">
        <v>767054</v>
      </c>
      <c r="E16" s="40">
        <v>138157</v>
      </c>
      <c r="F16" s="40">
        <v>193568</v>
      </c>
      <c r="G16" s="40">
        <v>71981</v>
      </c>
      <c r="H16" s="40">
        <v>110428</v>
      </c>
      <c r="I16" s="40">
        <v>183014</v>
      </c>
      <c r="J16" s="40">
        <v>76532</v>
      </c>
      <c r="K16" s="40">
        <v>201751</v>
      </c>
      <c r="L16" s="40">
        <v>207616</v>
      </c>
      <c r="M16" s="40">
        <v>176427</v>
      </c>
      <c r="N16" s="45">
        <v>2417954</v>
      </c>
      <c r="Q16" s="213"/>
    </row>
    <row r="17" spans="2:17" x14ac:dyDescent="0.2">
      <c r="B17" s="18">
        <v>2007</v>
      </c>
      <c r="C17" s="40">
        <v>419310</v>
      </c>
      <c r="D17" s="40">
        <v>998053</v>
      </c>
      <c r="E17" s="40">
        <v>192070</v>
      </c>
      <c r="F17" s="40">
        <v>215981</v>
      </c>
      <c r="G17" s="40">
        <v>97437</v>
      </c>
      <c r="H17" s="40">
        <v>242625</v>
      </c>
      <c r="I17" s="40">
        <v>278766</v>
      </c>
      <c r="J17" s="40">
        <v>124253</v>
      </c>
      <c r="K17" s="40">
        <v>306151</v>
      </c>
      <c r="L17" s="40">
        <v>253270</v>
      </c>
      <c r="M17" s="40">
        <v>296376</v>
      </c>
      <c r="N17" s="45">
        <v>3424294</v>
      </c>
      <c r="Q17" s="213"/>
    </row>
    <row r="18" spans="2:17" x14ac:dyDescent="0.2">
      <c r="B18" s="18">
        <v>2009</v>
      </c>
      <c r="C18" s="40">
        <v>426336</v>
      </c>
      <c r="D18" s="40">
        <v>1288545</v>
      </c>
      <c r="E18" s="40">
        <v>217586</v>
      </c>
      <c r="F18" s="40">
        <v>253478</v>
      </c>
      <c r="G18" s="40">
        <v>91763</v>
      </c>
      <c r="H18" s="40">
        <v>163442</v>
      </c>
      <c r="I18" s="40">
        <v>315531</v>
      </c>
      <c r="J18" s="40">
        <v>109220</v>
      </c>
      <c r="K18" s="40">
        <v>276628</v>
      </c>
      <c r="L18" s="40">
        <v>229620</v>
      </c>
      <c r="M18" s="40">
        <v>299991</v>
      </c>
      <c r="N18" s="45">
        <v>3672141</v>
      </c>
      <c r="Q18" s="213"/>
    </row>
    <row r="19" spans="2:17" x14ac:dyDescent="0.2">
      <c r="B19" s="18">
        <v>2011</v>
      </c>
      <c r="C19" s="40">
        <v>488365.25655608001</v>
      </c>
      <c r="D19" s="40">
        <v>1390268.2435208999</v>
      </c>
      <c r="E19" s="40">
        <v>229427.7353610399</v>
      </c>
      <c r="F19" s="40">
        <v>254907.98184000945</v>
      </c>
      <c r="G19" s="40">
        <v>106727.87042657999</v>
      </c>
      <c r="H19" s="40">
        <v>131618.33974662996</v>
      </c>
      <c r="I19" s="40">
        <v>359684.76895082957</v>
      </c>
      <c r="J19" s="40">
        <v>105835.63994155011</v>
      </c>
      <c r="K19" s="40">
        <v>317067.59506886004</v>
      </c>
      <c r="L19" s="40">
        <v>245433.71040149967</v>
      </c>
      <c r="M19" s="40">
        <v>243419.88218601991</v>
      </c>
      <c r="N19" s="45">
        <v>3872757.0240000077</v>
      </c>
      <c r="Q19" s="213"/>
    </row>
    <row r="20" spans="2:17" s="11" customFormat="1" x14ac:dyDescent="0.2">
      <c r="B20" s="18">
        <v>2012</v>
      </c>
      <c r="C20" s="40">
        <v>516292.72154744994</v>
      </c>
      <c r="D20" s="40">
        <v>1061051.008034949</v>
      </c>
      <c r="E20" s="40">
        <v>234888.06188540996</v>
      </c>
      <c r="F20" s="40">
        <v>230113.91104523023</v>
      </c>
      <c r="G20" s="40">
        <v>109665.21013926997</v>
      </c>
      <c r="H20" s="40">
        <v>129133.32815688015</v>
      </c>
      <c r="I20" s="40">
        <v>354664.84791544022</v>
      </c>
      <c r="J20" s="40">
        <v>97334.083451300001</v>
      </c>
      <c r="K20" s="40">
        <v>296407.03475698025</v>
      </c>
      <c r="L20" s="40">
        <v>249955.17790680021</v>
      </c>
      <c r="M20" s="40">
        <v>267022.8281602895</v>
      </c>
      <c r="N20" s="45">
        <v>3546528.2130000368</v>
      </c>
      <c r="Q20" s="213"/>
    </row>
    <row r="21" spans="2:17" s="210" customFormat="1" x14ac:dyDescent="0.2">
      <c r="B21" s="18">
        <v>2013</v>
      </c>
      <c r="C21" s="40">
        <v>518925.06796001061</v>
      </c>
      <c r="D21" s="40">
        <v>1275693.1986263369</v>
      </c>
      <c r="E21" s="40">
        <v>254801.25804170041</v>
      </c>
      <c r="F21" s="40">
        <v>253139.84503632004</v>
      </c>
      <c r="G21" s="40">
        <v>104163.09589548013</v>
      </c>
      <c r="H21" s="40">
        <v>142596.08550818005</v>
      </c>
      <c r="I21" s="40">
        <v>368648.25121466949</v>
      </c>
      <c r="J21" s="40">
        <v>100718.33720599007</v>
      </c>
      <c r="K21" s="40">
        <v>312981.30363166064</v>
      </c>
      <c r="L21" s="40">
        <v>315487.04796132975</v>
      </c>
      <c r="M21" s="40">
        <v>246412.33391832007</v>
      </c>
      <c r="N21" s="45">
        <v>3893565.8250000016</v>
      </c>
      <c r="Q21" s="217"/>
    </row>
    <row r="22" spans="2:17" s="210" customFormat="1" x14ac:dyDescent="0.2">
      <c r="B22" s="18">
        <v>2014</v>
      </c>
      <c r="C22" s="40">
        <v>551370.67229999998</v>
      </c>
      <c r="D22" s="40">
        <v>1180009</v>
      </c>
      <c r="E22" s="40">
        <v>283349.58</v>
      </c>
      <c r="F22" s="40">
        <v>251811.25279999999</v>
      </c>
      <c r="G22" s="40">
        <v>105602.94</v>
      </c>
      <c r="H22" s="40">
        <v>139537.19140000001</v>
      </c>
      <c r="I22" s="40">
        <v>359656.49609999999</v>
      </c>
      <c r="J22" s="40">
        <v>110160.02</v>
      </c>
      <c r="K22" s="40">
        <v>331798.87599999999</v>
      </c>
      <c r="L22" s="40">
        <v>329078</v>
      </c>
      <c r="M22" s="40">
        <v>217559</v>
      </c>
      <c r="N22" s="45">
        <v>3859932.5329999998</v>
      </c>
      <c r="Q22" s="213"/>
    </row>
    <row r="23" spans="2:17" s="3" customFormat="1" x14ac:dyDescent="0.2">
      <c r="B23" s="323" t="s">
        <v>302</v>
      </c>
      <c r="C23" s="323"/>
      <c r="D23" s="323"/>
      <c r="E23" s="323"/>
      <c r="F23" s="323"/>
      <c r="G23" s="323"/>
      <c r="H23" s="323"/>
      <c r="I23" s="323"/>
      <c r="J23" s="323"/>
      <c r="K23" s="323"/>
      <c r="L23" s="323"/>
      <c r="M23" s="323"/>
      <c r="N23" s="323"/>
      <c r="Q23" s="213"/>
    </row>
    <row r="24" spans="2:17" x14ac:dyDescent="0.2">
      <c r="B24" s="18">
        <v>2003</v>
      </c>
      <c r="C24" s="40">
        <v>2736977</v>
      </c>
      <c r="D24" s="40">
        <v>4198711</v>
      </c>
      <c r="E24" s="40">
        <v>1352596</v>
      </c>
      <c r="F24" s="40">
        <v>1272380</v>
      </c>
      <c r="G24" s="40">
        <v>928791</v>
      </c>
      <c r="H24" s="40">
        <v>1530175</v>
      </c>
      <c r="I24" s="40">
        <v>1856776</v>
      </c>
      <c r="J24" s="40">
        <v>591691</v>
      </c>
      <c r="K24" s="40">
        <v>2544380</v>
      </c>
      <c r="L24" s="40">
        <v>2307824</v>
      </c>
      <c r="M24" s="40">
        <v>1487821</v>
      </c>
      <c r="N24" s="45">
        <v>20808122</v>
      </c>
      <c r="Q24" s="213"/>
    </row>
    <row r="25" spans="2:17" x14ac:dyDescent="0.2">
      <c r="B25" s="18">
        <v>2005</v>
      </c>
      <c r="C25" s="40">
        <v>3051599</v>
      </c>
      <c r="D25" s="40">
        <v>4858741</v>
      </c>
      <c r="E25" s="40">
        <v>1346506</v>
      </c>
      <c r="F25" s="40">
        <v>1685899</v>
      </c>
      <c r="G25" s="40">
        <v>911444</v>
      </c>
      <c r="H25" s="40">
        <v>1830134</v>
      </c>
      <c r="I25" s="40">
        <v>1828687</v>
      </c>
      <c r="J25" s="40">
        <v>582226</v>
      </c>
      <c r="K25" s="40">
        <v>1986459</v>
      </c>
      <c r="L25" s="40">
        <v>2220750</v>
      </c>
      <c r="M25" s="40">
        <v>1585225</v>
      </c>
      <c r="N25" s="45">
        <v>21887669</v>
      </c>
      <c r="Q25" s="213"/>
    </row>
    <row r="26" spans="2:17" x14ac:dyDescent="0.2">
      <c r="B26" s="18">
        <v>2007</v>
      </c>
      <c r="C26" s="40">
        <v>3194443</v>
      </c>
      <c r="D26" s="40">
        <v>5615933</v>
      </c>
      <c r="E26" s="40">
        <v>1461943</v>
      </c>
      <c r="F26" s="40">
        <v>1500616</v>
      </c>
      <c r="G26" s="40">
        <v>937754</v>
      </c>
      <c r="H26" s="40">
        <v>2134811</v>
      </c>
      <c r="I26" s="40">
        <v>2134682</v>
      </c>
      <c r="J26" s="40">
        <v>672647</v>
      </c>
      <c r="K26" s="40">
        <v>2718335</v>
      </c>
      <c r="L26" s="40">
        <v>2544806</v>
      </c>
      <c r="M26" s="40">
        <v>1873986</v>
      </c>
      <c r="N26" s="45">
        <v>24789956</v>
      </c>
      <c r="Q26" s="213"/>
    </row>
    <row r="27" spans="2:17" x14ac:dyDescent="0.2">
      <c r="B27" s="18">
        <v>2009</v>
      </c>
      <c r="C27" s="40">
        <v>3480636</v>
      </c>
      <c r="D27" s="40">
        <v>5989585</v>
      </c>
      <c r="E27" s="40">
        <v>1661132</v>
      </c>
      <c r="F27" s="40">
        <v>1715766</v>
      </c>
      <c r="G27" s="40">
        <v>993327</v>
      </c>
      <c r="H27" s="40">
        <v>2227304</v>
      </c>
      <c r="I27" s="40">
        <v>2391196</v>
      </c>
      <c r="J27" s="40">
        <v>732040</v>
      </c>
      <c r="K27" s="40">
        <v>2589937</v>
      </c>
      <c r="L27" s="40">
        <v>2857776</v>
      </c>
      <c r="M27" s="40">
        <v>2306534</v>
      </c>
      <c r="N27" s="45">
        <v>26945233</v>
      </c>
      <c r="Q27" s="213"/>
    </row>
    <row r="28" spans="2:17" x14ac:dyDescent="0.2">
      <c r="B28" s="18">
        <v>2011</v>
      </c>
      <c r="C28" s="40">
        <v>3821824.1370198317</v>
      </c>
      <c r="D28" s="40">
        <v>6559745.9271682752</v>
      </c>
      <c r="E28" s="40">
        <v>1879305.067297929</v>
      </c>
      <c r="F28" s="40">
        <v>1835887.7538677638</v>
      </c>
      <c r="G28" s="40">
        <v>1169975.8771967983</v>
      </c>
      <c r="H28" s="40">
        <v>2177510.2077352013</v>
      </c>
      <c r="I28" s="40">
        <v>2502644.7380011999</v>
      </c>
      <c r="J28" s="40">
        <v>842029.41460280097</v>
      </c>
      <c r="K28" s="40">
        <v>1695152.0713540192</v>
      </c>
      <c r="L28" s="40">
        <v>3076051.1275992021</v>
      </c>
      <c r="M28" s="40">
        <v>2475879.8321569939</v>
      </c>
      <c r="N28" s="45">
        <v>28036006.154000208</v>
      </c>
    </row>
    <row r="29" spans="2:17" s="11" customFormat="1" x14ac:dyDescent="0.2">
      <c r="B29" s="18">
        <v>2012</v>
      </c>
      <c r="C29" s="40">
        <v>4022921.914691966</v>
      </c>
      <c r="D29" s="40">
        <v>6551341.2759754527</v>
      </c>
      <c r="E29" s="40">
        <v>1923199.6649355153</v>
      </c>
      <c r="F29" s="40">
        <v>1892690.6771269199</v>
      </c>
      <c r="G29" s="40">
        <v>1184095.8760026086</v>
      </c>
      <c r="H29" s="40">
        <v>2243255.8762584827</v>
      </c>
      <c r="I29" s="40">
        <v>2634802.5061522941</v>
      </c>
      <c r="J29" s="40">
        <v>912035.82900913968</v>
      </c>
      <c r="K29" s="40">
        <v>1725412.5274272074</v>
      </c>
      <c r="L29" s="40">
        <v>3268351.7891716235</v>
      </c>
      <c r="M29" s="40">
        <v>2752633.7622487745</v>
      </c>
      <c r="N29" s="45">
        <v>29110741.698999912</v>
      </c>
    </row>
    <row r="30" spans="2:17" s="210" customFormat="1" x14ac:dyDescent="0.2">
      <c r="B30" s="18">
        <v>2013</v>
      </c>
      <c r="C30" s="40">
        <v>4668646.6531670317</v>
      </c>
      <c r="D30" s="40">
        <v>6886011.1378650805</v>
      </c>
      <c r="E30" s="40">
        <v>2015226.0727788506</v>
      </c>
      <c r="F30" s="40">
        <v>2026701.3853695239</v>
      </c>
      <c r="G30" s="40">
        <v>1194941.447433789</v>
      </c>
      <c r="H30" s="40">
        <v>2294019.8453525677</v>
      </c>
      <c r="I30" s="40">
        <v>2780975.0518750725</v>
      </c>
      <c r="J30" s="40">
        <v>903348.23815454019</v>
      </c>
      <c r="K30" s="40">
        <v>1899819.3949966379</v>
      </c>
      <c r="L30" s="40">
        <v>3578426.2143653431</v>
      </c>
      <c r="M30" s="40">
        <v>2822250.0196415987</v>
      </c>
      <c r="N30" s="45">
        <v>31070365.460999805</v>
      </c>
    </row>
    <row r="31" spans="2:17" s="210" customFormat="1" x14ac:dyDescent="0.2">
      <c r="B31" s="21">
        <v>2014</v>
      </c>
      <c r="C31" s="40">
        <v>5000917.1500000004</v>
      </c>
      <c r="D31" s="40">
        <v>6553729</v>
      </c>
      <c r="E31" s="40">
        <v>2148523.6</v>
      </c>
      <c r="F31" s="40">
        <v>2096495.5889999999</v>
      </c>
      <c r="G31" s="40">
        <v>1164432.1910000001</v>
      </c>
      <c r="H31" s="40">
        <v>1905940.0859999999</v>
      </c>
      <c r="I31" s="40">
        <v>2944911.4810000001</v>
      </c>
      <c r="J31" s="40">
        <v>981701.41700000002</v>
      </c>
      <c r="K31" s="40">
        <v>1932326.9709999999</v>
      </c>
      <c r="L31" s="40">
        <v>3656336</v>
      </c>
      <c r="M31" s="40">
        <v>3378024.8670000001</v>
      </c>
      <c r="N31" s="45">
        <v>31763337.98</v>
      </c>
    </row>
    <row r="32" spans="2:17" s="3" customFormat="1" x14ac:dyDescent="0.2">
      <c r="B32" s="323" t="s">
        <v>303</v>
      </c>
      <c r="C32" s="323"/>
      <c r="D32" s="323"/>
      <c r="E32" s="323"/>
      <c r="F32" s="323"/>
      <c r="G32" s="323"/>
      <c r="H32" s="323"/>
      <c r="I32" s="323"/>
      <c r="J32" s="323"/>
      <c r="K32" s="323"/>
      <c r="L32" s="323"/>
      <c r="M32" s="323"/>
      <c r="N32" s="323"/>
    </row>
    <row r="33" spans="2:17" x14ac:dyDescent="0.2">
      <c r="B33" s="18">
        <v>2003</v>
      </c>
      <c r="C33" s="40">
        <v>30337</v>
      </c>
      <c r="D33" s="40">
        <v>56512</v>
      </c>
      <c r="E33" s="40">
        <v>13949</v>
      </c>
      <c r="F33" s="40">
        <v>14663</v>
      </c>
      <c r="G33" s="40">
        <v>8706</v>
      </c>
      <c r="H33" s="40">
        <v>11009</v>
      </c>
      <c r="I33" s="40">
        <v>19768</v>
      </c>
      <c r="J33" s="40">
        <v>9872</v>
      </c>
      <c r="K33" s="40">
        <v>19454</v>
      </c>
      <c r="L33" s="40">
        <v>23158</v>
      </c>
      <c r="M33" s="40">
        <v>12867</v>
      </c>
      <c r="N33" s="45">
        <v>220297</v>
      </c>
      <c r="Q33" s="214"/>
    </row>
    <row r="34" spans="2:17" x14ac:dyDescent="0.2">
      <c r="B34" s="18">
        <v>2005</v>
      </c>
      <c r="C34" s="40">
        <v>36205</v>
      </c>
      <c r="D34" s="40">
        <v>91286</v>
      </c>
      <c r="E34" s="40">
        <v>17047</v>
      </c>
      <c r="F34" s="40">
        <v>23246</v>
      </c>
      <c r="G34" s="40">
        <v>9164</v>
      </c>
      <c r="H34" s="40">
        <v>14960</v>
      </c>
      <c r="I34" s="40">
        <v>22402</v>
      </c>
      <c r="J34" s="40">
        <v>9022</v>
      </c>
      <c r="K34" s="40">
        <v>25252</v>
      </c>
      <c r="L34" s="40">
        <v>25753</v>
      </c>
      <c r="M34" s="40">
        <v>21138</v>
      </c>
      <c r="N34" s="45">
        <v>295474</v>
      </c>
      <c r="Q34" s="214"/>
    </row>
    <row r="35" spans="2:17" x14ac:dyDescent="0.2">
      <c r="B35" s="18">
        <v>2007</v>
      </c>
      <c r="C35" s="40">
        <v>45240</v>
      </c>
      <c r="D35" s="40">
        <v>107992</v>
      </c>
      <c r="E35" s="40">
        <v>20727</v>
      </c>
      <c r="F35" s="40">
        <v>23225</v>
      </c>
      <c r="G35" s="40">
        <v>10588</v>
      </c>
      <c r="H35" s="40">
        <v>26119</v>
      </c>
      <c r="I35" s="40">
        <v>30040</v>
      </c>
      <c r="J35" s="40">
        <v>13221</v>
      </c>
      <c r="K35" s="40">
        <v>35022</v>
      </c>
      <c r="L35" s="40">
        <v>27720</v>
      </c>
      <c r="M35" s="40">
        <v>31684</v>
      </c>
      <c r="N35" s="45">
        <v>371578</v>
      </c>
      <c r="Q35" s="214"/>
    </row>
    <row r="36" spans="2:17" x14ac:dyDescent="0.2">
      <c r="B36" s="18">
        <v>2009</v>
      </c>
      <c r="C36" s="40">
        <v>38163</v>
      </c>
      <c r="D36" s="40">
        <v>114789</v>
      </c>
      <c r="E36" s="40">
        <v>18944</v>
      </c>
      <c r="F36" s="40">
        <v>22378</v>
      </c>
      <c r="G36" s="40">
        <v>8074</v>
      </c>
      <c r="H36" s="40">
        <v>15108</v>
      </c>
      <c r="I36" s="40">
        <v>27713</v>
      </c>
      <c r="J36" s="40">
        <v>9343</v>
      </c>
      <c r="K36" s="40">
        <v>26160</v>
      </c>
      <c r="L36" s="40">
        <v>20540</v>
      </c>
      <c r="M36" s="40">
        <v>26800</v>
      </c>
      <c r="N36" s="45">
        <v>328011</v>
      </c>
      <c r="Q36" s="214"/>
    </row>
    <row r="37" spans="2:17" x14ac:dyDescent="0.2">
      <c r="B37" s="18">
        <v>2011</v>
      </c>
      <c r="C37" s="40">
        <v>43215.183137871798</v>
      </c>
      <c r="D37" s="40">
        <v>123700.89872169895</v>
      </c>
      <c r="E37" s="40">
        <v>19880.746510662448</v>
      </c>
      <c r="F37" s="40">
        <v>22616.557453858793</v>
      </c>
      <c r="G37" s="40">
        <v>9232.2212951515903</v>
      </c>
      <c r="H37" s="40">
        <v>12183.238381335366</v>
      </c>
      <c r="I37" s="40">
        <v>31348.991010371887</v>
      </c>
      <c r="J37" s="40">
        <v>8954.4611996663734</v>
      </c>
      <c r="K37" s="40">
        <v>28254.139296394344</v>
      </c>
      <c r="L37" s="40">
        <v>22322.645574282251</v>
      </c>
      <c r="M37" s="40">
        <v>21546.885096706028</v>
      </c>
      <c r="N37" s="45">
        <v>343255.96767799644</v>
      </c>
      <c r="Q37" s="214"/>
    </row>
    <row r="38" spans="2:17" s="11" customFormat="1" x14ac:dyDescent="0.2">
      <c r="B38" s="18">
        <v>2012</v>
      </c>
      <c r="C38" s="40">
        <v>45432.498403518839</v>
      </c>
      <c r="D38" s="40">
        <v>93779.453956773956</v>
      </c>
      <c r="E38" s="40">
        <v>20275.608618866805</v>
      </c>
      <c r="F38" s="40">
        <v>20398.764816012386</v>
      </c>
      <c r="G38" s="40">
        <v>9353.9521072538118</v>
      </c>
      <c r="H38" s="40">
        <v>11936.629233536514</v>
      </c>
      <c r="I38" s="40">
        <v>30853.39239524032</v>
      </c>
      <c r="J38" s="40">
        <v>8166.9642135632248</v>
      </c>
      <c r="K38" s="40">
        <v>26328.877909446703</v>
      </c>
      <c r="L38" s="40">
        <v>22829.82075669253</v>
      </c>
      <c r="M38" s="40">
        <v>23668.476275831279</v>
      </c>
      <c r="N38" s="45">
        <v>313024.43868673372</v>
      </c>
      <c r="Q38" s="214"/>
    </row>
    <row r="39" spans="2:17" s="210" customFormat="1" x14ac:dyDescent="0.2">
      <c r="B39" s="18">
        <v>2013</v>
      </c>
      <c r="C39" s="40">
        <v>45732.83498505751</v>
      </c>
      <c r="D39" s="40">
        <v>112765.81508134777</v>
      </c>
      <c r="E39" s="40">
        <v>22056.008863419793</v>
      </c>
      <c r="F39" s="40">
        <v>22296.487900069351</v>
      </c>
      <c r="G39" s="40">
        <v>8831.0369876143541</v>
      </c>
      <c r="H39" s="40">
        <v>13101.14245512086</v>
      </c>
      <c r="I39" s="40">
        <v>32086.257804273453</v>
      </c>
      <c r="J39" s="40">
        <v>8392.7246449449976</v>
      </c>
      <c r="K39" s="40">
        <v>27828.825697209602</v>
      </c>
      <c r="L39" s="40">
        <v>28301.314612172071</v>
      </c>
      <c r="M39" s="40">
        <v>21751.583713131531</v>
      </c>
      <c r="N39" s="45">
        <v>343144.03274436219</v>
      </c>
      <c r="Q39" s="217"/>
    </row>
    <row r="40" spans="2:17" s="210" customFormat="1" x14ac:dyDescent="0.2">
      <c r="B40" s="18">
        <v>2014</v>
      </c>
      <c r="C40" s="40">
        <v>48536.479240000001</v>
      </c>
      <c r="D40" s="40">
        <v>103922</v>
      </c>
      <c r="E40" s="40">
        <v>24603.89</v>
      </c>
      <c r="F40" s="40">
        <v>22252.700369999999</v>
      </c>
      <c r="G40" s="40">
        <v>9138.2503789999992</v>
      </c>
      <c r="H40" s="40">
        <v>12213.54047</v>
      </c>
      <c r="I40" s="40">
        <v>31377.713110000001</v>
      </c>
      <c r="J40" s="40">
        <v>9213.5807189999996</v>
      </c>
      <c r="K40" s="40">
        <v>29535.45853</v>
      </c>
      <c r="L40" s="40">
        <v>29321.1</v>
      </c>
      <c r="M40" s="40">
        <v>19163.096389999999</v>
      </c>
      <c r="N40" s="45">
        <v>339277.3358</v>
      </c>
      <c r="Q40" s="214"/>
    </row>
    <row r="41" spans="2:17" s="3" customFormat="1" x14ac:dyDescent="0.2">
      <c r="B41" s="323" t="s">
        <v>304</v>
      </c>
      <c r="C41" s="323"/>
      <c r="D41" s="323"/>
      <c r="E41" s="323"/>
      <c r="F41" s="323"/>
      <c r="G41" s="323"/>
      <c r="H41" s="323"/>
      <c r="I41" s="323"/>
      <c r="J41" s="323"/>
      <c r="K41" s="323"/>
      <c r="L41" s="323"/>
      <c r="M41" s="323"/>
      <c r="N41" s="323"/>
      <c r="Q41" s="214"/>
    </row>
    <row r="42" spans="2:17" x14ac:dyDescent="0.2">
      <c r="B42" s="18">
        <v>2003</v>
      </c>
      <c r="C42" s="40">
        <v>3679</v>
      </c>
      <c r="D42" s="40">
        <v>3732</v>
      </c>
      <c r="E42" s="40">
        <v>1641</v>
      </c>
      <c r="F42" s="40">
        <v>2653</v>
      </c>
      <c r="G42" s="40">
        <v>1865</v>
      </c>
      <c r="H42" s="40">
        <v>2865</v>
      </c>
      <c r="I42" s="40">
        <v>3276</v>
      </c>
      <c r="J42" s="40">
        <v>2884</v>
      </c>
      <c r="K42" s="40">
        <v>3452</v>
      </c>
      <c r="L42" s="40">
        <v>2960</v>
      </c>
      <c r="M42" s="40">
        <v>3220</v>
      </c>
      <c r="N42" s="45">
        <v>3029</v>
      </c>
      <c r="P42" s="215"/>
      <c r="Q42" s="214"/>
    </row>
    <row r="43" spans="2:17" x14ac:dyDescent="0.2">
      <c r="B43" s="18">
        <v>2005</v>
      </c>
      <c r="C43" s="40">
        <v>4384</v>
      </c>
      <c r="D43" s="40">
        <v>6282</v>
      </c>
      <c r="E43" s="40">
        <v>2126</v>
      </c>
      <c r="F43" s="40">
        <v>4285</v>
      </c>
      <c r="G43" s="40">
        <v>1961</v>
      </c>
      <c r="H43" s="40">
        <v>4020</v>
      </c>
      <c r="I43" s="40">
        <v>3766</v>
      </c>
      <c r="J43" s="40">
        <v>2569</v>
      </c>
      <c r="K43" s="40">
        <v>4990</v>
      </c>
      <c r="L43" s="40">
        <v>3410</v>
      </c>
      <c r="M43" s="40">
        <v>5686</v>
      </c>
      <c r="N43" s="45">
        <v>4215</v>
      </c>
      <c r="P43" s="215"/>
      <c r="Q43" s="214"/>
    </row>
    <row r="44" spans="2:17" x14ac:dyDescent="0.2">
      <c r="B44" s="18">
        <v>2007</v>
      </c>
      <c r="C44" s="40">
        <v>6201</v>
      </c>
      <c r="D44" s="40">
        <v>7941</v>
      </c>
      <c r="E44" s="40">
        <v>2892</v>
      </c>
      <c r="F44" s="40">
        <v>4707</v>
      </c>
      <c r="G44" s="40">
        <v>2629</v>
      </c>
      <c r="H44" s="40">
        <v>8587</v>
      </c>
      <c r="I44" s="40">
        <v>5543</v>
      </c>
      <c r="J44" s="40">
        <v>4069</v>
      </c>
      <c r="K44" s="40">
        <v>7379</v>
      </c>
      <c r="L44" s="40">
        <v>4076</v>
      </c>
      <c r="M44" s="40">
        <v>9433</v>
      </c>
      <c r="N44" s="45">
        <v>5836</v>
      </c>
      <c r="P44" s="215"/>
      <c r="Q44" s="214"/>
    </row>
    <row r="45" spans="2:17" x14ac:dyDescent="0.2">
      <c r="B45" s="18">
        <v>2009</v>
      </c>
      <c r="C45" s="40">
        <v>6123</v>
      </c>
      <c r="D45" s="40">
        <v>9907</v>
      </c>
      <c r="E45" s="40">
        <v>3191</v>
      </c>
      <c r="F45" s="40">
        <v>5431</v>
      </c>
      <c r="G45" s="40">
        <v>2430</v>
      </c>
      <c r="H45" s="40">
        <v>5712</v>
      </c>
      <c r="I45" s="40">
        <v>6003</v>
      </c>
      <c r="J45" s="40">
        <v>3460</v>
      </c>
      <c r="K45" s="40">
        <v>6398</v>
      </c>
      <c r="L45" s="40">
        <v>3584</v>
      </c>
      <c r="M45" s="40">
        <v>9396</v>
      </c>
      <c r="N45" s="45">
        <v>6077</v>
      </c>
      <c r="P45" s="215"/>
      <c r="Q45" s="214"/>
    </row>
    <row r="46" spans="2:17" x14ac:dyDescent="0.2">
      <c r="B46" s="18">
        <v>2011</v>
      </c>
      <c r="C46" s="40">
        <v>6761.1587345610697</v>
      </c>
      <c r="D46" s="40">
        <v>10395.5393310819</v>
      </c>
      <c r="E46" s="40">
        <v>3266.7122588142142</v>
      </c>
      <c r="F46" s="40">
        <v>5402.0806968022853</v>
      </c>
      <c r="G46" s="40">
        <v>2798.9056547409</v>
      </c>
      <c r="H46" s="40">
        <v>4430.102313922247</v>
      </c>
      <c r="I46" s="40">
        <v>6591.858681404372</v>
      </c>
      <c r="J46" s="40">
        <v>3199.9649253658495</v>
      </c>
      <c r="K46" s="40">
        <v>7152.1157418762987</v>
      </c>
      <c r="L46" s="40">
        <v>3729.8255459705433</v>
      </c>
      <c r="M46" s="40">
        <v>7514.1189129810127</v>
      </c>
      <c r="N46" s="45">
        <v>6232.3293991934443</v>
      </c>
      <c r="P46" s="215"/>
    </row>
    <row r="47" spans="2:17" s="11" customFormat="1" x14ac:dyDescent="0.2">
      <c r="B47" s="18">
        <v>2012</v>
      </c>
      <c r="C47" s="40">
        <v>7088.1357726966316</v>
      </c>
      <c r="D47" s="40">
        <v>7864.5305822507999</v>
      </c>
      <c r="E47" s="40">
        <v>3286.3887326040594</v>
      </c>
      <c r="F47" s="40">
        <v>4839.3075023707224</v>
      </c>
      <c r="G47" s="40">
        <v>2854.2296116618072</v>
      </c>
      <c r="H47" s="40">
        <v>4285.4454636737182</v>
      </c>
      <c r="I47" s="40">
        <v>6408.1387618877643</v>
      </c>
      <c r="J47" s="40">
        <v>2921.1909799309724</v>
      </c>
      <c r="K47" s="40">
        <v>6572.3637942522064</v>
      </c>
      <c r="L47" s="40">
        <v>3761.8357725457176</v>
      </c>
      <c r="M47" s="40">
        <v>8254.4384110881165</v>
      </c>
      <c r="N47" s="45">
        <v>5648.3002884249972</v>
      </c>
      <c r="P47" s="216"/>
    </row>
    <row r="48" spans="2:17" s="210" customFormat="1" x14ac:dyDescent="0.2">
      <c r="B48" s="18">
        <v>2013</v>
      </c>
      <c r="C48" s="40">
        <v>7073.6786799347137</v>
      </c>
      <c r="D48" s="40">
        <v>9335.2740051541987</v>
      </c>
      <c r="E48" s="40">
        <v>3504.9280316061017</v>
      </c>
      <c r="F48" s="40">
        <v>5242.4015788166589</v>
      </c>
      <c r="G48" s="40">
        <v>2687.1783890689608</v>
      </c>
      <c r="H48" s="40">
        <v>4671.6054746488026</v>
      </c>
      <c r="I48" s="40">
        <v>6547.810007187607</v>
      </c>
      <c r="J48" s="40">
        <v>2987.7881105307051</v>
      </c>
      <c r="K48" s="40">
        <v>6834.1005662305533</v>
      </c>
      <c r="L48" s="40">
        <v>4697.893648445086</v>
      </c>
      <c r="M48" s="40">
        <v>7570.5039761074095</v>
      </c>
      <c r="N48" s="45">
        <v>6123.9134896830301</v>
      </c>
      <c r="P48" s="217"/>
    </row>
    <row r="49" spans="2:17" s="210" customFormat="1" x14ac:dyDescent="0.2">
      <c r="B49" s="21">
        <v>2014</v>
      </c>
      <c r="C49" s="40">
        <v>7423.867945</v>
      </c>
      <c r="D49" s="40">
        <v>8535.08</v>
      </c>
      <c r="E49" s="40">
        <v>3843.1747</v>
      </c>
      <c r="F49" s="40">
        <v>5133.5573020000002</v>
      </c>
      <c r="G49" s="40">
        <v>2688.2605699999999</v>
      </c>
      <c r="H49" s="40">
        <v>4518.9841109999998</v>
      </c>
      <c r="I49" s="40">
        <v>6251.1992229999996</v>
      </c>
      <c r="J49" s="40">
        <v>3215.0367740000002</v>
      </c>
      <c r="K49" s="40">
        <v>7120.1475540000001</v>
      </c>
      <c r="L49" s="40">
        <v>4825.26</v>
      </c>
      <c r="M49" s="40">
        <v>6639.3846569999996</v>
      </c>
      <c r="N49" s="45">
        <v>5985.9692210000003</v>
      </c>
      <c r="P49" s="216"/>
    </row>
    <row r="50" spans="2:17" s="3" customFormat="1" x14ac:dyDescent="0.2">
      <c r="B50" s="323" t="s">
        <v>305</v>
      </c>
      <c r="C50" s="323"/>
      <c r="D50" s="323"/>
      <c r="E50" s="323"/>
      <c r="F50" s="323"/>
      <c r="G50" s="323"/>
      <c r="H50" s="323"/>
      <c r="I50" s="323"/>
      <c r="J50" s="323"/>
      <c r="K50" s="323"/>
      <c r="L50" s="323"/>
      <c r="M50" s="323"/>
      <c r="N50" s="323"/>
      <c r="P50" s="216"/>
    </row>
    <row r="51" spans="2:17" x14ac:dyDescent="0.2">
      <c r="B51" s="18">
        <v>2003</v>
      </c>
      <c r="C51" s="40">
        <v>42047</v>
      </c>
      <c r="D51" s="40">
        <v>34831</v>
      </c>
      <c r="E51" s="40">
        <v>21053</v>
      </c>
      <c r="F51" s="40">
        <v>28261</v>
      </c>
      <c r="G51" s="56">
        <v>25467</v>
      </c>
      <c r="H51" s="40">
        <v>57377</v>
      </c>
      <c r="I51" s="40">
        <v>38957</v>
      </c>
      <c r="J51" s="40">
        <v>20346</v>
      </c>
      <c r="K51" s="40">
        <v>64815</v>
      </c>
      <c r="L51" s="40">
        <v>38668</v>
      </c>
      <c r="M51" s="40">
        <v>47874</v>
      </c>
      <c r="N51" s="45">
        <v>36841</v>
      </c>
      <c r="P51" s="216"/>
    </row>
    <row r="52" spans="2:17" x14ac:dyDescent="0.2">
      <c r="B52" s="18">
        <v>2005</v>
      </c>
      <c r="C52" s="40">
        <v>45901</v>
      </c>
      <c r="D52" s="40">
        <v>39794</v>
      </c>
      <c r="E52" s="40">
        <v>20719</v>
      </c>
      <c r="F52" s="40">
        <v>37318</v>
      </c>
      <c r="G52" s="40">
        <v>24835</v>
      </c>
      <c r="H52" s="40">
        <v>66625</v>
      </c>
      <c r="I52" s="40">
        <v>37627</v>
      </c>
      <c r="J52" s="40">
        <v>19545</v>
      </c>
      <c r="K52" s="40">
        <v>49128</v>
      </c>
      <c r="L52" s="40">
        <v>36472</v>
      </c>
      <c r="M52" s="40">
        <v>51090</v>
      </c>
      <c r="N52" s="45">
        <v>38155</v>
      </c>
      <c r="P52" s="216"/>
    </row>
    <row r="53" spans="2:17" x14ac:dyDescent="0.2">
      <c r="B53" s="18">
        <v>2007</v>
      </c>
      <c r="C53" s="40">
        <v>47244</v>
      </c>
      <c r="D53" s="40">
        <v>44680</v>
      </c>
      <c r="E53" s="40">
        <v>22014</v>
      </c>
      <c r="F53" s="40">
        <v>32704</v>
      </c>
      <c r="G53" s="40">
        <v>25302</v>
      </c>
      <c r="H53" s="40">
        <v>75558</v>
      </c>
      <c r="I53" s="40">
        <v>42445</v>
      </c>
      <c r="J53" s="40">
        <v>22027</v>
      </c>
      <c r="K53" s="40">
        <v>65523</v>
      </c>
      <c r="L53" s="40">
        <v>40956</v>
      </c>
      <c r="M53" s="40">
        <v>59643</v>
      </c>
      <c r="N53" s="45">
        <v>42247</v>
      </c>
      <c r="P53" s="216"/>
    </row>
    <row r="54" spans="2:17" x14ac:dyDescent="0.2">
      <c r="B54" s="18">
        <v>2009</v>
      </c>
      <c r="C54" s="40">
        <v>49990</v>
      </c>
      <c r="D54" s="40">
        <v>46052</v>
      </c>
      <c r="E54" s="40">
        <v>24365</v>
      </c>
      <c r="F54" s="40">
        <v>36765</v>
      </c>
      <c r="G54" s="40">
        <v>26303</v>
      </c>
      <c r="H54" s="40">
        <v>77845</v>
      </c>
      <c r="I54" s="40">
        <v>45495</v>
      </c>
      <c r="J54" s="40">
        <v>23189</v>
      </c>
      <c r="K54" s="40">
        <v>59905</v>
      </c>
      <c r="L54" s="40">
        <v>44609</v>
      </c>
      <c r="M54" s="40">
        <v>72242</v>
      </c>
      <c r="N54" s="45">
        <v>44592</v>
      </c>
      <c r="P54" s="216"/>
    </row>
    <row r="55" spans="2:17" x14ac:dyDescent="0.2">
      <c r="B55" s="18">
        <v>2011</v>
      </c>
      <c r="C55" s="40">
        <v>52911.134236267419</v>
      </c>
      <c r="D55" s="40">
        <v>49049.59679945172</v>
      </c>
      <c r="E55" s="40">
        <v>26758.529833949327</v>
      </c>
      <c r="F55" s="40">
        <v>38906.642801359776</v>
      </c>
      <c r="G55" s="40">
        <v>30682.258397062789</v>
      </c>
      <c r="H55" s="40">
        <v>73292.164514816599</v>
      </c>
      <c r="I55" s="40">
        <v>45865.385100361033</v>
      </c>
      <c r="J55" s="40">
        <v>25458.953093148724</v>
      </c>
      <c r="K55" s="40">
        <v>38237.66289258367</v>
      </c>
      <c r="L55" s="40">
        <v>46746.366086640461</v>
      </c>
      <c r="M55" s="40">
        <v>76427.838621916773</v>
      </c>
      <c r="N55" s="45">
        <v>45117.631781885691</v>
      </c>
      <c r="P55" s="216"/>
      <c r="Q55" s="217"/>
    </row>
    <row r="56" spans="2:17" s="11" customFormat="1" x14ac:dyDescent="0.2">
      <c r="B56" s="18">
        <v>2012</v>
      </c>
      <c r="C56" s="40">
        <v>55230.328734496165</v>
      </c>
      <c r="D56" s="40">
        <v>48558.66817853666</v>
      </c>
      <c r="E56" s="40">
        <v>26908.058496712256</v>
      </c>
      <c r="F56" s="40">
        <v>39803.383254335764</v>
      </c>
      <c r="G56" s="40">
        <v>30818.173858794664</v>
      </c>
      <c r="H56" s="40">
        <v>74445.155685078906</v>
      </c>
      <c r="I56" s="40">
        <v>47606.014999318722</v>
      </c>
      <c r="J56" s="40">
        <v>27372.023679746089</v>
      </c>
      <c r="K56" s="40">
        <v>38258.332278480841</v>
      </c>
      <c r="L56" s="40">
        <v>49188.829696314599</v>
      </c>
      <c r="M56" s="40">
        <v>85091.772921845331</v>
      </c>
      <c r="N56" s="45">
        <v>46362.583591471659</v>
      </c>
      <c r="P56" s="216"/>
      <c r="Q56" s="217"/>
    </row>
    <row r="57" spans="2:17" s="210" customFormat="1" x14ac:dyDescent="0.2">
      <c r="B57" s="18">
        <v>2013</v>
      </c>
      <c r="C57" s="40">
        <v>63640.221553530959</v>
      </c>
      <c r="D57" s="40">
        <v>50390.486398872185</v>
      </c>
      <c r="E57" s="40">
        <v>27720.516008402577</v>
      </c>
      <c r="F57" s="40">
        <v>41971.988016847681</v>
      </c>
      <c r="G57" s="40">
        <v>30826.856730226995</v>
      </c>
      <c r="H57" s="40">
        <v>75154.627353969583</v>
      </c>
      <c r="I57" s="40">
        <v>49394.771884603695</v>
      </c>
      <c r="J57" s="40">
        <v>26797.633881772181</v>
      </c>
      <c r="K57" s="40">
        <v>41483.490075695743</v>
      </c>
      <c r="L57" s="40">
        <v>53286.072732713023</v>
      </c>
      <c r="M57" s="40">
        <v>86707.733559912711</v>
      </c>
      <c r="N57" s="45">
        <v>48868.37380641904</v>
      </c>
      <c r="P57" s="217"/>
      <c r="Q57" s="217"/>
    </row>
    <row r="58" spans="2:17" s="210" customFormat="1" x14ac:dyDescent="0.2">
      <c r="B58" s="18">
        <v>2014</v>
      </c>
      <c r="C58" s="40">
        <v>67334.282349999994</v>
      </c>
      <c r="D58" s="40">
        <v>47403.5</v>
      </c>
      <c r="E58" s="40">
        <v>29141.216</v>
      </c>
      <c r="F58" s="40">
        <v>42740.267240000001</v>
      </c>
      <c r="G58" s="40">
        <v>29642.14013</v>
      </c>
      <c r="H58" s="40">
        <v>61724.85542</v>
      </c>
      <c r="I58" s="40">
        <v>51185.585590000002</v>
      </c>
      <c r="J58" s="40">
        <v>28651.10369</v>
      </c>
      <c r="K58" s="40">
        <v>41466.244019999998</v>
      </c>
      <c r="L58" s="40">
        <v>53612.800000000003</v>
      </c>
      <c r="M58" s="40">
        <v>103089.1378</v>
      </c>
      <c r="N58" s="45">
        <v>49258.468090000002</v>
      </c>
      <c r="P58" s="216"/>
      <c r="Q58" s="217"/>
    </row>
    <row r="59" spans="2:17" s="3" customFormat="1" x14ac:dyDescent="0.2">
      <c r="B59" s="323" t="s">
        <v>306</v>
      </c>
      <c r="C59" s="323"/>
      <c r="D59" s="323"/>
      <c r="E59" s="323"/>
      <c r="F59" s="323"/>
      <c r="G59" s="323"/>
      <c r="H59" s="323"/>
      <c r="I59" s="323"/>
      <c r="J59" s="323"/>
      <c r="K59" s="323"/>
      <c r="L59" s="323"/>
      <c r="M59" s="323"/>
      <c r="N59" s="323"/>
      <c r="P59" s="216"/>
      <c r="Q59" s="217"/>
    </row>
    <row r="60" spans="2:17" x14ac:dyDescent="0.2">
      <c r="B60" s="18">
        <v>2003</v>
      </c>
      <c r="C60" s="40">
        <v>466</v>
      </c>
      <c r="D60" s="40">
        <v>469</v>
      </c>
      <c r="E60" s="40">
        <v>217</v>
      </c>
      <c r="F60" s="40">
        <v>326</v>
      </c>
      <c r="G60" s="40">
        <v>239</v>
      </c>
      <c r="H60" s="40">
        <v>413</v>
      </c>
      <c r="I60" s="40">
        <v>415</v>
      </c>
      <c r="J60" s="40">
        <v>339</v>
      </c>
      <c r="K60" s="40">
        <v>496</v>
      </c>
      <c r="L60" s="40">
        <v>388</v>
      </c>
      <c r="M60" s="40">
        <v>414</v>
      </c>
      <c r="N60" s="45">
        <v>390</v>
      </c>
      <c r="P60" s="216"/>
      <c r="Q60" s="217"/>
    </row>
    <row r="61" spans="2:17" x14ac:dyDescent="0.2">
      <c r="B61" s="18">
        <v>2005</v>
      </c>
      <c r="C61" s="40">
        <v>545</v>
      </c>
      <c r="D61" s="40">
        <v>748</v>
      </c>
      <c r="E61" s="40">
        <v>262</v>
      </c>
      <c r="F61" s="40">
        <v>515</v>
      </c>
      <c r="G61" s="40">
        <v>250</v>
      </c>
      <c r="H61" s="40">
        <v>545</v>
      </c>
      <c r="I61" s="40">
        <v>461</v>
      </c>
      <c r="J61" s="40">
        <v>303</v>
      </c>
      <c r="K61" s="40">
        <v>625</v>
      </c>
      <c r="L61" s="40">
        <v>423</v>
      </c>
      <c r="M61" s="40">
        <v>681</v>
      </c>
      <c r="N61" s="45">
        <v>515</v>
      </c>
      <c r="Q61" s="217"/>
    </row>
    <row r="62" spans="2:17" x14ac:dyDescent="0.2">
      <c r="B62" s="18">
        <v>2007</v>
      </c>
      <c r="C62" s="40">
        <v>669</v>
      </c>
      <c r="D62" s="40">
        <v>859</v>
      </c>
      <c r="E62" s="40">
        <v>312</v>
      </c>
      <c r="F62" s="40">
        <v>506</v>
      </c>
      <c r="G62" s="40">
        <v>286</v>
      </c>
      <c r="H62" s="40">
        <v>924</v>
      </c>
      <c r="I62" s="40">
        <v>597</v>
      </c>
      <c r="J62" s="40">
        <v>433</v>
      </c>
      <c r="K62" s="40">
        <v>844</v>
      </c>
      <c r="L62" s="40">
        <v>446</v>
      </c>
      <c r="M62" s="40">
        <v>1008</v>
      </c>
      <c r="N62" s="45">
        <v>633</v>
      </c>
      <c r="Q62" s="217"/>
    </row>
    <row r="63" spans="2:17" x14ac:dyDescent="0.2">
      <c r="B63" s="18">
        <v>2009</v>
      </c>
      <c r="C63" s="40">
        <v>548</v>
      </c>
      <c r="D63" s="40">
        <v>883</v>
      </c>
      <c r="E63" s="40">
        <v>278</v>
      </c>
      <c r="F63" s="40">
        <v>480</v>
      </c>
      <c r="G63" s="40">
        <v>214</v>
      </c>
      <c r="H63" s="40">
        <v>528</v>
      </c>
      <c r="I63" s="40">
        <v>527</v>
      </c>
      <c r="J63" s="40">
        <v>296</v>
      </c>
      <c r="K63" s="40">
        <v>605</v>
      </c>
      <c r="L63" s="40">
        <v>321</v>
      </c>
      <c r="M63" s="40">
        <v>839</v>
      </c>
      <c r="N63" s="45">
        <v>543</v>
      </c>
      <c r="Q63" s="217"/>
    </row>
    <row r="64" spans="2:17" x14ac:dyDescent="0.2">
      <c r="B64" s="18">
        <v>2011</v>
      </c>
      <c r="C64" s="40">
        <v>598.29135880538593</v>
      </c>
      <c r="D64" s="40">
        <v>924.95643480636591</v>
      </c>
      <c r="E64" s="40">
        <v>283.07248135696614</v>
      </c>
      <c r="F64" s="40">
        <v>479.2963624273379</v>
      </c>
      <c r="G64" s="40">
        <v>242.11217075295264</v>
      </c>
      <c r="H64" s="40">
        <v>410.0719751375081</v>
      </c>
      <c r="I64" s="40">
        <v>574.52563017267266</v>
      </c>
      <c r="J64" s="40">
        <v>270.74019470479448</v>
      </c>
      <c r="K64" s="40">
        <v>637.33058053763295</v>
      </c>
      <c r="L64" s="40">
        <v>339.23446612285534</v>
      </c>
      <c r="M64" s="40">
        <v>665.12996131211696</v>
      </c>
      <c r="N64" s="45">
        <v>552.39310019986624</v>
      </c>
      <c r="Q64" s="217"/>
    </row>
    <row r="65" spans="2:17" x14ac:dyDescent="0.2">
      <c r="B65" s="18">
        <v>2012</v>
      </c>
      <c r="C65" s="40">
        <v>623.73863457102436</v>
      </c>
      <c r="D65" s="40">
        <v>695.09512553569596</v>
      </c>
      <c r="E65" s="40">
        <v>283.68207041633633</v>
      </c>
      <c r="F65" s="40">
        <v>428.98708367883717</v>
      </c>
      <c r="G65" s="40">
        <v>243.45302449778285</v>
      </c>
      <c r="H65" s="40">
        <v>396.13145831933474</v>
      </c>
      <c r="I65" s="40">
        <v>557.46381663065665</v>
      </c>
      <c r="J65" s="40">
        <v>245.10696919457459</v>
      </c>
      <c r="K65" s="40">
        <v>583.80181177956717</v>
      </c>
      <c r="L65" s="40">
        <v>343.58974726002754</v>
      </c>
      <c r="M65" s="40">
        <v>731.66021440635814</v>
      </c>
      <c r="N65" s="45">
        <v>498.531499294838</v>
      </c>
      <c r="Q65" s="217"/>
    </row>
    <row r="66" spans="2:17" s="210" customFormat="1" x14ac:dyDescent="0.2">
      <c r="B66" s="18">
        <v>2013</v>
      </c>
      <c r="C66" s="40">
        <v>623.40287602313947</v>
      </c>
      <c r="D66" s="40">
        <v>825.19823993141586</v>
      </c>
      <c r="E66" s="40">
        <v>303.39223724751429</v>
      </c>
      <c r="F66" s="40">
        <v>461.74928862984558</v>
      </c>
      <c r="G66" s="40">
        <v>227.82129834157197</v>
      </c>
      <c r="H66" s="40">
        <v>429.20791688903353</v>
      </c>
      <c r="I66" s="40">
        <v>569.90564651202385</v>
      </c>
      <c r="J66" s="40">
        <v>248.96839646825859</v>
      </c>
      <c r="K66" s="40">
        <v>607.65608439875109</v>
      </c>
      <c r="L66" s="40">
        <v>421.43272447579585</v>
      </c>
      <c r="M66" s="40">
        <v>668.27195038654133</v>
      </c>
      <c r="N66" s="45">
        <v>539.70690762045456</v>
      </c>
      <c r="Q66" s="217"/>
    </row>
    <row r="67" spans="2:17" s="210" customFormat="1" x14ac:dyDescent="0.2">
      <c r="B67" s="18">
        <v>2014</v>
      </c>
      <c r="C67" s="40">
        <v>653.51392539999995</v>
      </c>
      <c r="D67" s="40">
        <v>751.67100000000005</v>
      </c>
      <c r="E67" s="40">
        <v>333.71161999999998</v>
      </c>
      <c r="F67" s="40">
        <v>453.6553121</v>
      </c>
      <c r="G67" s="40">
        <v>232.626082</v>
      </c>
      <c r="H67" s="40">
        <v>395.54182489999999</v>
      </c>
      <c r="I67" s="40">
        <v>545.37687470000003</v>
      </c>
      <c r="J67" s="40">
        <v>268.89974080000002</v>
      </c>
      <c r="K67" s="40">
        <v>633.80812300000002</v>
      </c>
      <c r="L67" s="40">
        <v>429.93400000000003</v>
      </c>
      <c r="M67" s="40">
        <v>584.81129129999999</v>
      </c>
      <c r="N67" s="45">
        <v>526.15004850000003</v>
      </c>
      <c r="Q67" s="217"/>
    </row>
    <row r="68" spans="2:17" x14ac:dyDescent="0.2">
      <c r="Q68" s="217"/>
    </row>
    <row r="69" spans="2:17" x14ac:dyDescent="0.2">
      <c r="B69" s="107" t="s">
        <v>551</v>
      </c>
    </row>
  </sheetData>
  <dataConsolidate/>
  <mergeCells count="8">
    <mergeCell ref="B1:N1"/>
    <mergeCell ref="B50:N50"/>
    <mergeCell ref="B59:N59"/>
    <mergeCell ref="B5:N5"/>
    <mergeCell ref="B14:N14"/>
    <mergeCell ref="B23:N23"/>
    <mergeCell ref="B32:N32"/>
    <mergeCell ref="B41:N41"/>
  </mergeCells>
  <phoneticPr fontId="7" type="noConversion"/>
  <pageMargins left="0.78740157480314965" right="0.78740157480314965" top="0.98425196850393704" bottom="0.98425196850393704" header="0.51181102362204722" footer="0.51181102362204722"/>
  <pageSetup paperSize="9" scale="73" orientation="landscape" r:id="rId1"/>
  <headerFooter alignWithMargins="0"/>
  <rowBreaks count="1" manualBreakCount="1">
    <brk id="40"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1" tint="0.14999847407452621"/>
  </sheetPr>
  <dimension ref="B1:AF57"/>
  <sheetViews>
    <sheetView view="pageBreakPreview" zoomScaleNormal="100" zoomScaleSheetLayoutView="100" zoomScalePageLayoutView="70" workbookViewId="0">
      <selection activeCell="B1" sqref="B1:J1"/>
    </sheetView>
  </sheetViews>
  <sheetFormatPr baseColWidth="10" defaultRowHeight="12.75" x14ac:dyDescent="0.2"/>
  <cols>
    <col min="1" max="1" width="2" style="4" customWidth="1"/>
    <col min="2" max="2" width="6.42578125" style="4" customWidth="1"/>
    <col min="3" max="8" width="13.140625" style="4" customWidth="1"/>
    <col min="9" max="10" width="7.28515625" style="4" customWidth="1"/>
    <col min="11" max="16384" width="11.42578125" style="4"/>
  </cols>
  <sheetData>
    <row r="1" spans="2:32" s="14" customFormat="1" ht="15.75" x14ac:dyDescent="0.2">
      <c r="B1" s="269" t="str">
        <f>Inhaltsverzeichnis!B20&amp;" "&amp;Inhaltsverzeichnis!C20&amp;" "&amp;Inhaltsverzeichnis!E20</f>
        <v>Tabelle 1: Steuerpflichtige, Steuerfaktoren und Steuern nach Besteuerungsart, 2003 – 2014</v>
      </c>
      <c r="C1" s="269"/>
      <c r="D1" s="269"/>
      <c r="E1" s="269"/>
      <c r="F1" s="269"/>
      <c r="G1" s="269"/>
      <c r="H1" s="269"/>
      <c r="I1" s="269"/>
      <c r="J1" s="269"/>
      <c r="K1" s="220"/>
      <c r="L1" s="220"/>
      <c r="M1" s="220"/>
      <c r="N1" s="220"/>
      <c r="O1" s="220"/>
      <c r="P1" s="220"/>
      <c r="Q1" s="220"/>
      <c r="R1" s="220"/>
      <c r="S1" s="220"/>
      <c r="T1" s="220"/>
      <c r="U1" s="220"/>
      <c r="V1" s="220"/>
      <c r="W1" s="220"/>
      <c r="X1" s="220"/>
      <c r="Y1" s="220"/>
      <c r="Z1" s="220"/>
      <c r="AA1" s="220"/>
      <c r="AB1" s="220"/>
      <c r="AC1" s="220"/>
      <c r="AD1" s="220"/>
      <c r="AE1" s="220"/>
      <c r="AF1" s="220"/>
    </row>
    <row r="2" spans="2:32" x14ac:dyDescent="0.2">
      <c r="B2" s="141"/>
    </row>
    <row r="4" spans="2:32" s="101" customFormat="1" x14ac:dyDescent="0.2">
      <c r="B4" s="270" t="s">
        <v>19</v>
      </c>
      <c r="C4" s="114" t="s">
        <v>219</v>
      </c>
      <c r="D4" s="225" t="s">
        <v>221</v>
      </c>
      <c r="E4" s="225" t="s">
        <v>218</v>
      </c>
      <c r="F4" s="225" t="s">
        <v>217</v>
      </c>
      <c r="G4" s="225" t="s">
        <v>216</v>
      </c>
      <c r="H4" s="225" t="s">
        <v>481</v>
      </c>
      <c r="I4" s="205"/>
    </row>
    <row r="5" spans="2:32" s="101" customFormat="1" x14ac:dyDescent="0.2">
      <c r="B5" s="271"/>
      <c r="C5" s="104"/>
      <c r="D5" s="104" t="s">
        <v>214</v>
      </c>
      <c r="E5" s="104" t="s">
        <v>214</v>
      </c>
      <c r="F5" s="104" t="s">
        <v>214</v>
      </c>
      <c r="G5" s="104" t="s">
        <v>214</v>
      </c>
      <c r="H5" s="104" t="s">
        <v>214</v>
      </c>
      <c r="I5" s="205"/>
    </row>
    <row r="6" spans="2:32" s="101" customFormat="1" x14ac:dyDescent="0.2">
      <c r="B6" s="272" t="s">
        <v>213</v>
      </c>
      <c r="C6" s="272"/>
      <c r="D6" s="272"/>
      <c r="E6" s="272"/>
      <c r="F6" s="272"/>
      <c r="G6" s="272"/>
      <c r="H6" s="272"/>
    </row>
    <row r="7" spans="2:32" x14ac:dyDescent="0.2">
      <c r="B7" s="78">
        <v>2003</v>
      </c>
      <c r="C7" s="77">
        <v>14938</v>
      </c>
      <c r="D7" s="77">
        <v>1710892.5409999972</v>
      </c>
      <c r="E7" s="77">
        <v>20808121.851000156</v>
      </c>
      <c r="F7" s="77">
        <v>161455.29114999974</v>
      </c>
      <c r="G7" s="77">
        <v>58841.280477777698</v>
      </c>
      <c r="H7" s="77">
        <v>220296.57162777777</v>
      </c>
      <c r="I7" s="86"/>
      <c r="J7" s="86"/>
      <c r="K7" s="86"/>
    </row>
    <row r="8" spans="2:32" x14ac:dyDescent="0.2">
      <c r="B8" s="78">
        <v>2005</v>
      </c>
      <c r="C8" s="77">
        <v>15827</v>
      </c>
      <c r="D8" s="77">
        <v>2417954.4260000014</v>
      </c>
      <c r="E8" s="77">
        <v>21887669.234999914</v>
      </c>
      <c r="F8" s="77">
        <v>235065.53275000106</v>
      </c>
      <c r="G8" s="77">
        <v>60408.669722222781</v>
      </c>
      <c r="H8" s="77">
        <v>295474.20247222151</v>
      </c>
      <c r="I8" s="86"/>
      <c r="J8" s="86"/>
      <c r="K8" s="86"/>
    </row>
    <row r="9" spans="2:32" x14ac:dyDescent="0.2">
      <c r="B9" s="78">
        <v>2007</v>
      </c>
      <c r="C9" s="77">
        <v>17086</v>
      </c>
      <c r="D9" s="77">
        <v>3424293.7379999841</v>
      </c>
      <c r="E9" s="77">
        <v>24789956.368999898</v>
      </c>
      <c r="F9" s="77">
        <v>337815.70860000036</v>
      </c>
      <c r="G9" s="77">
        <v>33761.792972222131</v>
      </c>
      <c r="H9" s="77">
        <v>371577.50157222105</v>
      </c>
      <c r="I9" s="86"/>
      <c r="J9" s="86"/>
      <c r="K9" s="86"/>
    </row>
    <row r="10" spans="2:32" x14ac:dyDescent="0.2">
      <c r="B10" s="78">
        <v>2009</v>
      </c>
      <c r="C10" s="77">
        <v>18430</v>
      </c>
      <c r="D10" s="77">
        <v>3672140.8770000101</v>
      </c>
      <c r="E10" s="77">
        <v>26945232.558999807</v>
      </c>
      <c r="F10" s="77">
        <v>315938.29140000074</v>
      </c>
      <c r="G10" s="77">
        <v>12073.121700000022</v>
      </c>
      <c r="H10" s="77">
        <v>328011.41310000053</v>
      </c>
      <c r="I10" s="86"/>
      <c r="J10" s="86"/>
      <c r="K10" s="86"/>
    </row>
    <row r="11" spans="2:32" x14ac:dyDescent="0.2">
      <c r="B11" s="78">
        <v>2011</v>
      </c>
      <c r="C11" s="77">
        <v>19900</v>
      </c>
      <c r="D11" s="77">
        <v>3872757.0240000077</v>
      </c>
      <c r="E11" s="77">
        <v>28036006.154000208</v>
      </c>
      <c r="F11" s="77">
        <v>331420.86059999745</v>
      </c>
      <c r="G11" s="77">
        <v>11835.107078000039</v>
      </c>
      <c r="H11" s="77">
        <v>343255.96767799644</v>
      </c>
      <c r="I11" s="86"/>
      <c r="J11" s="86"/>
      <c r="K11" s="86"/>
    </row>
    <row r="12" spans="2:32" s="180" customFormat="1" x14ac:dyDescent="0.2">
      <c r="B12" s="78">
        <v>2012</v>
      </c>
      <c r="C12" s="77">
        <v>20628</v>
      </c>
      <c r="D12" s="77">
        <v>3546528.2130000368</v>
      </c>
      <c r="E12" s="77">
        <v>29110741.698999912</v>
      </c>
      <c r="F12" s="77">
        <v>301192.14099999802</v>
      </c>
      <c r="G12" s="77">
        <v>11832.297686736136</v>
      </c>
      <c r="H12" s="77">
        <v>313024.43868673372</v>
      </c>
      <c r="I12" s="86"/>
      <c r="J12" s="86"/>
      <c r="K12" s="86"/>
    </row>
    <row r="13" spans="2:32" s="180" customFormat="1" x14ac:dyDescent="0.2">
      <c r="B13" s="78">
        <v>2013</v>
      </c>
      <c r="C13" s="77">
        <v>21429</v>
      </c>
      <c r="D13" s="77">
        <v>3893565.8250000016</v>
      </c>
      <c r="E13" s="77">
        <v>31070365.460999805</v>
      </c>
      <c r="F13" s="77">
        <f>331752572/1000</f>
        <v>331752.57199999999</v>
      </c>
      <c r="G13" s="77">
        <f>11391460.7443611/1000</f>
        <v>11391.4607443611</v>
      </c>
      <c r="H13" s="77">
        <f>343144032.744362/1000</f>
        <v>343144.03274436202</v>
      </c>
      <c r="I13" s="86"/>
      <c r="J13" s="86"/>
      <c r="K13" s="86"/>
    </row>
    <row r="14" spans="2:32" s="180" customFormat="1" x14ac:dyDescent="0.2">
      <c r="B14" s="74">
        <v>2014</v>
      </c>
      <c r="C14" s="77">
        <v>22254</v>
      </c>
      <c r="D14" s="77">
        <v>3859932.5329999998</v>
      </c>
      <c r="E14" s="77">
        <v>31763337.98</v>
      </c>
      <c r="F14" s="77">
        <v>327887.78149999946</v>
      </c>
      <c r="G14" s="77">
        <v>11389.554270236096</v>
      </c>
      <c r="H14" s="77">
        <v>339277.3357702361</v>
      </c>
      <c r="I14" s="86"/>
      <c r="J14" s="86"/>
      <c r="K14" s="86"/>
    </row>
    <row r="15" spans="2:32" s="101" customFormat="1" x14ac:dyDescent="0.2">
      <c r="B15" s="272" t="s">
        <v>212</v>
      </c>
      <c r="C15" s="272"/>
      <c r="D15" s="272"/>
      <c r="E15" s="272"/>
      <c r="F15" s="272"/>
      <c r="G15" s="272"/>
      <c r="H15" s="272"/>
      <c r="I15" s="105"/>
      <c r="J15" s="105"/>
      <c r="K15" s="105"/>
    </row>
    <row r="16" spans="2:32" x14ac:dyDescent="0.2">
      <c r="B16" s="78">
        <v>2003</v>
      </c>
      <c r="C16" s="77">
        <v>259</v>
      </c>
      <c r="D16" s="77">
        <v>5780.9440000000004</v>
      </c>
      <c r="E16" s="77">
        <v>9708889.737999998</v>
      </c>
      <c r="F16" s="77">
        <v>542.90914999999995</v>
      </c>
      <c r="G16" s="77">
        <v>1036.7617611111116</v>
      </c>
      <c r="H16" s="77">
        <v>1579.6709111111115</v>
      </c>
      <c r="I16" s="86"/>
      <c r="J16" s="86"/>
      <c r="K16" s="86"/>
    </row>
    <row r="17" spans="2:11" x14ac:dyDescent="0.2">
      <c r="B17" s="78">
        <v>2005</v>
      </c>
      <c r="C17" s="77">
        <v>285</v>
      </c>
      <c r="D17" s="77">
        <v>20457.952999999994</v>
      </c>
      <c r="E17" s="77">
        <v>10758845.612999998</v>
      </c>
      <c r="F17" s="77">
        <v>2120.1637999999998</v>
      </c>
      <c r="G17" s="77">
        <v>1136.0125777777773</v>
      </c>
      <c r="H17" s="77">
        <v>3256.176377777776</v>
      </c>
      <c r="I17" s="86"/>
      <c r="J17" s="86"/>
      <c r="K17" s="86"/>
    </row>
    <row r="18" spans="2:11" x14ac:dyDescent="0.2">
      <c r="B18" s="78">
        <v>2007</v>
      </c>
      <c r="C18" s="77">
        <v>317</v>
      </c>
      <c r="D18" s="77">
        <v>2202.8969999999999</v>
      </c>
      <c r="E18" s="77">
        <v>16058082.621000001</v>
      </c>
      <c r="F18" s="77">
        <v>199.92004999999997</v>
      </c>
      <c r="G18" s="77">
        <v>1668.387883333334</v>
      </c>
      <c r="H18" s="77">
        <v>1868.3079333333333</v>
      </c>
      <c r="I18" s="86"/>
      <c r="J18" s="86"/>
      <c r="K18" s="86"/>
    </row>
    <row r="19" spans="2:11" x14ac:dyDescent="0.2">
      <c r="B19" s="78">
        <v>2009</v>
      </c>
      <c r="C19" s="77">
        <v>364</v>
      </c>
      <c r="D19" s="77">
        <v>1004.5760000000001</v>
      </c>
      <c r="E19" s="77">
        <v>16518010.008000003</v>
      </c>
      <c r="F19" s="77">
        <v>83.178550000000001</v>
      </c>
      <c r="G19" s="77">
        <v>1626.3767500000008</v>
      </c>
      <c r="H19" s="77">
        <v>1709.5553000000009</v>
      </c>
      <c r="I19" s="86"/>
      <c r="J19" s="86"/>
      <c r="K19" s="86"/>
    </row>
    <row r="20" spans="2:11" x14ac:dyDescent="0.2">
      <c r="B20" s="78">
        <v>2011</v>
      </c>
      <c r="C20" s="77">
        <v>412</v>
      </c>
      <c r="D20" s="77">
        <v>6114.1290000000017</v>
      </c>
      <c r="E20" s="77">
        <v>17515287.583999999</v>
      </c>
      <c r="F20" s="77">
        <v>538.11374999999975</v>
      </c>
      <c r="G20" s="77">
        <v>1751.62345</v>
      </c>
      <c r="H20" s="77">
        <v>2289.7372</v>
      </c>
      <c r="I20" s="86"/>
      <c r="J20" s="86"/>
      <c r="K20" s="86"/>
    </row>
    <row r="21" spans="2:11" s="180" customFormat="1" x14ac:dyDescent="0.2">
      <c r="B21" s="78">
        <v>2012</v>
      </c>
      <c r="C21" s="77">
        <v>458</v>
      </c>
      <c r="D21" s="77">
        <v>4137.8969999999999</v>
      </c>
      <c r="E21" s="77">
        <v>17897332.445</v>
      </c>
      <c r="F21" s="77">
        <v>354.68619999999999</v>
      </c>
      <c r="G21" s="77">
        <v>1785.9265499999992</v>
      </c>
      <c r="H21" s="77">
        <v>2140.6127499999984</v>
      </c>
      <c r="I21" s="86"/>
      <c r="J21" s="86"/>
      <c r="K21" s="86"/>
    </row>
    <row r="22" spans="2:11" s="180" customFormat="1" x14ac:dyDescent="0.2">
      <c r="B22" s="78">
        <v>2013</v>
      </c>
      <c r="C22" s="77">
        <v>501</v>
      </c>
      <c r="D22" s="77">
        <v>2441</v>
      </c>
      <c r="E22" s="77">
        <v>18989972</v>
      </c>
      <c r="F22" s="77">
        <f>209924/1000</f>
        <v>209.92400000000001</v>
      </c>
      <c r="G22" s="77">
        <f>1857884/1000</f>
        <v>1857.884</v>
      </c>
      <c r="H22" s="77">
        <f>2067808/1000</f>
        <v>2067.808</v>
      </c>
      <c r="I22" s="86"/>
      <c r="J22" s="86"/>
      <c r="K22" s="86"/>
    </row>
    <row r="23" spans="2:11" s="180" customFormat="1" x14ac:dyDescent="0.2">
      <c r="B23" s="74">
        <v>2014</v>
      </c>
      <c r="C23" s="77">
        <v>541</v>
      </c>
      <c r="D23" s="77">
        <v>1506.7990000000002</v>
      </c>
      <c r="E23" s="77">
        <v>20175339.440000005</v>
      </c>
      <c r="F23" s="77">
        <v>126.84775000000002</v>
      </c>
      <c r="G23" s="77">
        <v>1990.1352000000004</v>
      </c>
      <c r="H23" s="77">
        <v>2116.9829499999996</v>
      </c>
      <c r="I23" s="86"/>
      <c r="J23" s="86"/>
      <c r="K23" s="86"/>
    </row>
    <row r="24" spans="2:11" s="101" customFormat="1" x14ac:dyDescent="0.2">
      <c r="B24" s="272" t="s">
        <v>211</v>
      </c>
      <c r="C24" s="272"/>
      <c r="D24" s="272"/>
      <c r="E24" s="272"/>
      <c r="F24" s="272"/>
      <c r="G24" s="272"/>
      <c r="H24" s="272"/>
      <c r="I24" s="105"/>
      <c r="J24" s="105"/>
      <c r="K24" s="105"/>
    </row>
    <row r="25" spans="2:11" x14ac:dyDescent="0.2">
      <c r="B25" s="78">
        <v>2003</v>
      </c>
      <c r="C25" s="77">
        <v>38</v>
      </c>
      <c r="D25" s="77">
        <v>45231.375000000007</v>
      </c>
      <c r="E25" s="77">
        <v>1824865.4639999999</v>
      </c>
      <c r="F25" s="77">
        <v>4649.2227999999996</v>
      </c>
      <c r="G25" s="77">
        <v>189.38813333333334</v>
      </c>
      <c r="H25" s="77">
        <v>4838.6109333333316</v>
      </c>
      <c r="I25" s="86"/>
      <c r="J25" s="86"/>
      <c r="K25" s="86"/>
    </row>
    <row r="26" spans="2:11" x14ac:dyDescent="0.2">
      <c r="B26" s="78">
        <v>2005</v>
      </c>
      <c r="C26" s="77">
        <v>42</v>
      </c>
      <c r="D26" s="77">
        <v>31776.893000000007</v>
      </c>
      <c r="E26" s="77">
        <v>1759381.4099999997</v>
      </c>
      <c r="F26" s="77">
        <v>3198.5410499999998</v>
      </c>
      <c r="G26" s="77">
        <v>134.14215555555558</v>
      </c>
      <c r="H26" s="77">
        <v>3332.6832055555556</v>
      </c>
      <c r="I26" s="86"/>
      <c r="J26" s="86"/>
      <c r="K26" s="86"/>
    </row>
    <row r="27" spans="2:11" x14ac:dyDescent="0.2">
      <c r="B27" s="78">
        <v>2007</v>
      </c>
      <c r="C27" s="77">
        <v>47</v>
      </c>
      <c r="D27" s="77">
        <v>40416.997000000003</v>
      </c>
      <c r="E27" s="77">
        <v>509081.67800000007</v>
      </c>
      <c r="F27" s="77">
        <v>4333.5298000000003</v>
      </c>
      <c r="G27" s="77">
        <v>56.429300000000033</v>
      </c>
      <c r="H27" s="77">
        <v>4389.9591000000009</v>
      </c>
      <c r="I27" s="86"/>
      <c r="J27" s="86"/>
      <c r="K27" s="86"/>
    </row>
    <row r="28" spans="2:11" x14ac:dyDescent="0.2">
      <c r="B28" s="78">
        <v>2009</v>
      </c>
      <c r="C28" s="77">
        <v>43</v>
      </c>
      <c r="D28" s="77">
        <v>18960.629000000001</v>
      </c>
      <c r="E28" s="77">
        <v>445939.42899999995</v>
      </c>
      <c r="F28" s="77">
        <v>1690.9296000000002</v>
      </c>
      <c r="G28" s="77">
        <v>41.139350000000015</v>
      </c>
      <c r="H28" s="77">
        <v>1732.0689499999994</v>
      </c>
      <c r="I28" s="86"/>
      <c r="J28" s="86"/>
      <c r="K28" s="86"/>
    </row>
    <row r="29" spans="2:11" x14ac:dyDescent="0.2">
      <c r="B29" s="78">
        <v>2011</v>
      </c>
      <c r="C29" s="77">
        <v>34</v>
      </c>
      <c r="D29" s="77">
        <v>13358.058000000001</v>
      </c>
      <c r="E29" s="77">
        <v>888474.47699999996</v>
      </c>
      <c r="F29" s="77">
        <v>1192.8254999999999</v>
      </c>
      <c r="G29" s="77">
        <v>88.51900000000002</v>
      </c>
      <c r="H29" s="77">
        <v>1281.3444999999999</v>
      </c>
      <c r="I29" s="86"/>
      <c r="J29" s="86"/>
      <c r="K29" s="86"/>
    </row>
    <row r="30" spans="2:11" s="180" customFormat="1" x14ac:dyDescent="0.2">
      <c r="B30" s="78">
        <v>2012</v>
      </c>
      <c r="C30" s="77">
        <v>31</v>
      </c>
      <c r="D30" s="77">
        <v>29742.516000000003</v>
      </c>
      <c r="E30" s="77">
        <v>438709.31599999999</v>
      </c>
      <c r="F30" s="77">
        <v>2666.5190499999999</v>
      </c>
      <c r="G30" s="77">
        <v>44.078949999999992</v>
      </c>
      <c r="H30" s="77">
        <v>2710.5980000000004</v>
      </c>
      <c r="I30" s="86"/>
      <c r="J30" s="86"/>
      <c r="K30" s="86"/>
    </row>
    <row r="31" spans="2:11" s="180" customFormat="1" x14ac:dyDescent="0.2">
      <c r="B31" s="78">
        <v>2013</v>
      </c>
      <c r="C31" s="77">
        <v>35</v>
      </c>
      <c r="D31" s="77">
        <v>19939.306999999997</v>
      </c>
      <c r="E31" s="77">
        <v>467047.55699999997</v>
      </c>
      <c r="F31" s="77">
        <f>1781632.95/1000</f>
        <v>1781.6329499999999</v>
      </c>
      <c r="G31" s="77">
        <f>46705.5/1000</f>
        <v>46.705500000000001</v>
      </c>
      <c r="H31" s="77">
        <f>1828338.45/1000</f>
        <v>1828.33845</v>
      </c>
      <c r="I31" s="86"/>
      <c r="J31" s="86"/>
      <c r="K31" s="86"/>
    </row>
    <row r="32" spans="2:11" s="180" customFormat="1" x14ac:dyDescent="0.2">
      <c r="B32" s="74">
        <v>2014</v>
      </c>
      <c r="C32" s="77">
        <v>35</v>
      </c>
      <c r="D32" s="77">
        <v>22619.411999999997</v>
      </c>
      <c r="E32" s="77">
        <v>618737.5</v>
      </c>
      <c r="F32" s="77">
        <v>2026.6435000000004</v>
      </c>
      <c r="G32" s="77">
        <v>61.873750000000008</v>
      </c>
      <c r="H32" s="77">
        <v>2088.5172499999999</v>
      </c>
      <c r="I32" s="86"/>
      <c r="J32" s="86"/>
      <c r="K32" s="86"/>
    </row>
    <row r="33" spans="2:11" s="101" customFormat="1" x14ac:dyDescent="0.2">
      <c r="B33" s="272" t="s">
        <v>210</v>
      </c>
      <c r="C33" s="272"/>
      <c r="D33" s="272"/>
      <c r="E33" s="272"/>
      <c r="F33" s="272"/>
      <c r="G33" s="272"/>
      <c r="H33" s="272"/>
      <c r="I33" s="105"/>
      <c r="J33" s="105"/>
      <c r="K33" s="105"/>
    </row>
    <row r="34" spans="2:11" x14ac:dyDescent="0.2">
      <c r="B34" s="78">
        <v>2003</v>
      </c>
      <c r="C34" s="77">
        <v>4887</v>
      </c>
      <c r="D34" s="77">
        <v>11332.757959529985</v>
      </c>
      <c r="E34" s="77">
        <v>502036.69597203983</v>
      </c>
      <c r="F34" s="77">
        <v>505.29490000000021</v>
      </c>
      <c r="G34" s="77">
        <v>968.84450000000004</v>
      </c>
      <c r="H34" s="77">
        <v>1474.1393999999991</v>
      </c>
      <c r="I34" s="86"/>
      <c r="J34" s="86"/>
      <c r="K34" s="86"/>
    </row>
    <row r="35" spans="2:11" x14ac:dyDescent="0.2">
      <c r="B35" s="78">
        <v>2005</v>
      </c>
      <c r="C35" s="77">
        <v>4844</v>
      </c>
      <c r="D35" s="77">
        <v>24523.977353749997</v>
      </c>
      <c r="E35" s="77">
        <v>459147.6719510713</v>
      </c>
      <c r="F35" s="77">
        <v>1915.8835500000005</v>
      </c>
      <c r="G35" s="77">
        <v>860.17569999999989</v>
      </c>
      <c r="H35" s="77">
        <v>2776.0592500000002</v>
      </c>
      <c r="I35" s="86"/>
      <c r="J35" s="86"/>
      <c r="K35" s="86"/>
    </row>
    <row r="36" spans="2:11" x14ac:dyDescent="0.2">
      <c r="B36" s="78">
        <v>2007</v>
      </c>
      <c r="C36" s="77">
        <v>4841</v>
      </c>
      <c r="D36" s="77">
        <v>17946.848173460039</v>
      </c>
      <c r="E36" s="77">
        <v>442371.48610998871</v>
      </c>
      <c r="F36" s="77">
        <v>1238.6896999999992</v>
      </c>
      <c r="G36" s="77">
        <v>403.0766999999999</v>
      </c>
      <c r="H36" s="77">
        <v>1641.7663999999995</v>
      </c>
      <c r="I36" s="86"/>
      <c r="J36" s="86"/>
      <c r="K36" s="86"/>
    </row>
    <row r="37" spans="2:11" x14ac:dyDescent="0.2">
      <c r="B37" s="78">
        <v>2009</v>
      </c>
      <c r="C37" s="77">
        <v>4815</v>
      </c>
      <c r="D37" s="77">
        <v>11047.037203289994</v>
      </c>
      <c r="E37" s="77">
        <v>472372.96509926929</v>
      </c>
      <c r="F37" s="77">
        <v>539.31360000000018</v>
      </c>
      <c r="G37" s="77">
        <v>439.41499999999974</v>
      </c>
      <c r="H37" s="77">
        <v>978.72859999999946</v>
      </c>
      <c r="I37" s="86"/>
      <c r="J37" s="86"/>
      <c r="K37" s="86"/>
    </row>
    <row r="38" spans="2:11" x14ac:dyDescent="0.2">
      <c r="B38" s="78">
        <v>2011</v>
      </c>
      <c r="C38" s="77">
        <v>4868</v>
      </c>
      <c r="D38" s="77">
        <v>24105.118489810004</v>
      </c>
      <c r="E38" s="77">
        <v>789019.06847563095</v>
      </c>
      <c r="F38" s="77">
        <v>1887.5870500000001</v>
      </c>
      <c r="G38" s="77">
        <v>839.99459999999999</v>
      </c>
      <c r="H38" s="77">
        <v>2727.5816500000014</v>
      </c>
      <c r="I38" s="86"/>
      <c r="J38" s="86"/>
      <c r="K38" s="86"/>
    </row>
    <row r="39" spans="2:11" s="180" customFormat="1" x14ac:dyDescent="0.2">
      <c r="B39" s="78">
        <v>2012</v>
      </c>
      <c r="C39" s="77">
        <v>4836</v>
      </c>
      <c r="D39" s="77">
        <v>26352.074812650011</v>
      </c>
      <c r="E39" s="77">
        <v>868699.54530516907</v>
      </c>
      <c r="F39" s="77">
        <v>2068.0822499999999</v>
      </c>
      <c r="G39" s="77">
        <v>941.17540000000042</v>
      </c>
      <c r="H39" s="77">
        <v>3009.2576499999991</v>
      </c>
      <c r="I39" s="86"/>
      <c r="J39" s="86"/>
      <c r="K39" s="86"/>
    </row>
    <row r="40" spans="2:11" s="180" customFormat="1" x14ac:dyDescent="0.2">
      <c r="B40" s="78">
        <v>2013</v>
      </c>
      <c r="C40" s="77">
        <v>4793</v>
      </c>
      <c r="D40" s="77">
        <v>30656.334517449981</v>
      </c>
      <c r="E40" s="77">
        <v>1038045.9572391401</v>
      </c>
      <c r="F40" s="77">
        <f>2526034.5/1000</f>
        <v>2526.0345000000002</v>
      </c>
      <c r="G40" s="77">
        <f>1151949.2/1000</f>
        <v>1151.9492</v>
      </c>
      <c r="H40" s="77">
        <f>3677983.7/1000</f>
        <v>3677.9837000000002</v>
      </c>
      <c r="I40" s="86"/>
      <c r="J40" s="86"/>
      <c r="K40" s="86"/>
    </row>
    <row r="41" spans="2:11" s="180" customFormat="1" x14ac:dyDescent="0.2">
      <c r="B41" s="74">
        <v>2014</v>
      </c>
      <c r="C41" s="77">
        <v>4780</v>
      </c>
      <c r="D41" s="77">
        <v>31711.007161280006</v>
      </c>
      <c r="E41" s="77">
        <v>1158418.6514526585</v>
      </c>
      <c r="F41" s="77">
        <v>1559.08215</v>
      </c>
      <c r="G41" s="77">
        <v>1299.5940500000006</v>
      </c>
      <c r="H41" s="77">
        <v>2858.6761999999994</v>
      </c>
      <c r="I41" s="86"/>
      <c r="J41" s="86"/>
      <c r="K41" s="86"/>
    </row>
    <row r="42" spans="2:11" s="101" customFormat="1" x14ac:dyDescent="0.2">
      <c r="B42" s="272" t="s">
        <v>13</v>
      </c>
      <c r="C42" s="272"/>
      <c r="D42" s="272"/>
      <c r="E42" s="272"/>
      <c r="F42" s="272"/>
      <c r="G42" s="272"/>
      <c r="H42" s="272"/>
      <c r="I42" s="105"/>
      <c r="J42" s="105"/>
      <c r="K42" s="105"/>
    </row>
    <row r="43" spans="2:11" x14ac:dyDescent="0.2">
      <c r="B43" s="78">
        <v>2003</v>
      </c>
      <c r="C43" s="77">
        <f t="shared" ref="C43:H47" si="0">C7+C16+C25+C34</f>
        <v>20122</v>
      </c>
      <c r="D43" s="77">
        <f t="shared" si="0"/>
        <v>1773237.6179595271</v>
      </c>
      <c r="E43" s="77">
        <f t="shared" si="0"/>
        <v>32843913.748972196</v>
      </c>
      <c r="F43" s="77">
        <f t="shared" si="0"/>
        <v>167152.71799999973</v>
      </c>
      <c r="G43" s="77">
        <f t="shared" si="0"/>
        <v>61036.274872222144</v>
      </c>
      <c r="H43" s="77">
        <f t="shared" si="0"/>
        <v>228188.99287222221</v>
      </c>
      <c r="I43" s="86"/>
      <c r="J43" s="86"/>
      <c r="K43" s="86"/>
    </row>
    <row r="44" spans="2:11" x14ac:dyDescent="0.2">
      <c r="B44" s="78">
        <v>2005</v>
      </c>
      <c r="C44" s="77">
        <f t="shared" si="0"/>
        <v>20998</v>
      </c>
      <c r="D44" s="77">
        <f t="shared" si="0"/>
        <v>2494713.2493537515</v>
      </c>
      <c r="E44" s="77">
        <f t="shared" si="0"/>
        <v>34865043.929950982</v>
      </c>
      <c r="F44" s="77">
        <f t="shared" si="0"/>
        <v>242300.12115000107</v>
      </c>
      <c r="G44" s="77">
        <f t="shared" si="0"/>
        <v>62539.000155556118</v>
      </c>
      <c r="H44" s="77">
        <f t="shared" si="0"/>
        <v>304839.12130555481</v>
      </c>
      <c r="I44" s="86"/>
      <c r="J44" s="86"/>
      <c r="K44" s="86"/>
    </row>
    <row r="45" spans="2:11" x14ac:dyDescent="0.2">
      <c r="B45" s="78">
        <v>2007</v>
      </c>
      <c r="C45" s="77">
        <f t="shared" si="0"/>
        <v>22291</v>
      </c>
      <c r="D45" s="77">
        <f t="shared" si="0"/>
        <v>3484860.4801734439</v>
      </c>
      <c r="E45" s="77">
        <f t="shared" si="0"/>
        <v>41799492.154109888</v>
      </c>
      <c r="F45" s="77">
        <f t="shared" si="0"/>
        <v>343587.84815000038</v>
      </c>
      <c r="G45" s="77">
        <f t="shared" si="0"/>
        <v>35889.686855555468</v>
      </c>
      <c r="H45" s="77">
        <f t="shared" si="0"/>
        <v>379477.53500555438</v>
      </c>
      <c r="I45" s="86"/>
      <c r="J45" s="86"/>
      <c r="K45" s="86"/>
    </row>
    <row r="46" spans="2:11" x14ac:dyDescent="0.2">
      <c r="B46" s="78">
        <v>2009</v>
      </c>
      <c r="C46" s="77">
        <f t="shared" si="0"/>
        <v>23652</v>
      </c>
      <c r="D46" s="77">
        <f t="shared" si="0"/>
        <v>3703153.1192033002</v>
      </c>
      <c r="E46" s="77">
        <f t="shared" si="0"/>
        <v>44381554.961099073</v>
      </c>
      <c r="F46" s="77">
        <f t="shared" si="0"/>
        <v>318251.71315000072</v>
      </c>
      <c r="G46" s="77">
        <f t="shared" si="0"/>
        <v>14180.052800000021</v>
      </c>
      <c r="H46" s="77">
        <f t="shared" si="0"/>
        <v>332431.7659500005</v>
      </c>
      <c r="I46" s="86"/>
      <c r="J46" s="86"/>
      <c r="K46" s="86"/>
    </row>
    <row r="47" spans="2:11" x14ac:dyDescent="0.2">
      <c r="B47" s="78">
        <v>2011</v>
      </c>
      <c r="C47" s="77">
        <f t="shared" si="0"/>
        <v>25214</v>
      </c>
      <c r="D47" s="77">
        <f t="shared" si="0"/>
        <v>3916334.3294898178</v>
      </c>
      <c r="E47" s="77">
        <f t="shared" si="0"/>
        <v>47228787.283475839</v>
      </c>
      <c r="F47" s="77">
        <f t="shared" si="0"/>
        <v>335039.38689999742</v>
      </c>
      <c r="G47" s="77">
        <f t="shared" si="0"/>
        <v>14515.24412800004</v>
      </c>
      <c r="H47" s="77">
        <f t="shared" si="0"/>
        <v>349554.63102799642</v>
      </c>
      <c r="I47" s="86"/>
      <c r="J47" s="86"/>
      <c r="K47" s="86"/>
    </row>
    <row r="48" spans="2:11" x14ac:dyDescent="0.2">
      <c r="B48" s="78">
        <v>2012</v>
      </c>
      <c r="C48" s="77">
        <v>25953</v>
      </c>
      <c r="D48" s="77">
        <v>3606760.7008126769</v>
      </c>
      <c r="E48" s="77">
        <v>48315483.005305</v>
      </c>
      <c r="F48" s="77">
        <v>306281.42849999812</v>
      </c>
      <c r="G48" s="77">
        <v>14603.478586736148</v>
      </c>
      <c r="H48" s="77">
        <v>320884.9070867332</v>
      </c>
      <c r="I48" s="183"/>
    </row>
    <row r="49" spans="2:21" s="180" customFormat="1" x14ac:dyDescent="0.2">
      <c r="B49" s="78">
        <v>2013</v>
      </c>
      <c r="C49" s="77">
        <v>26758</v>
      </c>
      <c r="D49" s="77">
        <v>3946602.9645174565</v>
      </c>
      <c r="E49" s="77">
        <v>51565430.706238888</v>
      </c>
      <c r="F49" s="77">
        <f>336270163.3/1000</f>
        <v>336270.16330000001</v>
      </c>
      <c r="G49" s="77">
        <f>14447999.2943611/1000</f>
        <v>14447.9992943611</v>
      </c>
      <c r="H49" s="77">
        <f>350718162.594362/1000</f>
        <v>350718.16259436205</v>
      </c>
      <c r="I49" s="183"/>
    </row>
    <row r="50" spans="2:21" x14ac:dyDescent="0.2">
      <c r="B50" s="74">
        <v>2014</v>
      </c>
      <c r="C50" s="77">
        <v>27610</v>
      </c>
      <c r="D50" s="77">
        <v>3915769.7511612871</v>
      </c>
      <c r="E50" s="77">
        <v>53715833.567452684</v>
      </c>
      <c r="F50" s="77">
        <v>331600.35489999963</v>
      </c>
      <c r="G50" s="77">
        <v>14741.157270236119</v>
      </c>
      <c r="H50" s="77">
        <v>346341.51217023598</v>
      </c>
      <c r="M50" s="228"/>
    </row>
    <row r="54" spans="2:21" x14ac:dyDescent="0.2">
      <c r="R54" s="197"/>
      <c r="S54" s="197"/>
      <c r="T54" s="129"/>
      <c r="U54" s="129"/>
    </row>
    <row r="55" spans="2:21" x14ac:dyDescent="0.2">
      <c r="R55" s="197"/>
      <c r="S55" s="197"/>
      <c r="T55" s="197"/>
      <c r="U55" s="197"/>
    </row>
    <row r="56" spans="2:21" x14ac:dyDescent="0.2">
      <c r="R56" s="197"/>
      <c r="S56" s="197"/>
      <c r="T56" s="197"/>
      <c r="U56" s="197"/>
    </row>
    <row r="57" spans="2:21" x14ac:dyDescent="0.2">
      <c r="R57" s="197"/>
      <c r="S57" s="197"/>
      <c r="T57" s="197"/>
      <c r="U57" s="197"/>
    </row>
  </sheetData>
  <mergeCells count="7">
    <mergeCell ref="B1:J1"/>
    <mergeCell ref="B4:B5"/>
    <mergeCell ref="B42:H42"/>
    <mergeCell ref="B6:H6"/>
    <mergeCell ref="B15:H15"/>
    <mergeCell ref="B24:H24"/>
    <mergeCell ref="B33:H33"/>
  </mergeCells>
  <phoneticPr fontId="7" type="noConversion"/>
  <pageMargins left="0.7" right="0.7" top="0.75" bottom="0.75" header="0.3" footer="0.3"/>
  <pageSetup paperSize="9" scale="87" fitToWidth="0" orientation="portrait" r:id="rId1"/>
  <headerFooter alignWithMargins="0"/>
  <colBreaks count="1" manualBreakCount="1">
    <brk id="14" max="42"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rgb="FFD9C7A7"/>
  </sheetPr>
  <dimension ref="B1:Y26"/>
  <sheetViews>
    <sheetView view="pageBreakPreview" zoomScaleNormal="100" zoomScaleSheetLayoutView="100" workbookViewId="0">
      <selection activeCell="B1" sqref="B1:K1"/>
    </sheetView>
  </sheetViews>
  <sheetFormatPr baseColWidth="10" defaultRowHeight="12.75" x14ac:dyDescent="0.2"/>
  <cols>
    <col min="1" max="1" width="2" customWidth="1"/>
    <col min="2" max="2" width="18" customWidth="1"/>
    <col min="3" max="3" width="15.7109375" customWidth="1"/>
    <col min="4" max="4" width="9.42578125" bestFit="1" customWidth="1"/>
    <col min="5" max="10" width="15.7109375" customWidth="1"/>
    <col min="11" max="11" width="7.85546875" customWidth="1"/>
    <col min="12" max="12" width="11.42578125" customWidth="1"/>
  </cols>
  <sheetData>
    <row r="1" spans="2:25" ht="15.75" x14ac:dyDescent="0.2">
      <c r="B1" s="269" t="str">
        <f>Inhaltsverzeichnis!B44&amp;" "&amp;Inhaltsverzeichnis!C44&amp;" "&amp;Inhaltsverzeichnis!E44</f>
        <v>Tabelle 13: Steuerfaktoren und Steuern der Steuerpflichtigen der wichtigsten Städte, Agglomerationen und des übrigen Gebiets, 2014</v>
      </c>
      <c r="C1" s="269"/>
      <c r="D1" s="269"/>
      <c r="E1" s="269"/>
      <c r="F1" s="269"/>
      <c r="G1" s="269"/>
      <c r="H1" s="269"/>
      <c r="I1" s="269"/>
      <c r="J1" s="269"/>
      <c r="K1" s="269"/>
      <c r="L1" s="220"/>
      <c r="M1" s="220"/>
      <c r="N1" s="220"/>
      <c r="O1" s="220"/>
      <c r="P1" s="220"/>
      <c r="Q1" s="220"/>
      <c r="R1" s="220"/>
      <c r="S1" s="220"/>
      <c r="T1" s="220"/>
      <c r="U1" s="220"/>
      <c r="V1" s="220"/>
      <c r="W1" s="220"/>
      <c r="X1" s="154"/>
      <c r="Y1" s="154"/>
    </row>
    <row r="2" spans="2:25" x14ac:dyDescent="0.2">
      <c r="B2" s="141"/>
    </row>
    <row r="4" spans="2:25" s="3" customFormat="1" ht="39.75" customHeight="1" x14ac:dyDescent="0.2">
      <c r="B4" s="119" t="s">
        <v>296</v>
      </c>
      <c r="C4" s="130" t="s">
        <v>611</v>
      </c>
      <c r="D4" s="103" t="s">
        <v>412</v>
      </c>
      <c r="E4" s="130" t="s">
        <v>259</v>
      </c>
      <c r="F4" s="130" t="s">
        <v>260</v>
      </c>
      <c r="G4" s="130" t="s">
        <v>401</v>
      </c>
      <c r="H4" s="130" t="s">
        <v>402</v>
      </c>
      <c r="I4" s="130" t="s">
        <v>400</v>
      </c>
      <c r="J4" s="131" t="s">
        <v>578</v>
      </c>
      <c r="K4" s="120"/>
    </row>
    <row r="5" spans="2:25" s="3" customFormat="1" ht="20.100000000000001" customHeight="1" x14ac:dyDescent="0.2">
      <c r="B5" s="324" t="s">
        <v>298</v>
      </c>
      <c r="C5" s="323"/>
      <c r="D5" s="323"/>
      <c r="E5" s="323"/>
      <c r="F5" s="323"/>
      <c r="G5" s="323"/>
      <c r="H5" s="323"/>
      <c r="I5" s="323"/>
      <c r="J5" s="323"/>
      <c r="K5" s="120"/>
    </row>
    <row r="6" spans="2:25" x14ac:dyDescent="0.2">
      <c r="B6" s="18" t="s">
        <v>1</v>
      </c>
      <c r="C6" s="56">
        <v>20408</v>
      </c>
      <c r="D6" s="56">
        <v>1623</v>
      </c>
      <c r="E6" s="56">
        <v>278455.31459999998</v>
      </c>
      <c r="F6" s="56">
        <v>2911846.41</v>
      </c>
      <c r="G6" s="56">
        <v>23868.630260000002</v>
      </c>
      <c r="H6" s="56">
        <v>810.53552200000001</v>
      </c>
      <c r="I6" s="56">
        <v>24679.165779999999</v>
      </c>
      <c r="J6" s="56">
        <v>1209.2887969999999</v>
      </c>
      <c r="L6" s="50"/>
    </row>
    <row r="7" spans="2:25" x14ac:dyDescent="0.2">
      <c r="B7" s="18" t="s">
        <v>2</v>
      </c>
      <c r="C7" s="56">
        <v>18631</v>
      </c>
      <c r="D7" s="56">
        <v>1666</v>
      </c>
      <c r="E7" s="56">
        <v>566611.47180000006</v>
      </c>
      <c r="F7" s="56">
        <v>2746039.1230000001</v>
      </c>
      <c r="G7" s="56">
        <v>49719.684659999999</v>
      </c>
      <c r="H7" s="56">
        <v>736.28678000000002</v>
      </c>
      <c r="I7" s="56">
        <v>50455.971440000001</v>
      </c>
      <c r="J7" s="56">
        <v>2708.1730149999999</v>
      </c>
      <c r="L7" s="50"/>
    </row>
    <row r="8" spans="2:25" x14ac:dyDescent="0.2">
      <c r="B8" s="18" t="s">
        <v>4</v>
      </c>
      <c r="C8" s="56">
        <v>11090</v>
      </c>
      <c r="D8" s="56">
        <v>592</v>
      </c>
      <c r="E8" s="56">
        <v>95968.750539999994</v>
      </c>
      <c r="F8" s="56">
        <v>865869.42960000003</v>
      </c>
      <c r="G8" s="56">
        <v>8219.7229119999993</v>
      </c>
      <c r="H8" s="56">
        <v>277.23774650000001</v>
      </c>
      <c r="I8" s="56">
        <v>8496.960658</v>
      </c>
      <c r="J8" s="56">
        <v>766.18220540000004</v>
      </c>
      <c r="L8" s="50"/>
    </row>
    <row r="9" spans="2:25" x14ac:dyDescent="0.2">
      <c r="B9" s="18" t="s">
        <v>70</v>
      </c>
      <c r="C9" s="56">
        <v>15387</v>
      </c>
      <c r="D9" s="56">
        <v>724</v>
      </c>
      <c r="E9" s="56">
        <v>64808.32806</v>
      </c>
      <c r="F9" s="56">
        <v>639297.95609999995</v>
      </c>
      <c r="G9" s="56">
        <v>5307.670486</v>
      </c>
      <c r="H9" s="56">
        <v>284.27814899999998</v>
      </c>
      <c r="I9" s="56">
        <v>5591.9486349999997</v>
      </c>
      <c r="J9" s="56">
        <v>363.4203311</v>
      </c>
      <c r="L9" s="50"/>
    </row>
    <row r="10" spans="2:25" x14ac:dyDescent="0.2">
      <c r="B10" s="18" t="s">
        <v>7</v>
      </c>
      <c r="C10" s="56">
        <v>8917</v>
      </c>
      <c r="D10" s="56">
        <v>675</v>
      </c>
      <c r="E10" s="56">
        <v>97943.995070000004</v>
      </c>
      <c r="F10" s="56">
        <v>967444.90960000001</v>
      </c>
      <c r="G10" s="56">
        <v>8315.1470420000005</v>
      </c>
      <c r="H10" s="56">
        <v>443.72160209999998</v>
      </c>
      <c r="I10" s="56">
        <v>8758.8686440000001</v>
      </c>
      <c r="J10" s="56">
        <v>982.26630520000003</v>
      </c>
      <c r="L10" s="50"/>
    </row>
    <row r="11" spans="2:25" x14ac:dyDescent="0.2">
      <c r="B11" s="18" t="s">
        <v>10</v>
      </c>
      <c r="C11" s="56">
        <v>11188</v>
      </c>
      <c r="D11" s="56">
        <v>755</v>
      </c>
      <c r="E11" s="56">
        <v>81490.9038</v>
      </c>
      <c r="F11" s="56">
        <v>1154567.118</v>
      </c>
      <c r="G11" s="56">
        <v>6784.0772660000002</v>
      </c>
      <c r="H11" s="56">
        <v>509.11372799999998</v>
      </c>
      <c r="I11" s="56">
        <v>7293.1909939999996</v>
      </c>
      <c r="J11" s="56">
        <v>651.87620609999999</v>
      </c>
      <c r="L11" s="50"/>
    </row>
    <row r="12" spans="2:25" x14ac:dyDescent="0.2">
      <c r="B12" s="15" t="s">
        <v>13</v>
      </c>
      <c r="C12" s="45">
        <v>85621</v>
      </c>
      <c r="D12" s="45">
        <v>6035</v>
      </c>
      <c r="E12" s="45">
        <v>1185278.764</v>
      </c>
      <c r="F12" s="45">
        <v>9285064.9460000005</v>
      </c>
      <c r="G12" s="45">
        <v>102214.9326</v>
      </c>
      <c r="H12" s="45">
        <v>3061.1735269999999</v>
      </c>
      <c r="I12" s="45">
        <v>105276.10619999999</v>
      </c>
      <c r="J12" s="45">
        <v>1229.559409</v>
      </c>
      <c r="L12" s="50"/>
    </row>
    <row r="13" spans="2:25" s="3" customFormat="1" ht="20.100000000000001" customHeight="1" x14ac:dyDescent="0.2">
      <c r="B13" s="324" t="s">
        <v>299</v>
      </c>
      <c r="C13" s="323"/>
      <c r="D13" s="323"/>
      <c r="E13" s="323"/>
      <c r="F13" s="323"/>
      <c r="G13" s="323"/>
      <c r="H13" s="323"/>
      <c r="I13" s="323"/>
      <c r="J13" s="323"/>
      <c r="L13" s="121"/>
    </row>
    <row r="14" spans="2:25" x14ac:dyDescent="0.2">
      <c r="B14" s="18" t="s">
        <v>1</v>
      </c>
      <c r="C14" s="56">
        <v>57365</v>
      </c>
      <c r="D14" s="56">
        <v>2116</v>
      </c>
      <c r="E14" s="56">
        <v>283339.01409999997</v>
      </c>
      <c r="F14" s="56">
        <v>2221946.9169999999</v>
      </c>
      <c r="G14" s="56">
        <v>24103.428550000001</v>
      </c>
      <c r="H14" s="56">
        <v>643.50456429999997</v>
      </c>
      <c r="I14" s="56">
        <v>24746.933110000002</v>
      </c>
      <c r="J14" s="56">
        <v>431.39428420000002</v>
      </c>
      <c r="L14" s="50"/>
    </row>
    <row r="15" spans="2:25" x14ac:dyDescent="0.2">
      <c r="B15" s="18" t="s">
        <v>292</v>
      </c>
      <c r="C15" s="56">
        <v>94137</v>
      </c>
      <c r="D15" s="56">
        <v>3593</v>
      </c>
      <c r="E15" s="56">
        <v>409453.08270000003</v>
      </c>
      <c r="F15" s="56">
        <v>2705470.3110000002</v>
      </c>
      <c r="G15" s="56">
        <v>34440.292309999997</v>
      </c>
      <c r="H15" s="56">
        <v>1175.1296850000001</v>
      </c>
      <c r="I15" s="56">
        <v>35615.421990000003</v>
      </c>
      <c r="J15" s="56">
        <v>378.33606329999998</v>
      </c>
      <c r="L15" s="50"/>
    </row>
    <row r="16" spans="2:25" x14ac:dyDescent="0.2">
      <c r="B16" s="18" t="s">
        <v>70</v>
      </c>
      <c r="C16" s="56">
        <v>9538</v>
      </c>
      <c r="D16" s="56">
        <v>438</v>
      </c>
      <c r="E16" s="56">
        <v>65659.545599999998</v>
      </c>
      <c r="F16" s="56">
        <v>429559.60519999999</v>
      </c>
      <c r="G16" s="56">
        <v>5579.8645029999998</v>
      </c>
      <c r="H16" s="56">
        <v>166.47829340000001</v>
      </c>
      <c r="I16" s="56">
        <v>5746.3427959999999</v>
      </c>
      <c r="J16" s="56">
        <v>602.46831580000003</v>
      </c>
      <c r="L16" s="50"/>
    </row>
    <row r="17" spans="2:12" x14ac:dyDescent="0.2">
      <c r="B17" s="18" t="s">
        <v>7</v>
      </c>
      <c r="C17" s="56">
        <v>23219</v>
      </c>
      <c r="D17" s="56">
        <v>1068</v>
      </c>
      <c r="E17" s="56">
        <v>135296.91190000001</v>
      </c>
      <c r="F17" s="56">
        <v>1037283.583</v>
      </c>
      <c r="G17" s="56">
        <v>11378.30819</v>
      </c>
      <c r="H17" s="56">
        <v>282.93018499999999</v>
      </c>
      <c r="I17" s="56">
        <v>11661.238380000001</v>
      </c>
      <c r="J17" s="56">
        <v>502.22827749999999</v>
      </c>
      <c r="L17" s="50"/>
    </row>
    <row r="18" spans="2:12" x14ac:dyDescent="0.2">
      <c r="B18" s="18" t="s">
        <v>293</v>
      </c>
      <c r="C18" s="56">
        <v>37686</v>
      </c>
      <c r="D18" s="56">
        <v>1489</v>
      </c>
      <c r="E18" s="56">
        <v>157953.6648</v>
      </c>
      <c r="F18" s="56">
        <v>1737947.8529999999</v>
      </c>
      <c r="G18" s="56">
        <v>13158.99511</v>
      </c>
      <c r="H18" s="56">
        <v>1014.222246</v>
      </c>
      <c r="I18" s="56">
        <v>14173.217350000001</v>
      </c>
      <c r="J18" s="56">
        <v>376.08707090000001</v>
      </c>
      <c r="L18" s="50"/>
    </row>
    <row r="19" spans="2:12" x14ac:dyDescent="0.2">
      <c r="B19" s="18" t="s">
        <v>294</v>
      </c>
      <c r="C19" s="56">
        <v>76817</v>
      </c>
      <c r="D19" s="56">
        <v>3253</v>
      </c>
      <c r="E19" s="56">
        <v>388054.22480000003</v>
      </c>
      <c r="F19" s="56">
        <v>2321819.3029999998</v>
      </c>
      <c r="G19" s="56">
        <v>32968.831740000001</v>
      </c>
      <c r="H19" s="56">
        <v>1134.9820569999999</v>
      </c>
      <c r="I19" s="56">
        <v>34103.813800000004</v>
      </c>
      <c r="J19" s="56">
        <v>443.96180270000002</v>
      </c>
      <c r="L19" s="50"/>
    </row>
    <row r="20" spans="2:12" x14ac:dyDescent="0.2">
      <c r="B20" s="18" t="s">
        <v>295</v>
      </c>
      <c r="C20" s="56">
        <v>41738</v>
      </c>
      <c r="D20" s="56">
        <v>1707</v>
      </c>
      <c r="E20" s="56">
        <v>328586.71620000002</v>
      </c>
      <c r="F20" s="56">
        <v>1887211.9790000001</v>
      </c>
      <c r="G20" s="56">
        <v>28563.22824</v>
      </c>
      <c r="H20" s="56">
        <v>700.59526170000004</v>
      </c>
      <c r="I20" s="56">
        <v>29263.823499999999</v>
      </c>
      <c r="J20" s="56">
        <v>701.13142689999995</v>
      </c>
      <c r="L20" s="50"/>
    </row>
    <row r="21" spans="2:12" x14ac:dyDescent="0.2">
      <c r="B21" s="15" t="s">
        <v>13</v>
      </c>
      <c r="C21" s="45">
        <v>340500</v>
      </c>
      <c r="D21" s="45">
        <v>13664</v>
      </c>
      <c r="E21" s="45">
        <v>1768343.16</v>
      </c>
      <c r="F21" s="45">
        <v>12341239.550000001</v>
      </c>
      <c r="G21" s="45">
        <v>150192.9486</v>
      </c>
      <c r="H21" s="45">
        <v>5117.8422909999999</v>
      </c>
      <c r="I21" s="45">
        <v>155310.79089999999</v>
      </c>
      <c r="J21" s="45">
        <v>456.12567089999999</v>
      </c>
      <c r="L21" s="50"/>
    </row>
    <row r="22" spans="2:12" ht="20.100000000000001" customHeight="1" x14ac:dyDescent="0.2">
      <c r="B22" s="55" t="s">
        <v>300</v>
      </c>
      <c r="C22" s="236">
        <v>218709</v>
      </c>
      <c r="D22" s="236">
        <v>9820</v>
      </c>
      <c r="E22" s="236">
        <v>906310.60900000005</v>
      </c>
      <c r="F22" s="236">
        <v>10137033.48</v>
      </c>
      <c r="G22" s="236">
        <v>75479.900240000003</v>
      </c>
      <c r="H22" s="236">
        <v>3210.5384509999999</v>
      </c>
      <c r="I22" s="236">
        <v>78690.438689999995</v>
      </c>
      <c r="J22" s="236">
        <v>359.79515559999999</v>
      </c>
      <c r="L22" s="50"/>
    </row>
    <row r="23" spans="2:12" x14ac:dyDescent="0.2">
      <c r="B23" s="15" t="s">
        <v>12</v>
      </c>
      <c r="C23" s="45">
        <v>644830</v>
      </c>
      <c r="D23" s="45">
        <v>29519</v>
      </c>
      <c r="E23" s="45">
        <v>3859932.5329999998</v>
      </c>
      <c r="F23" s="45">
        <v>31763337.98</v>
      </c>
      <c r="G23" s="45">
        <v>327887.78149999998</v>
      </c>
      <c r="H23" s="45">
        <v>11389.554270000001</v>
      </c>
      <c r="I23" s="45">
        <v>339277.3358</v>
      </c>
      <c r="J23" s="45">
        <v>526.15004850000003</v>
      </c>
      <c r="L23" s="50"/>
    </row>
    <row r="25" spans="2:12" x14ac:dyDescent="0.2">
      <c r="B25" s="1" t="s">
        <v>549</v>
      </c>
    </row>
    <row r="26" spans="2:12" x14ac:dyDescent="0.2">
      <c r="B26" s="11" t="s">
        <v>548</v>
      </c>
    </row>
  </sheetData>
  <mergeCells count="3">
    <mergeCell ref="B5:J5"/>
    <mergeCell ref="B13:J13"/>
    <mergeCell ref="B1:K1"/>
  </mergeCells>
  <phoneticPr fontId="7" type="noConversion"/>
  <pageMargins left="0.78740157499999996" right="0.78740157499999996" top="0.984251969" bottom="0.984251969" header="0.4921259845" footer="0.4921259845"/>
  <pageSetup paperSize="9" scale="8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tabColor rgb="FFD9C7A7"/>
  </sheetPr>
  <dimension ref="A1:W231"/>
  <sheetViews>
    <sheetView view="pageBreakPreview" zoomScaleNormal="100" zoomScaleSheetLayoutView="100" workbookViewId="0">
      <selection activeCell="B1" sqref="B1:M1"/>
    </sheetView>
  </sheetViews>
  <sheetFormatPr baseColWidth="10" defaultRowHeight="12.75" x14ac:dyDescent="0.2"/>
  <cols>
    <col min="1" max="1" width="2" style="11" customWidth="1"/>
    <col min="2" max="2" width="27.28515625" style="9" customWidth="1"/>
    <col min="3" max="3" width="22" style="11" customWidth="1"/>
    <col min="4" max="13" width="14.28515625" style="11" customWidth="1"/>
    <col min="14" max="14" width="2.7109375" style="11" customWidth="1"/>
    <col min="15" max="19" width="14.28515625" style="11" customWidth="1"/>
    <col min="20" max="16384" width="11.42578125" style="11"/>
  </cols>
  <sheetData>
    <row r="1" spans="1:23" s="24" customFormat="1" ht="15.75" x14ac:dyDescent="0.2">
      <c r="B1" s="269" t="str">
        <f>Inhaltsverzeichnis!B45&amp;" "&amp;Inhaltsverzeichnis!C45&amp;" "&amp;Inhaltsverzeichnis!E45</f>
        <v>Tabelle 14: Steuerpflichtige, Steuerfaktoren und einfache Kantonssteuer nach Bezirk und Regionalplanungsverband, 2014</v>
      </c>
      <c r="C1" s="269"/>
      <c r="D1" s="269"/>
      <c r="E1" s="269"/>
      <c r="F1" s="269"/>
      <c r="G1" s="269"/>
      <c r="H1" s="269"/>
      <c r="I1" s="269"/>
      <c r="J1" s="269"/>
      <c r="K1" s="269"/>
      <c r="L1" s="269"/>
      <c r="M1" s="269"/>
      <c r="N1" s="220"/>
      <c r="O1" s="220"/>
      <c r="P1" s="220"/>
      <c r="Q1" s="220"/>
      <c r="R1" s="220"/>
      <c r="S1" s="220"/>
      <c r="T1" s="220"/>
      <c r="U1" s="220"/>
      <c r="V1" s="220"/>
      <c r="W1" s="220"/>
    </row>
    <row r="2" spans="1:23" s="57" customFormat="1" x14ac:dyDescent="0.2">
      <c r="A2" s="68"/>
      <c r="B2" s="141"/>
      <c r="D2" s="69"/>
      <c r="E2" s="69"/>
      <c r="F2" s="69"/>
      <c r="G2" s="69"/>
      <c r="H2" s="69"/>
      <c r="I2" s="69"/>
      <c r="J2" s="69"/>
      <c r="K2" s="69"/>
      <c r="L2" s="69"/>
      <c r="M2" s="69"/>
      <c r="N2" s="69"/>
      <c r="O2" s="69"/>
      <c r="P2" s="69"/>
      <c r="Q2" s="69"/>
      <c r="R2" s="69"/>
      <c r="S2" s="69"/>
      <c r="T2" s="69"/>
    </row>
    <row r="3" spans="1:23" s="57" customFormat="1" x14ac:dyDescent="0.2">
      <c r="A3" s="68"/>
      <c r="B3" s="68"/>
      <c r="D3" s="69"/>
      <c r="E3" s="69"/>
      <c r="F3" s="69"/>
      <c r="G3" s="69"/>
      <c r="H3" s="69"/>
      <c r="I3" s="69"/>
      <c r="J3" s="69"/>
      <c r="K3" s="69"/>
      <c r="L3" s="69"/>
      <c r="M3" s="69"/>
      <c r="N3" s="69"/>
      <c r="O3" s="69"/>
      <c r="P3" s="69"/>
      <c r="Q3" s="69"/>
      <c r="R3" s="69"/>
      <c r="S3" s="69"/>
      <c r="T3" s="69"/>
    </row>
    <row r="4" spans="1:23" s="107" customFormat="1" x14ac:dyDescent="0.2">
      <c r="A4" s="90"/>
      <c r="B4" s="330" t="s">
        <v>649</v>
      </c>
      <c r="C4" s="328" t="s">
        <v>316</v>
      </c>
      <c r="D4" s="328"/>
      <c r="E4" s="328"/>
      <c r="F4" s="328"/>
      <c r="G4" s="328"/>
      <c r="H4" s="331"/>
      <c r="I4" s="325" t="s">
        <v>297</v>
      </c>
      <c r="J4" s="325" t="s">
        <v>420</v>
      </c>
      <c r="K4" s="325" t="s">
        <v>404</v>
      </c>
      <c r="L4" s="325" t="s">
        <v>403</v>
      </c>
      <c r="M4" s="325" t="s">
        <v>579</v>
      </c>
      <c r="N4" s="109"/>
      <c r="O4" s="109"/>
      <c r="P4" s="109"/>
      <c r="Q4" s="109"/>
      <c r="R4" s="109"/>
      <c r="S4" s="109"/>
      <c r="T4" s="109"/>
    </row>
    <row r="5" spans="1:23" s="107" customFormat="1" x14ac:dyDescent="0.2">
      <c r="A5" s="90"/>
      <c r="B5" s="331"/>
      <c r="C5" s="326" t="s">
        <v>13</v>
      </c>
      <c r="D5" s="328" t="s">
        <v>317</v>
      </c>
      <c r="E5" s="328"/>
      <c r="F5" s="328"/>
      <c r="G5" s="328"/>
      <c r="H5" s="328"/>
      <c r="I5" s="325"/>
      <c r="J5" s="325"/>
      <c r="K5" s="325"/>
      <c r="L5" s="325"/>
      <c r="M5" s="325"/>
      <c r="N5" s="109"/>
      <c r="O5" s="109"/>
      <c r="P5" s="109"/>
      <c r="Q5" s="109"/>
      <c r="R5" s="109"/>
      <c r="S5" s="109"/>
      <c r="T5" s="109"/>
    </row>
    <row r="6" spans="1:23" s="107" customFormat="1" x14ac:dyDescent="0.2">
      <c r="A6" s="90"/>
      <c r="B6" s="331"/>
      <c r="C6" s="327"/>
      <c r="D6" s="106">
        <v>1</v>
      </c>
      <c r="E6" s="106">
        <v>2</v>
      </c>
      <c r="F6" s="110" t="s">
        <v>421</v>
      </c>
      <c r="G6" s="111" t="s">
        <v>422</v>
      </c>
      <c r="H6" s="112" t="s">
        <v>318</v>
      </c>
      <c r="I6" s="325"/>
      <c r="J6" s="325"/>
      <c r="K6" s="325"/>
      <c r="L6" s="325"/>
      <c r="M6" s="325"/>
      <c r="N6" s="109"/>
      <c r="O6" s="109"/>
      <c r="P6" s="109"/>
      <c r="Q6" s="109"/>
      <c r="R6" s="109"/>
      <c r="S6" s="109"/>
      <c r="T6" s="109"/>
    </row>
    <row r="7" spans="1:23" s="107" customFormat="1" ht="20.100000000000001" customHeight="1" x14ac:dyDescent="0.2">
      <c r="A7" s="90"/>
      <c r="B7" s="324" t="s">
        <v>396</v>
      </c>
      <c r="C7" s="323"/>
      <c r="D7" s="323"/>
      <c r="E7" s="323"/>
      <c r="F7" s="323"/>
      <c r="G7" s="323"/>
      <c r="H7" s="323"/>
      <c r="I7" s="323"/>
      <c r="J7" s="323"/>
      <c r="K7" s="329"/>
      <c r="L7" s="329"/>
      <c r="M7" s="329"/>
      <c r="N7" s="109"/>
      <c r="O7" s="109"/>
      <c r="P7" s="109"/>
      <c r="Q7" s="109"/>
      <c r="R7" s="109"/>
      <c r="S7" s="109"/>
      <c r="T7" s="109"/>
    </row>
    <row r="8" spans="1:23" s="57" customFormat="1" x14ac:dyDescent="0.2">
      <c r="A8" s="68"/>
      <c r="B8" s="18" t="s">
        <v>1</v>
      </c>
      <c r="C8" s="40">
        <v>3098</v>
      </c>
      <c r="D8" s="40">
        <v>2453</v>
      </c>
      <c r="E8" s="40">
        <v>346</v>
      </c>
      <c r="F8" s="40">
        <v>182</v>
      </c>
      <c r="G8" s="40">
        <v>94</v>
      </c>
      <c r="H8" s="40">
        <v>23</v>
      </c>
      <c r="I8" s="40">
        <v>551370.69999999995</v>
      </c>
      <c r="J8" s="40">
        <v>5000917</v>
      </c>
      <c r="K8" s="40">
        <v>47144.677210000002</v>
      </c>
      <c r="L8" s="40">
        <v>1391.8019999999999</v>
      </c>
      <c r="M8" s="40">
        <v>48536.479240000001</v>
      </c>
      <c r="N8" s="69"/>
      <c r="O8" s="71"/>
      <c r="P8" s="71"/>
      <c r="Q8" s="71"/>
      <c r="R8" s="69"/>
      <c r="S8" s="69"/>
      <c r="T8" s="69"/>
    </row>
    <row r="9" spans="1:23" s="57" customFormat="1" x14ac:dyDescent="0.2">
      <c r="A9" s="68"/>
      <c r="B9" s="18" t="s">
        <v>2</v>
      </c>
      <c r="C9" s="40">
        <v>5673</v>
      </c>
      <c r="D9" s="40">
        <v>4933</v>
      </c>
      <c r="E9" s="40">
        <v>413</v>
      </c>
      <c r="F9" s="40">
        <v>204</v>
      </c>
      <c r="G9" s="40">
        <v>100</v>
      </c>
      <c r="H9" s="40">
        <v>23</v>
      </c>
      <c r="I9" s="40">
        <v>1180009</v>
      </c>
      <c r="J9" s="40">
        <v>6553729</v>
      </c>
      <c r="K9" s="40">
        <v>101537.4488</v>
      </c>
      <c r="L9" s="40">
        <v>2384.076</v>
      </c>
      <c r="M9" s="40">
        <v>103921.52469999999</v>
      </c>
      <c r="N9" s="69"/>
      <c r="O9" s="71"/>
      <c r="P9" s="71"/>
      <c r="Q9" s="71"/>
      <c r="R9" s="69"/>
      <c r="S9" s="69"/>
      <c r="T9" s="69"/>
    </row>
    <row r="10" spans="1:23" s="57" customFormat="1" x14ac:dyDescent="0.2">
      <c r="A10" s="68"/>
      <c r="B10" s="18" t="s">
        <v>3</v>
      </c>
      <c r="C10" s="40">
        <v>2645</v>
      </c>
      <c r="D10" s="40">
        <v>2185</v>
      </c>
      <c r="E10" s="40">
        <v>242</v>
      </c>
      <c r="F10" s="40">
        <v>114</v>
      </c>
      <c r="G10" s="40">
        <v>81</v>
      </c>
      <c r="H10" s="40">
        <v>23</v>
      </c>
      <c r="I10" s="40">
        <v>283349.59999999998</v>
      </c>
      <c r="J10" s="40">
        <v>2148524</v>
      </c>
      <c r="K10" s="40">
        <v>23596.38319</v>
      </c>
      <c r="L10" s="40">
        <v>1007.5069999999999</v>
      </c>
      <c r="M10" s="40">
        <v>24603.89041</v>
      </c>
      <c r="N10" s="69"/>
      <c r="O10" s="71"/>
      <c r="P10" s="71"/>
      <c r="Q10" s="71"/>
      <c r="R10" s="69"/>
      <c r="S10" s="69"/>
      <c r="T10" s="69"/>
    </row>
    <row r="11" spans="1:23" s="57" customFormat="1" x14ac:dyDescent="0.2">
      <c r="A11" s="68"/>
      <c r="B11" s="18" t="s">
        <v>4</v>
      </c>
      <c r="C11" s="40">
        <v>1643</v>
      </c>
      <c r="D11" s="40">
        <v>1196</v>
      </c>
      <c r="E11" s="40">
        <v>208</v>
      </c>
      <c r="F11" s="40">
        <v>132</v>
      </c>
      <c r="G11" s="40">
        <v>84</v>
      </c>
      <c r="H11" s="40">
        <v>23</v>
      </c>
      <c r="I11" s="40">
        <v>251811.3</v>
      </c>
      <c r="J11" s="40">
        <v>2096496</v>
      </c>
      <c r="K11" s="40">
        <v>21428.91949</v>
      </c>
      <c r="L11" s="40">
        <v>823.78089999999997</v>
      </c>
      <c r="M11" s="40">
        <v>22252.700369999999</v>
      </c>
      <c r="N11" s="69"/>
      <c r="O11" s="71"/>
      <c r="P11" s="71"/>
      <c r="Q11" s="71"/>
      <c r="R11" s="69"/>
      <c r="S11" s="69"/>
      <c r="T11" s="69"/>
    </row>
    <row r="12" spans="1:23" s="57" customFormat="1" x14ac:dyDescent="0.2">
      <c r="A12" s="68"/>
      <c r="B12" s="18" t="s">
        <v>5</v>
      </c>
      <c r="C12" s="40">
        <v>1423</v>
      </c>
      <c r="D12" s="40">
        <v>1101</v>
      </c>
      <c r="E12" s="40">
        <v>161</v>
      </c>
      <c r="F12" s="40">
        <v>86</v>
      </c>
      <c r="G12" s="40">
        <v>54</v>
      </c>
      <c r="H12" s="40">
        <v>21</v>
      </c>
      <c r="I12" s="40">
        <v>105602.9</v>
      </c>
      <c r="J12" s="40">
        <v>1164432</v>
      </c>
      <c r="K12" s="40">
        <v>8527.4960169999995</v>
      </c>
      <c r="L12" s="40">
        <v>610.75440000000003</v>
      </c>
      <c r="M12" s="40">
        <v>9138.2503789999992</v>
      </c>
      <c r="N12" s="69"/>
      <c r="O12" s="71"/>
      <c r="P12" s="71"/>
      <c r="Q12" s="71"/>
      <c r="R12" s="69"/>
      <c r="S12" s="69"/>
      <c r="T12" s="69"/>
    </row>
    <row r="13" spans="1:23" s="57" customFormat="1" x14ac:dyDescent="0.2">
      <c r="A13" s="68"/>
      <c r="B13" s="18" t="s">
        <v>6</v>
      </c>
      <c r="C13" s="40">
        <v>1131</v>
      </c>
      <c r="D13" s="40">
        <v>901</v>
      </c>
      <c r="E13" s="40">
        <v>124</v>
      </c>
      <c r="F13" s="40">
        <v>40</v>
      </c>
      <c r="G13" s="40">
        <v>43</v>
      </c>
      <c r="H13" s="40">
        <v>23</v>
      </c>
      <c r="I13" s="40">
        <v>139537.20000000001</v>
      </c>
      <c r="J13" s="40">
        <v>1905940</v>
      </c>
      <c r="K13" s="40">
        <v>11688.81889</v>
      </c>
      <c r="L13" s="40">
        <v>524.72159999999997</v>
      </c>
      <c r="M13" s="40">
        <v>12213.54047</v>
      </c>
      <c r="N13" s="69"/>
      <c r="O13" s="71"/>
      <c r="P13" s="71"/>
      <c r="Q13" s="71"/>
      <c r="R13" s="69"/>
      <c r="S13" s="69"/>
      <c r="T13" s="69"/>
    </row>
    <row r="14" spans="1:23" s="57" customFormat="1" x14ac:dyDescent="0.2">
      <c r="A14" s="68"/>
      <c r="B14" s="18" t="s">
        <v>7</v>
      </c>
      <c r="C14" s="40">
        <v>2620</v>
      </c>
      <c r="D14" s="40">
        <v>2073</v>
      </c>
      <c r="E14" s="40">
        <v>292</v>
      </c>
      <c r="F14" s="40">
        <v>147</v>
      </c>
      <c r="G14" s="40">
        <v>85</v>
      </c>
      <c r="H14" s="40">
        <v>23</v>
      </c>
      <c r="I14" s="40">
        <v>359656.5</v>
      </c>
      <c r="J14" s="40">
        <v>2944911</v>
      </c>
      <c r="K14" s="40">
        <v>30217.604869999999</v>
      </c>
      <c r="L14" s="40">
        <v>1160.1079999999999</v>
      </c>
      <c r="M14" s="40">
        <v>31377.713110000001</v>
      </c>
      <c r="N14" s="69"/>
      <c r="O14" s="71"/>
      <c r="P14" s="71"/>
      <c r="Q14" s="71"/>
      <c r="R14" s="69"/>
      <c r="S14" s="69"/>
      <c r="T14" s="69"/>
    </row>
    <row r="15" spans="1:23" s="57" customFormat="1" x14ac:dyDescent="0.2">
      <c r="A15" s="68"/>
      <c r="B15" s="18" t="s">
        <v>8</v>
      </c>
      <c r="C15" s="40">
        <v>1224</v>
      </c>
      <c r="D15" s="40">
        <v>1049</v>
      </c>
      <c r="E15" s="40">
        <v>97</v>
      </c>
      <c r="F15" s="40">
        <v>38</v>
      </c>
      <c r="G15" s="40">
        <v>19</v>
      </c>
      <c r="H15" s="40">
        <v>21</v>
      </c>
      <c r="I15" s="40">
        <v>110160</v>
      </c>
      <c r="J15" s="40">
        <v>981701.4</v>
      </c>
      <c r="K15" s="40">
        <v>8795.6672679999992</v>
      </c>
      <c r="L15" s="40">
        <v>417.9135</v>
      </c>
      <c r="M15" s="40">
        <v>9213.5807189999996</v>
      </c>
      <c r="N15" s="69"/>
      <c r="O15" s="71"/>
      <c r="P15" s="71"/>
      <c r="Q15" s="71"/>
      <c r="R15" s="69"/>
      <c r="S15" s="69"/>
      <c r="T15" s="69"/>
    </row>
    <row r="16" spans="1:23" s="57" customFormat="1" x14ac:dyDescent="0.2">
      <c r="A16" s="68"/>
      <c r="B16" s="18" t="s">
        <v>9</v>
      </c>
      <c r="C16" s="40">
        <v>1624</v>
      </c>
      <c r="D16" s="40">
        <v>1416</v>
      </c>
      <c r="E16" s="40">
        <v>100</v>
      </c>
      <c r="F16" s="40">
        <v>32</v>
      </c>
      <c r="G16" s="40">
        <v>53</v>
      </c>
      <c r="H16" s="40">
        <v>23</v>
      </c>
      <c r="I16" s="40">
        <v>331798.90000000002</v>
      </c>
      <c r="J16" s="40">
        <v>1932327</v>
      </c>
      <c r="K16" s="40">
        <v>28798.44066</v>
      </c>
      <c r="L16" s="40">
        <v>737.01790000000005</v>
      </c>
      <c r="M16" s="40">
        <v>29535.45853</v>
      </c>
      <c r="N16" s="69"/>
      <c r="O16" s="71"/>
      <c r="P16" s="71"/>
      <c r="Q16" s="71"/>
      <c r="R16" s="69"/>
      <c r="S16" s="69"/>
      <c r="T16" s="69"/>
    </row>
    <row r="17" spans="1:20" s="57" customFormat="1" x14ac:dyDescent="0.2">
      <c r="A17" s="68"/>
      <c r="B17" s="18" t="s">
        <v>10</v>
      </c>
      <c r="C17" s="40">
        <v>2701</v>
      </c>
      <c r="D17" s="40">
        <v>2295</v>
      </c>
      <c r="E17" s="40">
        <v>198</v>
      </c>
      <c r="F17" s="40">
        <v>106</v>
      </c>
      <c r="G17" s="40">
        <v>79</v>
      </c>
      <c r="H17" s="40">
        <v>23</v>
      </c>
      <c r="I17" s="40">
        <v>329077.59999999998</v>
      </c>
      <c r="J17" s="40">
        <v>3656336</v>
      </c>
      <c r="K17" s="40">
        <v>27494.910349999998</v>
      </c>
      <c r="L17" s="40">
        <v>1826.191</v>
      </c>
      <c r="M17" s="40">
        <v>29321.101490000001</v>
      </c>
      <c r="N17" s="69"/>
      <c r="O17" s="71"/>
      <c r="P17" s="71"/>
      <c r="Q17" s="71"/>
      <c r="R17" s="69"/>
      <c r="S17" s="69"/>
      <c r="T17" s="69"/>
    </row>
    <row r="18" spans="1:20" s="57" customFormat="1" x14ac:dyDescent="0.2">
      <c r="A18" s="68"/>
      <c r="B18" s="18" t="s">
        <v>11</v>
      </c>
      <c r="C18" s="40">
        <v>1243</v>
      </c>
      <c r="D18" s="40">
        <v>1016</v>
      </c>
      <c r="E18" s="40">
        <v>113</v>
      </c>
      <c r="F18" s="40">
        <v>59</v>
      </c>
      <c r="G18" s="40">
        <v>33</v>
      </c>
      <c r="H18" s="40">
        <v>22</v>
      </c>
      <c r="I18" s="40">
        <v>217559.4</v>
      </c>
      <c r="J18" s="40">
        <v>3378025</v>
      </c>
      <c r="K18" s="40">
        <v>18657.414789999999</v>
      </c>
      <c r="L18" s="40">
        <v>505.6816</v>
      </c>
      <c r="M18" s="40">
        <v>19163.096389999999</v>
      </c>
      <c r="N18" s="69"/>
      <c r="O18" s="71"/>
      <c r="P18" s="71"/>
      <c r="Q18" s="71"/>
      <c r="R18" s="69"/>
      <c r="S18" s="69"/>
      <c r="T18" s="69"/>
    </row>
    <row r="19" spans="1:20" s="107" customFormat="1" ht="20.100000000000001" customHeight="1" x14ac:dyDescent="0.2">
      <c r="A19" s="90"/>
      <c r="B19" s="324" t="s">
        <v>397</v>
      </c>
      <c r="C19" s="324"/>
      <c r="D19" s="324"/>
      <c r="E19" s="324"/>
      <c r="F19" s="324"/>
      <c r="G19" s="324"/>
      <c r="H19" s="324"/>
      <c r="I19" s="324"/>
      <c r="J19" s="324"/>
      <c r="K19" s="324"/>
      <c r="L19" s="324"/>
      <c r="M19" s="324"/>
      <c r="N19" s="109"/>
      <c r="O19" s="113"/>
      <c r="P19" s="113"/>
      <c r="Q19" s="113"/>
      <c r="R19" s="109"/>
      <c r="S19" s="109"/>
      <c r="T19" s="109"/>
    </row>
    <row r="20" spans="1:20" s="57" customFormat="1" x14ac:dyDescent="0.2">
      <c r="A20" s="68"/>
      <c r="B20" s="18" t="s">
        <v>414</v>
      </c>
      <c r="C20" s="40">
        <v>4641</v>
      </c>
      <c r="D20" s="40">
        <v>3964</v>
      </c>
      <c r="E20" s="40">
        <v>361</v>
      </c>
      <c r="F20" s="40">
        <v>195</v>
      </c>
      <c r="G20" s="40">
        <v>94</v>
      </c>
      <c r="H20" s="40">
        <v>27</v>
      </c>
      <c r="I20" s="40">
        <v>1045813</v>
      </c>
      <c r="J20" s="40">
        <v>5690346</v>
      </c>
      <c r="K20" s="40">
        <v>90296.121220000001</v>
      </c>
      <c r="L20" s="40">
        <v>1947.249566</v>
      </c>
      <c r="M20" s="40">
        <v>92243.370779999997</v>
      </c>
      <c r="N20" s="69"/>
      <c r="O20" s="71"/>
      <c r="P20" s="71"/>
      <c r="Q20" s="71"/>
      <c r="R20" s="69"/>
      <c r="S20" s="69"/>
      <c r="T20" s="69"/>
    </row>
    <row r="21" spans="1:20" s="57" customFormat="1" x14ac:dyDescent="0.2">
      <c r="A21" s="68"/>
      <c r="B21" s="17" t="s">
        <v>628</v>
      </c>
      <c r="C21" s="40">
        <v>3228</v>
      </c>
      <c r="D21" s="40">
        <v>2570</v>
      </c>
      <c r="E21" s="40">
        <v>354</v>
      </c>
      <c r="F21" s="40">
        <v>179</v>
      </c>
      <c r="G21" s="40">
        <v>98</v>
      </c>
      <c r="H21" s="40">
        <v>27</v>
      </c>
      <c r="I21" s="40">
        <v>548634.4</v>
      </c>
      <c r="J21" s="40">
        <v>5083724</v>
      </c>
      <c r="K21" s="40">
        <v>46803.846920000004</v>
      </c>
      <c r="L21" s="40">
        <v>1442.55225</v>
      </c>
      <c r="M21" s="40">
        <v>48246.399169999997</v>
      </c>
      <c r="N21" s="69"/>
      <c r="O21" s="71"/>
      <c r="P21" s="71"/>
      <c r="Q21" s="71"/>
      <c r="R21" s="69"/>
      <c r="S21" s="69"/>
      <c r="T21" s="69"/>
    </row>
    <row r="22" spans="1:20" s="57" customFormat="1" x14ac:dyDescent="0.2">
      <c r="A22" s="68"/>
      <c r="B22" s="17" t="s">
        <v>629</v>
      </c>
      <c r="C22" s="40">
        <v>1427</v>
      </c>
      <c r="D22" s="40">
        <v>1210</v>
      </c>
      <c r="E22" s="40">
        <v>91</v>
      </c>
      <c r="F22" s="40">
        <v>52</v>
      </c>
      <c r="G22" s="40">
        <v>49</v>
      </c>
      <c r="H22" s="40">
        <v>25</v>
      </c>
      <c r="I22" s="40">
        <v>168819.6</v>
      </c>
      <c r="J22" s="40">
        <v>899853.9</v>
      </c>
      <c r="K22" s="40">
        <v>14282.63473</v>
      </c>
      <c r="L22" s="40">
        <v>486.99119999999999</v>
      </c>
      <c r="M22" s="40">
        <v>14769.62593</v>
      </c>
      <c r="N22" s="69"/>
      <c r="O22" s="71"/>
      <c r="P22" s="71"/>
      <c r="Q22" s="71"/>
      <c r="R22" s="69"/>
      <c r="S22" s="69"/>
      <c r="T22" s="69"/>
    </row>
    <row r="23" spans="1:20" s="57" customFormat="1" x14ac:dyDescent="0.2">
      <c r="A23" s="68"/>
      <c r="B23" s="18" t="s">
        <v>415</v>
      </c>
      <c r="C23" s="40">
        <v>2397</v>
      </c>
      <c r="D23" s="40">
        <v>2032</v>
      </c>
      <c r="E23" s="40">
        <v>167</v>
      </c>
      <c r="F23" s="40">
        <v>98</v>
      </c>
      <c r="G23" s="40">
        <v>73</v>
      </c>
      <c r="H23" s="40">
        <v>27</v>
      </c>
      <c r="I23" s="40">
        <v>301100.40000000002</v>
      </c>
      <c r="J23" s="40">
        <v>3424351</v>
      </c>
      <c r="K23" s="40">
        <v>25217.496469999998</v>
      </c>
      <c r="L23" s="40">
        <v>1723.9872789999999</v>
      </c>
      <c r="M23" s="40">
        <v>26941.483749999999</v>
      </c>
      <c r="N23" s="69"/>
      <c r="O23" s="71"/>
      <c r="P23" s="71"/>
      <c r="Q23" s="71"/>
      <c r="R23" s="69"/>
      <c r="S23" s="69"/>
      <c r="T23" s="69"/>
    </row>
    <row r="24" spans="1:20" s="57" customFormat="1" x14ac:dyDescent="0.2">
      <c r="A24" s="68"/>
      <c r="B24" s="18" t="s">
        <v>416</v>
      </c>
      <c r="C24" s="40">
        <v>2680</v>
      </c>
      <c r="D24" s="40">
        <v>2418</v>
      </c>
      <c r="E24" s="40">
        <v>120</v>
      </c>
      <c r="F24" s="40">
        <v>55</v>
      </c>
      <c r="G24" s="40">
        <v>60</v>
      </c>
      <c r="H24" s="40">
        <v>27</v>
      </c>
      <c r="I24" s="40">
        <v>472537.1</v>
      </c>
      <c r="J24" s="40">
        <v>3851444</v>
      </c>
      <c r="K24" s="40">
        <v>40578.116520000003</v>
      </c>
      <c r="L24" s="40">
        <v>1274.8778150000001</v>
      </c>
      <c r="M24" s="40">
        <v>41852.994339999997</v>
      </c>
      <c r="N24" s="69"/>
      <c r="O24" s="71"/>
      <c r="P24" s="71"/>
      <c r="Q24" s="71"/>
      <c r="R24" s="69"/>
      <c r="S24" s="69"/>
      <c r="T24" s="69"/>
    </row>
    <row r="25" spans="1:20" s="57" customFormat="1" x14ac:dyDescent="0.2">
      <c r="A25" s="68"/>
      <c r="B25" s="17" t="s">
        <v>630</v>
      </c>
      <c r="C25" s="40">
        <v>2513</v>
      </c>
      <c r="D25" s="40">
        <v>2006</v>
      </c>
      <c r="E25" s="40">
        <v>254</v>
      </c>
      <c r="F25" s="40">
        <v>144</v>
      </c>
      <c r="G25" s="40">
        <v>83</v>
      </c>
      <c r="H25" s="40">
        <v>26</v>
      </c>
      <c r="I25" s="40">
        <v>320107.59999999998</v>
      </c>
      <c r="J25" s="40">
        <v>2769849</v>
      </c>
      <c r="K25" s="40">
        <v>26781.108</v>
      </c>
      <c r="L25" s="40">
        <v>1114.2378220000001</v>
      </c>
      <c r="M25" s="40">
        <v>27895.345819999999</v>
      </c>
      <c r="N25" s="69"/>
      <c r="O25" s="71"/>
      <c r="P25" s="71"/>
      <c r="Q25" s="71"/>
      <c r="R25" s="69"/>
      <c r="S25" s="69"/>
      <c r="T25" s="69"/>
    </row>
    <row r="26" spans="1:20" s="57" customFormat="1" x14ac:dyDescent="0.2">
      <c r="A26" s="68"/>
      <c r="B26" s="18" t="s">
        <v>354</v>
      </c>
      <c r="C26" s="40">
        <v>1633</v>
      </c>
      <c r="D26" s="40">
        <v>1251</v>
      </c>
      <c r="E26" s="40">
        <v>178</v>
      </c>
      <c r="F26" s="40">
        <v>104</v>
      </c>
      <c r="G26" s="40">
        <v>74</v>
      </c>
      <c r="H26" s="40">
        <v>26</v>
      </c>
      <c r="I26" s="40">
        <v>180158.9</v>
      </c>
      <c r="J26" s="40">
        <v>1500163</v>
      </c>
      <c r="K26" s="40">
        <v>14950.18792</v>
      </c>
      <c r="L26" s="40">
        <v>659.26790010000002</v>
      </c>
      <c r="M26" s="40">
        <v>15609.455819999999</v>
      </c>
      <c r="N26" s="69"/>
      <c r="O26" s="71"/>
      <c r="P26" s="71"/>
      <c r="Q26" s="71"/>
      <c r="R26" s="69"/>
      <c r="S26" s="69"/>
      <c r="T26" s="69"/>
    </row>
    <row r="27" spans="1:20" s="57" customFormat="1" x14ac:dyDescent="0.2">
      <c r="A27" s="68"/>
      <c r="B27" s="18" t="s">
        <v>355</v>
      </c>
      <c r="C27" s="40">
        <v>1139</v>
      </c>
      <c r="D27" s="40">
        <v>978</v>
      </c>
      <c r="E27" s="40">
        <v>82</v>
      </c>
      <c r="F27" s="40">
        <v>34</v>
      </c>
      <c r="G27" s="40">
        <v>23</v>
      </c>
      <c r="H27" s="40">
        <v>22</v>
      </c>
      <c r="I27" s="40">
        <v>105867.7</v>
      </c>
      <c r="J27" s="40">
        <v>914884.6</v>
      </c>
      <c r="K27" s="40">
        <v>8463.6466249999994</v>
      </c>
      <c r="L27" s="40">
        <v>365.67539729999999</v>
      </c>
      <c r="M27" s="40">
        <v>8829.3220220000003</v>
      </c>
      <c r="N27" s="69"/>
      <c r="O27" s="71"/>
      <c r="P27" s="71"/>
      <c r="Q27" s="71"/>
      <c r="R27" s="69"/>
      <c r="S27" s="69"/>
      <c r="T27" s="69"/>
    </row>
    <row r="28" spans="1:20" s="57" customFormat="1" x14ac:dyDescent="0.2">
      <c r="A28" s="68"/>
      <c r="B28" s="17" t="s">
        <v>419</v>
      </c>
      <c r="C28" s="40">
        <v>1167</v>
      </c>
      <c r="D28" s="40">
        <v>896</v>
      </c>
      <c r="E28" s="40">
        <v>126</v>
      </c>
      <c r="F28" s="40">
        <v>80</v>
      </c>
      <c r="G28" s="40">
        <v>45</v>
      </c>
      <c r="H28" s="40">
        <v>20</v>
      </c>
      <c r="I28" s="40">
        <v>106071.2</v>
      </c>
      <c r="J28" s="40">
        <v>873079.8</v>
      </c>
      <c r="K28" s="40">
        <v>8727.9913149999993</v>
      </c>
      <c r="L28" s="40">
        <v>428.59314560000001</v>
      </c>
      <c r="M28" s="40">
        <v>9156.5844610000004</v>
      </c>
      <c r="N28" s="69"/>
      <c r="O28" s="71"/>
      <c r="P28" s="71"/>
      <c r="Q28" s="71"/>
      <c r="R28" s="69"/>
      <c r="S28" s="69"/>
      <c r="T28" s="69"/>
    </row>
    <row r="29" spans="1:20" s="57" customFormat="1" x14ac:dyDescent="0.2">
      <c r="A29" s="68"/>
      <c r="B29" s="18" t="s">
        <v>356</v>
      </c>
      <c r="C29" s="40">
        <v>493</v>
      </c>
      <c r="D29" s="40">
        <v>381</v>
      </c>
      <c r="E29" s="40">
        <v>61</v>
      </c>
      <c r="F29" s="40">
        <v>23</v>
      </c>
      <c r="G29" s="40">
        <v>12</v>
      </c>
      <c r="H29" s="40">
        <v>16</v>
      </c>
      <c r="I29" s="40">
        <v>49417.31</v>
      </c>
      <c r="J29" s="40">
        <v>352215.7</v>
      </c>
      <c r="K29" s="40">
        <v>4097.2087289999999</v>
      </c>
      <c r="L29" s="40">
        <v>146.10645239999999</v>
      </c>
      <c r="M29" s="40">
        <v>4243.3151809999999</v>
      </c>
      <c r="N29" s="69"/>
      <c r="O29" s="71"/>
      <c r="P29" s="71"/>
      <c r="Q29" s="71"/>
      <c r="R29" s="69"/>
      <c r="S29" s="69"/>
      <c r="T29" s="69"/>
    </row>
    <row r="30" spans="1:20" s="57" customFormat="1" x14ac:dyDescent="0.2">
      <c r="A30" s="68"/>
      <c r="B30" s="18" t="s">
        <v>417</v>
      </c>
      <c r="C30" s="40">
        <v>906</v>
      </c>
      <c r="D30" s="40">
        <v>668</v>
      </c>
      <c r="E30" s="40">
        <v>102</v>
      </c>
      <c r="F30" s="40">
        <v>64</v>
      </c>
      <c r="G30" s="40">
        <v>49</v>
      </c>
      <c r="H30" s="40">
        <v>23</v>
      </c>
      <c r="I30" s="40">
        <v>70115.08</v>
      </c>
      <c r="J30" s="40">
        <v>762075.8</v>
      </c>
      <c r="K30" s="40">
        <v>5690.6511280000004</v>
      </c>
      <c r="L30" s="40">
        <v>443.79701160000002</v>
      </c>
      <c r="M30" s="40">
        <v>6134.4481400000004</v>
      </c>
      <c r="N30" s="69"/>
      <c r="O30" s="71"/>
      <c r="P30" s="71"/>
      <c r="Q30" s="71"/>
      <c r="R30" s="69"/>
      <c r="S30" s="69"/>
      <c r="T30" s="69"/>
    </row>
    <row r="31" spans="1:20" s="57" customFormat="1" x14ac:dyDescent="0.2">
      <c r="A31" s="68"/>
      <c r="B31" s="17" t="s">
        <v>631</v>
      </c>
      <c r="C31" s="40">
        <v>1246</v>
      </c>
      <c r="D31" s="40">
        <v>1020</v>
      </c>
      <c r="E31" s="40">
        <v>112</v>
      </c>
      <c r="F31" s="40">
        <v>59</v>
      </c>
      <c r="G31" s="40">
        <v>30</v>
      </c>
      <c r="H31" s="40">
        <v>25</v>
      </c>
      <c r="I31" s="40">
        <v>217651.4</v>
      </c>
      <c r="J31" s="40">
        <v>3379445</v>
      </c>
      <c r="K31" s="40">
        <v>18664.961940000001</v>
      </c>
      <c r="L31" s="40">
        <v>506.33642500000002</v>
      </c>
      <c r="M31" s="40">
        <v>19171.29837</v>
      </c>
      <c r="N31" s="69"/>
      <c r="O31" s="71"/>
      <c r="P31" s="71"/>
      <c r="Q31" s="71"/>
      <c r="R31" s="69"/>
      <c r="S31" s="69"/>
      <c r="T31" s="69"/>
    </row>
    <row r="32" spans="1:20" s="57" customFormat="1" x14ac:dyDescent="0.2">
      <c r="A32" s="68"/>
      <c r="B32" s="18" t="s">
        <v>418</v>
      </c>
      <c r="C32" s="40">
        <v>1626</v>
      </c>
      <c r="D32" s="40">
        <v>1185</v>
      </c>
      <c r="E32" s="40">
        <v>197</v>
      </c>
      <c r="F32" s="40">
        <v>132</v>
      </c>
      <c r="G32" s="40">
        <v>85</v>
      </c>
      <c r="H32" s="40">
        <v>27</v>
      </c>
      <c r="I32" s="40">
        <v>263584.3</v>
      </c>
      <c r="J32" s="40">
        <v>2135653</v>
      </c>
      <c r="K32" s="40">
        <v>22465.909179999999</v>
      </c>
      <c r="L32" s="40">
        <v>831.34349239999995</v>
      </c>
      <c r="M32" s="40">
        <v>23297.252680000001</v>
      </c>
      <c r="N32" s="69"/>
      <c r="O32" s="71"/>
      <c r="P32" s="71"/>
      <c r="Q32" s="71"/>
      <c r="R32" s="69"/>
      <c r="S32" s="69"/>
      <c r="T32" s="69"/>
    </row>
    <row r="33" spans="1:20" s="57" customFormat="1" x14ac:dyDescent="0.2">
      <c r="A33" s="68"/>
      <c r="B33" s="17" t="s">
        <v>619</v>
      </c>
      <c r="C33" s="40">
        <v>66</v>
      </c>
      <c r="D33" s="40">
        <v>46</v>
      </c>
      <c r="E33" s="40">
        <v>5</v>
      </c>
      <c r="F33" s="40">
        <v>6</v>
      </c>
      <c r="G33" s="40">
        <v>3</v>
      </c>
      <c r="H33" s="40">
        <v>6</v>
      </c>
      <c r="I33" s="40">
        <v>10054.42</v>
      </c>
      <c r="J33" s="40">
        <v>126253.9</v>
      </c>
      <c r="K33" s="40">
        <v>867.90079479999997</v>
      </c>
      <c r="L33" s="40">
        <v>18.538514070000002</v>
      </c>
      <c r="M33" s="40">
        <v>886.43930880000005</v>
      </c>
      <c r="N33" s="69"/>
      <c r="O33" s="71"/>
      <c r="P33" s="71"/>
      <c r="Q33" s="71"/>
      <c r="R33" s="69"/>
      <c r="S33" s="69"/>
      <c r="T33" s="69"/>
    </row>
    <row r="34" spans="1:20" s="107" customFormat="1" ht="20.100000000000001" customHeight="1" x14ac:dyDescent="0.2">
      <c r="A34" s="90"/>
      <c r="B34" s="324" t="s">
        <v>13</v>
      </c>
      <c r="C34" s="324"/>
      <c r="D34" s="324"/>
      <c r="E34" s="324"/>
      <c r="F34" s="324"/>
      <c r="G34" s="324"/>
      <c r="H34" s="324"/>
      <c r="I34" s="324"/>
      <c r="J34" s="324"/>
      <c r="K34" s="324"/>
      <c r="L34" s="324"/>
      <c r="M34" s="324"/>
      <c r="N34" s="109"/>
      <c r="O34" s="113"/>
      <c r="P34" s="113"/>
      <c r="Q34" s="113"/>
      <c r="R34" s="109"/>
      <c r="S34" s="109"/>
      <c r="T34" s="109"/>
    </row>
    <row r="35" spans="1:20" s="57" customFormat="1" x14ac:dyDescent="0.2">
      <c r="A35" s="68"/>
      <c r="B35" s="45" t="s">
        <v>12</v>
      </c>
      <c r="C35" s="45">
        <v>22254</v>
      </c>
      <c r="D35" s="45">
        <v>19668</v>
      </c>
      <c r="E35" s="45">
        <v>1612</v>
      </c>
      <c r="F35" s="45">
        <v>594</v>
      </c>
      <c r="G35" s="45">
        <v>277</v>
      </c>
      <c r="H35" s="45">
        <v>103</v>
      </c>
      <c r="I35" s="45">
        <v>3859933</v>
      </c>
      <c r="J35" s="45">
        <v>31763338</v>
      </c>
      <c r="K35" s="45">
        <v>327887.78149999998</v>
      </c>
      <c r="L35" s="45">
        <v>11389.55</v>
      </c>
      <c r="M35" s="45">
        <v>339277.3358</v>
      </c>
      <c r="N35" s="69"/>
      <c r="O35" s="71"/>
      <c r="P35" s="71"/>
      <c r="Q35" s="71"/>
      <c r="R35" s="69"/>
      <c r="S35" s="69"/>
      <c r="T35" s="69"/>
    </row>
    <row r="36" spans="1:20" s="57" customFormat="1" x14ac:dyDescent="0.2">
      <c r="A36" s="68"/>
      <c r="B36" s="85"/>
      <c r="C36" s="70"/>
      <c r="D36" s="70"/>
      <c r="E36" s="70"/>
      <c r="F36" s="70"/>
      <c r="G36" s="70"/>
      <c r="H36" s="70"/>
      <c r="I36" s="70"/>
      <c r="J36" s="70"/>
      <c r="K36" s="70"/>
      <c r="L36" s="70"/>
      <c r="M36" s="70"/>
      <c r="N36" s="69"/>
      <c r="O36" s="69"/>
      <c r="P36" s="69"/>
      <c r="Q36" s="69"/>
      <c r="R36" s="69"/>
      <c r="S36" s="69"/>
      <c r="T36" s="69"/>
    </row>
    <row r="37" spans="1:20" s="57" customFormat="1" x14ac:dyDescent="0.2">
      <c r="A37" s="68"/>
      <c r="B37" s="107" t="s">
        <v>553</v>
      </c>
      <c r="C37" s="70"/>
      <c r="D37" s="70"/>
      <c r="E37" s="70"/>
      <c r="F37" s="70"/>
      <c r="G37" s="70"/>
      <c r="H37" s="70"/>
      <c r="I37" s="70"/>
      <c r="J37" s="70"/>
      <c r="K37" s="70"/>
      <c r="L37" s="70"/>
      <c r="M37" s="70"/>
      <c r="N37" s="69"/>
      <c r="O37" s="69"/>
      <c r="P37" s="69"/>
      <c r="Q37" s="69"/>
      <c r="R37" s="69"/>
      <c r="S37" s="69"/>
      <c r="T37" s="69"/>
    </row>
    <row r="38" spans="1:20" s="57" customFormat="1" x14ac:dyDescent="0.2">
      <c r="A38" s="68"/>
      <c r="B38" s="85"/>
      <c r="C38" s="70"/>
      <c r="D38" s="70"/>
      <c r="E38" s="70"/>
      <c r="F38" s="70"/>
      <c r="G38" s="70"/>
      <c r="H38" s="70"/>
      <c r="I38" s="70"/>
      <c r="J38" s="70"/>
      <c r="K38" s="70"/>
      <c r="L38" s="70"/>
      <c r="M38" s="70"/>
      <c r="N38" s="69"/>
      <c r="O38" s="69"/>
      <c r="P38" s="69"/>
      <c r="Q38" s="69"/>
      <c r="R38" s="69"/>
      <c r="S38" s="69"/>
      <c r="T38" s="69"/>
    </row>
    <row r="39" spans="1:20" s="57" customFormat="1" x14ac:dyDescent="0.2">
      <c r="A39" s="68"/>
      <c r="B39" s="85"/>
      <c r="C39" s="70"/>
      <c r="D39" s="70"/>
      <c r="E39" s="70"/>
      <c r="F39" s="70"/>
      <c r="G39" s="70"/>
      <c r="H39" s="70"/>
      <c r="I39" s="70"/>
      <c r="J39" s="70"/>
      <c r="K39" s="70"/>
      <c r="L39" s="70"/>
      <c r="M39" s="70"/>
      <c r="N39" s="69"/>
      <c r="O39" s="69"/>
      <c r="P39" s="69"/>
      <c r="Q39" s="69"/>
      <c r="R39" s="69"/>
      <c r="S39" s="69"/>
      <c r="T39" s="69"/>
    </row>
    <row r="40" spans="1:20" s="57" customFormat="1" x14ac:dyDescent="0.2">
      <c r="A40" s="68"/>
      <c r="B40" s="85"/>
      <c r="C40" s="70"/>
      <c r="D40" s="70"/>
      <c r="E40" s="70"/>
      <c r="F40" s="70"/>
      <c r="G40" s="70"/>
      <c r="H40" s="70"/>
      <c r="I40" s="70"/>
      <c r="J40" s="70"/>
      <c r="K40" s="70"/>
      <c r="L40" s="70"/>
      <c r="M40" s="70"/>
      <c r="N40" s="69"/>
      <c r="O40" s="69"/>
      <c r="P40" s="69"/>
      <c r="Q40" s="69"/>
      <c r="R40" s="69"/>
      <c r="S40" s="69"/>
      <c r="T40" s="69"/>
    </row>
    <row r="41" spans="1:20" s="57" customFormat="1" x14ac:dyDescent="0.2">
      <c r="A41" s="68"/>
      <c r="B41" s="85"/>
      <c r="C41" s="70"/>
      <c r="D41" s="70"/>
      <c r="E41" s="70"/>
      <c r="F41" s="70"/>
      <c r="G41" s="70"/>
      <c r="H41" s="70"/>
      <c r="I41" s="70"/>
      <c r="J41" s="70"/>
      <c r="K41" s="70"/>
      <c r="L41" s="70"/>
      <c r="M41" s="70"/>
      <c r="N41" s="69"/>
      <c r="O41" s="69"/>
      <c r="P41" s="69"/>
      <c r="Q41" s="69"/>
      <c r="R41" s="69"/>
      <c r="S41" s="69"/>
      <c r="T41" s="69"/>
    </row>
    <row r="42" spans="1:20" s="57" customFormat="1" x14ac:dyDescent="0.2">
      <c r="A42" s="68"/>
      <c r="B42" s="85"/>
      <c r="C42" s="70"/>
      <c r="D42" s="70"/>
      <c r="E42" s="70"/>
      <c r="F42" s="70"/>
      <c r="G42" s="70"/>
      <c r="H42" s="70"/>
      <c r="I42" s="70"/>
      <c r="J42" s="70"/>
      <c r="K42" s="70"/>
      <c r="L42" s="70"/>
      <c r="M42" s="70"/>
      <c r="N42" s="69"/>
      <c r="O42" s="69"/>
      <c r="P42" s="69"/>
      <c r="Q42" s="69"/>
      <c r="R42" s="69"/>
      <c r="S42" s="69"/>
      <c r="T42" s="69"/>
    </row>
    <row r="43" spans="1:20" s="57" customFormat="1" x14ac:dyDescent="0.2">
      <c r="A43" s="68"/>
      <c r="B43" s="85"/>
      <c r="C43" s="70"/>
      <c r="D43" s="70"/>
      <c r="E43" s="70"/>
      <c r="F43" s="70"/>
      <c r="G43" s="70"/>
      <c r="H43" s="70"/>
      <c r="I43" s="70"/>
      <c r="J43" s="70"/>
      <c r="K43" s="70"/>
      <c r="L43" s="70"/>
      <c r="M43" s="70"/>
      <c r="N43" s="69"/>
      <c r="O43" s="69"/>
      <c r="P43" s="69"/>
      <c r="Q43" s="69"/>
      <c r="R43" s="69"/>
      <c r="S43" s="69"/>
      <c r="T43" s="69"/>
    </row>
    <row r="44" spans="1:20" s="57" customFormat="1" x14ac:dyDescent="0.2">
      <c r="A44" s="68"/>
      <c r="B44" s="85"/>
      <c r="C44" s="70"/>
      <c r="D44" s="70"/>
      <c r="E44" s="70"/>
      <c r="F44" s="70"/>
      <c r="G44" s="70"/>
      <c r="H44" s="70"/>
      <c r="I44" s="70"/>
      <c r="J44" s="70"/>
      <c r="K44" s="70"/>
      <c r="L44" s="70"/>
      <c r="M44" s="70"/>
      <c r="N44" s="69"/>
      <c r="O44" s="69"/>
      <c r="P44" s="69"/>
      <c r="Q44" s="69"/>
      <c r="R44" s="69"/>
      <c r="S44" s="69"/>
      <c r="T44" s="69"/>
    </row>
    <row r="45" spans="1:20" s="57" customFormat="1" x14ac:dyDescent="0.2">
      <c r="A45" s="68"/>
      <c r="B45" s="85"/>
      <c r="C45" s="70"/>
      <c r="D45" s="70"/>
      <c r="E45" s="70"/>
      <c r="F45" s="70"/>
      <c r="G45" s="70"/>
      <c r="H45" s="70"/>
      <c r="I45" s="70"/>
      <c r="J45" s="70"/>
      <c r="K45" s="70"/>
      <c r="L45" s="70"/>
      <c r="M45" s="70"/>
      <c r="N45" s="69"/>
      <c r="O45" s="69"/>
      <c r="P45" s="69"/>
      <c r="Q45" s="69"/>
      <c r="R45" s="69"/>
      <c r="S45" s="69"/>
      <c r="T45" s="69"/>
    </row>
    <row r="46" spans="1:20" s="57" customFormat="1" x14ac:dyDescent="0.2">
      <c r="A46" s="68"/>
      <c r="B46" s="85"/>
      <c r="C46" s="70"/>
      <c r="D46" s="70"/>
      <c r="E46" s="70"/>
      <c r="F46" s="70"/>
      <c r="G46" s="70"/>
      <c r="H46" s="70"/>
      <c r="I46" s="70"/>
      <c r="J46" s="70"/>
      <c r="K46" s="70"/>
      <c r="L46" s="70"/>
      <c r="M46" s="70"/>
      <c r="N46" s="69"/>
      <c r="O46" s="69"/>
      <c r="P46" s="69"/>
      <c r="Q46" s="69"/>
      <c r="R46" s="69"/>
      <c r="S46" s="69"/>
      <c r="T46" s="69"/>
    </row>
    <row r="47" spans="1:20" s="57" customFormat="1" x14ac:dyDescent="0.2">
      <c r="A47" s="68"/>
      <c r="B47" s="85"/>
      <c r="C47" s="70"/>
      <c r="D47" s="70"/>
      <c r="E47" s="70"/>
      <c r="F47" s="70"/>
      <c r="G47" s="70"/>
      <c r="H47" s="70"/>
      <c r="I47" s="70"/>
      <c r="J47" s="70"/>
      <c r="K47" s="70"/>
      <c r="L47" s="70"/>
      <c r="M47" s="70"/>
      <c r="N47" s="69"/>
      <c r="O47" s="69"/>
      <c r="P47" s="69"/>
      <c r="Q47" s="69"/>
      <c r="R47" s="69"/>
      <c r="S47" s="69"/>
      <c r="T47" s="69"/>
    </row>
    <row r="48" spans="1:20" s="57" customFormat="1" x14ac:dyDescent="0.2">
      <c r="A48" s="68"/>
      <c r="B48" s="85"/>
      <c r="C48" s="70"/>
      <c r="D48" s="70"/>
      <c r="E48" s="70"/>
      <c r="F48" s="70"/>
      <c r="G48" s="70"/>
      <c r="H48" s="70"/>
      <c r="I48" s="70"/>
      <c r="J48" s="70"/>
      <c r="K48" s="70"/>
      <c r="L48" s="70"/>
      <c r="M48" s="70"/>
      <c r="N48" s="69"/>
      <c r="O48" s="69"/>
      <c r="P48" s="69"/>
      <c r="Q48" s="69"/>
      <c r="R48" s="69"/>
      <c r="S48" s="69"/>
      <c r="T48" s="69"/>
    </row>
    <row r="49" spans="1:20" s="57" customFormat="1" x14ac:dyDescent="0.2">
      <c r="A49" s="68"/>
      <c r="B49" s="85"/>
      <c r="C49" s="70"/>
      <c r="D49" s="70"/>
      <c r="E49" s="70"/>
      <c r="F49" s="70"/>
      <c r="G49" s="70"/>
      <c r="H49" s="70"/>
      <c r="I49" s="70"/>
      <c r="J49" s="70"/>
      <c r="K49" s="70"/>
      <c r="L49" s="70"/>
      <c r="M49" s="70"/>
      <c r="N49" s="69"/>
      <c r="O49" s="69"/>
      <c r="P49" s="69"/>
      <c r="Q49" s="69"/>
      <c r="R49" s="69"/>
      <c r="S49" s="69"/>
      <c r="T49" s="69"/>
    </row>
    <row r="50" spans="1:20" s="57" customFormat="1" x14ac:dyDescent="0.2">
      <c r="A50" s="68"/>
      <c r="B50" s="85"/>
      <c r="C50" s="70"/>
      <c r="D50" s="70"/>
      <c r="E50" s="70"/>
      <c r="F50" s="70"/>
      <c r="G50" s="70"/>
      <c r="H50" s="70"/>
      <c r="I50" s="70"/>
      <c r="J50" s="70"/>
      <c r="K50" s="70"/>
      <c r="L50" s="70"/>
      <c r="M50" s="70"/>
      <c r="N50" s="69"/>
      <c r="O50" s="69"/>
      <c r="P50" s="69"/>
      <c r="Q50" s="69"/>
      <c r="R50" s="69"/>
      <c r="S50" s="69"/>
      <c r="T50" s="69"/>
    </row>
    <row r="51" spans="1:20" s="57" customFormat="1" x14ac:dyDescent="0.2">
      <c r="A51" s="68"/>
      <c r="B51" s="85"/>
      <c r="C51" s="70"/>
      <c r="D51" s="70"/>
      <c r="E51" s="70"/>
      <c r="F51" s="70"/>
      <c r="G51" s="70"/>
      <c r="H51" s="70"/>
      <c r="I51" s="70"/>
      <c r="J51" s="70"/>
      <c r="K51" s="70"/>
      <c r="L51" s="70"/>
      <c r="M51" s="70"/>
      <c r="N51" s="69"/>
      <c r="O51" s="69"/>
      <c r="P51" s="69"/>
      <c r="Q51" s="69"/>
      <c r="R51" s="69"/>
      <c r="S51" s="69"/>
      <c r="T51" s="69"/>
    </row>
    <row r="52" spans="1:20" s="57" customFormat="1" x14ac:dyDescent="0.2">
      <c r="A52" s="68"/>
      <c r="B52" s="85"/>
      <c r="C52" s="70"/>
      <c r="D52" s="70"/>
      <c r="E52" s="70"/>
      <c r="F52" s="70"/>
      <c r="G52" s="70"/>
      <c r="H52" s="70"/>
      <c r="I52" s="70"/>
      <c r="J52" s="70"/>
      <c r="K52" s="70"/>
      <c r="L52" s="70"/>
      <c r="M52" s="70"/>
      <c r="N52" s="69"/>
      <c r="O52" s="69"/>
      <c r="P52" s="69"/>
      <c r="Q52" s="69"/>
      <c r="R52" s="69"/>
      <c r="S52" s="69"/>
      <c r="T52" s="69"/>
    </row>
    <row r="53" spans="1:20" s="57" customFormat="1" x14ac:dyDescent="0.2">
      <c r="A53" s="68"/>
      <c r="B53" s="85"/>
      <c r="C53" s="70"/>
      <c r="D53" s="70"/>
      <c r="E53" s="70"/>
      <c r="F53" s="70"/>
      <c r="G53" s="70"/>
      <c r="H53" s="70"/>
      <c r="I53" s="70"/>
      <c r="J53" s="70"/>
      <c r="K53" s="70"/>
      <c r="L53" s="70"/>
      <c r="M53" s="70"/>
      <c r="N53" s="69"/>
      <c r="O53" s="69"/>
      <c r="P53" s="69"/>
      <c r="Q53" s="69"/>
      <c r="R53" s="69"/>
      <c r="S53" s="69"/>
      <c r="T53" s="69"/>
    </row>
    <row r="54" spans="1:20" s="57" customFormat="1" x14ac:dyDescent="0.2">
      <c r="A54" s="68"/>
      <c r="B54" s="85"/>
      <c r="C54" s="70"/>
      <c r="D54" s="70"/>
      <c r="E54" s="70"/>
      <c r="F54" s="70"/>
      <c r="G54" s="70"/>
      <c r="H54" s="70"/>
      <c r="I54" s="70"/>
      <c r="J54" s="70"/>
      <c r="K54" s="70"/>
      <c r="L54" s="70"/>
      <c r="M54" s="70"/>
      <c r="N54" s="69"/>
      <c r="O54" s="69"/>
      <c r="P54" s="69"/>
      <c r="Q54" s="69"/>
      <c r="R54" s="69"/>
      <c r="S54" s="69"/>
      <c r="T54" s="69"/>
    </row>
    <row r="55" spans="1:20" s="57" customFormat="1" x14ac:dyDescent="0.2">
      <c r="A55" s="68"/>
      <c r="B55" s="85"/>
      <c r="C55" s="70"/>
      <c r="D55" s="70"/>
      <c r="E55" s="70"/>
      <c r="F55" s="70"/>
      <c r="G55" s="70"/>
      <c r="H55" s="70"/>
      <c r="I55" s="70"/>
      <c r="J55" s="70"/>
      <c r="K55" s="70"/>
      <c r="L55" s="70"/>
      <c r="M55" s="70"/>
      <c r="N55" s="69"/>
      <c r="O55" s="69"/>
      <c r="P55" s="69"/>
      <c r="Q55" s="69"/>
      <c r="R55" s="69"/>
      <c r="S55" s="69"/>
      <c r="T55" s="69"/>
    </row>
    <row r="56" spans="1:20" s="57" customFormat="1" x14ac:dyDescent="0.2">
      <c r="A56" s="68"/>
      <c r="B56" s="85"/>
      <c r="C56" s="70"/>
      <c r="D56" s="70"/>
      <c r="E56" s="70"/>
      <c r="F56" s="70"/>
      <c r="G56" s="70"/>
      <c r="H56" s="70"/>
      <c r="I56" s="70"/>
      <c r="J56" s="70"/>
      <c r="K56" s="70"/>
      <c r="L56" s="70"/>
      <c r="M56" s="70"/>
      <c r="N56" s="69"/>
      <c r="O56" s="69"/>
      <c r="P56" s="69"/>
      <c r="Q56" s="69"/>
      <c r="R56" s="69"/>
      <c r="S56" s="69"/>
      <c r="T56" s="69"/>
    </row>
    <row r="57" spans="1:20" s="57" customFormat="1" x14ac:dyDescent="0.2">
      <c r="A57" s="68"/>
      <c r="B57" s="85"/>
      <c r="C57" s="70"/>
      <c r="D57" s="70"/>
      <c r="E57" s="70"/>
      <c r="F57" s="70"/>
      <c r="G57" s="70"/>
      <c r="H57" s="70"/>
      <c r="I57" s="70"/>
      <c r="J57" s="70"/>
      <c r="K57" s="70"/>
      <c r="L57" s="70"/>
      <c r="M57" s="70"/>
      <c r="N57" s="69"/>
      <c r="O57" s="69"/>
      <c r="P57" s="69"/>
      <c r="Q57" s="69"/>
      <c r="R57" s="69"/>
      <c r="S57" s="69"/>
      <c r="T57" s="69"/>
    </row>
    <row r="58" spans="1:20" s="57" customFormat="1" x14ac:dyDescent="0.2">
      <c r="A58" s="68"/>
      <c r="B58" s="85"/>
      <c r="C58" s="70"/>
      <c r="D58" s="70"/>
      <c r="E58" s="70"/>
      <c r="F58" s="70"/>
      <c r="G58" s="70"/>
      <c r="H58" s="70"/>
      <c r="I58" s="70"/>
      <c r="J58" s="70"/>
      <c r="K58" s="70"/>
      <c r="L58" s="70"/>
      <c r="M58" s="70"/>
      <c r="N58" s="69"/>
      <c r="O58" s="69"/>
      <c r="P58" s="69"/>
      <c r="Q58" s="69"/>
      <c r="R58" s="69"/>
      <c r="S58" s="69"/>
      <c r="T58" s="69"/>
    </row>
    <row r="59" spans="1:20" s="57" customFormat="1" x14ac:dyDescent="0.2">
      <c r="A59" s="68"/>
      <c r="B59" s="85"/>
      <c r="C59" s="70"/>
      <c r="D59" s="70"/>
      <c r="E59" s="70"/>
      <c r="F59" s="70"/>
      <c r="G59" s="70"/>
      <c r="H59" s="70"/>
      <c r="I59" s="70"/>
      <c r="J59" s="70"/>
      <c r="K59" s="70"/>
      <c r="L59" s="70"/>
      <c r="M59" s="70"/>
      <c r="N59" s="69"/>
      <c r="O59" s="69"/>
      <c r="P59" s="69"/>
      <c r="Q59" s="69"/>
      <c r="R59" s="69"/>
      <c r="S59" s="69"/>
      <c r="T59" s="69"/>
    </row>
    <row r="60" spans="1:20" s="57" customFormat="1" x14ac:dyDescent="0.2">
      <c r="A60" s="68"/>
      <c r="B60" s="85"/>
      <c r="C60" s="70"/>
      <c r="D60" s="70"/>
      <c r="E60" s="70"/>
      <c r="F60" s="70"/>
      <c r="G60" s="70"/>
      <c r="H60" s="70"/>
      <c r="I60" s="70"/>
      <c r="J60" s="70"/>
      <c r="K60" s="70"/>
      <c r="L60" s="70"/>
      <c r="M60" s="70"/>
      <c r="N60" s="69"/>
      <c r="O60" s="69"/>
      <c r="P60" s="69"/>
      <c r="Q60" s="69"/>
      <c r="R60" s="69"/>
      <c r="S60" s="69"/>
      <c r="T60" s="69"/>
    </row>
    <row r="61" spans="1:20" s="57" customFormat="1" x14ac:dyDescent="0.2">
      <c r="A61" s="68"/>
      <c r="B61" s="85"/>
      <c r="C61" s="70"/>
      <c r="D61" s="70"/>
      <c r="E61" s="70"/>
      <c r="F61" s="70"/>
      <c r="G61" s="70"/>
      <c r="H61" s="70"/>
      <c r="I61" s="70"/>
      <c r="J61" s="70"/>
      <c r="K61" s="70"/>
      <c r="L61" s="70"/>
      <c r="M61" s="70"/>
      <c r="N61" s="69"/>
      <c r="O61" s="69"/>
      <c r="P61" s="69"/>
      <c r="Q61" s="69"/>
      <c r="R61" s="69"/>
      <c r="S61" s="69"/>
      <c r="T61" s="69"/>
    </row>
    <row r="62" spans="1:20" s="57" customFormat="1" x14ac:dyDescent="0.2">
      <c r="A62" s="68"/>
      <c r="B62" s="85"/>
      <c r="C62" s="70"/>
      <c r="D62" s="70"/>
      <c r="E62" s="70"/>
      <c r="F62" s="70"/>
      <c r="G62" s="70"/>
      <c r="H62" s="70"/>
      <c r="I62" s="70"/>
      <c r="J62" s="70"/>
      <c r="K62" s="70"/>
      <c r="L62" s="70"/>
      <c r="M62" s="70"/>
      <c r="N62" s="69"/>
      <c r="O62" s="69"/>
      <c r="P62" s="69"/>
      <c r="Q62" s="69"/>
      <c r="R62" s="69"/>
      <c r="S62" s="69"/>
      <c r="T62" s="69"/>
    </row>
    <row r="63" spans="1:20" s="57" customFormat="1" x14ac:dyDescent="0.2">
      <c r="A63" s="68"/>
      <c r="B63" s="85"/>
      <c r="C63" s="70"/>
      <c r="D63" s="70"/>
      <c r="E63" s="70"/>
      <c r="F63" s="70"/>
      <c r="G63" s="70"/>
      <c r="H63" s="70"/>
      <c r="I63" s="70"/>
      <c r="J63" s="70"/>
      <c r="K63" s="70"/>
      <c r="L63" s="70"/>
      <c r="M63" s="70"/>
      <c r="N63" s="69"/>
      <c r="O63" s="69"/>
      <c r="P63" s="69"/>
      <c r="Q63" s="69"/>
      <c r="R63" s="69"/>
      <c r="S63" s="69"/>
      <c r="T63" s="69"/>
    </row>
    <row r="64" spans="1:20" s="57" customFormat="1" x14ac:dyDescent="0.2">
      <c r="A64" s="68"/>
      <c r="B64" s="85"/>
      <c r="C64" s="70"/>
      <c r="D64" s="70"/>
      <c r="E64" s="70"/>
      <c r="F64" s="70"/>
      <c r="G64" s="70"/>
      <c r="H64" s="70"/>
      <c r="I64" s="70"/>
      <c r="J64" s="70"/>
      <c r="K64" s="70"/>
      <c r="L64" s="70"/>
      <c r="M64" s="70"/>
      <c r="N64" s="69"/>
      <c r="O64" s="69"/>
      <c r="P64" s="69"/>
      <c r="Q64" s="69"/>
      <c r="R64" s="69"/>
      <c r="S64" s="69"/>
      <c r="T64" s="69"/>
    </row>
    <row r="65" spans="1:20" s="57" customFormat="1" x14ac:dyDescent="0.2">
      <c r="A65" s="68"/>
      <c r="B65" s="85"/>
      <c r="C65" s="70"/>
      <c r="D65" s="70"/>
      <c r="E65" s="70"/>
      <c r="F65" s="70"/>
      <c r="G65" s="70"/>
      <c r="H65" s="70"/>
      <c r="I65" s="70"/>
      <c r="J65" s="70"/>
      <c r="K65" s="70"/>
      <c r="L65" s="70"/>
      <c r="M65" s="70"/>
      <c r="N65" s="69"/>
      <c r="O65" s="69"/>
      <c r="P65" s="69"/>
      <c r="Q65" s="69"/>
      <c r="R65" s="69"/>
      <c r="S65" s="69"/>
      <c r="T65" s="69"/>
    </row>
    <row r="66" spans="1:20" s="57" customFormat="1" x14ac:dyDescent="0.2">
      <c r="A66" s="68"/>
      <c r="B66" s="85"/>
      <c r="C66" s="70"/>
      <c r="D66" s="70"/>
      <c r="E66" s="70"/>
      <c r="F66" s="70"/>
      <c r="G66" s="70"/>
      <c r="H66" s="70"/>
      <c r="I66" s="70"/>
      <c r="J66" s="70"/>
      <c r="K66" s="70"/>
      <c r="L66" s="70"/>
      <c r="M66" s="70"/>
      <c r="N66" s="69"/>
      <c r="O66" s="69"/>
      <c r="P66" s="69"/>
      <c r="Q66" s="69"/>
      <c r="R66" s="69"/>
      <c r="S66" s="69"/>
      <c r="T66" s="69"/>
    </row>
    <row r="67" spans="1:20" s="57" customFormat="1" x14ac:dyDescent="0.2">
      <c r="A67" s="68"/>
      <c r="B67" s="85"/>
      <c r="C67" s="70"/>
      <c r="D67" s="70"/>
      <c r="E67" s="70"/>
      <c r="F67" s="70"/>
      <c r="G67" s="70"/>
      <c r="H67" s="70"/>
      <c r="I67" s="70"/>
      <c r="J67" s="70"/>
      <c r="K67" s="70"/>
      <c r="L67" s="70"/>
      <c r="M67" s="70"/>
      <c r="N67" s="69"/>
      <c r="O67" s="69"/>
      <c r="P67" s="69"/>
      <c r="Q67" s="69"/>
      <c r="R67" s="69"/>
      <c r="S67" s="69"/>
      <c r="T67" s="69"/>
    </row>
    <row r="68" spans="1:20" s="57" customFormat="1" x14ac:dyDescent="0.2">
      <c r="A68" s="68"/>
      <c r="B68" s="85"/>
      <c r="C68" s="70"/>
      <c r="D68" s="70"/>
      <c r="E68" s="70"/>
      <c r="F68" s="70"/>
      <c r="G68" s="70"/>
      <c r="H68" s="70"/>
      <c r="I68" s="70"/>
      <c r="J68" s="70"/>
      <c r="K68" s="70"/>
      <c r="L68" s="70"/>
      <c r="M68" s="70"/>
      <c r="N68" s="69"/>
      <c r="O68" s="69"/>
      <c r="P68" s="69"/>
      <c r="Q68" s="69"/>
      <c r="R68" s="69"/>
      <c r="S68" s="69"/>
      <c r="T68" s="69"/>
    </row>
    <row r="69" spans="1:20" s="57" customFormat="1" x14ac:dyDescent="0.2">
      <c r="A69" s="68"/>
      <c r="B69" s="85"/>
      <c r="C69" s="70"/>
      <c r="D69" s="70"/>
      <c r="E69" s="70"/>
      <c r="F69" s="70"/>
      <c r="G69" s="70"/>
      <c r="H69" s="70"/>
      <c r="I69" s="70"/>
      <c r="J69" s="70"/>
      <c r="K69" s="70"/>
      <c r="L69" s="70"/>
      <c r="M69" s="70"/>
      <c r="N69" s="69"/>
      <c r="O69" s="69"/>
      <c r="P69" s="69"/>
      <c r="Q69" s="69"/>
      <c r="R69" s="69"/>
      <c r="S69" s="69"/>
      <c r="T69" s="69"/>
    </row>
    <row r="70" spans="1:20" s="57" customFormat="1" x14ac:dyDescent="0.2">
      <c r="A70" s="68"/>
      <c r="B70" s="85"/>
      <c r="C70" s="70"/>
      <c r="D70" s="70"/>
      <c r="E70" s="70"/>
      <c r="F70" s="70"/>
      <c r="G70" s="70"/>
      <c r="H70" s="70"/>
      <c r="I70" s="70"/>
      <c r="J70" s="70"/>
      <c r="K70" s="70"/>
      <c r="L70" s="70"/>
      <c r="M70" s="70"/>
      <c r="N70" s="69"/>
      <c r="O70" s="69"/>
      <c r="P70" s="69"/>
      <c r="Q70" s="69"/>
      <c r="R70" s="69"/>
      <c r="S70" s="69"/>
      <c r="T70" s="69"/>
    </row>
    <row r="71" spans="1:20" s="57" customFormat="1" x14ac:dyDescent="0.2">
      <c r="A71" s="68"/>
      <c r="B71" s="85"/>
      <c r="C71" s="70"/>
      <c r="D71" s="70"/>
      <c r="E71" s="70"/>
      <c r="F71" s="70"/>
      <c r="G71" s="70"/>
      <c r="H71" s="70"/>
      <c r="I71" s="70"/>
      <c r="J71" s="70"/>
      <c r="K71" s="70"/>
      <c r="L71" s="70"/>
      <c r="M71" s="70"/>
      <c r="N71" s="69"/>
      <c r="O71" s="69"/>
      <c r="P71" s="69"/>
      <c r="Q71" s="69"/>
      <c r="R71" s="69"/>
      <c r="S71" s="69"/>
      <c r="T71" s="69"/>
    </row>
    <row r="72" spans="1:20" s="57" customFormat="1" x14ac:dyDescent="0.2">
      <c r="A72" s="68"/>
      <c r="B72" s="85"/>
      <c r="C72" s="70"/>
      <c r="D72" s="70"/>
      <c r="E72" s="70"/>
      <c r="F72" s="70"/>
      <c r="G72" s="70"/>
      <c r="H72" s="70"/>
      <c r="I72" s="70"/>
      <c r="J72" s="70"/>
      <c r="K72" s="70"/>
      <c r="L72" s="70"/>
      <c r="M72" s="70"/>
      <c r="N72" s="69"/>
      <c r="O72" s="69"/>
      <c r="P72" s="69"/>
      <c r="Q72" s="69"/>
      <c r="R72" s="69"/>
      <c r="S72" s="69"/>
      <c r="T72" s="69"/>
    </row>
    <row r="73" spans="1:20" s="57" customFormat="1" ht="12.75" customHeight="1" x14ac:dyDescent="0.2">
      <c r="A73" s="68"/>
      <c r="B73" s="85"/>
      <c r="C73" s="70"/>
      <c r="D73" s="70"/>
      <c r="E73" s="70"/>
      <c r="F73" s="70"/>
      <c r="G73" s="70"/>
      <c r="H73" s="70"/>
      <c r="I73" s="70"/>
      <c r="J73" s="70"/>
      <c r="K73" s="70"/>
      <c r="L73" s="70"/>
      <c r="M73" s="70"/>
      <c r="N73" s="69"/>
      <c r="O73" s="69"/>
      <c r="P73" s="69"/>
      <c r="Q73" s="69"/>
      <c r="R73" s="69"/>
      <c r="S73" s="69"/>
      <c r="T73" s="69"/>
    </row>
    <row r="74" spans="1:20" s="57" customFormat="1" x14ac:dyDescent="0.2">
      <c r="A74" s="68"/>
      <c r="B74" s="85"/>
      <c r="C74" s="70"/>
      <c r="D74" s="70"/>
      <c r="E74" s="70"/>
      <c r="F74" s="70"/>
      <c r="G74" s="70"/>
      <c r="H74" s="70"/>
      <c r="I74" s="70"/>
      <c r="J74" s="70"/>
      <c r="K74" s="70"/>
      <c r="L74" s="70"/>
      <c r="M74" s="70"/>
      <c r="N74" s="69"/>
      <c r="O74" s="69"/>
      <c r="P74" s="69"/>
      <c r="Q74" s="69"/>
      <c r="R74" s="69"/>
      <c r="S74" s="69"/>
      <c r="T74" s="69"/>
    </row>
    <row r="75" spans="1:20" s="57" customFormat="1" x14ac:dyDescent="0.2">
      <c r="A75" s="68"/>
      <c r="B75" s="85"/>
      <c r="C75" s="70"/>
      <c r="D75" s="70"/>
      <c r="E75" s="70"/>
      <c r="F75" s="70"/>
      <c r="G75" s="70"/>
      <c r="H75" s="70"/>
      <c r="I75" s="70"/>
      <c r="J75" s="70"/>
      <c r="K75" s="70"/>
      <c r="L75" s="70"/>
      <c r="M75" s="70"/>
      <c r="N75" s="69"/>
      <c r="O75" s="69"/>
      <c r="P75" s="69"/>
      <c r="Q75" s="69"/>
      <c r="R75" s="69"/>
      <c r="S75" s="69"/>
      <c r="T75" s="69"/>
    </row>
    <row r="76" spans="1:20" s="57" customFormat="1" x14ac:dyDescent="0.2">
      <c r="A76" s="68"/>
      <c r="B76" s="85"/>
      <c r="C76" s="70"/>
      <c r="D76" s="70"/>
      <c r="E76" s="70"/>
      <c r="F76" s="70"/>
      <c r="G76" s="70"/>
      <c r="H76" s="70"/>
      <c r="I76" s="70"/>
      <c r="J76" s="70"/>
      <c r="K76" s="70"/>
      <c r="L76" s="70"/>
      <c r="M76" s="70"/>
      <c r="N76" s="69"/>
      <c r="O76" s="69"/>
      <c r="P76" s="69"/>
      <c r="Q76" s="69"/>
      <c r="R76" s="69"/>
      <c r="S76" s="69"/>
      <c r="T76" s="69"/>
    </row>
    <row r="77" spans="1:20" s="57" customFormat="1" x14ac:dyDescent="0.2">
      <c r="A77" s="68"/>
      <c r="B77" s="85"/>
      <c r="C77" s="70"/>
      <c r="D77" s="70"/>
      <c r="E77" s="70"/>
      <c r="F77" s="70"/>
      <c r="G77" s="70"/>
      <c r="H77" s="70"/>
      <c r="I77" s="70"/>
      <c r="J77" s="70"/>
      <c r="K77" s="70"/>
      <c r="L77" s="70"/>
      <c r="M77" s="70"/>
      <c r="N77" s="69"/>
      <c r="O77" s="69"/>
      <c r="P77" s="69"/>
      <c r="Q77" s="69"/>
      <c r="R77" s="69"/>
      <c r="S77" s="69"/>
      <c r="T77" s="69"/>
    </row>
    <row r="78" spans="1:20" s="57" customFormat="1" ht="12.75" customHeight="1" x14ac:dyDescent="0.2">
      <c r="A78" s="68"/>
      <c r="B78" s="85"/>
      <c r="C78" s="70"/>
      <c r="D78" s="70"/>
      <c r="E78" s="70"/>
      <c r="F78" s="70"/>
      <c r="G78" s="70"/>
      <c r="H78" s="70"/>
      <c r="I78" s="70"/>
      <c r="J78" s="70"/>
      <c r="K78" s="70"/>
      <c r="L78" s="70"/>
      <c r="M78" s="70"/>
      <c r="N78" s="69"/>
      <c r="O78" s="69"/>
      <c r="P78" s="69"/>
      <c r="Q78" s="69"/>
      <c r="R78" s="69"/>
      <c r="S78" s="69"/>
      <c r="T78" s="69"/>
    </row>
    <row r="79" spans="1:20" s="57" customFormat="1" x14ac:dyDescent="0.2">
      <c r="A79" s="68"/>
      <c r="B79" s="85"/>
      <c r="C79" s="70"/>
      <c r="D79" s="70"/>
      <c r="E79" s="70"/>
      <c r="F79" s="70"/>
      <c r="G79" s="70"/>
      <c r="H79" s="70"/>
      <c r="I79" s="70"/>
      <c r="J79" s="70"/>
      <c r="K79" s="70"/>
      <c r="L79" s="70"/>
      <c r="M79" s="70"/>
      <c r="N79" s="69"/>
      <c r="O79" s="69"/>
      <c r="P79" s="69"/>
      <c r="Q79" s="69"/>
      <c r="R79" s="69"/>
      <c r="S79" s="69"/>
      <c r="T79" s="69"/>
    </row>
    <row r="80" spans="1:20" s="57" customFormat="1" x14ac:dyDescent="0.2">
      <c r="A80" s="68"/>
      <c r="B80" s="85"/>
      <c r="C80" s="70"/>
      <c r="D80" s="70"/>
      <c r="E80" s="70"/>
      <c r="F80" s="70"/>
      <c r="G80" s="70"/>
      <c r="H80" s="70"/>
      <c r="I80" s="70"/>
      <c r="J80" s="70"/>
      <c r="K80" s="70"/>
      <c r="L80" s="70"/>
      <c r="M80" s="70"/>
      <c r="N80" s="69"/>
      <c r="O80" s="69"/>
      <c r="P80" s="69"/>
      <c r="Q80" s="69"/>
      <c r="R80" s="69"/>
      <c r="S80" s="69"/>
      <c r="T80" s="69"/>
    </row>
    <row r="81" spans="1:20" s="57" customFormat="1" x14ac:dyDescent="0.2">
      <c r="A81" s="68"/>
      <c r="B81" s="85"/>
      <c r="C81" s="70"/>
      <c r="D81" s="70"/>
      <c r="E81" s="70"/>
      <c r="F81" s="70"/>
      <c r="G81" s="70"/>
      <c r="H81" s="70"/>
      <c r="I81" s="70"/>
      <c r="J81" s="70"/>
      <c r="K81" s="70"/>
      <c r="L81" s="70"/>
      <c r="M81" s="70"/>
      <c r="N81" s="69"/>
      <c r="O81" s="69"/>
      <c r="P81" s="69"/>
      <c r="Q81" s="69"/>
      <c r="R81" s="69"/>
      <c r="S81" s="69"/>
      <c r="T81" s="69"/>
    </row>
    <row r="82" spans="1:20" s="57" customFormat="1" x14ac:dyDescent="0.2">
      <c r="A82" s="68"/>
      <c r="B82" s="85"/>
      <c r="C82" s="70"/>
      <c r="D82" s="70"/>
      <c r="E82" s="70"/>
      <c r="F82" s="70"/>
      <c r="G82" s="70"/>
      <c r="H82" s="70"/>
      <c r="I82" s="70"/>
      <c r="J82" s="70"/>
      <c r="K82" s="70"/>
      <c r="L82" s="70"/>
      <c r="M82" s="70"/>
      <c r="N82" s="69"/>
      <c r="O82" s="69"/>
      <c r="P82" s="69"/>
      <c r="Q82" s="69"/>
      <c r="R82" s="69"/>
      <c r="S82" s="69"/>
      <c r="T82" s="69"/>
    </row>
    <row r="83" spans="1:20" s="57" customFormat="1" x14ac:dyDescent="0.2">
      <c r="A83" s="68"/>
      <c r="B83" s="85"/>
      <c r="C83" s="70"/>
      <c r="D83" s="70"/>
      <c r="E83" s="70"/>
      <c r="F83" s="70"/>
      <c r="G83" s="70"/>
      <c r="H83" s="70"/>
      <c r="I83" s="70"/>
      <c r="J83" s="70"/>
      <c r="K83" s="70"/>
      <c r="L83" s="70"/>
      <c r="M83" s="70"/>
      <c r="N83" s="69"/>
      <c r="O83" s="69"/>
      <c r="P83" s="69"/>
      <c r="Q83" s="69"/>
      <c r="R83" s="69"/>
      <c r="S83" s="69"/>
      <c r="T83" s="69"/>
    </row>
    <row r="84" spans="1:20" s="57" customFormat="1" x14ac:dyDescent="0.2">
      <c r="A84" s="68"/>
      <c r="B84" s="85"/>
      <c r="C84" s="70"/>
      <c r="D84" s="70"/>
      <c r="E84" s="70"/>
      <c r="F84" s="70"/>
      <c r="G84" s="70"/>
      <c r="H84" s="70"/>
      <c r="I84" s="70"/>
      <c r="J84" s="70"/>
      <c r="K84" s="70"/>
      <c r="L84" s="70"/>
      <c r="M84" s="70"/>
      <c r="N84" s="69"/>
      <c r="O84" s="69"/>
      <c r="P84" s="69"/>
      <c r="Q84" s="69"/>
      <c r="R84" s="69"/>
      <c r="S84" s="69"/>
      <c r="T84" s="69"/>
    </row>
    <row r="85" spans="1:20" s="57" customFormat="1" x14ac:dyDescent="0.2">
      <c r="A85" s="68"/>
      <c r="B85" s="85"/>
      <c r="C85" s="70"/>
      <c r="D85" s="70"/>
      <c r="E85" s="70"/>
      <c r="F85" s="70"/>
      <c r="G85" s="70"/>
      <c r="H85" s="70"/>
      <c r="I85" s="70"/>
      <c r="J85" s="70"/>
      <c r="K85" s="70"/>
      <c r="L85" s="70"/>
      <c r="M85" s="70"/>
      <c r="N85" s="69"/>
      <c r="O85" s="69"/>
      <c r="P85" s="69"/>
      <c r="Q85" s="69"/>
      <c r="R85" s="69"/>
      <c r="S85" s="69"/>
      <c r="T85" s="69"/>
    </row>
    <row r="86" spans="1:20" s="57" customFormat="1" x14ac:dyDescent="0.2">
      <c r="A86" s="68"/>
      <c r="B86" s="85"/>
      <c r="C86" s="70"/>
      <c r="D86" s="70"/>
      <c r="E86" s="70"/>
      <c r="F86" s="70"/>
      <c r="G86" s="70"/>
      <c r="H86" s="70"/>
      <c r="I86" s="70"/>
      <c r="J86" s="70"/>
      <c r="K86" s="70"/>
      <c r="L86" s="70"/>
      <c r="M86" s="70"/>
      <c r="N86" s="69"/>
      <c r="O86" s="69"/>
      <c r="P86" s="69"/>
      <c r="Q86" s="69"/>
      <c r="R86" s="69"/>
      <c r="S86" s="69"/>
      <c r="T86" s="69"/>
    </row>
    <row r="87" spans="1:20" s="57" customFormat="1" x14ac:dyDescent="0.2">
      <c r="A87" s="68"/>
      <c r="B87" s="85"/>
      <c r="C87" s="70"/>
      <c r="D87" s="70"/>
      <c r="E87" s="70"/>
      <c r="F87" s="70"/>
      <c r="G87" s="70"/>
      <c r="H87" s="70"/>
      <c r="I87" s="70"/>
      <c r="J87" s="70"/>
      <c r="K87" s="70"/>
      <c r="L87" s="70"/>
      <c r="M87" s="70"/>
      <c r="N87" s="69"/>
      <c r="O87" s="69"/>
      <c r="P87" s="69"/>
      <c r="Q87" s="69"/>
      <c r="R87" s="69"/>
      <c r="S87" s="69"/>
      <c r="T87" s="69"/>
    </row>
    <row r="88" spans="1:20" s="57" customFormat="1" x14ac:dyDescent="0.2">
      <c r="A88" s="68"/>
      <c r="B88" s="85"/>
      <c r="C88" s="70"/>
      <c r="D88" s="70"/>
      <c r="E88" s="70"/>
      <c r="F88" s="70"/>
      <c r="G88" s="70"/>
      <c r="H88" s="70"/>
      <c r="I88" s="70"/>
      <c r="J88" s="70"/>
      <c r="K88" s="70"/>
      <c r="L88" s="70"/>
      <c r="M88" s="70"/>
      <c r="N88" s="69"/>
      <c r="O88" s="69"/>
      <c r="P88" s="69"/>
      <c r="Q88" s="69"/>
      <c r="R88" s="69"/>
      <c r="S88" s="69"/>
      <c r="T88" s="69"/>
    </row>
    <row r="89" spans="1:20" s="57" customFormat="1" x14ac:dyDescent="0.2">
      <c r="A89" s="68"/>
      <c r="B89" s="85"/>
      <c r="C89" s="70"/>
      <c r="D89" s="70"/>
      <c r="E89" s="70"/>
      <c r="F89" s="70"/>
      <c r="G89" s="70"/>
      <c r="H89" s="70"/>
      <c r="I89" s="70"/>
      <c r="J89" s="70"/>
      <c r="K89" s="70"/>
      <c r="L89" s="70"/>
      <c r="M89" s="70"/>
      <c r="N89" s="69"/>
      <c r="O89" s="69"/>
      <c r="P89" s="69"/>
      <c r="Q89" s="69"/>
      <c r="R89" s="69"/>
      <c r="S89" s="69"/>
      <c r="T89" s="69"/>
    </row>
    <row r="90" spans="1:20" s="57" customFormat="1" x14ac:dyDescent="0.2">
      <c r="A90" s="68"/>
      <c r="B90" s="85"/>
      <c r="C90" s="70"/>
      <c r="D90" s="70"/>
      <c r="E90" s="70"/>
      <c r="F90" s="70"/>
      <c r="G90" s="70"/>
      <c r="H90" s="70"/>
      <c r="I90" s="70"/>
      <c r="J90" s="70"/>
      <c r="K90" s="70"/>
      <c r="L90" s="70"/>
      <c r="M90" s="70"/>
      <c r="N90" s="69"/>
      <c r="O90" s="69"/>
      <c r="P90" s="69"/>
      <c r="Q90" s="69"/>
      <c r="R90" s="69"/>
      <c r="S90" s="69"/>
      <c r="T90" s="69"/>
    </row>
    <row r="91" spans="1:20" s="57" customFormat="1" x14ac:dyDescent="0.2">
      <c r="A91" s="68"/>
      <c r="B91" s="85"/>
      <c r="C91" s="70"/>
      <c r="D91" s="70"/>
      <c r="E91" s="70"/>
      <c r="F91" s="70"/>
      <c r="G91" s="70"/>
      <c r="H91" s="70"/>
      <c r="I91" s="70"/>
      <c r="J91" s="70"/>
      <c r="K91" s="70"/>
      <c r="L91" s="70"/>
      <c r="M91" s="70"/>
      <c r="N91" s="69"/>
      <c r="O91" s="69"/>
      <c r="P91" s="69"/>
      <c r="Q91" s="69"/>
      <c r="R91" s="69"/>
      <c r="S91" s="69"/>
      <c r="T91" s="69"/>
    </row>
    <row r="92" spans="1:20" s="57" customFormat="1" x14ac:dyDescent="0.2">
      <c r="A92" s="68"/>
      <c r="B92" s="85"/>
      <c r="C92" s="70"/>
      <c r="D92" s="70"/>
      <c r="E92" s="70"/>
      <c r="F92" s="70"/>
      <c r="G92" s="70"/>
      <c r="H92" s="70"/>
      <c r="I92" s="70"/>
      <c r="J92" s="70"/>
      <c r="K92" s="70"/>
      <c r="L92" s="70"/>
      <c r="M92" s="70"/>
      <c r="N92" s="69"/>
      <c r="O92" s="69"/>
      <c r="P92" s="69"/>
      <c r="Q92" s="69"/>
      <c r="R92" s="69"/>
      <c r="S92" s="69"/>
      <c r="T92" s="69"/>
    </row>
    <row r="93" spans="1:20" s="57" customFormat="1" x14ac:dyDescent="0.2">
      <c r="A93" s="68"/>
      <c r="B93" s="85"/>
      <c r="C93" s="70"/>
      <c r="D93" s="70"/>
      <c r="E93" s="70"/>
      <c r="F93" s="70"/>
      <c r="G93" s="70"/>
      <c r="H93" s="70"/>
      <c r="I93" s="70"/>
      <c r="J93" s="70"/>
      <c r="K93" s="70"/>
      <c r="L93" s="70"/>
      <c r="M93" s="70"/>
      <c r="N93" s="69"/>
      <c r="O93" s="69"/>
      <c r="P93" s="69"/>
      <c r="Q93" s="69"/>
      <c r="R93" s="69"/>
      <c r="S93" s="69"/>
      <c r="T93" s="69"/>
    </row>
    <row r="94" spans="1:20" s="57" customFormat="1" x14ac:dyDescent="0.2">
      <c r="A94" s="68"/>
      <c r="B94" s="85"/>
      <c r="C94" s="70"/>
      <c r="D94" s="70"/>
      <c r="E94" s="70"/>
      <c r="F94" s="70"/>
      <c r="G94" s="70"/>
      <c r="H94" s="70"/>
      <c r="I94" s="70"/>
      <c r="J94" s="70"/>
      <c r="K94" s="70"/>
      <c r="L94" s="70"/>
      <c r="M94" s="70"/>
      <c r="N94" s="69"/>
      <c r="O94" s="69"/>
      <c r="P94" s="69"/>
      <c r="Q94" s="69"/>
      <c r="R94" s="69"/>
      <c r="S94" s="69"/>
      <c r="T94" s="69"/>
    </row>
    <row r="95" spans="1:20" s="57" customFormat="1" x14ac:dyDescent="0.2">
      <c r="A95" s="68"/>
      <c r="B95" s="85"/>
      <c r="C95" s="70"/>
      <c r="D95" s="70"/>
      <c r="E95" s="70"/>
      <c r="F95" s="70"/>
      <c r="G95" s="70"/>
      <c r="H95" s="70"/>
      <c r="I95" s="70"/>
      <c r="J95" s="70"/>
      <c r="K95" s="70"/>
      <c r="L95" s="70"/>
      <c r="M95" s="70"/>
      <c r="N95" s="69"/>
      <c r="O95" s="69"/>
      <c r="P95" s="69"/>
      <c r="Q95" s="69"/>
      <c r="R95" s="69"/>
      <c r="S95" s="69"/>
      <c r="T95" s="69"/>
    </row>
    <row r="96" spans="1:20" s="57" customFormat="1" x14ac:dyDescent="0.2">
      <c r="A96" s="68"/>
      <c r="B96" s="85"/>
      <c r="C96" s="70"/>
      <c r="D96" s="70"/>
      <c r="E96" s="70"/>
      <c r="F96" s="70"/>
      <c r="G96" s="70"/>
      <c r="H96" s="70"/>
      <c r="I96" s="70"/>
      <c r="J96" s="70"/>
      <c r="K96" s="70"/>
      <c r="L96" s="70"/>
      <c r="M96" s="70"/>
      <c r="N96" s="69"/>
      <c r="O96" s="69"/>
      <c r="P96" s="69"/>
      <c r="Q96" s="69"/>
      <c r="R96" s="69"/>
      <c r="S96" s="69"/>
      <c r="T96" s="69"/>
    </row>
    <row r="97" spans="1:20" s="57" customFormat="1" x14ac:dyDescent="0.2">
      <c r="A97" s="68"/>
      <c r="B97" s="85"/>
      <c r="C97" s="70"/>
      <c r="D97" s="70"/>
      <c r="E97" s="70"/>
      <c r="F97" s="70"/>
      <c r="G97" s="70"/>
      <c r="H97" s="70"/>
      <c r="I97" s="70"/>
      <c r="J97" s="70"/>
      <c r="K97" s="70"/>
      <c r="L97" s="70"/>
      <c r="M97" s="70"/>
      <c r="N97" s="69"/>
      <c r="O97" s="69"/>
      <c r="P97" s="69"/>
      <c r="Q97" s="69"/>
      <c r="R97" s="69"/>
      <c r="S97" s="69"/>
      <c r="T97" s="69"/>
    </row>
    <row r="98" spans="1:20" s="57" customFormat="1" x14ac:dyDescent="0.2">
      <c r="A98" s="68"/>
      <c r="B98" s="85"/>
      <c r="C98" s="70"/>
      <c r="D98" s="70"/>
      <c r="E98" s="70"/>
      <c r="F98" s="70"/>
      <c r="G98" s="70"/>
      <c r="H98" s="70"/>
      <c r="I98" s="70"/>
      <c r="J98" s="70"/>
      <c r="K98" s="70"/>
      <c r="L98" s="70"/>
      <c r="M98" s="70"/>
      <c r="N98" s="69"/>
      <c r="O98" s="69"/>
      <c r="P98" s="69"/>
      <c r="Q98" s="69"/>
      <c r="R98" s="69"/>
      <c r="S98" s="69"/>
      <c r="T98" s="69"/>
    </row>
    <row r="99" spans="1:20" s="57" customFormat="1" x14ac:dyDescent="0.2">
      <c r="A99" s="68"/>
      <c r="B99" s="85"/>
      <c r="C99" s="70"/>
      <c r="D99" s="70"/>
      <c r="E99" s="70"/>
      <c r="F99" s="70"/>
      <c r="G99" s="70"/>
      <c r="H99" s="70"/>
      <c r="I99" s="70"/>
      <c r="J99" s="70"/>
      <c r="K99" s="70"/>
      <c r="L99" s="70"/>
      <c r="M99" s="70"/>
      <c r="N99" s="69"/>
      <c r="O99" s="69"/>
      <c r="P99" s="69"/>
      <c r="Q99" s="69"/>
      <c r="R99" s="69"/>
      <c r="S99" s="69"/>
      <c r="T99" s="69"/>
    </row>
    <row r="100" spans="1:20" s="57" customFormat="1" x14ac:dyDescent="0.2">
      <c r="A100" s="68"/>
      <c r="B100" s="85"/>
      <c r="C100" s="70"/>
      <c r="D100" s="70"/>
      <c r="E100" s="70"/>
      <c r="F100" s="70"/>
      <c r="G100" s="70"/>
      <c r="H100" s="70"/>
      <c r="I100" s="70"/>
      <c r="J100" s="70"/>
      <c r="K100" s="70"/>
      <c r="L100" s="70"/>
      <c r="M100" s="70"/>
      <c r="N100" s="69"/>
      <c r="O100" s="69"/>
      <c r="P100" s="69"/>
      <c r="Q100" s="69"/>
      <c r="R100" s="69"/>
      <c r="S100" s="69"/>
      <c r="T100" s="69"/>
    </row>
    <row r="101" spans="1:20" s="57" customFormat="1" x14ac:dyDescent="0.2">
      <c r="A101" s="68"/>
      <c r="B101" s="85"/>
      <c r="C101" s="70"/>
      <c r="D101" s="70"/>
      <c r="E101" s="70"/>
      <c r="F101" s="70"/>
      <c r="G101" s="70"/>
      <c r="H101" s="70"/>
      <c r="I101" s="70"/>
      <c r="J101" s="70"/>
      <c r="K101" s="70"/>
      <c r="L101" s="70"/>
      <c r="M101" s="70"/>
      <c r="N101" s="69"/>
      <c r="O101" s="69"/>
      <c r="P101" s="69"/>
      <c r="Q101" s="69"/>
      <c r="R101" s="69"/>
      <c r="S101" s="69"/>
      <c r="T101" s="69"/>
    </row>
    <row r="102" spans="1:20" s="57" customFormat="1" x14ac:dyDescent="0.2">
      <c r="A102" s="68"/>
      <c r="B102" s="85"/>
      <c r="C102" s="70"/>
      <c r="D102" s="70"/>
      <c r="E102" s="70"/>
      <c r="F102" s="70"/>
      <c r="G102" s="70"/>
      <c r="H102" s="70"/>
      <c r="I102" s="70"/>
      <c r="J102" s="70"/>
      <c r="K102" s="70"/>
      <c r="L102" s="70"/>
      <c r="M102" s="70"/>
      <c r="N102" s="69"/>
      <c r="O102" s="69"/>
      <c r="P102" s="69"/>
      <c r="Q102" s="69"/>
      <c r="R102" s="69"/>
      <c r="S102" s="69"/>
      <c r="T102" s="69"/>
    </row>
    <row r="103" spans="1:20" s="57" customFormat="1" x14ac:dyDescent="0.2">
      <c r="A103" s="68"/>
      <c r="B103" s="85"/>
      <c r="C103" s="70"/>
      <c r="D103" s="70"/>
      <c r="E103" s="70"/>
      <c r="F103" s="70"/>
      <c r="G103" s="70"/>
      <c r="H103" s="70"/>
      <c r="I103" s="70"/>
      <c r="J103" s="70"/>
      <c r="K103" s="70"/>
      <c r="L103" s="70"/>
      <c r="M103" s="70"/>
      <c r="N103" s="69"/>
      <c r="O103" s="69"/>
      <c r="P103" s="69"/>
      <c r="Q103" s="69"/>
      <c r="R103" s="69"/>
      <c r="S103" s="69"/>
      <c r="T103" s="69"/>
    </row>
    <row r="104" spans="1:20" s="57" customFormat="1" x14ac:dyDescent="0.2">
      <c r="A104" s="68"/>
      <c r="B104" s="85"/>
      <c r="C104" s="70"/>
      <c r="D104" s="70"/>
      <c r="E104" s="70"/>
      <c r="F104" s="70"/>
      <c r="G104" s="70"/>
      <c r="H104" s="70"/>
      <c r="I104" s="70"/>
      <c r="J104" s="70"/>
      <c r="K104" s="70"/>
      <c r="L104" s="70"/>
      <c r="M104" s="70"/>
      <c r="N104" s="69"/>
      <c r="O104" s="69"/>
      <c r="P104" s="69"/>
      <c r="Q104" s="69"/>
      <c r="R104" s="69"/>
      <c r="S104" s="69"/>
      <c r="T104" s="69"/>
    </row>
    <row r="105" spans="1:20" s="57" customFormat="1" x14ac:dyDescent="0.2">
      <c r="A105" s="68"/>
      <c r="B105" s="85"/>
      <c r="C105" s="70"/>
      <c r="D105" s="70"/>
      <c r="E105" s="70"/>
      <c r="F105" s="70"/>
      <c r="G105" s="70"/>
      <c r="H105" s="70"/>
      <c r="I105" s="70"/>
      <c r="J105" s="70"/>
      <c r="K105" s="70"/>
      <c r="L105" s="70"/>
      <c r="M105" s="70"/>
      <c r="N105" s="69"/>
      <c r="O105" s="69"/>
      <c r="P105" s="69"/>
      <c r="Q105" s="69"/>
      <c r="R105" s="69"/>
      <c r="S105" s="69"/>
      <c r="T105" s="69"/>
    </row>
    <row r="106" spans="1:20" s="57" customFormat="1" x14ac:dyDescent="0.2">
      <c r="A106" s="68"/>
      <c r="B106" s="85"/>
      <c r="C106" s="70"/>
      <c r="D106" s="70"/>
      <c r="E106" s="70"/>
      <c r="F106" s="70"/>
      <c r="G106" s="70"/>
      <c r="H106" s="70"/>
      <c r="I106" s="70"/>
      <c r="J106" s="70"/>
      <c r="K106" s="70"/>
      <c r="L106" s="70"/>
      <c r="M106" s="70"/>
      <c r="N106" s="69"/>
      <c r="O106" s="69"/>
      <c r="P106" s="69"/>
      <c r="Q106" s="69"/>
      <c r="R106" s="69"/>
      <c r="S106" s="69"/>
      <c r="T106" s="69"/>
    </row>
    <row r="107" spans="1:20" s="57" customFormat="1" x14ac:dyDescent="0.2">
      <c r="A107" s="68"/>
      <c r="B107" s="85"/>
      <c r="C107" s="70"/>
      <c r="D107" s="70"/>
      <c r="E107" s="70"/>
      <c r="F107" s="70"/>
      <c r="G107" s="70"/>
      <c r="H107" s="70"/>
      <c r="I107" s="70"/>
      <c r="J107" s="70"/>
      <c r="K107" s="70"/>
      <c r="L107" s="70"/>
      <c r="M107" s="70"/>
      <c r="N107" s="69"/>
      <c r="O107" s="69"/>
      <c r="P107" s="69"/>
      <c r="Q107" s="69"/>
      <c r="R107" s="69"/>
      <c r="S107" s="69"/>
      <c r="T107" s="69"/>
    </row>
    <row r="108" spans="1:20" s="57" customFormat="1" x14ac:dyDescent="0.2">
      <c r="A108" s="68"/>
      <c r="B108" s="85"/>
      <c r="C108" s="70"/>
      <c r="D108" s="70"/>
      <c r="E108" s="70"/>
      <c r="F108" s="70"/>
      <c r="G108" s="70"/>
      <c r="H108" s="70"/>
      <c r="I108" s="70"/>
      <c r="J108" s="70"/>
      <c r="K108" s="70"/>
      <c r="L108" s="70"/>
      <c r="M108" s="70"/>
      <c r="N108" s="69"/>
      <c r="O108" s="69"/>
      <c r="P108" s="69"/>
      <c r="Q108" s="69"/>
      <c r="R108" s="69"/>
      <c r="S108" s="69"/>
      <c r="T108" s="69"/>
    </row>
    <row r="109" spans="1:20" s="57" customFormat="1" x14ac:dyDescent="0.2">
      <c r="A109" s="68"/>
      <c r="B109" s="85"/>
      <c r="C109" s="70"/>
      <c r="D109" s="70"/>
      <c r="E109" s="70"/>
      <c r="F109" s="70"/>
      <c r="G109" s="70"/>
      <c r="H109" s="70"/>
      <c r="I109" s="70"/>
      <c r="J109" s="70"/>
      <c r="K109" s="70"/>
      <c r="L109" s="70"/>
      <c r="M109" s="70"/>
      <c r="N109" s="69"/>
      <c r="O109" s="69"/>
      <c r="P109" s="69"/>
      <c r="Q109" s="69"/>
      <c r="R109" s="69"/>
      <c r="S109" s="69"/>
      <c r="T109" s="69"/>
    </row>
    <row r="110" spans="1:20" s="57" customFormat="1" x14ac:dyDescent="0.2">
      <c r="A110" s="68"/>
      <c r="B110" s="85"/>
      <c r="C110" s="70"/>
      <c r="D110" s="70"/>
      <c r="E110" s="70"/>
      <c r="F110" s="70"/>
      <c r="G110" s="70"/>
      <c r="H110" s="70"/>
      <c r="I110" s="70"/>
      <c r="J110" s="70"/>
      <c r="K110" s="70"/>
      <c r="L110" s="70"/>
      <c r="M110" s="70"/>
      <c r="N110" s="69"/>
      <c r="O110" s="69"/>
      <c r="P110" s="69"/>
      <c r="Q110" s="69"/>
      <c r="R110" s="69"/>
      <c r="S110" s="69"/>
      <c r="T110" s="69"/>
    </row>
    <row r="111" spans="1:20" s="57" customFormat="1" x14ac:dyDescent="0.2">
      <c r="A111" s="68"/>
      <c r="B111" s="85"/>
      <c r="C111" s="70"/>
      <c r="D111" s="70"/>
      <c r="E111" s="70"/>
      <c r="F111" s="70"/>
      <c r="G111" s="70"/>
      <c r="H111" s="70"/>
      <c r="I111" s="70"/>
      <c r="J111" s="70"/>
      <c r="K111" s="70"/>
      <c r="L111" s="70"/>
      <c r="M111" s="70"/>
      <c r="N111" s="69"/>
      <c r="O111" s="69"/>
      <c r="P111" s="69"/>
      <c r="Q111" s="69"/>
      <c r="R111" s="69"/>
      <c r="S111" s="69"/>
      <c r="T111" s="69"/>
    </row>
    <row r="112" spans="1:20" s="57" customFormat="1" x14ac:dyDescent="0.2">
      <c r="A112" s="68"/>
      <c r="B112" s="85"/>
      <c r="C112" s="70"/>
      <c r="D112" s="70"/>
      <c r="E112" s="70"/>
      <c r="F112" s="70"/>
      <c r="G112" s="70"/>
      <c r="H112" s="70"/>
      <c r="I112" s="70"/>
      <c r="J112" s="70"/>
      <c r="K112" s="70"/>
      <c r="L112" s="70"/>
      <c r="M112" s="70"/>
      <c r="N112" s="69"/>
      <c r="O112" s="69"/>
      <c r="P112" s="69"/>
      <c r="Q112" s="69"/>
      <c r="R112" s="69"/>
      <c r="S112" s="69"/>
      <c r="T112" s="69"/>
    </row>
    <row r="113" spans="1:20" s="57" customFormat="1" x14ac:dyDescent="0.2">
      <c r="A113" s="68"/>
      <c r="B113" s="85"/>
      <c r="C113" s="70"/>
      <c r="D113" s="70"/>
      <c r="E113" s="70"/>
      <c r="F113" s="70"/>
      <c r="G113" s="70"/>
      <c r="H113" s="70"/>
      <c r="I113" s="70"/>
      <c r="J113" s="70"/>
      <c r="K113" s="70"/>
      <c r="L113" s="70"/>
      <c r="M113" s="70"/>
      <c r="N113" s="69"/>
      <c r="O113" s="69"/>
      <c r="P113" s="69"/>
      <c r="Q113" s="69"/>
      <c r="R113" s="69"/>
      <c r="S113" s="69"/>
      <c r="T113" s="69"/>
    </row>
    <row r="114" spans="1:20" s="57" customFormat="1" x14ac:dyDescent="0.2">
      <c r="A114" s="68"/>
      <c r="B114" s="85"/>
      <c r="C114" s="70"/>
      <c r="D114" s="70"/>
      <c r="E114" s="70"/>
      <c r="F114" s="70"/>
      <c r="G114" s="70"/>
      <c r="H114" s="70"/>
      <c r="I114" s="70"/>
      <c r="J114" s="70"/>
      <c r="K114" s="70"/>
      <c r="L114" s="70"/>
      <c r="M114" s="70"/>
      <c r="N114" s="69"/>
      <c r="O114" s="69"/>
      <c r="P114" s="69"/>
      <c r="Q114" s="69"/>
      <c r="R114" s="69"/>
      <c r="S114" s="69"/>
      <c r="T114" s="69"/>
    </row>
    <row r="115" spans="1:20" s="57" customFormat="1" x14ac:dyDescent="0.2">
      <c r="A115" s="68"/>
      <c r="B115" s="85"/>
      <c r="C115" s="70"/>
      <c r="D115" s="70"/>
      <c r="E115" s="70"/>
      <c r="F115" s="70"/>
      <c r="G115" s="70"/>
      <c r="H115" s="70"/>
      <c r="I115" s="70"/>
      <c r="J115" s="70"/>
      <c r="K115" s="70"/>
      <c r="L115" s="70"/>
      <c r="M115" s="70"/>
      <c r="N115" s="69"/>
      <c r="O115" s="69"/>
      <c r="P115" s="69"/>
      <c r="Q115" s="69"/>
      <c r="R115" s="69"/>
      <c r="S115" s="69"/>
      <c r="T115" s="69"/>
    </row>
    <row r="116" spans="1:20" s="57" customFormat="1" x14ac:dyDescent="0.2">
      <c r="A116" s="68"/>
      <c r="B116" s="85"/>
      <c r="C116" s="70"/>
      <c r="D116" s="70"/>
      <c r="E116" s="70"/>
      <c r="F116" s="70"/>
      <c r="G116" s="70"/>
      <c r="H116" s="70"/>
      <c r="I116" s="70"/>
      <c r="J116" s="70"/>
      <c r="K116" s="70"/>
      <c r="L116" s="70"/>
      <c r="M116" s="70"/>
      <c r="N116" s="69"/>
      <c r="O116" s="69"/>
      <c r="P116" s="69"/>
      <c r="Q116" s="69"/>
      <c r="R116" s="69"/>
      <c r="S116" s="69"/>
      <c r="T116" s="69"/>
    </row>
    <row r="117" spans="1:20" s="57" customFormat="1" x14ac:dyDescent="0.2">
      <c r="A117" s="68"/>
      <c r="B117" s="85"/>
      <c r="C117" s="70"/>
      <c r="D117" s="70"/>
      <c r="E117" s="70"/>
      <c r="F117" s="70"/>
      <c r="G117" s="70"/>
      <c r="H117" s="70"/>
      <c r="I117" s="70"/>
      <c r="J117" s="70"/>
      <c r="K117" s="70"/>
      <c r="L117" s="70"/>
      <c r="M117" s="70"/>
      <c r="N117" s="69"/>
      <c r="O117" s="69"/>
      <c r="P117" s="69"/>
      <c r="Q117" s="69"/>
      <c r="R117" s="69"/>
      <c r="S117" s="69"/>
      <c r="T117" s="69"/>
    </row>
    <row r="118" spans="1:20" s="57" customFormat="1" x14ac:dyDescent="0.2">
      <c r="A118" s="68"/>
      <c r="B118" s="85"/>
      <c r="C118" s="70"/>
      <c r="D118" s="70"/>
      <c r="E118" s="70"/>
      <c r="F118" s="70"/>
      <c r="G118" s="70"/>
      <c r="H118" s="70"/>
      <c r="I118" s="70"/>
      <c r="J118" s="70"/>
      <c r="K118" s="70"/>
      <c r="L118" s="70"/>
      <c r="M118" s="70"/>
      <c r="N118" s="69"/>
      <c r="O118" s="69"/>
      <c r="P118" s="69"/>
      <c r="Q118" s="69"/>
      <c r="R118" s="69"/>
      <c r="S118" s="69"/>
      <c r="T118" s="69"/>
    </row>
    <row r="119" spans="1:20" s="57" customFormat="1" x14ac:dyDescent="0.2">
      <c r="A119" s="68"/>
      <c r="B119" s="85"/>
      <c r="C119" s="70"/>
      <c r="D119" s="70"/>
      <c r="E119" s="70"/>
      <c r="F119" s="70"/>
      <c r="G119" s="70"/>
      <c r="H119" s="70"/>
      <c r="I119" s="70"/>
      <c r="J119" s="70"/>
      <c r="K119" s="70"/>
      <c r="L119" s="70"/>
      <c r="M119" s="70"/>
      <c r="N119" s="69"/>
      <c r="O119" s="69"/>
      <c r="P119" s="69"/>
      <c r="Q119" s="69"/>
      <c r="R119" s="69"/>
      <c r="S119" s="69"/>
      <c r="T119" s="69"/>
    </row>
    <row r="120" spans="1:20" s="57" customFormat="1" x14ac:dyDescent="0.2">
      <c r="A120" s="68"/>
      <c r="B120" s="85"/>
      <c r="C120" s="70"/>
      <c r="D120" s="70"/>
      <c r="E120" s="70"/>
      <c r="F120" s="70"/>
      <c r="G120" s="70"/>
      <c r="H120" s="70"/>
      <c r="I120" s="70"/>
      <c r="J120" s="70"/>
      <c r="K120" s="70"/>
      <c r="L120" s="70"/>
      <c r="M120" s="70"/>
      <c r="N120" s="69"/>
      <c r="O120" s="69"/>
      <c r="P120" s="69"/>
      <c r="Q120" s="69"/>
      <c r="R120" s="69"/>
      <c r="S120" s="69"/>
      <c r="T120" s="69"/>
    </row>
    <row r="121" spans="1:20" s="57" customFormat="1" x14ac:dyDescent="0.2">
      <c r="A121" s="68"/>
      <c r="B121" s="85"/>
      <c r="C121" s="70"/>
      <c r="D121" s="70"/>
      <c r="E121" s="70"/>
      <c r="F121" s="70"/>
      <c r="G121" s="70"/>
      <c r="H121" s="70"/>
      <c r="I121" s="70"/>
      <c r="J121" s="70"/>
      <c r="K121" s="70"/>
      <c r="L121" s="70"/>
      <c r="M121" s="70"/>
      <c r="N121" s="69"/>
      <c r="O121" s="69"/>
      <c r="P121" s="69"/>
      <c r="Q121" s="69"/>
      <c r="R121" s="69"/>
      <c r="S121" s="69"/>
      <c r="T121" s="69"/>
    </row>
    <row r="122" spans="1:20" s="57" customFormat="1" x14ac:dyDescent="0.2">
      <c r="A122" s="68"/>
      <c r="B122" s="85"/>
      <c r="C122" s="70"/>
      <c r="D122" s="70"/>
      <c r="E122" s="70"/>
      <c r="F122" s="70"/>
      <c r="G122" s="70"/>
      <c r="H122" s="70"/>
      <c r="I122" s="70"/>
      <c r="J122" s="70"/>
      <c r="K122" s="70"/>
      <c r="L122" s="70"/>
      <c r="M122" s="70"/>
      <c r="N122" s="69"/>
      <c r="O122" s="69"/>
      <c r="P122" s="69"/>
      <c r="Q122" s="69"/>
      <c r="R122" s="69"/>
      <c r="S122" s="69"/>
      <c r="T122" s="69"/>
    </row>
    <row r="123" spans="1:20" s="57" customFormat="1" x14ac:dyDescent="0.2">
      <c r="A123" s="68"/>
      <c r="B123" s="85"/>
      <c r="C123" s="70"/>
      <c r="D123" s="70"/>
      <c r="E123" s="70"/>
      <c r="F123" s="70"/>
      <c r="G123" s="70"/>
      <c r="H123" s="70"/>
      <c r="I123" s="70"/>
      <c r="J123" s="70"/>
      <c r="K123" s="70"/>
      <c r="L123" s="70"/>
      <c r="M123" s="70"/>
      <c r="N123" s="69"/>
      <c r="O123" s="69"/>
      <c r="P123" s="69"/>
      <c r="Q123" s="69"/>
      <c r="R123" s="69"/>
      <c r="S123" s="69"/>
      <c r="T123" s="69"/>
    </row>
    <row r="124" spans="1:20" s="57" customFormat="1" x14ac:dyDescent="0.2">
      <c r="A124" s="68"/>
      <c r="B124" s="85"/>
      <c r="C124" s="70"/>
      <c r="D124" s="70"/>
      <c r="E124" s="70"/>
      <c r="F124" s="70"/>
      <c r="G124" s="70"/>
      <c r="H124" s="70"/>
      <c r="I124" s="70"/>
      <c r="J124" s="70"/>
      <c r="K124" s="70"/>
      <c r="L124" s="70"/>
      <c r="M124" s="70"/>
      <c r="N124" s="69"/>
      <c r="O124" s="69"/>
      <c r="P124" s="69"/>
      <c r="Q124" s="69"/>
      <c r="R124" s="69"/>
      <c r="S124" s="69"/>
      <c r="T124" s="69"/>
    </row>
    <row r="125" spans="1:20" s="57" customFormat="1" x14ac:dyDescent="0.2">
      <c r="A125" s="68"/>
      <c r="B125" s="85"/>
      <c r="C125" s="70"/>
      <c r="D125" s="70"/>
      <c r="E125" s="70"/>
      <c r="F125" s="70"/>
      <c r="G125" s="70"/>
      <c r="H125" s="70"/>
      <c r="I125" s="70"/>
      <c r="J125" s="70"/>
      <c r="K125" s="70"/>
      <c r="L125" s="70"/>
      <c r="M125" s="70"/>
      <c r="N125" s="69"/>
      <c r="O125" s="69"/>
      <c r="P125" s="69"/>
      <c r="Q125" s="69"/>
      <c r="R125" s="69"/>
      <c r="S125" s="69"/>
      <c r="T125" s="69"/>
    </row>
    <row r="126" spans="1:20" s="57" customFormat="1" x14ac:dyDescent="0.2">
      <c r="A126" s="68"/>
      <c r="B126" s="85"/>
      <c r="C126" s="70"/>
      <c r="D126" s="70"/>
      <c r="E126" s="70"/>
      <c r="F126" s="70"/>
      <c r="G126" s="70"/>
      <c r="H126" s="70"/>
      <c r="I126" s="70"/>
      <c r="J126" s="70"/>
      <c r="K126" s="70"/>
      <c r="L126" s="70"/>
      <c r="M126" s="70"/>
      <c r="N126" s="69"/>
      <c r="O126" s="69"/>
      <c r="P126" s="69"/>
      <c r="Q126" s="69"/>
      <c r="R126" s="69"/>
      <c r="S126" s="69"/>
      <c r="T126" s="69"/>
    </row>
    <row r="127" spans="1:20" s="57" customFormat="1" x14ac:dyDescent="0.2">
      <c r="A127" s="68"/>
      <c r="B127" s="85"/>
      <c r="C127" s="70"/>
      <c r="D127" s="70"/>
      <c r="E127" s="70"/>
      <c r="F127" s="70"/>
      <c r="G127" s="70"/>
      <c r="H127" s="70"/>
      <c r="I127" s="70"/>
      <c r="J127" s="70"/>
      <c r="K127" s="70"/>
      <c r="L127" s="70"/>
      <c r="M127" s="70"/>
      <c r="N127" s="69"/>
      <c r="O127" s="69"/>
      <c r="P127" s="69"/>
      <c r="Q127" s="69"/>
      <c r="R127" s="69"/>
      <c r="S127" s="69"/>
      <c r="T127" s="69"/>
    </row>
    <row r="128" spans="1:20" s="57" customFormat="1" x14ac:dyDescent="0.2">
      <c r="A128" s="68"/>
      <c r="B128" s="85"/>
      <c r="C128" s="70"/>
      <c r="D128" s="70"/>
      <c r="E128" s="70"/>
      <c r="F128" s="70"/>
      <c r="G128" s="70"/>
      <c r="H128" s="70"/>
      <c r="I128" s="70"/>
      <c r="J128" s="70"/>
      <c r="K128" s="70"/>
      <c r="L128" s="70"/>
      <c r="M128" s="70"/>
      <c r="N128" s="69"/>
      <c r="O128" s="69"/>
      <c r="P128" s="69"/>
      <c r="Q128" s="69"/>
      <c r="R128" s="69"/>
      <c r="S128" s="69"/>
      <c r="T128" s="69"/>
    </row>
    <row r="129" spans="1:20" s="57" customFormat="1" x14ac:dyDescent="0.2">
      <c r="A129" s="68"/>
      <c r="B129" s="85"/>
      <c r="C129" s="70"/>
      <c r="D129" s="70"/>
      <c r="E129" s="70"/>
      <c r="F129" s="70"/>
      <c r="G129" s="70"/>
      <c r="H129" s="70"/>
      <c r="I129" s="70"/>
      <c r="J129" s="70"/>
      <c r="K129" s="70"/>
      <c r="L129" s="70"/>
      <c r="M129" s="70"/>
      <c r="N129" s="69"/>
      <c r="O129" s="69"/>
      <c r="P129" s="69"/>
      <c r="Q129" s="69"/>
      <c r="R129" s="69"/>
      <c r="S129" s="69"/>
      <c r="T129" s="69"/>
    </row>
    <row r="130" spans="1:20" s="57" customFormat="1" x14ac:dyDescent="0.2">
      <c r="A130" s="68"/>
      <c r="B130" s="85"/>
      <c r="C130" s="70"/>
      <c r="D130" s="70"/>
      <c r="E130" s="70"/>
      <c r="F130" s="70"/>
      <c r="G130" s="70"/>
      <c r="H130" s="70"/>
      <c r="I130" s="70"/>
      <c r="J130" s="70"/>
      <c r="K130" s="70"/>
      <c r="L130" s="70"/>
      <c r="M130" s="70"/>
      <c r="N130" s="69"/>
      <c r="O130" s="69"/>
      <c r="P130" s="69"/>
      <c r="Q130" s="69"/>
      <c r="R130" s="69"/>
      <c r="S130" s="69"/>
      <c r="T130" s="69"/>
    </row>
    <row r="131" spans="1:20" s="57" customFormat="1" x14ac:dyDescent="0.2">
      <c r="A131" s="68"/>
      <c r="B131" s="85"/>
      <c r="C131" s="70"/>
      <c r="D131" s="70"/>
      <c r="E131" s="70"/>
      <c r="F131" s="70"/>
      <c r="G131" s="70"/>
      <c r="H131" s="70"/>
      <c r="I131" s="70"/>
      <c r="J131" s="70"/>
      <c r="K131" s="70"/>
      <c r="L131" s="70"/>
      <c r="M131" s="70"/>
      <c r="N131" s="69"/>
      <c r="O131" s="69"/>
      <c r="P131" s="69"/>
      <c r="Q131" s="69"/>
      <c r="R131" s="69"/>
      <c r="S131" s="69"/>
      <c r="T131" s="69"/>
    </row>
    <row r="132" spans="1:20" s="57" customFormat="1" x14ac:dyDescent="0.2">
      <c r="A132" s="68"/>
      <c r="B132" s="85"/>
      <c r="C132" s="70"/>
      <c r="D132" s="70"/>
      <c r="E132" s="70"/>
      <c r="F132" s="70"/>
      <c r="G132" s="70"/>
      <c r="H132" s="70"/>
      <c r="I132" s="70"/>
      <c r="J132" s="70"/>
      <c r="K132" s="70"/>
      <c r="L132" s="70"/>
      <c r="M132" s="70"/>
      <c r="N132" s="69"/>
      <c r="O132" s="69"/>
      <c r="P132" s="69"/>
      <c r="Q132" s="69"/>
      <c r="R132" s="69"/>
      <c r="S132" s="69"/>
      <c r="T132" s="69"/>
    </row>
    <row r="133" spans="1:20" s="57" customFormat="1" x14ac:dyDescent="0.2">
      <c r="A133" s="68"/>
      <c r="B133" s="85"/>
      <c r="C133" s="70"/>
      <c r="D133" s="70"/>
      <c r="E133" s="70"/>
      <c r="F133" s="70"/>
      <c r="G133" s="70"/>
      <c r="H133" s="70"/>
      <c r="I133" s="70"/>
      <c r="J133" s="70"/>
      <c r="K133" s="70"/>
      <c r="L133" s="70"/>
      <c r="M133" s="70"/>
      <c r="N133" s="69"/>
      <c r="O133" s="69"/>
      <c r="P133" s="69"/>
      <c r="Q133" s="69"/>
      <c r="R133" s="69"/>
      <c r="S133" s="69"/>
      <c r="T133" s="69"/>
    </row>
    <row r="134" spans="1:20" s="57" customFormat="1" x14ac:dyDescent="0.2">
      <c r="A134" s="68"/>
      <c r="B134" s="85"/>
      <c r="C134" s="70"/>
      <c r="D134" s="70"/>
      <c r="E134" s="70"/>
      <c r="F134" s="70"/>
      <c r="G134" s="70"/>
      <c r="H134" s="70"/>
      <c r="I134" s="70"/>
      <c r="J134" s="70"/>
      <c r="K134" s="70"/>
      <c r="L134" s="70"/>
      <c r="M134" s="70"/>
      <c r="N134" s="69"/>
      <c r="O134" s="69"/>
      <c r="P134" s="69"/>
      <c r="Q134" s="69"/>
      <c r="R134" s="69"/>
      <c r="S134" s="69"/>
      <c r="T134" s="69"/>
    </row>
    <row r="135" spans="1:20" s="57" customFormat="1" x14ac:dyDescent="0.2">
      <c r="A135" s="68"/>
      <c r="B135" s="85"/>
      <c r="C135" s="70"/>
      <c r="D135" s="70"/>
      <c r="E135" s="70"/>
      <c r="F135" s="70"/>
      <c r="G135" s="70"/>
      <c r="H135" s="70"/>
      <c r="I135" s="70"/>
      <c r="J135" s="70"/>
      <c r="K135" s="70"/>
      <c r="L135" s="70"/>
      <c r="M135" s="70"/>
      <c r="N135" s="69"/>
      <c r="O135" s="69"/>
      <c r="P135" s="69"/>
      <c r="Q135" s="69"/>
      <c r="R135" s="69"/>
      <c r="S135" s="69"/>
      <c r="T135" s="69"/>
    </row>
    <row r="136" spans="1:20" s="57" customFormat="1" x14ac:dyDescent="0.2">
      <c r="A136" s="68"/>
      <c r="B136" s="85"/>
      <c r="C136" s="70"/>
      <c r="D136" s="70"/>
      <c r="E136" s="70"/>
      <c r="F136" s="70"/>
      <c r="G136" s="70"/>
      <c r="H136" s="70"/>
      <c r="I136" s="70"/>
      <c r="J136" s="70"/>
      <c r="K136" s="70"/>
      <c r="L136" s="70"/>
      <c r="M136" s="70"/>
      <c r="N136" s="69"/>
      <c r="O136" s="69"/>
      <c r="P136" s="69"/>
      <c r="Q136" s="69"/>
      <c r="R136" s="69"/>
      <c r="S136" s="69"/>
      <c r="T136" s="69"/>
    </row>
    <row r="137" spans="1:20" s="57" customFormat="1" x14ac:dyDescent="0.2">
      <c r="A137" s="68"/>
      <c r="B137" s="85"/>
      <c r="C137" s="70"/>
      <c r="D137" s="70"/>
      <c r="E137" s="70"/>
      <c r="F137" s="70"/>
      <c r="G137" s="70"/>
      <c r="H137" s="70"/>
      <c r="I137" s="70"/>
      <c r="J137" s="70"/>
      <c r="K137" s="70"/>
      <c r="L137" s="70"/>
      <c r="M137" s="70"/>
      <c r="N137" s="69"/>
      <c r="O137" s="69"/>
      <c r="P137" s="69"/>
      <c r="Q137" s="69"/>
      <c r="R137" s="69"/>
      <c r="S137" s="69"/>
      <c r="T137" s="69"/>
    </row>
    <row r="138" spans="1:20" s="57" customFormat="1" x14ac:dyDescent="0.2">
      <c r="A138" s="68"/>
      <c r="B138" s="85"/>
      <c r="C138" s="70"/>
      <c r="D138" s="70"/>
      <c r="E138" s="70"/>
      <c r="F138" s="70"/>
      <c r="G138" s="70"/>
      <c r="H138" s="70"/>
      <c r="I138" s="70"/>
      <c r="J138" s="70"/>
      <c r="K138" s="70"/>
      <c r="L138" s="70"/>
      <c r="M138" s="70"/>
      <c r="N138" s="69"/>
      <c r="O138" s="69"/>
      <c r="P138" s="69"/>
      <c r="Q138" s="69"/>
      <c r="R138" s="69"/>
      <c r="S138" s="69"/>
      <c r="T138" s="69"/>
    </row>
    <row r="139" spans="1:20" s="57" customFormat="1" x14ac:dyDescent="0.2">
      <c r="A139" s="68"/>
      <c r="B139" s="85"/>
      <c r="C139" s="70"/>
      <c r="D139" s="70"/>
      <c r="E139" s="70"/>
      <c r="F139" s="70"/>
      <c r="G139" s="70"/>
      <c r="H139" s="70"/>
      <c r="I139" s="70"/>
      <c r="J139" s="70"/>
      <c r="K139" s="70"/>
      <c r="L139" s="70"/>
      <c r="M139" s="70"/>
      <c r="N139" s="69"/>
      <c r="O139" s="69"/>
      <c r="P139" s="69"/>
      <c r="Q139" s="69"/>
      <c r="R139" s="69"/>
      <c r="S139" s="69"/>
      <c r="T139" s="69"/>
    </row>
    <row r="140" spans="1:20" s="57" customFormat="1" x14ac:dyDescent="0.2">
      <c r="A140" s="68"/>
      <c r="B140" s="85"/>
      <c r="C140" s="70"/>
      <c r="D140" s="70"/>
      <c r="E140" s="70"/>
      <c r="F140" s="70"/>
      <c r="G140" s="70"/>
      <c r="H140" s="70"/>
      <c r="I140" s="70"/>
      <c r="J140" s="70"/>
      <c r="K140" s="70"/>
      <c r="L140" s="70"/>
      <c r="M140" s="70"/>
      <c r="N140" s="69"/>
      <c r="O140" s="69"/>
      <c r="P140" s="69"/>
      <c r="Q140" s="69"/>
      <c r="R140" s="69"/>
      <c r="S140" s="69"/>
      <c r="T140" s="69"/>
    </row>
    <row r="141" spans="1:20" s="57" customFormat="1" x14ac:dyDescent="0.2">
      <c r="A141" s="68"/>
      <c r="B141" s="85"/>
      <c r="C141" s="70"/>
      <c r="D141" s="70"/>
      <c r="E141" s="70"/>
      <c r="F141" s="70"/>
      <c r="G141" s="70"/>
      <c r="H141" s="70"/>
      <c r="I141" s="70"/>
      <c r="J141" s="70"/>
      <c r="K141" s="70"/>
      <c r="L141" s="70"/>
      <c r="M141" s="70"/>
      <c r="N141" s="69"/>
      <c r="O141" s="69"/>
      <c r="P141" s="69"/>
      <c r="Q141" s="69"/>
      <c r="R141" s="69"/>
      <c r="S141" s="69"/>
      <c r="T141" s="69"/>
    </row>
    <row r="142" spans="1:20" s="57" customFormat="1" x14ac:dyDescent="0.2">
      <c r="A142" s="68"/>
      <c r="B142" s="85"/>
      <c r="C142" s="70"/>
      <c r="D142" s="70"/>
      <c r="E142" s="70"/>
      <c r="F142" s="70"/>
      <c r="G142" s="70"/>
      <c r="H142" s="70"/>
      <c r="I142" s="70"/>
      <c r="J142" s="70"/>
      <c r="K142" s="70"/>
      <c r="L142" s="70"/>
      <c r="M142" s="70"/>
      <c r="N142" s="69"/>
      <c r="O142" s="69"/>
      <c r="P142" s="69"/>
      <c r="Q142" s="69"/>
      <c r="R142" s="69"/>
      <c r="S142" s="69"/>
      <c r="T142" s="69"/>
    </row>
    <row r="143" spans="1:20" s="57" customFormat="1" x14ac:dyDescent="0.2">
      <c r="A143" s="68"/>
      <c r="B143" s="85"/>
      <c r="C143" s="70"/>
      <c r="D143" s="70"/>
      <c r="E143" s="70"/>
      <c r="F143" s="70"/>
      <c r="G143" s="70"/>
      <c r="H143" s="70"/>
      <c r="I143" s="70"/>
      <c r="J143" s="70"/>
      <c r="K143" s="70"/>
      <c r="L143" s="70"/>
      <c r="M143" s="70"/>
      <c r="N143" s="69"/>
      <c r="O143" s="69"/>
      <c r="P143" s="69"/>
      <c r="Q143" s="69"/>
      <c r="R143" s="69"/>
      <c r="S143" s="69"/>
      <c r="T143" s="69"/>
    </row>
    <row r="144" spans="1:20" s="57" customFormat="1" x14ac:dyDescent="0.2">
      <c r="A144" s="68"/>
      <c r="B144" s="85"/>
      <c r="C144" s="70"/>
      <c r="D144" s="70"/>
      <c r="E144" s="70"/>
      <c r="F144" s="70"/>
      <c r="G144" s="70"/>
      <c r="H144" s="70"/>
      <c r="I144" s="70"/>
      <c r="J144" s="70"/>
      <c r="K144" s="70"/>
      <c r="L144" s="70"/>
      <c r="M144" s="70"/>
      <c r="N144" s="69"/>
      <c r="O144" s="69"/>
      <c r="P144" s="69"/>
      <c r="Q144" s="69"/>
      <c r="R144" s="69"/>
      <c r="S144" s="69"/>
      <c r="T144" s="69"/>
    </row>
    <row r="145" spans="1:20" s="57" customFormat="1" x14ac:dyDescent="0.2">
      <c r="A145" s="68"/>
      <c r="B145" s="85"/>
      <c r="C145" s="70"/>
      <c r="D145" s="70"/>
      <c r="E145" s="70"/>
      <c r="F145" s="70"/>
      <c r="G145" s="70"/>
      <c r="H145" s="70"/>
      <c r="I145" s="70"/>
      <c r="J145" s="70"/>
      <c r="K145" s="70"/>
      <c r="L145" s="70"/>
      <c r="M145" s="70"/>
      <c r="N145" s="69"/>
      <c r="O145" s="69"/>
      <c r="P145" s="69"/>
      <c r="Q145" s="69"/>
      <c r="R145" s="69"/>
      <c r="S145" s="69"/>
      <c r="T145" s="69"/>
    </row>
    <row r="146" spans="1:20" s="57" customFormat="1" x14ac:dyDescent="0.2">
      <c r="A146" s="68"/>
      <c r="B146" s="85"/>
      <c r="C146" s="70"/>
      <c r="D146" s="70"/>
      <c r="E146" s="70"/>
      <c r="F146" s="70"/>
      <c r="G146" s="70"/>
      <c r="H146" s="70"/>
      <c r="I146" s="70"/>
      <c r="J146" s="70"/>
      <c r="K146" s="70"/>
      <c r="L146" s="70"/>
      <c r="M146" s="70"/>
      <c r="N146" s="69"/>
      <c r="O146" s="69"/>
      <c r="P146" s="69"/>
      <c r="Q146" s="69"/>
      <c r="R146" s="69"/>
      <c r="S146" s="69"/>
      <c r="T146" s="69"/>
    </row>
    <row r="147" spans="1:20" s="57" customFormat="1" x14ac:dyDescent="0.2">
      <c r="A147" s="68"/>
      <c r="B147" s="85"/>
      <c r="C147" s="70"/>
      <c r="D147" s="70"/>
      <c r="E147" s="70"/>
      <c r="F147" s="70"/>
      <c r="G147" s="70"/>
      <c r="H147" s="70"/>
      <c r="I147" s="70"/>
      <c r="J147" s="70"/>
      <c r="K147" s="70"/>
      <c r="L147" s="70"/>
      <c r="M147" s="70"/>
      <c r="N147" s="69"/>
      <c r="O147" s="69"/>
      <c r="P147" s="69"/>
      <c r="Q147" s="69"/>
      <c r="R147" s="69"/>
      <c r="S147" s="69"/>
      <c r="T147" s="69"/>
    </row>
    <row r="148" spans="1:20" s="57" customFormat="1" x14ac:dyDescent="0.2">
      <c r="A148" s="68"/>
      <c r="B148" s="85"/>
      <c r="C148" s="70"/>
      <c r="D148" s="70"/>
      <c r="E148" s="70"/>
      <c r="F148" s="70"/>
      <c r="G148" s="70"/>
      <c r="H148" s="70"/>
      <c r="I148" s="70"/>
      <c r="J148" s="70"/>
      <c r="K148" s="70"/>
      <c r="L148" s="70"/>
      <c r="M148" s="70"/>
      <c r="N148" s="69"/>
      <c r="O148" s="69"/>
      <c r="P148" s="69"/>
      <c r="Q148" s="69"/>
      <c r="R148" s="69"/>
      <c r="S148" s="69"/>
      <c r="T148" s="69"/>
    </row>
    <row r="149" spans="1:20" s="57" customFormat="1" x14ac:dyDescent="0.2">
      <c r="A149" s="68"/>
      <c r="B149" s="85"/>
      <c r="C149" s="70"/>
      <c r="D149" s="70"/>
      <c r="E149" s="70"/>
      <c r="F149" s="70"/>
      <c r="G149" s="70"/>
      <c r="H149" s="70"/>
      <c r="I149" s="70"/>
      <c r="J149" s="70"/>
      <c r="K149" s="70"/>
      <c r="L149" s="70"/>
      <c r="M149" s="70"/>
      <c r="N149" s="69"/>
      <c r="O149" s="69"/>
      <c r="P149" s="69"/>
      <c r="Q149" s="69"/>
      <c r="R149" s="69"/>
      <c r="S149" s="69"/>
      <c r="T149" s="69"/>
    </row>
    <row r="150" spans="1:20" s="57" customFormat="1" x14ac:dyDescent="0.2">
      <c r="A150" s="68"/>
      <c r="B150" s="85"/>
      <c r="C150" s="70"/>
      <c r="D150" s="70"/>
      <c r="E150" s="70"/>
      <c r="F150" s="70"/>
      <c r="G150" s="70"/>
      <c r="H150" s="70"/>
      <c r="I150" s="70"/>
      <c r="J150" s="70"/>
      <c r="K150" s="70"/>
      <c r="L150" s="70"/>
      <c r="M150" s="70"/>
      <c r="N150" s="69"/>
      <c r="O150" s="69"/>
      <c r="P150" s="69"/>
      <c r="Q150" s="69"/>
      <c r="R150" s="69"/>
      <c r="S150" s="69"/>
      <c r="T150" s="69"/>
    </row>
    <row r="151" spans="1:20" s="57" customFormat="1" x14ac:dyDescent="0.2">
      <c r="A151" s="68"/>
      <c r="B151" s="85"/>
      <c r="C151" s="70"/>
      <c r="D151" s="70"/>
      <c r="E151" s="70"/>
      <c r="F151" s="70"/>
      <c r="G151" s="70"/>
      <c r="H151" s="70"/>
      <c r="I151" s="70"/>
      <c r="J151" s="70"/>
      <c r="K151" s="70"/>
      <c r="L151" s="70"/>
      <c r="M151" s="70"/>
      <c r="N151" s="69"/>
      <c r="O151" s="69"/>
      <c r="P151" s="69"/>
      <c r="Q151" s="69"/>
      <c r="R151" s="69"/>
      <c r="S151" s="69"/>
      <c r="T151" s="69"/>
    </row>
    <row r="152" spans="1:20" s="57" customFormat="1" x14ac:dyDescent="0.2">
      <c r="A152" s="68"/>
      <c r="B152" s="85"/>
      <c r="C152" s="70"/>
      <c r="D152" s="70"/>
      <c r="E152" s="70"/>
      <c r="F152" s="70"/>
      <c r="G152" s="70"/>
      <c r="H152" s="70"/>
      <c r="I152" s="70"/>
      <c r="J152" s="70"/>
      <c r="K152" s="70"/>
      <c r="L152" s="70"/>
      <c r="M152" s="70"/>
      <c r="N152" s="69"/>
      <c r="O152" s="69"/>
      <c r="P152" s="69"/>
      <c r="Q152" s="69"/>
      <c r="R152" s="69"/>
      <c r="S152" s="69"/>
      <c r="T152" s="69"/>
    </row>
    <row r="153" spans="1:20" s="57" customFormat="1" x14ac:dyDescent="0.2">
      <c r="A153" s="68"/>
      <c r="B153" s="85"/>
      <c r="C153" s="70"/>
      <c r="D153" s="70"/>
      <c r="E153" s="70"/>
      <c r="F153" s="70"/>
      <c r="G153" s="70"/>
      <c r="H153" s="70"/>
      <c r="I153" s="70"/>
      <c r="J153" s="70"/>
      <c r="K153" s="70"/>
      <c r="L153" s="70"/>
      <c r="M153" s="70"/>
      <c r="N153" s="69"/>
      <c r="O153" s="69"/>
      <c r="P153" s="69"/>
      <c r="Q153" s="69"/>
      <c r="R153" s="69"/>
      <c r="S153" s="69"/>
      <c r="T153" s="69"/>
    </row>
    <row r="154" spans="1:20" s="57" customFormat="1" x14ac:dyDescent="0.2">
      <c r="A154" s="68"/>
      <c r="B154" s="85"/>
      <c r="C154" s="70"/>
      <c r="D154" s="70"/>
      <c r="E154" s="70"/>
      <c r="F154" s="70"/>
      <c r="G154" s="70"/>
      <c r="H154" s="70"/>
      <c r="I154" s="70"/>
      <c r="J154" s="70"/>
      <c r="K154" s="70"/>
      <c r="L154" s="70"/>
      <c r="M154" s="70"/>
      <c r="N154" s="69"/>
      <c r="O154" s="69"/>
      <c r="P154" s="69"/>
      <c r="Q154" s="69"/>
      <c r="R154" s="69"/>
      <c r="S154" s="69"/>
      <c r="T154" s="69"/>
    </row>
    <row r="155" spans="1:20" s="57" customFormat="1" x14ac:dyDescent="0.2">
      <c r="A155" s="68"/>
      <c r="B155" s="85"/>
      <c r="C155" s="70"/>
      <c r="D155" s="70"/>
      <c r="E155" s="70"/>
      <c r="F155" s="70"/>
      <c r="G155" s="70"/>
      <c r="H155" s="70"/>
      <c r="I155" s="70"/>
      <c r="J155" s="70"/>
      <c r="K155" s="70"/>
      <c r="L155" s="70"/>
      <c r="M155" s="70"/>
      <c r="N155" s="69"/>
      <c r="O155" s="69"/>
      <c r="P155" s="69"/>
      <c r="Q155" s="69"/>
      <c r="R155" s="69"/>
      <c r="S155" s="69"/>
      <c r="T155" s="69"/>
    </row>
    <row r="156" spans="1:20" s="57" customFormat="1" x14ac:dyDescent="0.2">
      <c r="A156" s="68"/>
      <c r="B156" s="85"/>
      <c r="C156" s="70"/>
      <c r="D156" s="70"/>
      <c r="E156" s="70"/>
      <c r="F156" s="70"/>
      <c r="G156" s="70"/>
      <c r="H156" s="70"/>
      <c r="I156" s="70"/>
      <c r="J156" s="70"/>
      <c r="K156" s="70"/>
      <c r="L156" s="70"/>
      <c r="M156" s="70"/>
      <c r="N156" s="69"/>
      <c r="O156" s="69"/>
      <c r="P156" s="69"/>
      <c r="Q156" s="69"/>
      <c r="R156" s="69"/>
      <c r="S156" s="69"/>
      <c r="T156" s="69"/>
    </row>
    <row r="157" spans="1:20" s="57" customFormat="1" x14ac:dyDescent="0.2">
      <c r="A157" s="68"/>
      <c r="B157" s="85"/>
      <c r="C157" s="70"/>
      <c r="D157" s="70"/>
      <c r="E157" s="70"/>
      <c r="F157" s="70"/>
      <c r="G157" s="70"/>
      <c r="H157" s="70"/>
      <c r="I157" s="70"/>
      <c r="J157" s="70"/>
      <c r="K157" s="70"/>
      <c r="L157" s="70"/>
      <c r="M157" s="70"/>
      <c r="N157" s="69"/>
      <c r="O157" s="69"/>
      <c r="P157" s="69"/>
      <c r="Q157" s="69"/>
      <c r="R157" s="69"/>
      <c r="S157" s="69"/>
      <c r="T157" s="69"/>
    </row>
    <row r="158" spans="1:20" s="57" customFormat="1" x14ac:dyDescent="0.2">
      <c r="A158" s="68"/>
      <c r="B158" s="85"/>
      <c r="C158" s="70"/>
      <c r="D158" s="70"/>
      <c r="E158" s="70"/>
      <c r="F158" s="70"/>
      <c r="G158" s="70"/>
      <c r="H158" s="70"/>
      <c r="I158" s="70"/>
      <c r="J158" s="70"/>
      <c r="K158" s="70"/>
      <c r="L158" s="70"/>
      <c r="M158" s="70"/>
      <c r="N158" s="69"/>
      <c r="O158" s="69"/>
      <c r="P158" s="69"/>
      <c r="Q158" s="69"/>
      <c r="R158" s="69"/>
      <c r="S158" s="69"/>
      <c r="T158" s="69"/>
    </row>
    <row r="159" spans="1:20" s="57" customFormat="1" x14ac:dyDescent="0.2">
      <c r="A159" s="68"/>
      <c r="B159" s="85"/>
      <c r="C159" s="70"/>
      <c r="D159" s="70"/>
      <c r="E159" s="70"/>
      <c r="F159" s="70"/>
      <c r="G159" s="70"/>
      <c r="H159" s="70"/>
      <c r="I159" s="70"/>
      <c r="J159" s="70"/>
      <c r="K159" s="70"/>
      <c r="L159" s="70"/>
      <c r="M159" s="70"/>
      <c r="N159" s="69"/>
      <c r="O159" s="69"/>
      <c r="P159" s="69"/>
      <c r="Q159" s="69"/>
      <c r="R159" s="69"/>
      <c r="S159" s="69"/>
      <c r="T159" s="69"/>
    </row>
    <row r="160" spans="1:20" s="57" customFormat="1" x14ac:dyDescent="0.2">
      <c r="A160" s="68"/>
      <c r="B160" s="85"/>
      <c r="C160" s="70"/>
      <c r="D160" s="70"/>
      <c r="E160" s="70"/>
      <c r="F160" s="70"/>
      <c r="G160" s="70"/>
      <c r="H160" s="70"/>
      <c r="I160" s="70"/>
      <c r="J160" s="70"/>
      <c r="K160" s="70"/>
      <c r="L160" s="70"/>
      <c r="M160" s="70"/>
      <c r="N160" s="69"/>
      <c r="O160" s="69"/>
      <c r="P160" s="69"/>
      <c r="Q160" s="69"/>
      <c r="R160" s="69"/>
      <c r="S160" s="69"/>
      <c r="T160" s="69"/>
    </row>
    <row r="161" spans="1:20" s="57" customFormat="1" x14ac:dyDescent="0.2">
      <c r="A161" s="68"/>
      <c r="B161" s="85"/>
      <c r="C161" s="70"/>
      <c r="D161" s="70"/>
      <c r="E161" s="70"/>
      <c r="F161" s="70"/>
      <c r="G161" s="70"/>
      <c r="H161" s="70"/>
      <c r="I161" s="70"/>
      <c r="J161" s="70"/>
      <c r="K161" s="70"/>
      <c r="L161" s="70"/>
      <c r="M161" s="70"/>
      <c r="N161" s="69"/>
      <c r="O161" s="69"/>
      <c r="P161" s="69"/>
      <c r="Q161" s="69"/>
      <c r="R161" s="69"/>
      <c r="S161" s="69"/>
      <c r="T161" s="69"/>
    </row>
    <row r="162" spans="1:20" s="57" customFormat="1" x14ac:dyDescent="0.2">
      <c r="A162" s="68"/>
      <c r="B162" s="85"/>
      <c r="C162" s="70"/>
      <c r="D162" s="70"/>
      <c r="E162" s="70"/>
      <c r="F162" s="70"/>
      <c r="G162" s="70"/>
      <c r="H162" s="70"/>
      <c r="I162" s="70"/>
      <c r="J162" s="70"/>
      <c r="K162" s="70"/>
      <c r="L162" s="70"/>
      <c r="M162" s="70"/>
      <c r="N162" s="69"/>
      <c r="O162" s="69"/>
      <c r="P162" s="69"/>
      <c r="Q162" s="69"/>
      <c r="R162" s="69"/>
      <c r="S162" s="69"/>
      <c r="T162" s="69"/>
    </row>
    <row r="163" spans="1:20" s="57" customFormat="1" x14ac:dyDescent="0.2">
      <c r="A163" s="68"/>
      <c r="B163" s="85"/>
      <c r="C163" s="70"/>
      <c r="D163" s="70"/>
      <c r="E163" s="70"/>
      <c r="F163" s="70"/>
      <c r="G163" s="70"/>
      <c r="H163" s="70"/>
      <c r="I163" s="70"/>
      <c r="J163" s="70"/>
      <c r="K163" s="70"/>
      <c r="L163" s="70"/>
      <c r="M163" s="70"/>
      <c r="N163" s="69"/>
      <c r="O163" s="69"/>
      <c r="P163" s="69"/>
      <c r="Q163" s="69"/>
      <c r="R163" s="69"/>
      <c r="S163" s="69"/>
      <c r="T163" s="69"/>
    </row>
    <row r="164" spans="1:20" s="57" customFormat="1" x14ac:dyDescent="0.2">
      <c r="A164" s="68"/>
      <c r="B164" s="85"/>
      <c r="C164" s="70"/>
      <c r="D164" s="70"/>
      <c r="E164" s="70"/>
      <c r="F164" s="70"/>
      <c r="G164" s="70"/>
      <c r="H164" s="70"/>
      <c r="I164" s="70"/>
      <c r="J164" s="70"/>
      <c r="K164" s="70"/>
      <c r="L164" s="70"/>
      <c r="M164" s="70"/>
      <c r="N164" s="69"/>
      <c r="O164" s="69"/>
      <c r="P164" s="69"/>
      <c r="Q164" s="69"/>
      <c r="R164" s="69"/>
      <c r="S164" s="69"/>
      <c r="T164" s="69"/>
    </row>
    <row r="165" spans="1:20" s="57" customFormat="1" x14ac:dyDescent="0.2">
      <c r="A165" s="68"/>
      <c r="B165" s="85"/>
      <c r="C165" s="70"/>
      <c r="D165" s="70"/>
      <c r="E165" s="70"/>
      <c r="F165" s="70"/>
      <c r="G165" s="70"/>
      <c r="H165" s="70"/>
      <c r="I165" s="70"/>
      <c r="J165" s="70"/>
      <c r="K165" s="70"/>
      <c r="L165" s="70"/>
      <c r="M165" s="70"/>
      <c r="N165" s="69"/>
      <c r="O165" s="69"/>
      <c r="P165" s="69"/>
      <c r="Q165" s="69"/>
      <c r="R165" s="69"/>
      <c r="S165" s="69"/>
      <c r="T165" s="69"/>
    </row>
    <row r="166" spans="1:20" s="57" customFormat="1" x14ac:dyDescent="0.2">
      <c r="A166" s="68"/>
      <c r="B166" s="85"/>
      <c r="C166" s="70"/>
      <c r="D166" s="70"/>
      <c r="E166" s="70"/>
      <c r="F166" s="70"/>
      <c r="G166" s="70"/>
      <c r="H166" s="70"/>
      <c r="I166" s="70"/>
      <c r="J166" s="70"/>
      <c r="K166" s="70"/>
      <c r="L166" s="70"/>
      <c r="M166" s="70"/>
      <c r="N166" s="69"/>
      <c r="O166" s="69"/>
      <c r="P166" s="69"/>
      <c r="Q166" s="69"/>
      <c r="R166" s="69"/>
      <c r="S166" s="69"/>
      <c r="T166" s="69"/>
    </row>
    <row r="167" spans="1:20" s="57" customFormat="1" x14ac:dyDescent="0.2">
      <c r="A167" s="68"/>
      <c r="B167" s="85"/>
      <c r="C167" s="70"/>
      <c r="D167" s="70"/>
      <c r="E167" s="70"/>
      <c r="F167" s="70"/>
      <c r="G167" s="70"/>
      <c r="H167" s="70"/>
      <c r="I167" s="70"/>
      <c r="J167" s="70"/>
      <c r="K167" s="70"/>
      <c r="L167" s="70"/>
      <c r="M167" s="70"/>
      <c r="N167" s="69"/>
      <c r="O167" s="69"/>
      <c r="P167" s="69"/>
      <c r="Q167" s="69"/>
      <c r="R167" s="69"/>
      <c r="S167" s="69"/>
      <c r="T167" s="69"/>
    </row>
    <row r="168" spans="1:20" s="57" customFormat="1" x14ac:dyDescent="0.2">
      <c r="A168" s="68"/>
      <c r="B168" s="85"/>
      <c r="C168" s="70"/>
      <c r="D168" s="70"/>
      <c r="E168" s="70"/>
      <c r="F168" s="70"/>
      <c r="G168" s="70"/>
      <c r="H168" s="70"/>
      <c r="I168" s="70"/>
      <c r="J168" s="70"/>
      <c r="K168" s="70"/>
      <c r="L168" s="70"/>
      <c r="M168" s="70"/>
      <c r="N168" s="69"/>
      <c r="O168" s="69"/>
      <c r="P168" s="69"/>
      <c r="Q168" s="69"/>
      <c r="R168" s="69"/>
      <c r="S168" s="69"/>
      <c r="T168" s="69"/>
    </row>
    <row r="169" spans="1:20" s="57" customFormat="1" x14ac:dyDescent="0.2">
      <c r="A169" s="68"/>
      <c r="B169" s="85"/>
      <c r="C169" s="70"/>
      <c r="D169" s="70"/>
      <c r="E169" s="70"/>
      <c r="F169" s="70"/>
      <c r="G169" s="70"/>
      <c r="H169" s="70"/>
      <c r="I169" s="70"/>
      <c r="J169" s="70"/>
      <c r="K169" s="70"/>
      <c r="L169" s="70"/>
      <c r="M169" s="70"/>
      <c r="N169" s="69"/>
      <c r="O169" s="69"/>
      <c r="P169" s="69"/>
      <c r="Q169" s="69"/>
      <c r="R169" s="69"/>
      <c r="S169" s="69"/>
      <c r="T169" s="69"/>
    </row>
    <row r="170" spans="1:20" s="57" customFormat="1" x14ac:dyDescent="0.2">
      <c r="A170" s="68"/>
      <c r="B170" s="85"/>
      <c r="C170" s="70"/>
      <c r="D170" s="70"/>
      <c r="E170" s="70"/>
      <c r="F170" s="70"/>
      <c r="G170" s="70"/>
      <c r="H170" s="70"/>
      <c r="I170" s="70"/>
      <c r="J170" s="70"/>
      <c r="K170" s="70"/>
      <c r="L170" s="70"/>
      <c r="M170" s="70"/>
      <c r="N170" s="69"/>
      <c r="O170" s="69"/>
      <c r="P170" s="69"/>
      <c r="Q170" s="69"/>
      <c r="R170" s="69"/>
      <c r="S170" s="69"/>
      <c r="T170" s="69"/>
    </row>
    <row r="171" spans="1:20" s="57" customFormat="1" x14ac:dyDescent="0.2">
      <c r="A171" s="68"/>
      <c r="B171" s="85"/>
      <c r="C171" s="70"/>
      <c r="D171" s="70"/>
      <c r="E171" s="70"/>
      <c r="F171" s="70"/>
      <c r="G171" s="70"/>
      <c r="H171" s="70"/>
      <c r="I171" s="70"/>
      <c r="J171" s="70"/>
      <c r="K171" s="70"/>
      <c r="L171" s="70"/>
      <c r="M171" s="70"/>
      <c r="N171" s="69"/>
      <c r="O171" s="69"/>
      <c r="P171" s="69"/>
      <c r="Q171" s="69"/>
      <c r="R171" s="69"/>
      <c r="S171" s="69"/>
      <c r="T171" s="69"/>
    </row>
    <row r="172" spans="1:20" s="57" customFormat="1" x14ac:dyDescent="0.2">
      <c r="A172" s="68"/>
      <c r="B172" s="85"/>
      <c r="C172" s="70"/>
      <c r="D172" s="70"/>
      <c r="E172" s="70"/>
      <c r="F172" s="70"/>
      <c r="G172" s="70"/>
      <c r="H172" s="70"/>
      <c r="I172" s="70"/>
      <c r="J172" s="70"/>
      <c r="K172" s="70"/>
      <c r="L172" s="70"/>
      <c r="M172" s="70"/>
      <c r="N172" s="69"/>
      <c r="O172" s="69"/>
      <c r="P172" s="69"/>
      <c r="Q172" s="69"/>
      <c r="R172" s="69"/>
      <c r="S172" s="69"/>
      <c r="T172" s="69"/>
    </row>
    <row r="173" spans="1:20" s="57" customFormat="1" x14ac:dyDescent="0.2">
      <c r="A173" s="68"/>
      <c r="B173" s="85"/>
      <c r="C173" s="70"/>
      <c r="D173" s="70"/>
      <c r="E173" s="70"/>
      <c r="F173" s="70"/>
      <c r="G173" s="70"/>
      <c r="H173" s="70"/>
      <c r="I173" s="70"/>
      <c r="J173" s="70"/>
      <c r="K173" s="70"/>
      <c r="L173" s="70"/>
      <c r="M173" s="70"/>
      <c r="N173" s="69"/>
      <c r="O173" s="69"/>
      <c r="P173" s="69"/>
      <c r="Q173" s="69"/>
      <c r="R173" s="69"/>
      <c r="S173" s="69"/>
      <c r="T173" s="69"/>
    </row>
    <row r="174" spans="1:20" s="57" customFormat="1" x14ac:dyDescent="0.2">
      <c r="A174" s="68"/>
      <c r="B174" s="85"/>
      <c r="C174" s="70"/>
      <c r="D174" s="70"/>
      <c r="E174" s="70"/>
      <c r="F174" s="70"/>
      <c r="G174" s="70"/>
      <c r="H174" s="70"/>
      <c r="I174" s="70"/>
      <c r="J174" s="70"/>
      <c r="K174" s="70"/>
      <c r="L174" s="70"/>
      <c r="M174" s="70"/>
      <c r="N174" s="69"/>
      <c r="O174" s="69"/>
      <c r="P174" s="69"/>
      <c r="Q174" s="69"/>
      <c r="R174" s="69"/>
      <c r="S174" s="69"/>
      <c r="T174" s="69"/>
    </row>
    <row r="175" spans="1:20" s="57" customFormat="1" x14ac:dyDescent="0.2">
      <c r="A175" s="68"/>
      <c r="B175" s="85"/>
      <c r="C175" s="70"/>
      <c r="D175" s="70"/>
      <c r="E175" s="70"/>
      <c r="F175" s="70"/>
      <c r="G175" s="70"/>
      <c r="H175" s="70"/>
      <c r="I175" s="70"/>
      <c r="J175" s="70"/>
      <c r="K175" s="70"/>
      <c r="L175" s="70"/>
      <c r="M175" s="70"/>
      <c r="N175" s="69"/>
      <c r="O175" s="69"/>
      <c r="P175" s="69"/>
      <c r="Q175" s="69"/>
      <c r="R175" s="69"/>
      <c r="S175" s="69"/>
      <c r="T175" s="69"/>
    </row>
    <row r="176" spans="1:20" s="57" customFormat="1" x14ac:dyDescent="0.2">
      <c r="A176" s="68"/>
      <c r="B176" s="85"/>
      <c r="C176" s="70"/>
      <c r="D176" s="70"/>
      <c r="E176" s="70"/>
      <c r="F176" s="70"/>
      <c r="G176" s="70"/>
      <c r="H176" s="70"/>
      <c r="I176" s="70"/>
      <c r="J176" s="70"/>
      <c r="K176" s="70"/>
      <c r="L176" s="70"/>
      <c r="M176" s="70"/>
      <c r="N176" s="69"/>
      <c r="O176" s="69"/>
      <c r="P176" s="69"/>
      <c r="Q176" s="69"/>
      <c r="R176" s="69"/>
      <c r="S176" s="69"/>
      <c r="T176" s="69"/>
    </row>
    <row r="177" spans="1:20" s="57" customFormat="1" x14ac:dyDescent="0.2">
      <c r="A177" s="68"/>
      <c r="B177" s="85"/>
      <c r="C177" s="70"/>
      <c r="D177" s="70"/>
      <c r="E177" s="70"/>
      <c r="F177" s="70"/>
      <c r="G177" s="70"/>
      <c r="H177" s="70"/>
      <c r="I177" s="70"/>
      <c r="J177" s="70"/>
      <c r="K177" s="70"/>
      <c r="L177" s="70"/>
      <c r="M177" s="70"/>
      <c r="N177" s="69"/>
      <c r="O177" s="69"/>
      <c r="P177" s="69"/>
      <c r="Q177" s="69"/>
      <c r="R177" s="69"/>
      <c r="S177" s="69"/>
      <c r="T177" s="69"/>
    </row>
    <row r="178" spans="1:20" s="57" customFormat="1" x14ac:dyDescent="0.2">
      <c r="A178" s="68"/>
      <c r="B178" s="85"/>
      <c r="C178" s="70"/>
      <c r="D178" s="70"/>
      <c r="E178" s="70"/>
      <c r="F178" s="70"/>
      <c r="G178" s="70"/>
      <c r="H178" s="70"/>
      <c r="I178" s="70"/>
      <c r="J178" s="70"/>
      <c r="K178" s="70"/>
      <c r="L178" s="70"/>
      <c r="M178" s="70"/>
      <c r="N178" s="69"/>
      <c r="O178" s="69"/>
      <c r="P178" s="69"/>
      <c r="Q178" s="69"/>
      <c r="R178" s="69"/>
      <c r="S178" s="69"/>
      <c r="T178" s="69"/>
    </row>
    <row r="179" spans="1:20" s="57" customFormat="1" x14ac:dyDescent="0.2">
      <c r="A179" s="68"/>
      <c r="B179" s="85"/>
      <c r="C179" s="70"/>
      <c r="D179" s="70"/>
      <c r="E179" s="70"/>
      <c r="F179" s="70"/>
      <c r="G179" s="70"/>
      <c r="H179" s="70"/>
      <c r="I179" s="70"/>
      <c r="J179" s="70"/>
      <c r="K179" s="70"/>
      <c r="L179" s="70"/>
      <c r="M179" s="70"/>
      <c r="N179" s="69"/>
      <c r="O179" s="69"/>
      <c r="P179" s="69"/>
      <c r="Q179" s="69"/>
      <c r="R179" s="69"/>
      <c r="S179" s="69"/>
      <c r="T179" s="69"/>
    </row>
    <row r="180" spans="1:20" s="57" customFormat="1" x14ac:dyDescent="0.2">
      <c r="A180" s="68"/>
      <c r="B180" s="85"/>
      <c r="C180" s="70"/>
      <c r="D180" s="70"/>
      <c r="E180" s="70"/>
      <c r="F180" s="70"/>
      <c r="G180" s="70"/>
      <c r="H180" s="70"/>
      <c r="I180" s="70"/>
      <c r="J180" s="70"/>
      <c r="K180" s="70"/>
      <c r="L180" s="70"/>
      <c r="M180" s="70"/>
      <c r="N180" s="69"/>
      <c r="O180" s="69"/>
      <c r="P180" s="69"/>
      <c r="Q180" s="69"/>
      <c r="R180" s="69"/>
      <c r="S180" s="69"/>
      <c r="T180" s="69"/>
    </row>
    <row r="181" spans="1:20" s="57" customFormat="1" x14ac:dyDescent="0.2">
      <c r="A181" s="68"/>
      <c r="B181" s="85"/>
      <c r="C181" s="70"/>
      <c r="D181" s="70"/>
      <c r="E181" s="70"/>
      <c r="F181" s="70"/>
      <c r="G181" s="70"/>
      <c r="H181" s="70"/>
      <c r="I181" s="70"/>
      <c r="J181" s="70"/>
      <c r="K181" s="70"/>
      <c r="L181" s="70"/>
      <c r="M181" s="70"/>
      <c r="N181" s="69"/>
      <c r="O181" s="69"/>
      <c r="P181" s="69"/>
      <c r="Q181" s="69"/>
      <c r="R181" s="69"/>
      <c r="S181" s="69"/>
      <c r="T181" s="69"/>
    </row>
    <row r="182" spans="1:20" s="57" customFormat="1" x14ac:dyDescent="0.2">
      <c r="A182" s="68"/>
      <c r="B182" s="85"/>
      <c r="C182" s="70"/>
      <c r="D182" s="70"/>
      <c r="E182" s="70"/>
      <c r="F182" s="70"/>
      <c r="G182" s="70"/>
      <c r="H182" s="70"/>
      <c r="I182" s="70"/>
      <c r="J182" s="70"/>
      <c r="K182" s="70"/>
      <c r="L182" s="70"/>
      <c r="M182" s="70"/>
      <c r="N182" s="69"/>
      <c r="O182" s="69"/>
      <c r="P182" s="69"/>
      <c r="Q182" s="69"/>
      <c r="R182" s="69"/>
      <c r="S182" s="69"/>
      <c r="T182" s="69"/>
    </row>
    <row r="183" spans="1:20" s="57" customFormat="1" x14ac:dyDescent="0.2">
      <c r="A183" s="68"/>
      <c r="B183" s="85"/>
      <c r="C183" s="70"/>
      <c r="D183" s="70"/>
      <c r="E183" s="70"/>
      <c r="F183" s="70"/>
      <c r="G183" s="70"/>
      <c r="H183" s="70"/>
      <c r="I183" s="70"/>
      <c r="J183" s="70"/>
      <c r="K183" s="70"/>
      <c r="L183" s="70"/>
      <c r="M183" s="70"/>
      <c r="N183" s="69"/>
      <c r="O183" s="69"/>
      <c r="P183" s="69"/>
      <c r="Q183" s="69"/>
      <c r="R183" s="69"/>
      <c r="S183" s="69"/>
      <c r="T183" s="69"/>
    </row>
    <row r="184" spans="1:20" s="57" customFormat="1" x14ac:dyDescent="0.2">
      <c r="A184" s="68"/>
      <c r="B184" s="85"/>
      <c r="C184" s="70"/>
      <c r="D184" s="70"/>
      <c r="E184" s="70"/>
      <c r="F184" s="70"/>
      <c r="G184" s="70"/>
      <c r="H184" s="70"/>
      <c r="I184" s="70"/>
      <c r="J184" s="70"/>
      <c r="K184" s="70"/>
      <c r="L184" s="70"/>
      <c r="M184" s="70"/>
      <c r="N184" s="69"/>
      <c r="O184" s="69"/>
      <c r="P184" s="69"/>
      <c r="Q184" s="69"/>
      <c r="R184" s="69"/>
      <c r="S184" s="69"/>
      <c r="T184" s="69"/>
    </row>
    <row r="185" spans="1:20" s="57" customFormat="1" x14ac:dyDescent="0.2">
      <c r="A185" s="68"/>
      <c r="B185" s="85"/>
      <c r="C185" s="70"/>
      <c r="D185" s="70"/>
      <c r="E185" s="70"/>
      <c r="F185" s="70"/>
      <c r="G185" s="70"/>
      <c r="H185" s="70"/>
      <c r="I185" s="70"/>
      <c r="J185" s="70"/>
      <c r="K185" s="70"/>
      <c r="L185" s="70"/>
      <c r="M185" s="70"/>
      <c r="N185" s="69"/>
      <c r="O185" s="69"/>
      <c r="P185" s="69"/>
      <c r="Q185" s="69"/>
      <c r="R185" s="69"/>
      <c r="S185" s="69"/>
      <c r="T185" s="69"/>
    </row>
    <row r="186" spans="1:20" s="57" customFormat="1" x14ac:dyDescent="0.2">
      <c r="A186" s="68"/>
      <c r="B186" s="85"/>
      <c r="C186" s="70"/>
      <c r="D186" s="70"/>
      <c r="E186" s="70"/>
      <c r="F186" s="70"/>
      <c r="G186" s="70"/>
      <c r="H186" s="70"/>
      <c r="I186" s="70"/>
      <c r="J186" s="70"/>
      <c r="K186" s="70"/>
      <c r="L186" s="70"/>
      <c r="M186" s="70"/>
      <c r="N186" s="69"/>
      <c r="O186" s="69"/>
      <c r="P186" s="69"/>
      <c r="Q186" s="69"/>
      <c r="R186" s="69"/>
      <c r="S186" s="69"/>
      <c r="T186" s="69"/>
    </row>
    <row r="187" spans="1:20" s="57" customFormat="1" x14ac:dyDescent="0.2">
      <c r="A187" s="68"/>
      <c r="B187" s="85"/>
      <c r="C187" s="70"/>
      <c r="D187" s="70"/>
      <c r="E187" s="70"/>
      <c r="F187" s="70"/>
      <c r="G187" s="70"/>
      <c r="H187" s="70"/>
      <c r="I187" s="70"/>
      <c r="J187" s="70"/>
      <c r="K187" s="70"/>
      <c r="L187" s="70"/>
      <c r="M187" s="70"/>
      <c r="N187" s="69"/>
      <c r="O187" s="69"/>
      <c r="P187" s="69"/>
      <c r="Q187" s="69"/>
      <c r="R187" s="69"/>
      <c r="S187" s="69"/>
      <c r="T187" s="69"/>
    </row>
    <row r="188" spans="1:20" s="57" customFormat="1" x14ac:dyDescent="0.2">
      <c r="A188" s="68"/>
      <c r="B188" s="85"/>
      <c r="C188" s="70"/>
      <c r="D188" s="70"/>
      <c r="E188" s="70"/>
      <c r="F188" s="70"/>
      <c r="G188" s="70"/>
      <c r="H188" s="70"/>
      <c r="I188" s="70"/>
      <c r="J188" s="70"/>
      <c r="K188" s="70"/>
      <c r="L188" s="70"/>
      <c r="M188" s="70"/>
      <c r="N188" s="69"/>
      <c r="O188" s="69"/>
      <c r="P188" s="69"/>
      <c r="Q188" s="69"/>
      <c r="R188" s="69"/>
      <c r="S188" s="69"/>
      <c r="T188" s="69"/>
    </row>
    <row r="189" spans="1:20" s="57" customFormat="1" x14ac:dyDescent="0.2">
      <c r="A189" s="68"/>
      <c r="B189" s="85"/>
      <c r="C189" s="70"/>
      <c r="D189" s="70"/>
      <c r="E189" s="70"/>
      <c r="F189" s="70"/>
      <c r="G189" s="70"/>
      <c r="H189" s="70"/>
      <c r="I189" s="70"/>
      <c r="J189" s="70"/>
      <c r="K189" s="70"/>
      <c r="L189" s="70"/>
      <c r="M189" s="70"/>
      <c r="N189" s="69"/>
      <c r="O189" s="69"/>
      <c r="P189" s="69"/>
      <c r="Q189" s="69"/>
      <c r="R189" s="69"/>
      <c r="S189" s="69"/>
      <c r="T189" s="69"/>
    </row>
    <row r="190" spans="1:20" s="57" customFormat="1" x14ac:dyDescent="0.2">
      <c r="A190" s="68"/>
      <c r="B190" s="85"/>
      <c r="C190" s="70"/>
      <c r="D190" s="70"/>
      <c r="E190" s="70"/>
      <c r="F190" s="70"/>
      <c r="G190" s="70"/>
      <c r="H190" s="70"/>
      <c r="I190" s="70"/>
      <c r="J190" s="70"/>
      <c r="K190" s="70"/>
      <c r="L190" s="70"/>
      <c r="M190" s="70"/>
      <c r="N190" s="69"/>
      <c r="O190" s="69"/>
      <c r="P190" s="69"/>
      <c r="Q190" s="69"/>
      <c r="R190" s="69"/>
      <c r="S190" s="69"/>
      <c r="T190" s="69"/>
    </row>
    <row r="191" spans="1:20" s="57" customFormat="1" x14ac:dyDescent="0.2">
      <c r="A191" s="68"/>
      <c r="B191" s="85"/>
      <c r="C191" s="70"/>
      <c r="D191" s="70"/>
      <c r="E191" s="70"/>
      <c r="F191" s="70"/>
      <c r="G191" s="70"/>
      <c r="H191" s="70"/>
      <c r="I191" s="70"/>
      <c r="J191" s="70"/>
      <c r="K191" s="70"/>
      <c r="L191" s="70"/>
      <c r="M191" s="70"/>
      <c r="N191" s="69"/>
      <c r="O191" s="69"/>
      <c r="P191" s="69"/>
      <c r="Q191" s="69"/>
      <c r="R191" s="69"/>
      <c r="S191" s="69"/>
      <c r="T191" s="69"/>
    </row>
    <row r="192" spans="1:20" s="57" customFormat="1" x14ac:dyDescent="0.2">
      <c r="A192" s="68"/>
      <c r="B192" s="85"/>
      <c r="C192" s="70"/>
      <c r="D192" s="70"/>
      <c r="E192" s="70"/>
      <c r="F192" s="70"/>
      <c r="G192" s="70"/>
      <c r="H192" s="70"/>
      <c r="I192" s="70"/>
      <c r="J192" s="70"/>
      <c r="K192" s="70"/>
      <c r="L192" s="70"/>
      <c r="M192" s="70"/>
      <c r="N192" s="69"/>
      <c r="O192" s="69"/>
      <c r="P192" s="69"/>
      <c r="Q192" s="69"/>
      <c r="R192" s="69"/>
      <c r="S192" s="69"/>
      <c r="T192" s="69"/>
    </row>
    <row r="193" spans="1:20" s="57" customFormat="1" x14ac:dyDescent="0.2">
      <c r="A193" s="68"/>
      <c r="B193" s="85"/>
      <c r="C193" s="70"/>
      <c r="D193" s="70"/>
      <c r="E193" s="70"/>
      <c r="F193" s="70"/>
      <c r="G193" s="70"/>
      <c r="H193" s="70"/>
      <c r="I193" s="70"/>
      <c r="J193" s="70"/>
      <c r="K193" s="70"/>
      <c r="L193" s="70"/>
      <c r="M193" s="70"/>
      <c r="N193" s="69"/>
      <c r="O193" s="69"/>
      <c r="P193" s="69"/>
      <c r="Q193" s="69"/>
      <c r="R193" s="69"/>
      <c r="S193" s="69"/>
      <c r="T193" s="69"/>
    </row>
    <row r="194" spans="1:20" s="57" customFormat="1" x14ac:dyDescent="0.2">
      <c r="A194" s="68"/>
      <c r="B194" s="85"/>
      <c r="C194" s="70"/>
      <c r="D194" s="70"/>
      <c r="E194" s="70"/>
      <c r="F194" s="70"/>
      <c r="G194" s="70"/>
      <c r="H194" s="70"/>
      <c r="I194" s="70"/>
      <c r="J194" s="70"/>
      <c r="K194" s="70"/>
      <c r="L194" s="70"/>
      <c r="M194" s="70"/>
      <c r="N194" s="69"/>
      <c r="O194" s="69"/>
      <c r="P194" s="69"/>
      <c r="Q194" s="69"/>
      <c r="R194" s="69"/>
      <c r="S194" s="69"/>
      <c r="T194" s="69"/>
    </row>
    <row r="195" spans="1:20" s="57" customFormat="1" x14ac:dyDescent="0.2">
      <c r="A195" s="68"/>
      <c r="B195" s="85"/>
      <c r="C195" s="70"/>
      <c r="D195" s="70"/>
      <c r="E195" s="70"/>
      <c r="F195" s="70"/>
      <c r="G195" s="70"/>
      <c r="H195" s="70"/>
      <c r="I195" s="70"/>
      <c r="J195" s="70"/>
      <c r="K195" s="70"/>
      <c r="L195" s="70"/>
      <c r="M195" s="70"/>
      <c r="N195" s="69"/>
      <c r="O195" s="69"/>
      <c r="P195" s="69"/>
      <c r="Q195" s="69"/>
      <c r="R195" s="69"/>
      <c r="S195" s="69"/>
      <c r="T195" s="69"/>
    </row>
    <row r="196" spans="1:20" s="57" customFormat="1" x14ac:dyDescent="0.2">
      <c r="A196" s="68"/>
      <c r="B196" s="85"/>
      <c r="C196" s="70"/>
      <c r="D196" s="70"/>
      <c r="E196" s="70"/>
      <c r="F196" s="70"/>
      <c r="G196" s="70"/>
      <c r="H196" s="70"/>
      <c r="I196" s="70"/>
      <c r="J196" s="70"/>
      <c r="K196" s="70"/>
      <c r="L196" s="70"/>
      <c r="M196" s="70"/>
      <c r="N196" s="69"/>
      <c r="O196" s="69"/>
      <c r="P196" s="69"/>
      <c r="Q196" s="69"/>
      <c r="R196" s="69"/>
      <c r="S196" s="69"/>
      <c r="T196" s="69"/>
    </row>
    <row r="197" spans="1:20" s="57" customFormat="1" x14ac:dyDescent="0.2">
      <c r="A197" s="68"/>
      <c r="B197" s="85"/>
      <c r="C197" s="70"/>
      <c r="D197" s="70"/>
      <c r="E197" s="70"/>
      <c r="F197" s="70"/>
      <c r="G197" s="70"/>
      <c r="H197" s="70"/>
      <c r="I197" s="70"/>
      <c r="J197" s="70"/>
      <c r="K197" s="70"/>
      <c r="L197" s="70"/>
      <c r="M197" s="70"/>
      <c r="N197" s="69"/>
      <c r="O197" s="69"/>
      <c r="P197" s="69"/>
      <c r="Q197" s="69"/>
      <c r="R197" s="69"/>
      <c r="S197" s="69"/>
      <c r="T197" s="69"/>
    </row>
    <row r="198" spans="1:20" s="57" customFormat="1" x14ac:dyDescent="0.2">
      <c r="A198" s="68"/>
      <c r="B198" s="85"/>
      <c r="C198" s="70"/>
      <c r="D198" s="70"/>
      <c r="E198" s="70"/>
      <c r="F198" s="70"/>
      <c r="G198" s="70"/>
      <c r="H198" s="70"/>
      <c r="I198" s="70"/>
      <c r="J198" s="70"/>
      <c r="K198" s="70"/>
      <c r="L198" s="70"/>
      <c r="M198" s="70"/>
      <c r="N198" s="69"/>
      <c r="O198" s="69"/>
      <c r="P198" s="69"/>
      <c r="Q198" s="69"/>
      <c r="R198" s="69"/>
      <c r="S198" s="69"/>
      <c r="T198" s="69"/>
    </row>
    <row r="199" spans="1:20" s="57" customFormat="1" x14ac:dyDescent="0.2">
      <c r="A199" s="68"/>
      <c r="B199" s="85"/>
      <c r="C199" s="70"/>
      <c r="D199" s="70"/>
      <c r="E199" s="70"/>
      <c r="F199" s="70"/>
      <c r="G199" s="70"/>
      <c r="H199" s="70"/>
      <c r="I199" s="70"/>
      <c r="J199" s="70"/>
      <c r="K199" s="70"/>
      <c r="L199" s="70"/>
      <c r="M199" s="70"/>
      <c r="N199" s="69"/>
      <c r="O199" s="69"/>
      <c r="P199" s="69"/>
      <c r="Q199" s="69"/>
      <c r="R199" s="69"/>
      <c r="S199" s="69"/>
      <c r="T199" s="69"/>
    </row>
    <row r="200" spans="1:20" s="57" customFormat="1" x14ac:dyDescent="0.2">
      <c r="A200" s="68"/>
      <c r="B200" s="85"/>
      <c r="C200" s="70"/>
      <c r="D200" s="70"/>
      <c r="E200" s="70"/>
      <c r="F200" s="70"/>
      <c r="G200" s="70"/>
      <c r="H200" s="70"/>
      <c r="I200" s="70"/>
      <c r="J200" s="70"/>
      <c r="K200" s="70"/>
      <c r="L200" s="70"/>
      <c r="M200" s="70"/>
      <c r="N200" s="69"/>
      <c r="O200" s="69"/>
      <c r="P200" s="69"/>
      <c r="Q200" s="69"/>
      <c r="R200" s="69"/>
      <c r="S200" s="69"/>
      <c r="T200" s="69"/>
    </row>
    <row r="201" spans="1:20" s="57" customFormat="1" x14ac:dyDescent="0.2">
      <c r="A201" s="68"/>
      <c r="B201" s="85"/>
      <c r="C201" s="70"/>
      <c r="D201" s="70"/>
      <c r="E201" s="70"/>
      <c r="F201" s="70"/>
      <c r="G201" s="70"/>
      <c r="H201" s="70"/>
      <c r="I201" s="70"/>
      <c r="J201" s="70"/>
      <c r="K201" s="70"/>
      <c r="L201" s="70"/>
      <c r="M201" s="70"/>
      <c r="N201" s="69"/>
      <c r="O201" s="69"/>
      <c r="P201" s="69"/>
      <c r="Q201" s="69"/>
      <c r="R201" s="69"/>
      <c r="S201" s="69"/>
      <c r="T201" s="69"/>
    </row>
    <row r="202" spans="1:20" s="57" customFormat="1" x14ac:dyDescent="0.2">
      <c r="A202" s="68"/>
      <c r="B202" s="85"/>
      <c r="C202" s="70"/>
      <c r="D202" s="70"/>
      <c r="E202" s="70"/>
      <c r="F202" s="70"/>
      <c r="G202" s="70"/>
      <c r="H202" s="70"/>
      <c r="I202" s="70"/>
      <c r="J202" s="70"/>
      <c r="K202" s="70"/>
      <c r="L202" s="70"/>
      <c r="M202" s="70"/>
      <c r="N202" s="69"/>
      <c r="O202" s="69"/>
      <c r="P202" s="69"/>
      <c r="Q202" s="69"/>
      <c r="R202" s="69"/>
      <c r="S202" s="69"/>
      <c r="T202" s="69"/>
    </row>
    <row r="203" spans="1:20" s="57" customFormat="1" x14ac:dyDescent="0.2">
      <c r="A203" s="68"/>
      <c r="B203" s="85"/>
      <c r="C203" s="70"/>
      <c r="D203" s="70"/>
      <c r="E203" s="70"/>
      <c r="F203" s="70"/>
      <c r="G203" s="70"/>
      <c r="H203" s="70"/>
      <c r="I203" s="70"/>
      <c r="J203" s="70"/>
      <c r="K203" s="70"/>
      <c r="L203" s="70"/>
      <c r="M203" s="70"/>
      <c r="N203" s="69"/>
      <c r="O203" s="69"/>
      <c r="P203" s="69"/>
      <c r="Q203" s="69"/>
      <c r="R203" s="69"/>
      <c r="S203" s="69"/>
      <c r="T203" s="69"/>
    </row>
    <row r="204" spans="1:20" s="57" customFormat="1" x14ac:dyDescent="0.2">
      <c r="A204" s="68"/>
      <c r="B204" s="85"/>
      <c r="C204" s="70"/>
      <c r="D204" s="70"/>
      <c r="E204" s="70"/>
      <c r="F204" s="70"/>
      <c r="G204" s="70"/>
      <c r="H204" s="70"/>
      <c r="I204" s="70"/>
      <c r="J204" s="70"/>
      <c r="K204" s="70"/>
      <c r="L204" s="70"/>
      <c r="M204" s="70"/>
      <c r="N204" s="69"/>
      <c r="O204" s="69"/>
      <c r="P204" s="69"/>
      <c r="Q204" s="69"/>
      <c r="R204" s="69"/>
      <c r="S204" s="69"/>
      <c r="T204" s="69"/>
    </row>
    <row r="205" spans="1:20" s="57" customFormat="1" ht="12.75" customHeight="1" x14ac:dyDescent="0.2">
      <c r="A205" s="68"/>
      <c r="B205" s="85"/>
      <c r="C205" s="70"/>
      <c r="D205" s="70"/>
      <c r="E205" s="70"/>
      <c r="F205" s="70"/>
      <c r="G205" s="70"/>
      <c r="H205" s="70"/>
      <c r="I205" s="70"/>
      <c r="J205" s="70"/>
      <c r="K205" s="70"/>
      <c r="L205" s="70"/>
      <c r="M205" s="70"/>
      <c r="N205" s="69"/>
      <c r="O205" s="69"/>
      <c r="P205" s="69"/>
      <c r="Q205" s="69"/>
      <c r="R205" s="69"/>
      <c r="S205" s="69"/>
      <c r="T205" s="69"/>
    </row>
    <row r="206" spans="1:20" s="57" customFormat="1" x14ac:dyDescent="0.2">
      <c r="A206" s="68"/>
      <c r="B206" s="85"/>
      <c r="C206" s="70"/>
      <c r="D206" s="70"/>
      <c r="E206" s="70"/>
      <c r="F206" s="70"/>
      <c r="G206" s="70"/>
      <c r="H206" s="70"/>
      <c r="I206" s="70"/>
      <c r="J206" s="70"/>
      <c r="K206" s="70"/>
      <c r="L206" s="70"/>
      <c r="M206" s="70"/>
      <c r="N206" s="69"/>
      <c r="O206" s="69"/>
      <c r="P206" s="69"/>
      <c r="Q206" s="69"/>
      <c r="R206" s="69"/>
      <c r="S206" s="69"/>
      <c r="T206" s="69"/>
    </row>
    <row r="207" spans="1:20" s="57" customFormat="1" x14ac:dyDescent="0.2">
      <c r="A207" s="68"/>
      <c r="B207" s="85"/>
      <c r="C207" s="70"/>
      <c r="D207" s="70"/>
      <c r="E207" s="70"/>
      <c r="F207" s="70"/>
      <c r="G207" s="70"/>
      <c r="H207" s="70"/>
      <c r="I207" s="70"/>
      <c r="J207" s="70"/>
      <c r="K207" s="70"/>
      <c r="L207" s="70"/>
      <c r="M207" s="70"/>
      <c r="N207" s="69"/>
      <c r="O207" s="69"/>
      <c r="P207" s="69"/>
      <c r="Q207" s="69"/>
      <c r="R207" s="69"/>
      <c r="S207" s="69"/>
      <c r="T207" s="69"/>
    </row>
    <row r="208" spans="1:20" s="57" customFormat="1" x14ac:dyDescent="0.2">
      <c r="A208" s="68"/>
      <c r="B208" s="85"/>
      <c r="C208" s="70"/>
      <c r="D208" s="70"/>
      <c r="E208" s="70"/>
      <c r="F208" s="70"/>
      <c r="G208" s="70"/>
      <c r="H208" s="70"/>
      <c r="I208" s="70"/>
      <c r="J208" s="70"/>
      <c r="K208" s="70"/>
      <c r="L208" s="70"/>
      <c r="M208" s="70"/>
      <c r="N208" s="69"/>
      <c r="O208" s="69"/>
      <c r="P208" s="69"/>
      <c r="Q208" s="69"/>
      <c r="R208" s="69"/>
      <c r="S208" s="69"/>
      <c r="T208" s="69"/>
    </row>
    <row r="209" spans="1:20" s="57" customFormat="1" x14ac:dyDescent="0.2">
      <c r="A209" s="68"/>
      <c r="B209" s="85"/>
      <c r="C209" s="70"/>
      <c r="D209" s="70"/>
      <c r="E209" s="70"/>
      <c r="F209" s="70"/>
      <c r="G209" s="70"/>
      <c r="H209" s="70"/>
      <c r="I209" s="70"/>
      <c r="J209" s="70"/>
      <c r="K209" s="70"/>
      <c r="L209" s="70"/>
      <c r="M209" s="70"/>
      <c r="N209" s="69"/>
      <c r="O209" s="69"/>
      <c r="P209" s="69"/>
      <c r="Q209" s="69"/>
      <c r="R209" s="69"/>
      <c r="S209" s="69"/>
      <c r="T209" s="69"/>
    </row>
    <row r="210" spans="1:20" s="57" customFormat="1" ht="12.75" customHeight="1" x14ac:dyDescent="0.2">
      <c r="A210" s="68"/>
      <c r="B210" s="85"/>
      <c r="C210" s="70"/>
      <c r="D210" s="70"/>
      <c r="E210" s="70"/>
      <c r="F210" s="70"/>
      <c r="G210" s="70"/>
      <c r="H210" s="70"/>
      <c r="I210" s="70"/>
      <c r="J210" s="70"/>
      <c r="K210" s="70"/>
      <c r="L210" s="70"/>
      <c r="M210" s="70"/>
      <c r="N210" s="69"/>
      <c r="O210" s="69"/>
      <c r="P210" s="69"/>
      <c r="Q210" s="69"/>
      <c r="R210" s="69"/>
      <c r="S210" s="69"/>
      <c r="T210" s="69"/>
    </row>
    <row r="211" spans="1:20" s="57" customFormat="1" x14ac:dyDescent="0.2">
      <c r="A211" s="68"/>
      <c r="B211" s="85"/>
      <c r="C211" s="70"/>
      <c r="D211" s="70"/>
      <c r="E211" s="70"/>
      <c r="F211" s="70"/>
      <c r="G211" s="70"/>
      <c r="H211" s="70"/>
      <c r="I211" s="70"/>
      <c r="J211" s="70"/>
      <c r="K211" s="70"/>
      <c r="L211" s="70"/>
      <c r="M211" s="70"/>
      <c r="N211" s="69"/>
      <c r="O211" s="69"/>
      <c r="P211" s="69"/>
      <c r="Q211" s="69"/>
      <c r="R211" s="69"/>
      <c r="S211" s="69"/>
      <c r="T211" s="69"/>
    </row>
    <row r="212" spans="1:20" s="57" customFormat="1" x14ac:dyDescent="0.2">
      <c r="A212" s="68"/>
      <c r="B212" s="85"/>
      <c r="C212" s="70"/>
      <c r="D212" s="70"/>
      <c r="E212" s="70"/>
      <c r="F212" s="70"/>
      <c r="G212" s="70"/>
      <c r="H212" s="70"/>
      <c r="I212" s="70"/>
      <c r="J212" s="70"/>
      <c r="K212" s="70"/>
      <c r="L212" s="70"/>
      <c r="M212" s="70"/>
      <c r="N212" s="69"/>
      <c r="O212" s="69"/>
      <c r="P212" s="69"/>
      <c r="Q212" s="69"/>
      <c r="R212" s="69"/>
      <c r="S212" s="69"/>
      <c r="T212" s="69"/>
    </row>
    <row r="213" spans="1:20" s="57" customFormat="1" x14ac:dyDescent="0.2">
      <c r="A213" s="68"/>
      <c r="B213" s="85"/>
      <c r="C213" s="70"/>
      <c r="D213" s="70"/>
      <c r="E213" s="70"/>
      <c r="F213" s="70"/>
      <c r="G213" s="70"/>
      <c r="H213" s="70"/>
      <c r="I213" s="70"/>
      <c r="J213" s="70"/>
      <c r="K213" s="70"/>
      <c r="L213" s="70"/>
      <c r="M213" s="70"/>
      <c r="N213" s="69"/>
      <c r="O213" s="69"/>
      <c r="P213" s="69"/>
      <c r="Q213" s="69"/>
      <c r="R213" s="69"/>
      <c r="S213" s="69"/>
      <c r="T213" s="69"/>
    </row>
    <row r="214" spans="1:20" s="57" customFormat="1" x14ac:dyDescent="0.2">
      <c r="A214" s="68"/>
      <c r="B214" s="85"/>
      <c r="C214" s="70"/>
      <c r="D214" s="70"/>
      <c r="E214" s="70"/>
      <c r="F214" s="70"/>
      <c r="G214" s="70"/>
      <c r="H214" s="70"/>
      <c r="I214" s="70"/>
      <c r="J214" s="70"/>
      <c r="K214" s="70"/>
      <c r="L214" s="70"/>
      <c r="M214" s="70"/>
      <c r="N214" s="69"/>
      <c r="O214" s="69"/>
      <c r="P214" s="69"/>
      <c r="Q214" s="69"/>
      <c r="R214" s="69"/>
      <c r="S214" s="69"/>
      <c r="T214" s="69"/>
    </row>
    <row r="215" spans="1:20" s="57" customFormat="1" x14ac:dyDescent="0.2">
      <c r="A215" s="68"/>
      <c r="B215" s="85"/>
      <c r="C215" s="70"/>
      <c r="D215" s="70"/>
      <c r="E215" s="70"/>
      <c r="F215" s="70"/>
      <c r="G215" s="70"/>
      <c r="H215" s="70"/>
      <c r="I215" s="70"/>
      <c r="J215" s="70"/>
      <c r="K215" s="70"/>
      <c r="L215" s="70"/>
      <c r="M215" s="70"/>
      <c r="N215" s="69"/>
      <c r="O215" s="69"/>
      <c r="P215" s="69"/>
      <c r="Q215" s="69"/>
      <c r="R215" s="69"/>
      <c r="S215" s="69"/>
      <c r="T215" s="69"/>
    </row>
    <row r="216" spans="1:20" s="57" customFormat="1" x14ac:dyDescent="0.2">
      <c r="A216" s="68"/>
      <c r="B216" s="85"/>
      <c r="C216" s="70"/>
      <c r="D216" s="70"/>
      <c r="E216" s="70"/>
      <c r="F216" s="70"/>
      <c r="G216" s="70"/>
      <c r="H216" s="70"/>
      <c r="I216" s="70"/>
      <c r="J216" s="70"/>
      <c r="K216" s="70"/>
      <c r="L216" s="70"/>
      <c r="M216" s="70"/>
      <c r="N216" s="69"/>
      <c r="O216" s="69"/>
      <c r="P216" s="69"/>
      <c r="Q216" s="69"/>
      <c r="R216" s="69"/>
      <c r="S216" s="69"/>
      <c r="T216" s="69"/>
    </row>
    <row r="217" spans="1:20" s="57" customFormat="1" x14ac:dyDescent="0.2">
      <c r="A217" s="68"/>
      <c r="B217" s="85"/>
      <c r="C217" s="70"/>
      <c r="D217" s="70"/>
      <c r="E217" s="70"/>
      <c r="F217" s="70"/>
      <c r="G217" s="70"/>
      <c r="H217" s="70"/>
      <c r="I217" s="70"/>
      <c r="J217" s="70"/>
      <c r="K217" s="70"/>
      <c r="L217" s="70"/>
      <c r="M217" s="70"/>
      <c r="N217" s="69"/>
      <c r="O217" s="69"/>
      <c r="P217" s="69"/>
      <c r="Q217" s="69"/>
      <c r="R217" s="69"/>
      <c r="S217" s="69"/>
      <c r="T217" s="69"/>
    </row>
    <row r="218" spans="1:20" s="57" customFormat="1" x14ac:dyDescent="0.2">
      <c r="A218" s="68"/>
      <c r="B218" s="85"/>
      <c r="C218" s="70"/>
      <c r="D218" s="70"/>
      <c r="E218" s="70"/>
      <c r="F218" s="70"/>
      <c r="G218" s="70"/>
      <c r="H218" s="70"/>
      <c r="I218" s="70"/>
      <c r="J218" s="70"/>
      <c r="K218" s="70"/>
      <c r="L218" s="70"/>
      <c r="M218" s="70"/>
      <c r="N218" s="69"/>
      <c r="O218" s="69"/>
      <c r="P218" s="69"/>
      <c r="Q218" s="69"/>
      <c r="R218" s="69"/>
      <c r="S218" s="69"/>
      <c r="T218" s="69"/>
    </row>
    <row r="219" spans="1:20" s="57" customFormat="1" x14ac:dyDescent="0.2">
      <c r="A219" s="68"/>
      <c r="B219" s="85"/>
      <c r="C219" s="70"/>
      <c r="D219" s="70"/>
      <c r="E219" s="70"/>
      <c r="F219" s="70"/>
      <c r="G219" s="70"/>
      <c r="H219" s="70"/>
      <c r="I219" s="70"/>
      <c r="J219" s="70"/>
      <c r="K219" s="70"/>
      <c r="L219" s="70"/>
      <c r="M219" s="70"/>
      <c r="N219" s="69"/>
      <c r="O219" s="69"/>
      <c r="P219" s="69"/>
      <c r="Q219" s="69"/>
      <c r="R219" s="69"/>
      <c r="S219" s="69"/>
      <c r="T219" s="69"/>
    </row>
    <row r="220" spans="1:20" s="57" customFormat="1" x14ac:dyDescent="0.2">
      <c r="A220" s="68"/>
      <c r="B220" s="85"/>
      <c r="C220" s="70"/>
      <c r="D220" s="70"/>
      <c r="E220" s="70"/>
      <c r="F220" s="70"/>
      <c r="G220" s="70"/>
      <c r="H220" s="70"/>
      <c r="I220" s="70"/>
      <c r="J220" s="70"/>
      <c r="K220" s="70"/>
      <c r="L220" s="70"/>
      <c r="M220" s="70"/>
      <c r="N220" s="69"/>
      <c r="O220" s="69"/>
      <c r="P220" s="69"/>
      <c r="Q220" s="69"/>
      <c r="R220" s="69"/>
      <c r="S220" s="69"/>
      <c r="T220" s="69"/>
    </row>
    <row r="221" spans="1:20" s="57" customFormat="1" x14ac:dyDescent="0.2">
      <c r="A221" s="68"/>
      <c r="B221" s="85"/>
      <c r="C221" s="70"/>
      <c r="D221" s="70"/>
      <c r="E221" s="70"/>
      <c r="F221" s="70"/>
      <c r="G221" s="70"/>
      <c r="H221" s="70"/>
      <c r="I221" s="70"/>
      <c r="J221" s="70"/>
      <c r="K221" s="70"/>
      <c r="L221" s="70"/>
      <c r="M221" s="70"/>
      <c r="N221" s="69"/>
      <c r="O221" s="69"/>
      <c r="P221" s="69"/>
      <c r="Q221" s="69"/>
      <c r="R221" s="69"/>
      <c r="S221" s="69"/>
      <c r="T221" s="69"/>
    </row>
    <row r="222" spans="1:20" s="57" customFormat="1" x14ac:dyDescent="0.2">
      <c r="A222" s="68"/>
      <c r="B222" s="85"/>
      <c r="C222" s="70"/>
      <c r="D222" s="70"/>
      <c r="E222" s="70"/>
      <c r="F222" s="70"/>
      <c r="G222" s="70"/>
      <c r="H222" s="70"/>
      <c r="I222" s="70"/>
      <c r="J222" s="70"/>
      <c r="K222" s="70"/>
      <c r="L222" s="70"/>
      <c r="M222" s="70"/>
      <c r="N222" s="69"/>
      <c r="O222" s="69"/>
      <c r="P222" s="69"/>
      <c r="Q222" s="69"/>
      <c r="R222" s="69"/>
      <c r="S222" s="69"/>
      <c r="T222" s="69"/>
    </row>
    <row r="223" spans="1:20" s="57" customFormat="1" x14ac:dyDescent="0.2">
      <c r="A223" s="68"/>
      <c r="B223" s="85"/>
      <c r="C223" s="70"/>
      <c r="D223" s="70"/>
      <c r="E223" s="70"/>
      <c r="F223" s="70"/>
      <c r="G223" s="70"/>
      <c r="H223" s="70"/>
      <c r="I223" s="70"/>
      <c r="J223" s="70"/>
      <c r="K223" s="70"/>
      <c r="L223" s="70"/>
      <c r="M223" s="70"/>
      <c r="N223" s="69"/>
      <c r="O223" s="69"/>
      <c r="P223" s="69"/>
      <c r="Q223" s="69"/>
      <c r="R223" s="69"/>
      <c r="S223" s="69"/>
      <c r="T223" s="69"/>
    </row>
    <row r="224" spans="1:20" s="57" customFormat="1" x14ac:dyDescent="0.2">
      <c r="A224" s="68"/>
      <c r="B224" s="85"/>
      <c r="C224" s="70"/>
      <c r="D224" s="70"/>
      <c r="E224" s="70"/>
      <c r="F224" s="70"/>
      <c r="G224" s="70"/>
      <c r="H224" s="70"/>
      <c r="I224" s="70"/>
      <c r="J224" s="70"/>
      <c r="K224" s="70"/>
      <c r="L224" s="70"/>
      <c r="M224" s="70"/>
      <c r="N224" s="69"/>
      <c r="O224" s="69"/>
      <c r="P224" s="69"/>
      <c r="Q224" s="69"/>
      <c r="R224" s="69"/>
      <c r="S224" s="69"/>
      <c r="T224" s="69"/>
    </row>
    <row r="225" spans="1:20" s="57" customFormat="1" ht="12.75" customHeight="1" x14ac:dyDescent="0.2">
      <c r="A225" s="68"/>
      <c r="B225" s="85"/>
      <c r="C225" s="70"/>
      <c r="D225" s="70"/>
      <c r="E225" s="70"/>
      <c r="F225" s="70"/>
      <c r="G225" s="70"/>
      <c r="H225" s="70"/>
      <c r="I225" s="70"/>
      <c r="J225" s="70"/>
      <c r="K225" s="70"/>
      <c r="L225" s="70"/>
      <c r="M225" s="70"/>
      <c r="N225" s="69"/>
      <c r="O225" s="69"/>
      <c r="P225" s="69"/>
      <c r="Q225" s="69"/>
      <c r="R225" s="69"/>
      <c r="S225" s="69"/>
      <c r="T225" s="69"/>
    </row>
    <row r="226" spans="1:20" s="57" customFormat="1" x14ac:dyDescent="0.2">
      <c r="A226" s="68"/>
      <c r="B226" s="85"/>
      <c r="C226" s="70"/>
      <c r="D226" s="70"/>
      <c r="E226" s="70"/>
      <c r="F226" s="70"/>
      <c r="G226" s="70"/>
      <c r="H226" s="70"/>
      <c r="I226" s="70"/>
      <c r="J226" s="70"/>
      <c r="K226" s="70"/>
      <c r="L226" s="70"/>
      <c r="M226" s="70"/>
      <c r="N226" s="69"/>
      <c r="O226" s="69"/>
      <c r="P226" s="69"/>
      <c r="Q226" s="69"/>
      <c r="R226" s="69"/>
      <c r="S226" s="69"/>
      <c r="T226" s="69"/>
    </row>
    <row r="227" spans="1:20" s="57" customFormat="1" x14ac:dyDescent="0.2">
      <c r="A227" s="68"/>
      <c r="B227" s="85"/>
      <c r="C227" s="70"/>
      <c r="D227" s="70"/>
      <c r="E227" s="70"/>
      <c r="F227" s="70"/>
      <c r="G227" s="70"/>
      <c r="H227" s="70"/>
      <c r="I227" s="70"/>
      <c r="J227" s="70"/>
      <c r="K227" s="70"/>
      <c r="L227" s="70"/>
      <c r="M227" s="70"/>
      <c r="N227" s="69"/>
      <c r="O227" s="69"/>
      <c r="P227" s="69"/>
      <c r="Q227" s="69"/>
      <c r="R227" s="69"/>
      <c r="S227" s="69"/>
      <c r="T227" s="69"/>
    </row>
    <row r="228" spans="1:20" s="57" customFormat="1" x14ac:dyDescent="0.2">
      <c r="A228" s="68"/>
      <c r="B228" s="85"/>
      <c r="C228" s="70"/>
      <c r="D228" s="70"/>
      <c r="E228" s="70"/>
      <c r="F228" s="70"/>
      <c r="G228" s="70"/>
      <c r="H228" s="70"/>
      <c r="I228" s="70"/>
      <c r="J228" s="70"/>
      <c r="K228" s="70"/>
      <c r="L228" s="70"/>
      <c r="M228" s="70"/>
      <c r="N228" s="69"/>
      <c r="O228" s="69"/>
      <c r="P228" s="69"/>
      <c r="Q228" s="69"/>
      <c r="R228" s="69"/>
      <c r="S228" s="69"/>
      <c r="T228" s="69"/>
    </row>
    <row r="229" spans="1:20" s="57" customFormat="1" x14ac:dyDescent="0.2">
      <c r="A229" s="68"/>
      <c r="B229" s="68"/>
      <c r="D229" s="69"/>
      <c r="E229" s="69"/>
      <c r="F229" s="69"/>
      <c r="G229" s="69"/>
      <c r="H229" s="69"/>
      <c r="I229" s="69"/>
      <c r="J229" s="69"/>
      <c r="K229" s="69"/>
      <c r="L229" s="69"/>
      <c r="M229" s="69"/>
      <c r="N229" s="69"/>
      <c r="O229" s="69"/>
      <c r="P229" s="69"/>
      <c r="Q229" s="69"/>
      <c r="R229" s="69"/>
      <c r="S229" s="69"/>
      <c r="T229" s="69"/>
    </row>
    <row r="230" spans="1:20" s="57" customFormat="1" x14ac:dyDescent="0.2">
      <c r="A230" s="68"/>
      <c r="B230" s="68"/>
      <c r="D230" s="69"/>
      <c r="E230" s="69"/>
      <c r="F230" s="69"/>
      <c r="G230" s="69"/>
      <c r="H230" s="69"/>
      <c r="I230" s="69"/>
      <c r="J230" s="69"/>
      <c r="K230" s="69"/>
      <c r="L230" s="69"/>
      <c r="M230" s="69"/>
      <c r="N230" s="69"/>
      <c r="O230" s="69"/>
      <c r="P230" s="69"/>
      <c r="Q230" s="69"/>
      <c r="R230" s="69"/>
      <c r="S230" s="69"/>
      <c r="T230" s="69"/>
    </row>
    <row r="231" spans="1:20" x14ac:dyDescent="0.2">
      <c r="D231" s="2"/>
      <c r="E231" s="2"/>
      <c r="F231" s="2"/>
      <c r="G231" s="2"/>
      <c r="H231" s="2"/>
      <c r="I231" s="2"/>
      <c r="J231" s="2"/>
      <c r="K231" s="2"/>
      <c r="L231" s="2"/>
      <c r="M231" s="2"/>
      <c r="N231" s="2"/>
      <c r="O231" s="2"/>
      <c r="P231" s="2"/>
      <c r="Q231" s="2"/>
      <c r="R231" s="2"/>
      <c r="S231" s="2"/>
    </row>
  </sheetData>
  <mergeCells count="13">
    <mergeCell ref="B1:M1"/>
    <mergeCell ref="B19:M19"/>
    <mergeCell ref="B34:M34"/>
    <mergeCell ref="M4:M6"/>
    <mergeCell ref="C5:C6"/>
    <mergeCell ref="D5:H5"/>
    <mergeCell ref="B7:M7"/>
    <mergeCell ref="B4:B6"/>
    <mergeCell ref="C4:H4"/>
    <mergeCell ref="I4:I6"/>
    <mergeCell ref="J4:J6"/>
    <mergeCell ref="K4:K6"/>
    <mergeCell ref="L4:L6"/>
  </mergeCells>
  <pageMargins left="0.78740157499999996" right="0.78740157499999996" top="0.984251969" bottom="0.984251969" header="0.4921259845" footer="0.4921259845"/>
  <pageSetup paperSize="9" scale="66"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tabColor rgb="FF7F6E51"/>
  </sheetPr>
  <dimension ref="B1:W19"/>
  <sheetViews>
    <sheetView view="pageBreakPreview" zoomScaleNormal="100" zoomScaleSheetLayoutView="100" workbookViewId="0">
      <selection activeCell="B1" sqref="B1:H1"/>
    </sheetView>
  </sheetViews>
  <sheetFormatPr baseColWidth="10" defaultRowHeight="12.75" x14ac:dyDescent="0.2"/>
  <cols>
    <col min="1" max="1" width="2" customWidth="1"/>
    <col min="2" max="2" width="14.28515625" customWidth="1"/>
    <col min="3" max="8" width="15.7109375" customWidth="1"/>
    <col min="9" max="9" width="2.85546875" customWidth="1"/>
  </cols>
  <sheetData>
    <row r="1" spans="2:23" s="16" customFormat="1" ht="15.75" x14ac:dyDescent="0.2">
      <c r="B1" s="269" t="str">
        <f>Inhaltsverzeichnis!B48&amp;" "&amp;Inhaltsverzeichnis!C48&amp;" "&amp;Inhaltsverzeichnis!E48</f>
        <v>Tabelle 15: Holdinggesellschaften, Steuerfaktoren und Steuern nach Bezirken, 2014</v>
      </c>
      <c r="C1" s="269"/>
      <c r="D1" s="269"/>
      <c r="E1" s="269"/>
      <c r="F1" s="269"/>
      <c r="G1" s="269"/>
      <c r="H1" s="269"/>
      <c r="I1" s="220"/>
      <c r="J1" s="220"/>
      <c r="K1" s="220"/>
      <c r="L1" s="220"/>
      <c r="M1" s="220"/>
      <c r="N1" s="220"/>
      <c r="O1" s="220"/>
      <c r="P1" s="220"/>
      <c r="Q1" s="220"/>
      <c r="R1" s="220"/>
      <c r="S1" s="220"/>
      <c r="T1" s="220"/>
      <c r="U1" s="220"/>
      <c r="V1" s="220"/>
      <c r="W1" s="220"/>
    </row>
    <row r="2" spans="2:23" x14ac:dyDescent="0.2">
      <c r="B2" s="198"/>
    </row>
    <row r="4" spans="2:23" s="3" customFormat="1" ht="30" customHeight="1" x14ac:dyDescent="0.2">
      <c r="B4" s="54" t="s">
        <v>0</v>
      </c>
      <c r="C4" s="118" t="s">
        <v>219</v>
      </c>
      <c r="D4" s="131" t="s">
        <v>259</v>
      </c>
      <c r="E4" s="131" t="s">
        <v>260</v>
      </c>
      <c r="F4" s="131" t="s">
        <v>581</v>
      </c>
      <c r="G4" s="131" t="s">
        <v>582</v>
      </c>
      <c r="H4" s="131" t="s">
        <v>580</v>
      </c>
    </row>
    <row r="5" spans="2:23" x14ac:dyDescent="0.2">
      <c r="B5" s="18" t="s">
        <v>1</v>
      </c>
      <c r="C5" s="40">
        <v>77</v>
      </c>
      <c r="D5" s="40">
        <v>332.42</v>
      </c>
      <c r="E5" s="40">
        <v>3510065</v>
      </c>
      <c r="F5" s="40">
        <v>29834.1</v>
      </c>
      <c r="G5" s="40">
        <v>350738.7</v>
      </c>
      <c r="H5" s="40">
        <v>380572.8</v>
      </c>
      <c r="J5" s="50"/>
      <c r="K5" s="50"/>
      <c r="L5" s="50"/>
    </row>
    <row r="6" spans="2:23" x14ac:dyDescent="0.2">
      <c r="B6" s="18" t="s">
        <v>2</v>
      </c>
      <c r="C6" s="40">
        <v>149</v>
      </c>
      <c r="D6" s="40">
        <v>384.23500000000001</v>
      </c>
      <c r="E6" s="40">
        <v>5183599</v>
      </c>
      <c r="F6" s="40">
        <v>30474.05</v>
      </c>
      <c r="G6" s="40">
        <v>520242</v>
      </c>
      <c r="H6" s="40">
        <v>550716</v>
      </c>
      <c r="J6" s="50"/>
      <c r="K6" s="50"/>
      <c r="L6" s="50"/>
    </row>
    <row r="7" spans="2:23" x14ac:dyDescent="0.2">
      <c r="B7" s="18" t="s">
        <v>3</v>
      </c>
      <c r="C7" s="40">
        <v>42</v>
      </c>
      <c r="D7" s="40">
        <v>4.2249999999999996</v>
      </c>
      <c r="E7" s="40">
        <v>719744.9</v>
      </c>
      <c r="F7" s="40">
        <v>253.5</v>
      </c>
      <c r="G7" s="40">
        <v>71983.350000000006</v>
      </c>
      <c r="H7" s="40">
        <v>72236.850000000006</v>
      </c>
      <c r="J7" s="50"/>
      <c r="K7" s="50"/>
      <c r="L7" s="50"/>
    </row>
    <row r="8" spans="2:23" x14ac:dyDescent="0.2">
      <c r="B8" s="18" t="s">
        <v>4</v>
      </c>
      <c r="C8" s="40">
        <v>37</v>
      </c>
      <c r="D8" s="40">
        <v>462.75099999999998</v>
      </c>
      <c r="E8" s="40">
        <v>640872.30000000005</v>
      </c>
      <c r="F8" s="40">
        <v>41149.4</v>
      </c>
      <c r="G8" s="40">
        <v>64032.85</v>
      </c>
      <c r="H8" s="40">
        <v>105182.2</v>
      </c>
      <c r="J8" s="50"/>
      <c r="K8" s="50"/>
      <c r="L8" s="50"/>
    </row>
    <row r="9" spans="2:23" x14ac:dyDescent="0.2">
      <c r="B9" s="18" t="s">
        <v>5</v>
      </c>
      <c r="C9" s="40">
        <v>22</v>
      </c>
      <c r="D9" s="40">
        <v>0</v>
      </c>
      <c r="E9" s="40">
        <v>1114099</v>
      </c>
      <c r="F9" s="40">
        <v>0</v>
      </c>
      <c r="G9" s="40">
        <v>111409.9</v>
      </c>
      <c r="H9" s="40">
        <v>111409.9</v>
      </c>
      <c r="J9" s="50"/>
      <c r="K9" s="50"/>
      <c r="L9" s="50"/>
    </row>
    <row r="10" spans="2:23" x14ac:dyDescent="0.2">
      <c r="B10" s="18" t="s">
        <v>6</v>
      </c>
      <c r="C10" s="40">
        <v>19</v>
      </c>
      <c r="D10" s="40">
        <v>113.637</v>
      </c>
      <c r="E10" s="40">
        <v>462118.6</v>
      </c>
      <c r="F10" s="40">
        <v>9251.2999999999993</v>
      </c>
      <c r="G10" s="40">
        <v>46212.800000000003</v>
      </c>
      <c r="H10" s="40">
        <v>55464.1</v>
      </c>
      <c r="J10" s="50"/>
      <c r="K10" s="50"/>
      <c r="L10" s="50"/>
    </row>
    <row r="11" spans="2:23" x14ac:dyDescent="0.2">
      <c r="B11" s="18" t="s">
        <v>7</v>
      </c>
      <c r="C11" s="40">
        <v>62</v>
      </c>
      <c r="D11" s="40">
        <v>1</v>
      </c>
      <c r="E11" s="40">
        <v>1433852</v>
      </c>
      <c r="F11" s="40">
        <v>79.150000000000006</v>
      </c>
      <c r="G11" s="40">
        <v>143559.1</v>
      </c>
      <c r="H11" s="40">
        <v>143638.20000000001</v>
      </c>
      <c r="J11" s="50"/>
      <c r="K11" s="50"/>
      <c r="L11" s="50"/>
    </row>
    <row r="12" spans="2:23" x14ac:dyDescent="0.2">
      <c r="B12" s="18" t="s">
        <v>8</v>
      </c>
      <c r="C12" s="40">
        <v>24</v>
      </c>
      <c r="D12" s="40">
        <v>126.786</v>
      </c>
      <c r="E12" s="40">
        <v>149817.70000000001</v>
      </c>
      <c r="F12" s="40">
        <v>10190.700000000001</v>
      </c>
      <c r="G12" s="40">
        <v>14943.65</v>
      </c>
      <c r="H12" s="40">
        <v>25134.35</v>
      </c>
      <c r="J12" s="50"/>
      <c r="K12" s="50"/>
      <c r="L12" s="50"/>
    </row>
    <row r="13" spans="2:23" x14ac:dyDescent="0.2">
      <c r="B13" s="18" t="s">
        <v>9</v>
      </c>
      <c r="C13" s="40">
        <v>34</v>
      </c>
      <c r="D13" s="40">
        <v>37.786999999999999</v>
      </c>
      <c r="E13" s="40">
        <v>548480</v>
      </c>
      <c r="F13" s="40">
        <v>2978.05</v>
      </c>
      <c r="G13" s="40">
        <v>54812.43</v>
      </c>
      <c r="H13" s="40">
        <v>57790.48</v>
      </c>
      <c r="J13" s="50"/>
      <c r="K13" s="50"/>
      <c r="L13" s="50"/>
    </row>
    <row r="14" spans="2:23" x14ac:dyDescent="0.2">
      <c r="B14" s="18" t="s">
        <v>10</v>
      </c>
      <c r="C14" s="40">
        <v>56</v>
      </c>
      <c r="D14" s="40">
        <v>0</v>
      </c>
      <c r="E14" s="40">
        <v>4542349</v>
      </c>
      <c r="F14" s="40">
        <v>0</v>
      </c>
      <c r="G14" s="40">
        <v>454219</v>
      </c>
      <c r="H14" s="40">
        <v>454219</v>
      </c>
      <c r="J14" s="50"/>
      <c r="K14" s="50"/>
      <c r="L14" s="50"/>
    </row>
    <row r="15" spans="2:23" x14ac:dyDescent="0.2">
      <c r="B15" s="18" t="s">
        <v>11</v>
      </c>
      <c r="C15" s="40">
        <v>24</v>
      </c>
      <c r="D15" s="40">
        <v>43.957999999999998</v>
      </c>
      <c r="E15" s="40">
        <v>1870342</v>
      </c>
      <c r="F15" s="40">
        <v>2637.5</v>
      </c>
      <c r="G15" s="40">
        <v>157981.5</v>
      </c>
      <c r="H15" s="40">
        <v>160619</v>
      </c>
      <c r="J15" s="50"/>
      <c r="K15" s="50"/>
      <c r="L15" s="50"/>
    </row>
    <row r="16" spans="2:23" x14ac:dyDescent="0.2">
      <c r="B16" s="15" t="s">
        <v>12</v>
      </c>
      <c r="C16" s="45">
        <v>541</v>
      </c>
      <c r="D16" s="45">
        <v>1506.799</v>
      </c>
      <c r="E16" s="45">
        <v>20175339</v>
      </c>
      <c r="F16" s="45">
        <v>126847.8</v>
      </c>
      <c r="G16" s="45">
        <v>1990135</v>
      </c>
      <c r="H16" s="45">
        <v>2116983</v>
      </c>
      <c r="J16" s="50"/>
      <c r="K16" s="50"/>
      <c r="L16" s="50"/>
    </row>
    <row r="17" spans="2:8" x14ac:dyDescent="0.2">
      <c r="B17" s="3"/>
    </row>
    <row r="18" spans="2:8" x14ac:dyDescent="0.2">
      <c r="B18" s="107" t="s">
        <v>555</v>
      </c>
      <c r="C18" s="53"/>
      <c r="D18" s="53"/>
      <c r="E18" s="53"/>
      <c r="F18" s="53"/>
      <c r="G18" s="53"/>
      <c r="H18" s="53"/>
    </row>
    <row r="19" spans="2:8" x14ac:dyDescent="0.2">
      <c r="B19" s="11" t="s">
        <v>554</v>
      </c>
    </row>
  </sheetData>
  <mergeCells count="1">
    <mergeCell ref="B1:H1"/>
  </mergeCells>
  <phoneticPr fontId="7" type="noConversion"/>
  <pageMargins left="0.78740157499999996" right="0.78740157499999996" top="0.984251969" bottom="0.984251969" header="0.4921259845" footer="0.4921259845"/>
  <pageSetup paperSize="9" scale="78" orientation="portrait" r:id="rId1"/>
  <headerFooter alignWithMargins="0"/>
  <colBreaks count="1" manualBreakCount="1">
    <brk id="8" max="24"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tabColor rgb="FF9F8257"/>
  </sheetPr>
  <dimension ref="B1:W31"/>
  <sheetViews>
    <sheetView view="pageBreakPreview" zoomScaleNormal="100" zoomScaleSheetLayoutView="100" workbookViewId="0">
      <selection activeCell="B1" sqref="B1:N1"/>
    </sheetView>
  </sheetViews>
  <sheetFormatPr baseColWidth="10" defaultRowHeight="12.75" x14ac:dyDescent="0.2"/>
  <cols>
    <col min="1" max="1" width="2" style="132" customWidth="1"/>
    <col min="2" max="2" width="14.28515625" style="31" customWidth="1"/>
    <col min="3" max="3" width="11.5703125" style="132" bestFit="1" customWidth="1"/>
    <col min="4" max="4" width="11.42578125" style="132"/>
    <col min="5" max="5" width="11.5703125" style="132" bestFit="1" customWidth="1"/>
    <col min="6" max="6" width="11.42578125" style="132"/>
    <col min="7" max="7" width="11.5703125" style="132" bestFit="1" customWidth="1"/>
    <col min="8" max="8" width="11.42578125" style="132"/>
    <col min="9" max="9" width="12.28515625" style="132" bestFit="1" customWidth="1"/>
    <col min="10" max="10" width="11.42578125" style="132"/>
    <col min="11" max="11" width="11.5703125" style="132" bestFit="1" customWidth="1"/>
    <col min="12" max="12" width="11.42578125" style="132"/>
    <col min="13" max="13" width="12.28515625" style="132" bestFit="1" customWidth="1"/>
    <col min="14" max="16384" width="11.42578125" style="132"/>
  </cols>
  <sheetData>
    <row r="1" spans="2:23" s="14" customFormat="1" ht="15.75" x14ac:dyDescent="0.2">
      <c r="B1" s="269" t="str">
        <f>Inhaltsverzeichnis!B51&amp;" "&amp;Inhaltsverzeichnis!C51&amp;" "&amp;Inhaltsverzeichnis!E51</f>
        <v>Tabelle 16: Vereine und Stiftungen, Steuerfaktoren und Steuern nach Steuerklassen, 2014</v>
      </c>
      <c r="C1" s="269"/>
      <c r="D1" s="269"/>
      <c r="E1" s="269"/>
      <c r="F1" s="269"/>
      <c r="G1" s="269"/>
      <c r="H1" s="269"/>
      <c r="I1" s="269"/>
      <c r="J1" s="269"/>
      <c r="K1" s="269"/>
      <c r="L1" s="269"/>
      <c r="M1" s="269"/>
      <c r="N1" s="269"/>
      <c r="O1" s="220"/>
      <c r="P1" s="220"/>
      <c r="Q1" s="220"/>
      <c r="R1" s="220"/>
      <c r="S1" s="220"/>
      <c r="T1" s="220"/>
      <c r="U1" s="220"/>
      <c r="V1" s="220"/>
      <c r="W1" s="220"/>
    </row>
    <row r="2" spans="2:23" x14ac:dyDescent="0.2">
      <c r="B2" s="198"/>
    </row>
    <row r="3" spans="2:23" x14ac:dyDescent="0.2">
      <c r="B3" s="132"/>
    </row>
    <row r="4" spans="2:23" s="101" customFormat="1" x14ac:dyDescent="0.2">
      <c r="B4" s="307" t="s">
        <v>408</v>
      </c>
      <c r="C4" s="332" t="s">
        <v>219</v>
      </c>
      <c r="D4" s="332"/>
      <c r="E4" s="304" t="s">
        <v>297</v>
      </c>
      <c r="F4" s="332"/>
      <c r="G4" s="304" t="s">
        <v>420</v>
      </c>
      <c r="H4" s="332"/>
      <c r="I4" s="304" t="s">
        <v>307</v>
      </c>
      <c r="J4" s="332"/>
      <c r="K4" s="304" t="s">
        <v>413</v>
      </c>
      <c r="L4" s="332"/>
      <c r="M4" s="304" t="s">
        <v>580</v>
      </c>
      <c r="N4" s="332"/>
    </row>
    <row r="5" spans="2:23" s="101" customFormat="1" ht="12.75" customHeight="1" x14ac:dyDescent="0.2">
      <c r="B5" s="308"/>
      <c r="C5" s="332"/>
      <c r="D5" s="332"/>
      <c r="E5" s="332"/>
      <c r="F5" s="332"/>
      <c r="G5" s="332"/>
      <c r="H5" s="332"/>
      <c r="I5" s="332"/>
      <c r="J5" s="332"/>
      <c r="K5" s="332"/>
      <c r="L5" s="332"/>
      <c r="M5" s="332"/>
      <c r="N5" s="332"/>
    </row>
    <row r="6" spans="2:23" s="101" customFormat="1" x14ac:dyDescent="0.2">
      <c r="B6" s="308"/>
      <c r="C6" s="118" t="s">
        <v>14</v>
      </c>
      <c r="D6" s="118" t="s">
        <v>15</v>
      </c>
      <c r="E6" s="118" t="s">
        <v>14</v>
      </c>
      <c r="F6" s="118" t="s">
        <v>15</v>
      </c>
      <c r="G6" s="118" t="s">
        <v>14</v>
      </c>
      <c r="H6" s="118" t="s">
        <v>15</v>
      </c>
      <c r="I6" s="118" t="s">
        <v>14</v>
      </c>
      <c r="J6" s="118" t="s">
        <v>15</v>
      </c>
      <c r="K6" s="118" t="s">
        <v>14</v>
      </c>
      <c r="L6" s="118" t="s">
        <v>15</v>
      </c>
      <c r="M6" s="118" t="s">
        <v>14</v>
      </c>
      <c r="N6" s="118" t="s">
        <v>15</v>
      </c>
    </row>
    <row r="7" spans="2:23" x14ac:dyDescent="0.2">
      <c r="B7" s="258">
        <v>0</v>
      </c>
      <c r="C7" s="75">
        <v>3634</v>
      </c>
      <c r="D7" s="100">
        <f>C7/$C$16*100</f>
        <v>76.025104602510467</v>
      </c>
      <c r="E7" s="75">
        <v>1922.4559919999999</v>
      </c>
      <c r="F7" s="100">
        <f>E7/$E$16*100</f>
        <v>6.0624248932740317</v>
      </c>
      <c r="G7" s="75">
        <v>62947.198819999998</v>
      </c>
      <c r="H7" s="100">
        <f>G7/$G$16*100</f>
        <v>5.4338903076124971</v>
      </c>
      <c r="I7" s="75">
        <v>0</v>
      </c>
      <c r="J7" s="100">
        <f>I7/$I$16*100</f>
        <v>0</v>
      </c>
      <c r="K7" s="75">
        <v>0</v>
      </c>
      <c r="L7" s="100">
        <f>K7/$K$16*100</f>
        <v>0</v>
      </c>
      <c r="M7" s="75">
        <v>0</v>
      </c>
      <c r="N7" s="100">
        <f>M7/$M$16*100</f>
        <v>0</v>
      </c>
    </row>
    <row r="8" spans="2:23" x14ac:dyDescent="0.2">
      <c r="B8" s="258" t="s">
        <v>648</v>
      </c>
      <c r="C8" s="75">
        <v>254</v>
      </c>
      <c r="D8" s="100">
        <f t="shared" ref="D8:D15" si="0">C8/$C$16*100</f>
        <v>5.3138075313807525</v>
      </c>
      <c r="E8" s="75">
        <v>360.7708624</v>
      </c>
      <c r="F8" s="100">
        <f t="shared" ref="F8:F15" si="1">E8/$E$16*100</f>
        <v>1.1376833935773654</v>
      </c>
      <c r="G8" s="75">
        <v>14216.619049999999</v>
      </c>
      <c r="H8" s="100">
        <f t="shared" ref="H8:H15" si="2">G8/$G$16*100</f>
        <v>1.2272436249898593</v>
      </c>
      <c r="I8" s="75">
        <v>6</v>
      </c>
      <c r="J8" s="100">
        <f t="shared" ref="J8:J15" si="3">I8/$I$16*100</f>
        <v>3.8484181221624529E-4</v>
      </c>
      <c r="K8" s="75">
        <v>2109.0500000000002</v>
      </c>
      <c r="L8" s="100">
        <f t="shared" ref="L8:L15" si="4">K8/$K$16*100</f>
        <v>0.16228529208794085</v>
      </c>
      <c r="M8" s="75">
        <v>2115.0500000000002</v>
      </c>
      <c r="N8" s="100">
        <f t="shared" ref="N8:N15" si="5">M8/$M$16*100</f>
        <v>7.3987043373432801E-2</v>
      </c>
    </row>
    <row r="9" spans="2:23" x14ac:dyDescent="0.2">
      <c r="B9" s="258" t="s">
        <v>647</v>
      </c>
      <c r="C9" s="75">
        <v>222</v>
      </c>
      <c r="D9" s="100">
        <f t="shared" si="0"/>
        <v>4.6443514644351467</v>
      </c>
      <c r="E9" s="75">
        <v>341.60399999999998</v>
      </c>
      <c r="F9" s="100">
        <f t="shared" si="1"/>
        <v>1.0772410925711231</v>
      </c>
      <c r="G9" s="75">
        <v>16870.444230000001</v>
      </c>
      <c r="H9" s="100">
        <f t="shared" si="2"/>
        <v>1.4563339609226187</v>
      </c>
      <c r="I9" s="75">
        <v>0</v>
      </c>
      <c r="J9" s="100">
        <f t="shared" si="3"/>
        <v>0</v>
      </c>
      <c r="K9" s="75">
        <v>7567.9</v>
      </c>
      <c r="L9" s="100">
        <f t="shared" si="4"/>
        <v>0.58232799696182036</v>
      </c>
      <c r="M9" s="75">
        <v>7567.9</v>
      </c>
      <c r="N9" s="100">
        <f t="shared" si="5"/>
        <v>0.26473442497614808</v>
      </c>
    </row>
    <row r="10" spans="2:23" x14ac:dyDescent="0.2">
      <c r="B10" s="258" t="s">
        <v>646</v>
      </c>
      <c r="C10" s="75">
        <v>196</v>
      </c>
      <c r="D10" s="100">
        <f t="shared" si="0"/>
        <v>4.1004184100418408</v>
      </c>
      <c r="E10" s="75">
        <v>501.36517670000001</v>
      </c>
      <c r="F10" s="100">
        <f t="shared" si="1"/>
        <v>1.5810446327485104</v>
      </c>
      <c r="G10" s="75">
        <v>20854.279770000001</v>
      </c>
      <c r="H10" s="100">
        <f t="shared" si="2"/>
        <v>1.8002368785064611</v>
      </c>
      <c r="I10" s="75">
        <v>60</v>
      </c>
      <c r="J10" s="100">
        <f t="shared" si="3"/>
        <v>3.848418122162453E-3</v>
      </c>
      <c r="K10" s="75">
        <v>14104.5</v>
      </c>
      <c r="L10" s="100">
        <f t="shared" si="4"/>
        <v>1.0853004443964636</v>
      </c>
      <c r="M10" s="75">
        <v>14164.5</v>
      </c>
      <c r="N10" s="100">
        <f t="shared" si="5"/>
        <v>0.49549158453132969</v>
      </c>
    </row>
    <row r="11" spans="2:23" x14ac:dyDescent="0.2">
      <c r="B11" s="258" t="s">
        <v>645</v>
      </c>
      <c r="C11" s="75">
        <v>324</v>
      </c>
      <c r="D11" s="100">
        <f t="shared" si="0"/>
        <v>6.7782426778242675</v>
      </c>
      <c r="E11" s="75">
        <v>1153.1674519999999</v>
      </c>
      <c r="F11" s="100">
        <f t="shared" si="1"/>
        <v>3.6364895197653948</v>
      </c>
      <c r="G11" s="75">
        <v>69653.768500000006</v>
      </c>
      <c r="H11" s="100">
        <f t="shared" si="2"/>
        <v>6.0128320979483858</v>
      </c>
      <c r="I11" s="75">
        <v>4984.2</v>
      </c>
      <c r="J11" s="100">
        <f t="shared" si="3"/>
        <v>0.319688093408035</v>
      </c>
      <c r="K11" s="75">
        <v>67434.3</v>
      </c>
      <c r="L11" s="100">
        <f t="shared" si="4"/>
        <v>5.1888741719000642</v>
      </c>
      <c r="M11" s="75">
        <v>72418.5</v>
      </c>
      <c r="N11" s="100">
        <f t="shared" si="5"/>
        <v>2.5332879603503189</v>
      </c>
    </row>
    <row r="12" spans="2:23" x14ac:dyDescent="0.2">
      <c r="B12" s="258" t="s">
        <v>644</v>
      </c>
      <c r="C12" s="75">
        <v>64</v>
      </c>
      <c r="D12" s="100">
        <f t="shared" si="0"/>
        <v>1.3389121338912133</v>
      </c>
      <c r="E12" s="75">
        <v>609.80847170000004</v>
      </c>
      <c r="F12" s="100">
        <f t="shared" si="1"/>
        <v>1.9230183028103736</v>
      </c>
      <c r="G12" s="75">
        <v>33271.77001</v>
      </c>
      <c r="H12" s="100">
        <f t="shared" si="2"/>
        <v>2.8721714701148504</v>
      </c>
      <c r="I12" s="75">
        <v>6147.75</v>
      </c>
      <c r="J12" s="100">
        <f t="shared" si="3"/>
        <v>0.39431854184207038</v>
      </c>
      <c r="K12" s="75">
        <v>37659.599999999999</v>
      </c>
      <c r="L12" s="100">
        <f t="shared" si="4"/>
        <v>2.8977972005950625</v>
      </c>
      <c r="M12" s="75">
        <v>43807.35</v>
      </c>
      <c r="N12" s="100">
        <f t="shared" si="5"/>
        <v>1.5324348381953856</v>
      </c>
    </row>
    <row r="13" spans="2:23" x14ac:dyDescent="0.2">
      <c r="B13" s="258" t="s">
        <v>643</v>
      </c>
      <c r="C13" s="75">
        <v>55</v>
      </c>
      <c r="D13" s="100">
        <f t="shared" si="0"/>
        <v>1.1506276150627615</v>
      </c>
      <c r="E13" s="75">
        <v>1202.6812339999999</v>
      </c>
      <c r="F13" s="100">
        <f t="shared" si="1"/>
        <v>3.7926301990870903</v>
      </c>
      <c r="G13" s="75">
        <v>72842.294519999996</v>
      </c>
      <c r="H13" s="100">
        <f t="shared" si="2"/>
        <v>6.2880802576829096</v>
      </c>
      <c r="I13" s="75">
        <v>42063.5</v>
      </c>
      <c r="J13" s="100">
        <f t="shared" si="3"/>
        <v>2.6979655946930059</v>
      </c>
      <c r="K13" s="75">
        <v>87871.55</v>
      </c>
      <c r="L13" s="100">
        <f t="shared" si="4"/>
        <v>6.7614613963491141</v>
      </c>
      <c r="M13" s="75">
        <v>129935.05</v>
      </c>
      <c r="N13" s="100">
        <f t="shared" si="5"/>
        <v>4.5452874305946231</v>
      </c>
    </row>
    <row r="14" spans="2:23" x14ac:dyDescent="0.2">
      <c r="B14" s="258" t="s">
        <v>642</v>
      </c>
      <c r="C14" s="75">
        <v>4</v>
      </c>
      <c r="D14" s="100">
        <f t="shared" si="0"/>
        <v>8.3682008368200833E-2</v>
      </c>
      <c r="E14" s="75">
        <v>341.0879716</v>
      </c>
      <c r="F14" s="100">
        <f t="shared" si="1"/>
        <v>1.0756138077693826</v>
      </c>
      <c r="G14" s="75">
        <v>5758.4903000000004</v>
      </c>
      <c r="H14" s="100">
        <f t="shared" si="2"/>
        <v>0.49709923895308583</v>
      </c>
      <c r="I14" s="75">
        <v>16736.8</v>
      </c>
      <c r="J14" s="100">
        <f t="shared" si="3"/>
        <v>1.0735034071168092</v>
      </c>
      <c r="K14" s="75">
        <v>7003.9</v>
      </c>
      <c r="L14" s="100">
        <f t="shared" si="4"/>
        <v>0.53892982966488645</v>
      </c>
      <c r="M14" s="75">
        <v>23740.7</v>
      </c>
      <c r="N14" s="100">
        <f t="shared" si="5"/>
        <v>0.83047880693868037</v>
      </c>
    </row>
    <row r="15" spans="2:23" x14ac:dyDescent="0.2">
      <c r="B15" s="259" t="s">
        <v>641</v>
      </c>
      <c r="C15" s="75">
        <v>27</v>
      </c>
      <c r="D15" s="100">
        <f t="shared" si="0"/>
        <v>0.56485355648535573</v>
      </c>
      <c r="E15" s="75">
        <v>25278.065999999999</v>
      </c>
      <c r="F15" s="100">
        <f t="shared" si="1"/>
        <v>79.713854158396742</v>
      </c>
      <c r="G15" s="75">
        <v>862003.78619999997</v>
      </c>
      <c r="H15" s="100">
        <f t="shared" si="2"/>
        <v>74.412112163269342</v>
      </c>
      <c r="I15" s="75">
        <v>1489083.9</v>
      </c>
      <c r="J15" s="100">
        <f t="shared" si="3"/>
        <v>95.510291103005699</v>
      </c>
      <c r="K15" s="75">
        <v>1075843.25</v>
      </c>
      <c r="L15" s="100">
        <f t="shared" si="4"/>
        <v>82.783023668044649</v>
      </c>
      <c r="M15" s="75">
        <v>2564927.15</v>
      </c>
      <c r="N15" s="100">
        <f t="shared" si="5"/>
        <v>89.724297911040082</v>
      </c>
    </row>
    <row r="16" spans="2:23" s="12" customFormat="1" x14ac:dyDescent="0.2">
      <c r="B16" s="136" t="s">
        <v>13</v>
      </c>
      <c r="C16" s="51">
        <f>SUM(C7:C15)</f>
        <v>4780</v>
      </c>
      <c r="D16" s="128">
        <f>SUM(D7:D15)</f>
        <v>100</v>
      </c>
      <c r="E16" s="51">
        <f t="shared" ref="E16:M16" si="6">SUM(E7:E15)</f>
        <v>31711.007160399997</v>
      </c>
      <c r="F16" s="128">
        <f>SUM(F7:F15)</f>
        <v>100.00000000000001</v>
      </c>
      <c r="G16" s="51">
        <f t="shared" si="6"/>
        <v>1158418.6513999999</v>
      </c>
      <c r="H16" s="128">
        <f>SUM(H7:H15)</f>
        <v>100.00000000000001</v>
      </c>
      <c r="I16" s="51">
        <f t="shared" si="6"/>
        <v>1559082.15</v>
      </c>
      <c r="J16" s="128">
        <f>SUM(J7:J15)</f>
        <v>100</v>
      </c>
      <c r="K16" s="51">
        <f t="shared" si="6"/>
        <v>1299594.05</v>
      </c>
      <c r="L16" s="128">
        <f>SUM(L7:L15)</f>
        <v>100</v>
      </c>
      <c r="M16" s="51">
        <f t="shared" si="6"/>
        <v>2858676.1999999997</v>
      </c>
      <c r="N16" s="128">
        <f>SUM(N7:N15)</f>
        <v>100</v>
      </c>
    </row>
    <row r="17" spans="2:2" x14ac:dyDescent="0.2">
      <c r="B17" s="137"/>
    </row>
    <row r="18" spans="2:2" s="12" customFormat="1" x14ac:dyDescent="0.2">
      <c r="B18" s="138"/>
    </row>
    <row r="22" spans="2:2" x14ac:dyDescent="0.2">
      <c r="B22" s="256"/>
    </row>
    <row r="23" spans="2:2" x14ac:dyDescent="0.2">
      <c r="B23" s="256"/>
    </row>
    <row r="24" spans="2:2" x14ac:dyDescent="0.2">
      <c r="B24" s="256"/>
    </row>
    <row r="25" spans="2:2" x14ac:dyDescent="0.2">
      <c r="B25" s="256"/>
    </row>
    <row r="26" spans="2:2" x14ac:dyDescent="0.2">
      <c r="B26" s="256"/>
    </row>
    <row r="27" spans="2:2" x14ac:dyDescent="0.2">
      <c r="B27" s="256"/>
    </row>
    <row r="28" spans="2:2" x14ac:dyDescent="0.2">
      <c r="B28" s="256"/>
    </row>
    <row r="29" spans="2:2" x14ac:dyDescent="0.2">
      <c r="B29" s="256"/>
    </row>
    <row r="30" spans="2:2" x14ac:dyDescent="0.2">
      <c r="B30" s="257"/>
    </row>
    <row r="31" spans="2:2" x14ac:dyDescent="0.2">
      <c r="B31" s="256"/>
    </row>
  </sheetData>
  <mergeCells count="8">
    <mergeCell ref="B1:N1"/>
    <mergeCell ref="K4:L5"/>
    <mergeCell ref="M4:N5"/>
    <mergeCell ref="B4:B6"/>
    <mergeCell ref="C4:D5"/>
    <mergeCell ref="E4:F5"/>
    <mergeCell ref="G4:H5"/>
    <mergeCell ref="I4:J5"/>
  </mergeCells>
  <phoneticPr fontId="7" type="noConversion"/>
  <pageMargins left="0.78740157499999996" right="0.78740157499999996" top="0.984251969" bottom="0.984251969" header="0.4921259845" footer="0.4921259845"/>
  <pageSetup paperSize="9" scale="81"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tabColor rgb="FFC6A294"/>
  </sheetPr>
  <dimension ref="B1:W29"/>
  <sheetViews>
    <sheetView view="pageBreakPreview" zoomScaleNormal="100" zoomScaleSheetLayoutView="100" workbookViewId="0">
      <selection activeCell="B1" sqref="B1:D1"/>
    </sheetView>
  </sheetViews>
  <sheetFormatPr baseColWidth="10" defaultRowHeight="12.75" x14ac:dyDescent="0.2"/>
  <cols>
    <col min="1" max="1" width="2" customWidth="1"/>
    <col min="2" max="2" width="57.7109375" bestFit="1" customWidth="1"/>
    <col min="3" max="4" width="15.7109375" customWidth="1"/>
    <col min="13" max="13" width="11.42578125" style="11"/>
  </cols>
  <sheetData>
    <row r="1" spans="2:23" s="16" customFormat="1" ht="15.75" x14ac:dyDescent="0.2">
      <c r="B1" s="269" t="str">
        <f>Inhaltsverzeichnis!B54&amp;" "&amp;Inhaltsverzeichnis!C54&amp;" "&amp;Inhaltsverzeichnis!E54</f>
        <v>Tabelle 17: Steuerertrag der Gemeinden nach Herkunft, 2014</v>
      </c>
      <c r="C1" s="269"/>
      <c r="D1" s="269"/>
      <c r="E1" s="220"/>
      <c r="F1" s="220"/>
      <c r="G1" s="220"/>
      <c r="H1" s="220"/>
      <c r="I1" s="220"/>
      <c r="J1" s="220"/>
      <c r="K1" s="220"/>
      <c r="L1" s="220"/>
      <c r="M1" s="220"/>
      <c r="N1" s="220"/>
      <c r="O1" s="220"/>
      <c r="P1" s="220"/>
      <c r="Q1" s="220"/>
      <c r="R1" s="220"/>
      <c r="S1" s="220"/>
      <c r="T1" s="220"/>
      <c r="U1" s="220"/>
      <c r="V1" s="220"/>
      <c r="W1" s="220"/>
    </row>
    <row r="2" spans="2:23" x14ac:dyDescent="0.2">
      <c r="B2" s="141"/>
    </row>
    <row r="4" spans="2:23" s="107" customFormat="1" x14ac:dyDescent="0.2">
      <c r="B4" s="122" t="s">
        <v>308</v>
      </c>
      <c r="C4" s="117" t="s">
        <v>309</v>
      </c>
      <c r="D4" s="117" t="s">
        <v>310</v>
      </c>
      <c r="E4" s="123"/>
      <c r="F4" s="124"/>
      <c r="G4" s="125"/>
      <c r="H4" s="125"/>
      <c r="I4" s="126"/>
      <c r="J4" s="126"/>
      <c r="K4" s="126"/>
      <c r="L4" s="123"/>
      <c r="M4" s="123"/>
    </row>
    <row r="5" spans="2:23" s="57" customFormat="1" x14ac:dyDescent="0.2">
      <c r="B5" s="21" t="s">
        <v>213</v>
      </c>
      <c r="C5" s="62">
        <v>169638667.90000001</v>
      </c>
      <c r="D5" s="139">
        <f>C5/$C$10*100</f>
        <v>97.96034372110708</v>
      </c>
      <c r="E5" s="59"/>
      <c r="F5" s="59"/>
      <c r="G5" s="59"/>
      <c r="H5" s="59"/>
      <c r="I5" s="59"/>
      <c r="J5" s="59"/>
      <c r="K5" s="59"/>
      <c r="L5" s="59"/>
      <c r="M5" s="59"/>
    </row>
    <row r="6" spans="2:23" s="57" customFormat="1" x14ac:dyDescent="0.2">
      <c r="B6" s="21" t="s">
        <v>212</v>
      </c>
      <c r="C6" s="62">
        <v>1058491.4750000001</v>
      </c>
      <c r="D6" s="139">
        <f t="shared" ref="D6:D10" si="0">C6/$C$10*100</f>
        <v>0.6112414698869586</v>
      </c>
      <c r="E6" s="59"/>
      <c r="F6" s="59"/>
      <c r="G6" s="59"/>
      <c r="H6" s="59"/>
      <c r="I6" s="59"/>
      <c r="J6" s="59"/>
      <c r="K6" s="59"/>
      <c r="L6" s="59"/>
      <c r="M6" s="59"/>
    </row>
    <row r="7" spans="2:23" s="57" customFormat="1" x14ac:dyDescent="0.2">
      <c r="B7" s="18" t="s">
        <v>211</v>
      </c>
      <c r="C7" s="62">
        <v>1044258.625</v>
      </c>
      <c r="D7" s="139">
        <f t="shared" si="0"/>
        <v>0.6030225013263657</v>
      </c>
      <c r="E7" s="59"/>
      <c r="F7" s="59"/>
      <c r="G7" s="59"/>
      <c r="H7" s="59"/>
      <c r="I7" s="59"/>
      <c r="J7" s="59"/>
      <c r="K7" s="59"/>
      <c r="L7" s="59"/>
      <c r="M7" s="59"/>
    </row>
    <row r="8" spans="2:23" s="57" customFormat="1" x14ac:dyDescent="0.2">
      <c r="B8" s="18" t="s">
        <v>210</v>
      </c>
      <c r="C8" s="62">
        <v>1429338.1</v>
      </c>
      <c r="D8" s="139">
        <f t="shared" si="0"/>
        <v>0.82539230767959915</v>
      </c>
      <c r="E8" s="59"/>
      <c r="F8" s="59"/>
      <c r="G8" s="59"/>
      <c r="H8" s="59"/>
      <c r="I8" s="59"/>
      <c r="J8" s="59"/>
      <c r="K8" s="59"/>
      <c r="L8" s="59"/>
      <c r="M8" s="59"/>
    </row>
    <row r="9" spans="2:23" s="57" customFormat="1" x14ac:dyDescent="0.2">
      <c r="B9" s="61" t="s">
        <v>312</v>
      </c>
      <c r="C9" s="62">
        <v>0</v>
      </c>
      <c r="D9" s="139">
        <f t="shared" si="0"/>
        <v>0</v>
      </c>
      <c r="E9" s="59"/>
      <c r="F9" s="59"/>
      <c r="G9" s="59"/>
      <c r="H9" s="59"/>
      <c r="I9" s="59"/>
      <c r="J9" s="59"/>
      <c r="K9" s="59"/>
      <c r="L9" s="59"/>
      <c r="M9" s="59"/>
    </row>
    <row r="10" spans="2:23" s="57" customFormat="1" x14ac:dyDescent="0.2">
      <c r="B10" s="22" t="s">
        <v>13</v>
      </c>
      <c r="C10" s="23">
        <f>SUM(C5:C9)</f>
        <v>173170756.09999999</v>
      </c>
      <c r="D10" s="140">
        <f t="shared" si="0"/>
        <v>100</v>
      </c>
      <c r="E10" s="59"/>
      <c r="F10" s="59"/>
      <c r="G10" s="59"/>
      <c r="H10" s="59"/>
      <c r="I10" s="59"/>
      <c r="J10" s="59"/>
      <c r="K10" s="59"/>
      <c r="L10" s="59"/>
      <c r="M10" s="59"/>
    </row>
    <row r="11" spans="2:23" s="57" customFormat="1" x14ac:dyDescent="0.2">
      <c r="C11" s="59"/>
      <c r="D11" s="59"/>
      <c r="E11" s="59"/>
      <c r="F11" s="59"/>
      <c r="G11" s="59"/>
      <c r="H11" s="59"/>
      <c r="I11" s="59"/>
      <c r="J11" s="59"/>
      <c r="K11" s="59"/>
      <c r="L11" s="59"/>
      <c r="M11" s="59"/>
    </row>
    <row r="12" spans="2:23" s="57" customFormat="1" x14ac:dyDescent="0.2">
      <c r="C12" s="59"/>
      <c r="D12" s="59"/>
      <c r="E12" s="59"/>
      <c r="F12" s="59"/>
      <c r="G12" s="59"/>
      <c r="H12" s="59"/>
      <c r="I12" s="59"/>
      <c r="J12" s="59"/>
      <c r="K12" s="59"/>
      <c r="L12" s="59"/>
      <c r="M12" s="59"/>
    </row>
    <row r="13" spans="2:23" s="57" customFormat="1" x14ac:dyDescent="0.2">
      <c r="C13" s="59"/>
      <c r="D13" s="59"/>
      <c r="E13" s="59"/>
      <c r="F13" s="59"/>
      <c r="G13" s="59"/>
      <c r="H13" s="59"/>
      <c r="I13" s="59"/>
      <c r="J13" s="59"/>
      <c r="K13" s="59"/>
      <c r="L13" s="59"/>
      <c r="M13" s="59"/>
    </row>
    <row r="14" spans="2:23" s="57" customFormat="1" x14ac:dyDescent="0.2">
      <c r="C14" s="59"/>
      <c r="D14" s="59"/>
      <c r="E14" s="59"/>
      <c r="F14" s="59"/>
      <c r="G14" s="59"/>
      <c r="H14" s="59"/>
      <c r="I14" s="59"/>
      <c r="J14" s="59"/>
      <c r="K14" s="59"/>
      <c r="L14" s="59"/>
      <c r="M14" s="59"/>
    </row>
    <row r="15" spans="2:23" s="57" customFormat="1" x14ac:dyDescent="0.2">
      <c r="C15" s="59"/>
      <c r="D15" s="59"/>
      <c r="E15" s="59"/>
      <c r="F15" s="59"/>
      <c r="G15" s="59"/>
      <c r="H15" s="59"/>
      <c r="I15" s="59"/>
      <c r="J15" s="59"/>
      <c r="K15" s="59"/>
      <c r="L15" s="59"/>
      <c r="M15" s="59"/>
    </row>
    <row r="16" spans="2:23" s="58" customFormat="1" x14ac:dyDescent="0.2">
      <c r="C16" s="60"/>
      <c r="D16" s="60"/>
      <c r="E16" s="60"/>
      <c r="F16" s="60"/>
      <c r="G16" s="60"/>
      <c r="H16" s="60"/>
      <c r="I16" s="60"/>
      <c r="J16" s="60"/>
      <c r="K16" s="60"/>
      <c r="L16" s="60"/>
      <c r="M16" s="60"/>
    </row>
    <row r="21" spans="14:18" x14ac:dyDescent="0.2">
      <c r="N21" s="10"/>
      <c r="O21" s="10"/>
      <c r="P21" s="10"/>
      <c r="Q21" s="10"/>
      <c r="R21" s="10"/>
    </row>
    <row r="22" spans="14:18" x14ac:dyDescent="0.2">
      <c r="N22" s="10"/>
      <c r="O22" s="10"/>
      <c r="P22" s="10"/>
      <c r="Q22" s="10"/>
      <c r="R22" s="10"/>
    </row>
    <row r="23" spans="14:18" x14ac:dyDescent="0.2">
      <c r="N23" s="10"/>
      <c r="O23" s="10"/>
      <c r="P23" s="10"/>
      <c r="Q23" s="10"/>
      <c r="R23" s="10"/>
    </row>
    <row r="24" spans="14:18" x14ac:dyDescent="0.2">
      <c r="N24" s="10"/>
      <c r="O24" s="10"/>
      <c r="P24" s="10"/>
      <c r="Q24" s="10"/>
      <c r="R24" s="10"/>
    </row>
    <row r="25" spans="14:18" x14ac:dyDescent="0.2">
      <c r="N25" s="10"/>
      <c r="O25" s="10"/>
      <c r="P25" s="10"/>
      <c r="Q25" s="10"/>
      <c r="R25" s="10"/>
    </row>
    <row r="26" spans="14:18" x14ac:dyDescent="0.2">
      <c r="N26" s="10"/>
      <c r="O26" s="10"/>
      <c r="P26" s="10"/>
      <c r="Q26" s="10"/>
      <c r="R26" s="10"/>
    </row>
    <row r="27" spans="14:18" x14ac:dyDescent="0.2">
      <c r="N27" s="10"/>
      <c r="O27" s="10"/>
      <c r="P27" s="10"/>
      <c r="Q27" s="10"/>
      <c r="R27" s="10"/>
    </row>
    <row r="28" spans="14:18" x14ac:dyDescent="0.2">
      <c r="N28" s="10"/>
      <c r="O28" s="10"/>
      <c r="P28" s="10"/>
      <c r="Q28" s="10"/>
      <c r="R28" s="10"/>
    </row>
    <row r="29" spans="14:18" x14ac:dyDescent="0.2">
      <c r="N29" s="10"/>
      <c r="O29" s="10"/>
      <c r="P29" s="10"/>
      <c r="Q29" s="10"/>
      <c r="R29" s="10"/>
    </row>
  </sheetData>
  <mergeCells count="1">
    <mergeCell ref="B1:D1"/>
  </mergeCells>
  <phoneticPr fontId="7" type="noConversion"/>
  <pageMargins left="0.78740157499999996" right="0.78740157499999996" top="0.984251969" bottom="0.984251969" header="0.4921259845" footer="0.4921259845"/>
  <pageSetup paperSize="9" scale="95" orientation="portrait" r:id="rId1"/>
  <headerFooter alignWithMargins="0"/>
  <colBreaks count="1" manualBreakCount="1">
    <brk id="4" max="21"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tabColor rgb="FFC6A294"/>
  </sheetPr>
  <dimension ref="B1:U10"/>
  <sheetViews>
    <sheetView view="pageBreakPreview" zoomScaleNormal="100" zoomScaleSheetLayoutView="100" workbookViewId="0">
      <selection activeCell="B1" sqref="B1:U1"/>
    </sheetView>
  </sheetViews>
  <sheetFormatPr baseColWidth="10" defaultRowHeight="12.75" x14ac:dyDescent="0.2"/>
  <cols>
    <col min="1" max="1" width="2" customWidth="1"/>
    <col min="2" max="2" width="43.140625" customWidth="1"/>
    <col min="3" max="25" width="10.85546875" customWidth="1"/>
  </cols>
  <sheetData>
    <row r="1" spans="2:21" s="16" customFormat="1" ht="15.75" x14ac:dyDescent="0.2">
      <c r="B1" s="269" t="str">
        <f>Inhaltsverzeichnis!B55&amp;" "&amp;Inhaltsverzeichnis!C55&amp;" "&amp;Inhaltsverzeichnis!E55</f>
        <v>Tabelle 18: Steuermass der juristischen Personen, 2003 – 2014</v>
      </c>
      <c r="C1" s="269"/>
      <c r="D1" s="269"/>
      <c r="E1" s="269"/>
      <c r="F1" s="269"/>
      <c r="G1" s="269"/>
      <c r="H1" s="269"/>
      <c r="I1" s="269"/>
      <c r="J1" s="269"/>
      <c r="K1" s="269"/>
      <c r="L1" s="269"/>
      <c r="M1" s="269"/>
      <c r="N1" s="269"/>
      <c r="O1" s="269"/>
      <c r="P1" s="269"/>
      <c r="Q1" s="269"/>
      <c r="R1" s="269"/>
      <c r="S1" s="269"/>
      <c r="T1" s="269"/>
      <c r="U1" s="269"/>
    </row>
    <row r="3" spans="2:21" s="63" customFormat="1" x14ac:dyDescent="0.2"/>
    <row r="4" spans="2:21" s="3" customFormat="1" x14ac:dyDescent="0.2">
      <c r="B4" s="54" t="s">
        <v>308</v>
      </c>
      <c r="C4" s="54">
        <v>2003</v>
      </c>
      <c r="D4" s="54">
        <v>2004</v>
      </c>
      <c r="E4" s="54">
        <v>2005</v>
      </c>
      <c r="F4" s="54">
        <v>2006</v>
      </c>
      <c r="G4" s="54">
        <v>2007</v>
      </c>
      <c r="H4" s="54">
        <v>2008</v>
      </c>
      <c r="I4" s="54">
        <v>2009</v>
      </c>
      <c r="J4" s="54">
        <v>2010</v>
      </c>
      <c r="K4" s="54">
        <v>2011</v>
      </c>
      <c r="L4" s="54">
        <v>2012</v>
      </c>
      <c r="M4" s="54">
        <v>2013</v>
      </c>
      <c r="N4" s="54">
        <v>2014</v>
      </c>
    </row>
    <row r="5" spans="2:21" x14ac:dyDescent="0.2">
      <c r="B5" s="17" t="s">
        <v>313</v>
      </c>
      <c r="C5" s="41">
        <v>0.98899999999999999</v>
      </c>
      <c r="D5" s="41">
        <v>0.98899999999999999</v>
      </c>
      <c r="E5" s="41">
        <v>0.99</v>
      </c>
      <c r="F5" s="41">
        <v>0.99</v>
      </c>
      <c r="G5" s="41">
        <v>0.99</v>
      </c>
      <c r="H5" s="41">
        <v>0.94</v>
      </c>
      <c r="I5" s="41">
        <v>0.94</v>
      </c>
      <c r="J5" s="64">
        <v>0.94</v>
      </c>
      <c r="K5" s="64">
        <v>0.94</v>
      </c>
      <c r="L5" s="64">
        <v>0.94</v>
      </c>
      <c r="M5" s="64">
        <v>0.94</v>
      </c>
      <c r="N5" s="64">
        <v>0.94</v>
      </c>
    </row>
    <row r="6" spans="2:21" x14ac:dyDescent="0.2">
      <c r="B6" s="17" t="s">
        <v>314</v>
      </c>
      <c r="C6" s="41">
        <v>0.05</v>
      </c>
      <c r="D6" s="41">
        <v>0.05</v>
      </c>
      <c r="E6" s="41">
        <v>0.05</v>
      </c>
      <c r="F6" s="41">
        <v>0.05</v>
      </c>
      <c r="G6" s="41">
        <v>0.05</v>
      </c>
      <c r="H6" s="41">
        <v>0.05</v>
      </c>
      <c r="I6" s="41">
        <v>0.05</v>
      </c>
      <c r="J6" s="41">
        <v>0.05</v>
      </c>
      <c r="K6" s="41">
        <v>0.05</v>
      </c>
      <c r="L6" s="41">
        <v>0.05</v>
      </c>
      <c r="M6" s="41">
        <v>0.05</v>
      </c>
      <c r="N6" s="41">
        <v>0.05</v>
      </c>
    </row>
    <row r="7" spans="2:21" x14ac:dyDescent="0.2">
      <c r="B7" s="17" t="s">
        <v>315</v>
      </c>
      <c r="C7" s="41">
        <v>0.15</v>
      </c>
      <c r="D7" s="41">
        <v>0.15</v>
      </c>
      <c r="E7" s="41">
        <v>0.15</v>
      </c>
      <c r="F7" s="41">
        <v>0.15</v>
      </c>
      <c r="G7" s="41">
        <v>0.15</v>
      </c>
      <c r="H7" s="41">
        <v>0.15</v>
      </c>
      <c r="I7" s="41">
        <v>0.15</v>
      </c>
      <c r="J7" s="41">
        <v>0.15</v>
      </c>
      <c r="K7" s="41">
        <v>0.15</v>
      </c>
      <c r="L7" s="41">
        <v>0.15</v>
      </c>
      <c r="M7" s="41">
        <v>0.15</v>
      </c>
      <c r="N7" s="41">
        <v>0.15</v>
      </c>
    </row>
    <row r="8" spans="2:21" x14ac:dyDescent="0.2">
      <c r="B8" s="17" t="s">
        <v>311</v>
      </c>
      <c r="C8" s="41">
        <v>0.151</v>
      </c>
      <c r="D8" s="41">
        <v>0.151</v>
      </c>
      <c r="E8" s="41">
        <v>0.15</v>
      </c>
      <c r="F8" s="41">
        <v>0.15</v>
      </c>
      <c r="G8" s="41">
        <v>0.15</v>
      </c>
      <c r="H8" s="41">
        <v>0.15</v>
      </c>
      <c r="I8" s="41">
        <v>0.15</v>
      </c>
      <c r="J8" s="65">
        <v>0</v>
      </c>
      <c r="K8" s="65">
        <v>0</v>
      </c>
      <c r="L8" s="65">
        <v>0</v>
      </c>
      <c r="M8" s="65">
        <v>0</v>
      </c>
      <c r="N8" s="65">
        <v>0</v>
      </c>
    </row>
    <row r="9" spans="2:21" x14ac:dyDescent="0.2">
      <c r="B9" s="17" t="s">
        <v>17</v>
      </c>
      <c r="C9" s="41">
        <v>0.5</v>
      </c>
      <c r="D9" s="41">
        <v>0.5</v>
      </c>
      <c r="E9" s="41">
        <v>0.5</v>
      </c>
      <c r="F9" s="41">
        <v>0.5</v>
      </c>
      <c r="G9" s="41">
        <v>0.5</v>
      </c>
      <c r="H9" s="41">
        <v>0.5</v>
      </c>
      <c r="I9" s="41">
        <v>0.5</v>
      </c>
      <c r="J9" s="41">
        <v>0.5</v>
      </c>
      <c r="K9" s="41">
        <v>0.5</v>
      </c>
      <c r="L9" s="41">
        <v>0.5</v>
      </c>
      <c r="M9" s="41">
        <v>0.5</v>
      </c>
      <c r="N9" s="41">
        <v>0.5</v>
      </c>
    </row>
    <row r="10" spans="2:21" x14ac:dyDescent="0.2">
      <c r="B10" s="15" t="s">
        <v>13</v>
      </c>
      <c r="C10" s="66">
        <v>1.84</v>
      </c>
      <c r="D10" s="66">
        <v>1.84</v>
      </c>
      <c r="E10" s="66">
        <v>1.84</v>
      </c>
      <c r="F10" s="66">
        <v>1.84</v>
      </c>
      <c r="G10" s="66">
        <v>1.84</v>
      </c>
      <c r="H10" s="66">
        <v>1.79</v>
      </c>
      <c r="I10" s="66">
        <v>1.79</v>
      </c>
      <c r="J10" s="67">
        <f>SUM(J5:J9)</f>
        <v>1.64</v>
      </c>
      <c r="K10" s="66">
        <f>SUM(K5:K9)</f>
        <v>1.64</v>
      </c>
      <c r="L10" s="66">
        <f>SUM(L5:L9)</f>
        <v>1.64</v>
      </c>
      <c r="M10" s="66">
        <f>SUM(M5:M9)</f>
        <v>1.64</v>
      </c>
      <c r="N10" s="66">
        <f>SUM(N5:N9)</f>
        <v>1.64</v>
      </c>
    </row>
  </sheetData>
  <mergeCells count="1">
    <mergeCell ref="B1:U1"/>
  </mergeCells>
  <phoneticPr fontId="7" type="noConversion"/>
  <pageMargins left="0.78740157480314965" right="0.78740157480314965" top="0.98425196850393704" bottom="0.98425196850393704" header="0.51181102362204722" footer="0.51181102362204722"/>
  <pageSetup paperSize="9" scale="75"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tabColor rgb="FF545F60"/>
  </sheetPr>
  <dimension ref="A1:X222"/>
  <sheetViews>
    <sheetView view="pageBreakPreview" zoomScaleNormal="100" zoomScaleSheetLayoutView="100" workbookViewId="0">
      <pane ySplit="6" topLeftCell="A7" activePane="bottomLeft" state="frozen"/>
      <selection pane="bottomLeft" activeCell="B1" sqref="B1:X1"/>
    </sheetView>
  </sheetViews>
  <sheetFormatPr baseColWidth="10" defaultRowHeight="12.75" x14ac:dyDescent="0.2"/>
  <cols>
    <col min="1" max="1" width="2" style="132" customWidth="1"/>
    <col min="2" max="2" width="10.7109375" style="180" customWidth="1"/>
    <col min="3" max="3" width="19" style="150" bestFit="1" customWidth="1"/>
    <col min="4" max="5" width="10.140625" style="228" customWidth="1"/>
    <col min="6" max="9" width="10.140625" style="132" customWidth="1"/>
    <col min="10" max="12" width="12.42578125" style="132" customWidth="1"/>
    <col min="13" max="14" width="12.7109375" style="132" customWidth="1"/>
    <col min="15" max="15" width="9.5703125" style="132" customWidth="1"/>
    <col min="16" max="20" width="14.28515625" style="132" customWidth="1"/>
    <col min="21" max="16384" width="11.42578125" style="132"/>
  </cols>
  <sheetData>
    <row r="1" spans="1:24" s="14" customFormat="1" ht="15.75" x14ac:dyDescent="0.2">
      <c r="B1" s="269" t="str">
        <f>Inhaltsverzeichnis!B58&amp;" "&amp;Inhaltsverzeichnis!C58&amp;" "&amp;Inhaltsverzeichnis!E58</f>
        <v>Tabelle 19a: Ordentlich besteuerte Kapitalgesellschaften und Genossenschaften, Steuerfaktoren und einfache Kantonssteuer nach Gemeinden, 2014</v>
      </c>
      <c r="C1" s="269"/>
      <c r="D1" s="269"/>
      <c r="E1" s="269"/>
      <c r="F1" s="269"/>
      <c r="G1" s="269"/>
      <c r="H1" s="269"/>
      <c r="I1" s="269"/>
      <c r="J1" s="269"/>
      <c r="K1" s="269"/>
      <c r="L1" s="269"/>
      <c r="M1" s="269"/>
      <c r="N1" s="269"/>
      <c r="O1" s="269"/>
      <c r="P1" s="269"/>
      <c r="Q1" s="269"/>
      <c r="R1" s="269"/>
      <c r="S1" s="269"/>
      <c r="T1" s="269"/>
      <c r="U1" s="269"/>
      <c r="V1" s="269"/>
      <c r="W1" s="269"/>
      <c r="X1" s="269"/>
    </row>
    <row r="2" spans="1:24" s="137" customFormat="1" x14ac:dyDescent="0.2">
      <c r="A2" s="141"/>
      <c r="B2" s="141"/>
      <c r="C2" s="143"/>
      <c r="D2" s="226"/>
      <c r="E2" s="226"/>
      <c r="F2" s="142"/>
      <c r="G2" s="142"/>
      <c r="H2" s="142"/>
      <c r="I2" s="142"/>
      <c r="J2" s="142"/>
      <c r="K2" s="142"/>
      <c r="L2" s="142"/>
      <c r="M2" s="142"/>
      <c r="N2" s="142"/>
      <c r="O2" s="142"/>
      <c r="P2" s="142"/>
      <c r="Q2" s="142"/>
      <c r="R2" s="142"/>
      <c r="S2" s="142"/>
      <c r="T2" s="142"/>
      <c r="U2" s="142"/>
    </row>
    <row r="3" spans="1:24" s="137" customFormat="1" x14ac:dyDescent="0.2">
      <c r="A3" s="141"/>
      <c r="B3" s="141"/>
      <c r="C3" s="141"/>
      <c r="D3" s="226"/>
      <c r="E3" s="226"/>
      <c r="F3" s="142"/>
      <c r="G3" s="142"/>
      <c r="H3" s="142"/>
      <c r="I3" s="142"/>
      <c r="J3" s="142"/>
      <c r="K3" s="142"/>
      <c r="L3" s="142"/>
      <c r="M3" s="142"/>
      <c r="N3" s="142"/>
      <c r="O3" s="142"/>
      <c r="P3" s="142"/>
      <c r="Q3" s="142"/>
      <c r="R3" s="142"/>
      <c r="S3" s="142"/>
      <c r="T3" s="142"/>
      <c r="U3" s="142"/>
    </row>
    <row r="4" spans="1:24" s="145" customFormat="1" x14ac:dyDescent="0.2">
      <c r="A4" s="143"/>
      <c r="B4" s="277" t="s">
        <v>353</v>
      </c>
      <c r="C4" s="339" t="s">
        <v>20</v>
      </c>
      <c r="D4" s="338" t="s">
        <v>316</v>
      </c>
      <c r="E4" s="338"/>
      <c r="F4" s="338"/>
      <c r="G4" s="338"/>
      <c r="H4" s="338"/>
      <c r="I4" s="339"/>
      <c r="J4" s="325" t="s">
        <v>286</v>
      </c>
      <c r="K4" s="325" t="s">
        <v>287</v>
      </c>
      <c r="L4" s="325" t="s">
        <v>404</v>
      </c>
      <c r="M4" s="325" t="s">
        <v>403</v>
      </c>
      <c r="N4" s="333" t="s">
        <v>575</v>
      </c>
      <c r="O4" s="144"/>
      <c r="P4" s="144"/>
      <c r="Q4" s="144"/>
      <c r="R4" s="144"/>
      <c r="S4" s="144"/>
      <c r="T4" s="144"/>
      <c r="U4" s="144"/>
    </row>
    <row r="5" spans="1:24" s="145" customFormat="1" x14ac:dyDescent="0.2">
      <c r="A5" s="143"/>
      <c r="B5" s="278"/>
      <c r="C5" s="339"/>
      <c r="D5" s="336" t="s">
        <v>13</v>
      </c>
      <c r="E5" s="338" t="s">
        <v>317</v>
      </c>
      <c r="F5" s="338"/>
      <c r="G5" s="338"/>
      <c r="H5" s="338"/>
      <c r="I5" s="338"/>
      <c r="J5" s="325"/>
      <c r="K5" s="325"/>
      <c r="L5" s="325"/>
      <c r="M5" s="325"/>
      <c r="N5" s="334"/>
      <c r="O5" s="144"/>
      <c r="P5" s="144"/>
      <c r="Q5" s="144"/>
      <c r="R5" s="144"/>
      <c r="S5" s="144"/>
      <c r="T5" s="144"/>
      <c r="U5" s="144"/>
    </row>
    <row r="6" spans="1:24" s="145" customFormat="1" x14ac:dyDescent="0.2">
      <c r="A6" s="143"/>
      <c r="B6" s="279"/>
      <c r="C6" s="339"/>
      <c r="D6" s="337"/>
      <c r="E6" s="229">
        <v>1</v>
      </c>
      <c r="F6" s="146">
        <v>2</v>
      </c>
      <c r="G6" s="147" t="s">
        <v>421</v>
      </c>
      <c r="H6" s="148" t="s">
        <v>422</v>
      </c>
      <c r="I6" s="102" t="s">
        <v>318</v>
      </c>
      <c r="J6" s="325"/>
      <c r="K6" s="325"/>
      <c r="L6" s="325"/>
      <c r="M6" s="325"/>
      <c r="N6" s="335"/>
      <c r="O6" s="144"/>
      <c r="P6" s="144"/>
      <c r="Q6" s="144"/>
      <c r="R6" s="144"/>
      <c r="S6" s="144"/>
      <c r="T6" s="144"/>
      <c r="U6" s="144"/>
    </row>
    <row r="7" spans="1:24" s="137" customFormat="1" x14ac:dyDescent="0.2">
      <c r="A7" s="141"/>
      <c r="B7" s="218">
        <v>4001</v>
      </c>
      <c r="C7" s="222" t="s">
        <v>1</v>
      </c>
      <c r="D7" s="227">
        <v>1623</v>
      </c>
      <c r="E7" s="230">
        <v>1170</v>
      </c>
      <c r="F7" s="219">
        <v>209</v>
      </c>
      <c r="G7" s="219">
        <v>108</v>
      </c>
      <c r="H7" s="219">
        <v>78</v>
      </c>
      <c r="I7" s="219">
        <v>58</v>
      </c>
      <c r="J7" s="223">
        <v>278455.315</v>
      </c>
      <c r="K7" s="223">
        <v>2911846.41</v>
      </c>
      <c r="L7" s="223">
        <v>23868.630300000001</v>
      </c>
      <c r="M7" s="223">
        <v>810.53552200000001</v>
      </c>
      <c r="N7" s="223">
        <v>24679.165799999999</v>
      </c>
      <c r="O7" s="142"/>
      <c r="P7" s="149"/>
      <c r="Q7" s="149"/>
      <c r="R7" s="149"/>
      <c r="S7" s="142"/>
      <c r="T7" s="142"/>
      <c r="U7" s="142"/>
    </row>
    <row r="8" spans="1:24" s="137" customFormat="1" x14ac:dyDescent="0.2">
      <c r="A8" s="141"/>
      <c r="B8" s="218">
        <v>4002</v>
      </c>
      <c r="C8" s="222" t="s">
        <v>22</v>
      </c>
      <c r="D8" s="227">
        <v>49</v>
      </c>
      <c r="E8" s="230">
        <v>29</v>
      </c>
      <c r="F8" s="219">
        <v>6</v>
      </c>
      <c r="G8" s="219">
        <v>4</v>
      </c>
      <c r="H8" s="219">
        <v>4</v>
      </c>
      <c r="I8" s="219">
        <v>6</v>
      </c>
      <c r="J8" s="223">
        <v>2099.7223399999998</v>
      </c>
      <c r="K8" s="223">
        <v>23422.861499999999</v>
      </c>
      <c r="L8" s="223">
        <v>169.785776</v>
      </c>
      <c r="M8" s="223">
        <v>14.0820331</v>
      </c>
      <c r="N8" s="223">
        <v>183.86780899999999</v>
      </c>
      <c r="O8" s="142"/>
      <c r="P8" s="149"/>
      <c r="Q8" s="149"/>
      <c r="R8" s="149"/>
      <c r="S8" s="142"/>
      <c r="T8" s="142"/>
      <c r="U8" s="142"/>
    </row>
    <row r="9" spans="1:24" s="137" customFormat="1" x14ac:dyDescent="0.2">
      <c r="A9" s="141"/>
      <c r="B9" s="218">
        <v>4003</v>
      </c>
      <c r="C9" s="224" t="s">
        <v>504</v>
      </c>
      <c r="D9" s="227">
        <v>298</v>
      </c>
      <c r="E9" s="230">
        <v>172</v>
      </c>
      <c r="F9" s="219">
        <v>36</v>
      </c>
      <c r="G9" s="219">
        <v>27</v>
      </c>
      <c r="H9" s="219">
        <v>29</v>
      </c>
      <c r="I9" s="219">
        <v>34</v>
      </c>
      <c r="J9" s="223">
        <v>58591.037199999999</v>
      </c>
      <c r="K9" s="223">
        <v>383347.95299999998</v>
      </c>
      <c r="L9" s="223">
        <v>5088.20579</v>
      </c>
      <c r="M9" s="223">
        <v>95.740962499999995</v>
      </c>
      <c r="N9" s="223">
        <v>5183.9467500000001</v>
      </c>
      <c r="O9" s="142"/>
      <c r="P9" s="149"/>
      <c r="Q9" s="149"/>
      <c r="R9" s="149"/>
      <c r="S9" s="142"/>
      <c r="T9" s="142"/>
      <c r="U9" s="142"/>
    </row>
    <row r="10" spans="1:24" s="137" customFormat="1" x14ac:dyDescent="0.2">
      <c r="A10" s="141"/>
      <c r="B10" s="218">
        <v>4004</v>
      </c>
      <c r="C10" s="222" t="s">
        <v>23</v>
      </c>
      <c r="D10" s="227">
        <v>45</v>
      </c>
      <c r="E10" s="230">
        <v>18</v>
      </c>
      <c r="F10" s="219">
        <v>10</v>
      </c>
      <c r="G10" s="219">
        <v>4</v>
      </c>
      <c r="H10" s="219">
        <v>2</v>
      </c>
      <c r="I10" s="219">
        <v>11</v>
      </c>
      <c r="J10" s="223">
        <v>2129.52846</v>
      </c>
      <c r="K10" s="223">
        <v>15037.6283</v>
      </c>
      <c r="L10" s="223">
        <v>175.60229799999999</v>
      </c>
      <c r="M10" s="223">
        <v>11.601885899999999</v>
      </c>
      <c r="N10" s="223">
        <v>187.204184</v>
      </c>
      <c r="O10" s="142"/>
      <c r="P10" s="149"/>
      <c r="Q10" s="149"/>
      <c r="R10" s="149"/>
      <c r="S10" s="142"/>
      <c r="T10" s="142"/>
      <c r="U10" s="142"/>
    </row>
    <row r="11" spans="1:24" s="137" customFormat="1" x14ac:dyDescent="0.2">
      <c r="A11" s="141"/>
      <c r="B11" s="218">
        <v>4005</v>
      </c>
      <c r="C11" s="224" t="s">
        <v>505</v>
      </c>
      <c r="D11" s="227">
        <v>101</v>
      </c>
      <c r="E11" s="230">
        <v>57</v>
      </c>
      <c r="F11" s="219">
        <v>13</v>
      </c>
      <c r="G11" s="219">
        <v>12</v>
      </c>
      <c r="H11" s="219">
        <v>6</v>
      </c>
      <c r="I11" s="219">
        <v>13</v>
      </c>
      <c r="J11" s="223">
        <v>5030.3419700000004</v>
      </c>
      <c r="K11" s="223">
        <v>45943.745799999997</v>
      </c>
      <c r="L11" s="223">
        <v>391.79109999999997</v>
      </c>
      <c r="M11" s="223">
        <v>20.594082100000001</v>
      </c>
      <c r="N11" s="223">
        <v>412.38518199999999</v>
      </c>
      <c r="O11" s="142"/>
      <c r="P11" s="149"/>
      <c r="Q11" s="149"/>
      <c r="R11" s="149"/>
      <c r="S11" s="142"/>
      <c r="T11" s="142"/>
      <c r="U11" s="142"/>
    </row>
    <row r="12" spans="1:24" s="137" customFormat="1" x14ac:dyDescent="0.2">
      <c r="A12" s="141"/>
      <c r="B12" s="218">
        <v>4006</v>
      </c>
      <c r="C12" s="222" t="s">
        <v>24</v>
      </c>
      <c r="D12" s="227">
        <v>207</v>
      </c>
      <c r="E12" s="230">
        <v>124</v>
      </c>
      <c r="F12" s="219">
        <v>25</v>
      </c>
      <c r="G12" s="219">
        <v>18</v>
      </c>
      <c r="H12" s="219">
        <v>13</v>
      </c>
      <c r="I12" s="219">
        <v>27</v>
      </c>
      <c r="J12" s="223">
        <v>13187.575699999999</v>
      </c>
      <c r="K12" s="223">
        <v>135445.04199999999</v>
      </c>
      <c r="L12" s="223">
        <v>1071.5688500000001</v>
      </c>
      <c r="M12" s="223">
        <v>70.367563899999993</v>
      </c>
      <c r="N12" s="223">
        <v>1141.93642</v>
      </c>
      <c r="O12" s="142"/>
      <c r="P12" s="149"/>
      <c r="Q12" s="149"/>
      <c r="R12" s="149"/>
      <c r="S12" s="142"/>
      <c r="T12" s="142"/>
      <c r="U12" s="142"/>
    </row>
    <row r="13" spans="1:24" s="137" customFormat="1" x14ac:dyDescent="0.2">
      <c r="A13" s="141"/>
      <c r="B13" s="218">
        <v>4007</v>
      </c>
      <c r="C13" s="222" t="s">
        <v>25</v>
      </c>
      <c r="D13" s="227">
        <v>67</v>
      </c>
      <c r="E13" s="230">
        <v>43</v>
      </c>
      <c r="F13" s="219">
        <v>11</v>
      </c>
      <c r="G13" s="219">
        <v>6</v>
      </c>
      <c r="H13" s="75">
        <v>0</v>
      </c>
      <c r="I13" s="219">
        <v>7</v>
      </c>
      <c r="J13" s="223">
        <v>21826.223099999999</v>
      </c>
      <c r="K13" s="223">
        <v>63526.867899999997</v>
      </c>
      <c r="L13" s="223">
        <v>1904.4845499999999</v>
      </c>
      <c r="M13" s="223">
        <v>19.117016700000001</v>
      </c>
      <c r="N13" s="223">
        <v>1923.60157</v>
      </c>
      <c r="O13" s="142"/>
      <c r="P13" s="149"/>
      <c r="Q13" s="149"/>
      <c r="R13" s="149"/>
      <c r="S13" s="142"/>
      <c r="T13" s="142"/>
      <c r="U13" s="142"/>
    </row>
    <row r="14" spans="1:24" s="137" customFormat="1" x14ac:dyDescent="0.2">
      <c r="A14" s="141"/>
      <c r="B14" s="218">
        <v>4008</v>
      </c>
      <c r="C14" s="222" t="s">
        <v>26</v>
      </c>
      <c r="D14" s="227">
        <v>203</v>
      </c>
      <c r="E14" s="230">
        <v>139</v>
      </c>
      <c r="F14" s="219">
        <v>18</v>
      </c>
      <c r="G14" s="219">
        <v>15</v>
      </c>
      <c r="H14" s="219">
        <v>11</v>
      </c>
      <c r="I14" s="219">
        <v>20</v>
      </c>
      <c r="J14" s="223">
        <v>9474.4892799999998</v>
      </c>
      <c r="K14" s="223">
        <v>145161.99600000001</v>
      </c>
      <c r="L14" s="223">
        <v>749.58541300000002</v>
      </c>
      <c r="M14" s="223">
        <v>62.928676699999997</v>
      </c>
      <c r="N14" s="223">
        <v>812.51409000000001</v>
      </c>
      <c r="O14" s="142"/>
      <c r="P14" s="149"/>
      <c r="Q14" s="149"/>
      <c r="R14" s="149"/>
      <c r="S14" s="142"/>
      <c r="T14" s="142"/>
      <c r="U14" s="142"/>
    </row>
    <row r="15" spans="1:24" s="137" customFormat="1" x14ac:dyDescent="0.2">
      <c r="A15" s="141"/>
      <c r="B15" s="218">
        <v>4009</v>
      </c>
      <c r="C15" s="222" t="s">
        <v>27</v>
      </c>
      <c r="D15" s="227">
        <v>147</v>
      </c>
      <c r="E15" s="230">
        <v>92</v>
      </c>
      <c r="F15" s="219">
        <v>24</v>
      </c>
      <c r="G15" s="219">
        <v>12</v>
      </c>
      <c r="H15" s="219">
        <v>6</v>
      </c>
      <c r="I15" s="219">
        <v>13</v>
      </c>
      <c r="J15" s="223">
        <v>8767.5148499999996</v>
      </c>
      <c r="K15" s="223">
        <v>68591.021599999993</v>
      </c>
      <c r="L15" s="223">
        <v>671.09190799999999</v>
      </c>
      <c r="M15" s="223">
        <v>38.874890399999998</v>
      </c>
      <c r="N15" s="223">
        <v>709.96679900000004</v>
      </c>
      <c r="O15" s="142"/>
      <c r="P15" s="149"/>
      <c r="Q15" s="149"/>
      <c r="R15" s="149"/>
      <c r="S15" s="142"/>
      <c r="T15" s="142"/>
      <c r="U15" s="142"/>
    </row>
    <row r="16" spans="1:24" s="137" customFormat="1" x14ac:dyDescent="0.2">
      <c r="A16" s="141"/>
      <c r="B16" s="218">
        <v>4010</v>
      </c>
      <c r="C16" s="222" t="s">
        <v>28</v>
      </c>
      <c r="D16" s="227">
        <v>324</v>
      </c>
      <c r="E16" s="230">
        <v>212</v>
      </c>
      <c r="F16" s="219">
        <v>37</v>
      </c>
      <c r="G16" s="219">
        <v>22</v>
      </c>
      <c r="H16" s="219">
        <v>19</v>
      </c>
      <c r="I16" s="219">
        <v>34</v>
      </c>
      <c r="J16" s="223">
        <v>45003.994100000004</v>
      </c>
      <c r="K16" s="223">
        <v>337150.33100000001</v>
      </c>
      <c r="L16" s="223">
        <v>3812.2397999999998</v>
      </c>
      <c r="M16" s="223">
        <v>107.210588</v>
      </c>
      <c r="N16" s="223">
        <v>3919.45039</v>
      </c>
      <c r="O16" s="142"/>
      <c r="P16" s="149"/>
      <c r="Q16" s="149"/>
      <c r="R16" s="149"/>
      <c r="S16" s="142"/>
      <c r="T16" s="142"/>
      <c r="U16" s="142"/>
    </row>
    <row r="17" spans="1:21" s="137" customFormat="1" x14ac:dyDescent="0.2">
      <c r="A17" s="141"/>
      <c r="B17" s="218">
        <v>4012</v>
      </c>
      <c r="C17" s="222" t="s">
        <v>29</v>
      </c>
      <c r="D17" s="227">
        <v>314</v>
      </c>
      <c r="E17" s="230">
        <v>182</v>
      </c>
      <c r="F17" s="219">
        <v>51</v>
      </c>
      <c r="G17" s="219">
        <v>27</v>
      </c>
      <c r="H17" s="219">
        <v>18</v>
      </c>
      <c r="I17" s="219">
        <v>36</v>
      </c>
      <c r="J17" s="223">
        <v>83806.743300000002</v>
      </c>
      <c r="K17" s="223">
        <v>723853.49800000002</v>
      </c>
      <c r="L17" s="223">
        <v>7300.8429100000003</v>
      </c>
      <c r="M17" s="223">
        <v>86.469528600000004</v>
      </c>
      <c r="N17" s="223">
        <v>7387.3124399999997</v>
      </c>
      <c r="O17" s="142"/>
      <c r="P17" s="149"/>
      <c r="Q17" s="149"/>
      <c r="R17" s="149"/>
      <c r="S17" s="142"/>
      <c r="T17" s="142"/>
      <c r="U17" s="142"/>
    </row>
    <row r="18" spans="1:21" s="137" customFormat="1" x14ac:dyDescent="0.2">
      <c r="A18" s="141"/>
      <c r="B18" s="218">
        <v>4013</v>
      </c>
      <c r="C18" s="222" t="s">
        <v>30</v>
      </c>
      <c r="D18" s="227">
        <v>171</v>
      </c>
      <c r="E18" s="230">
        <v>102</v>
      </c>
      <c r="F18" s="219">
        <v>24</v>
      </c>
      <c r="G18" s="219">
        <v>13</v>
      </c>
      <c r="H18" s="219">
        <v>9</v>
      </c>
      <c r="I18" s="219">
        <v>23</v>
      </c>
      <c r="J18" s="223">
        <v>22998.187399999999</v>
      </c>
      <c r="K18" s="223">
        <v>147589.79500000001</v>
      </c>
      <c r="L18" s="223">
        <v>1940.8485499999999</v>
      </c>
      <c r="M18" s="223">
        <v>54.279279000000002</v>
      </c>
      <c r="N18" s="223">
        <v>1995.1278299999999</v>
      </c>
      <c r="O18" s="142"/>
      <c r="P18" s="149"/>
      <c r="Q18" s="149"/>
      <c r="R18" s="149"/>
      <c r="S18" s="142"/>
      <c r="T18" s="142"/>
      <c r="U18" s="142"/>
    </row>
    <row r="19" spans="1:21" s="137" customFormat="1" x14ac:dyDescent="0.2">
      <c r="A19" s="141"/>
      <c r="B19" s="218">
        <v>4021</v>
      </c>
      <c r="C19" s="219" t="s">
        <v>2</v>
      </c>
      <c r="D19" s="227">
        <v>1666</v>
      </c>
      <c r="E19" s="230">
        <v>1289</v>
      </c>
      <c r="F19" s="219">
        <v>153</v>
      </c>
      <c r="G19" s="219">
        <v>108</v>
      </c>
      <c r="H19" s="219">
        <v>72</v>
      </c>
      <c r="I19" s="219">
        <v>44</v>
      </c>
      <c r="J19" s="223">
        <v>566611.47199999995</v>
      </c>
      <c r="K19" s="223">
        <v>2746039.12</v>
      </c>
      <c r="L19" s="223">
        <v>49719.684699999998</v>
      </c>
      <c r="M19" s="223">
        <v>736.28678000000002</v>
      </c>
      <c r="N19" s="223">
        <v>50455.971400000002</v>
      </c>
      <c r="O19" s="142"/>
      <c r="P19" s="149"/>
      <c r="Q19" s="149"/>
      <c r="R19" s="149"/>
      <c r="S19" s="142"/>
      <c r="T19" s="142"/>
      <c r="U19" s="142"/>
    </row>
    <row r="20" spans="1:21" s="137" customFormat="1" x14ac:dyDescent="0.2">
      <c r="A20" s="141"/>
      <c r="B20" s="218">
        <v>4022</v>
      </c>
      <c r="C20" s="219" t="s">
        <v>31</v>
      </c>
      <c r="D20" s="227">
        <v>68</v>
      </c>
      <c r="E20" s="230">
        <v>47</v>
      </c>
      <c r="F20" s="219">
        <v>5</v>
      </c>
      <c r="G20" s="219">
        <v>5</v>
      </c>
      <c r="H20" s="219">
        <v>4</v>
      </c>
      <c r="I20" s="219">
        <v>7</v>
      </c>
      <c r="J20" s="223">
        <v>1146.90308</v>
      </c>
      <c r="K20" s="223">
        <v>14421.6458</v>
      </c>
      <c r="L20" s="223">
        <v>79.158568799999998</v>
      </c>
      <c r="M20" s="223">
        <v>16.918042</v>
      </c>
      <c r="N20" s="223">
        <v>96.076610900000006</v>
      </c>
      <c r="O20" s="142"/>
      <c r="P20" s="149"/>
      <c r="Q20" s="149"/>
      <c r="R20" s="149"/>
      <c r="S20" s="142"/>
      <c r="T20" s="142"/>
      <c r="U20" s="142"/>
    </row>
    <row r="21" spans="1:21" s="137" customFormat="1" x14ac:dyDescent="0.2">
      <c r="A21" s="141"/>
      <c r="B21" s="218">
        <v>4023</v>
      </c>
      <c r="C21" s="219" t="s">
        <v>32</v>
      </c>
      <c r="D21" s="227">
        <v>136</v>
      </c>
      <c r="E21" s="230">
        <v>117</v>
      </c>
      <c r="F21" s="219">
        <v>6</v>
      </c>
      <c r="G21" s="219">
        <v>1</v>
      </c>
      <c r="H21" s="219">
        <v>2</v>
      </c>
      <c r="I21" s="219">
        <v>10</v>
      </c>
      <c r="J21" s="223">
        <v>41503.618300000002</v>
      </c>
      <c r="K21" s="223">
        <v>82922.213799999998</v>
      </c>
      <c r="L21" s="223">
        <v>3652.3301799999999</v>
      </c>
      <c r="M21" s="223">
        <v>49.395009999999999</v>
      </c>
      <c r="N21" s="223">
        <v>3701.7251900000001</v>
      </c>
      <c r="O21" s="142"/>
      <c r="P21" s="149"/>
      <c r="Q21" s="149"/>
      <c r="R21" s="149"/>
      <c r="S21" s="142"/>
      <c r="T21" s="142"/>
      <c r="U21" s="142"/>
    </row>
    <row r="22" spans="1:21" s="137" customFormat="1" x14ac:dyDescent="0.2">
      <c r="A22" s="141"/>
      <c r="B22" s="218">
        <v>4024</v>
      </c>
      <c r="C22" s="219" t="s">
        <v>506</v>
      </c>
      <c r="D22" s="227">
        <v>139</v>
      </c>
      <c r="E22" s="230">
        <v>94</v>
      </c>
      <c r="F22" s="219">
        <v>13</v>
      </c>
      <c r="G22" s="219">
        <v>13</v>
      </c>
      <c r="H22" s="219">
        <v>5</v>
      </c>
      <c r="I22" s="219">
        <v>14</v>
      </c>
      <c r="J22" s="223">
        <v>12455.204100000001</v>
      </c>
      <c r="K22" s="223">
        <v>82989.9378</v>
      </c>
      <c r="L22" s="223">
        <v>1030.1180300000001</v>
      </c>
      <c r="M22" s="223">
        <v>35.761287099999997</v>
      </c>
      <c r="N22" s="223">
        <v>1065.87932</v>
      </c>
      <c r="O22" s="142"/>
      <c r="P22" s="149"/>
      <c r="Q22" s="149"/>
      <c r="R22" s="149"/>
      <c r="S22" s="142"/>
      <c r="T22" s="142"/>
      <c r="U22" s="142"/>
    </row>
    <row r="23" spans="1:21" s="137" customFormat="1" x14ac:dyDescent="0.2">
      <c r="A23" s="141"/>
      <c r="B23" s="218">
        <v>4049</v>
      </c>
      <c r="C23" s="219" t="s">
        <v>33</v>
      </c>
      <c r="D23" s="227">
        <v>138</v>
      </c>
      <c r="E23" s="230">
        <v>93</v>
      </c>
      <c r="F23" s="219">
        <v>14</v>
      </c>
      <c r="G23" s="219">
        <v>10</v>
      </c>
      <c r="H23" s="219">
        <v>8</v>
      </c>
      <c r="I23" s="219">
        <v>13</v>
      </c>
      <c r="J23" s="223">
        <v>6137.0836799999997</v>
      </c>
      <c r="K23" s="223">
        <v>55382.465700000001</v>
      </c>
      <c r="L23" s="223">
        <v>472.69712700000002</v>
      </c>
      <c r="M23" s="223">
        <v>31.778270500000001</v>
      </c>
      <c r="N23" s="223">
        <v>504.47539699999999</v>
      </c>
      <c r="O23" s="142"/>
      <c r="P23" s="149"/>
      <c r="Q23" s="149"/>
      <c r="R23" s="149"/>
      <c r="S23" s="142"/>
      <c r="T23" s="142"/>
      <c r="U23" s="142"/>
    </row>
    <row r="24" spans="1:21" s="137" customFormat="1" x14ac:dyDescent="0.2">
      <c r="A24" s="141"/>
      <c r="B24" s="218">
        <v>4026</v>
      </c>
      <c r="C24" s="219" t="s">
        <v>34</v>
      </c>
      <c r="D24" s="227">
        <v>110</v>
      </c>
      <c r="E24" s="230">
        <v>72</v>
      </c>
      <c r="F24" s="219">
        <v>18</v>
      </c>
      <c r="G24" s="219">
        <v>7</v>
      </c>
      <c r="H24" s="219">
        <v>8</v>
      </c>
      <c r="I24" s="219">
        <v>5</v>
      </c>
      <c r="J24" s="223">
        <v>8013.6652999999997</v>
      </c>
      <c r="K24" s="223">
        <v>32447.7932</v>
      </c>
      <c r="L24" s="223">
        <v>664.92698499999995</v>
      </c>
      <c r="M24" s="223">
        <v>32.451532200000003</v>
      </c>
      <c r="N24" s="223">
        <v>697.37851699999999</v>
      </c>
      <c r="O24" s="142"/>
      <c r="P24" s="149"/>
      <c r="Q24" s="149"/>
      <c r="R24" s="149"/>
      <c r="S24" s="142"/>
      <c r="T24" s="142"/>
      <c r="U24" s="142"/>
    </row>
    <row r="25" spans="1:21" s="137" customFormat="1" x14ac:dyDescent="0.2">
      <c r="A25" s="141"/>
      <c r="B25" s="218">
        <v>4027</v>
      </c>
      <c r="C25" s="219" t="s">
        <v>35</v>
      </c>
      <c r="D25" s="227">
        <v>178</v>
      </c>
      <c r="E25" s="230">
        <v>108</v>
      </c>
      <c r="F25" s="219">
        <v>17</v>
      </c>
      <c r="G25" s="219">
        <v>21</v>
      </c>
      <c r="H25" s="219">
        <v>11</v>
      </c>
      <c r="I25" s="219">
        <v>21</v>
      </c>
      <c r="J25" s="223">
        <v>11059.965</v>
      </c>
      <c r="K25" s="223">
        <v>81901.995699999999</v>
      </c>
      <c r="L25" s="223">
        <v>896.58453299999996</v>
      </c>
      <c r="M25" s="223">
        <v>46.735039800000003</v>
      </c>
      <c r="N25" s="223">
        <v>943.31957299999999</v>
      </c>
      <c r="O25" s="142"/>
      <c r="P25" s="149"/>
      <c r="Q25" s="149"/>
      <c r="R25" s="149"/>
      <c r="S25" s="142"/>
      <c r="T25" s="142"/>
      <c r="U25" s="142"/>
    </row>
    <row r="26" spans="1:21" s="137" customFormat="1" x14ac:dyDescent="0.2">
      <c r="A26" s="141"/>
      <c r="B26" s="218">
        <v>4028</v>
      </c>
      <c r="C26" s="219" t="s">
        <v>36</v>
      </c>
      <c r="D26" s="227">
        <v>32</v>
      </c>
      <c r="E26" s="230">
        <v>20</v>
      </c>
      <c r="F26" s="219">
        <v>2</v>
      </c>
      <c r="G26" s="219">
        <v>2</v>
      </c>
      <c r="H26" s="219">
        <v>1</v>
      </c>
      <c r="I26" s="219">
        <v>7</v>
      </c>
      <c r="J26" s="223">
        <v>860.47073599999999</v>
      </c>
      <c r="K26" s="223">
        <v>13965.887500000001</v>
      </c>
      <c r="L26" s="223">
        <v>69.519684100000006</v>
      </c>
      <c r="M26" s="223">
        <v>7.5105763000000003</v>
      </c>
      <c r="N26" s="223">
        <v>77.030260400000003</v>
      </c>
      <c r="O26" s="142"/>
      <c r="P26" s="149"/>
      <c r="Q26" s="149"/>
      <c r="R26" s="149"/>
      <c r="S26" s="142"/>
      <c r="T26" s="142"/>
      <c r="U26" s="142"/>
    </row>
    <row r="27" spans="1:21" s="137" customFormat="1" x14ac:dyDescent="0.2">
      <c r="A27" s="141"/>
      <c r="B27" s="218">
        <v>4029</v>
      </c>
      <c r="C27" s="219" t="s">
        <v>37</v>
      </c>
      <c r="D27" s="227">
        <v>213</v>
      </c>
      <c r="E27" s="230">
        <v>131</v>
      </c>
      <c r="F27" s="219">
        <v>26</v>
      </c>
      <c r="G27" s="219">
        <v>18</v>
      </c>
      <c r="H27" s="219">
        <v>18</v>
      </c>
      <c r="I27" s="219">
        <v>20</v>
      </c>
      <c r="J27" s="223">
        <v>18181.426100000001</v>
      </c>
      <c r="K27" s="223">
        <v>122203.219</v>
      </c>
      <c r="L27" s="223">
        <v>1487.9274800000001</v>
      </c>
      <c r="M27" s="223">
        <v>47.099265600000003</v>
      </c>
      <c r="N27" s="223">
        <v>1535.02675</v>
      </c>
      <c r="O27" s="142"/>
      <c r="P27" s="149"/>
      <c r="Q27" s="149"/>
      <c r="R27" s="149"/>
      <c r="S27" s="142"/>
      <c r="T27" s="142"/>
      <c r="U27" s="142"/>
    </row>
    <row r="28" spans="1:21" s="137" customFormat="1" x14ac:dyDescent="0.2">
      <c r="A28" s="141"/>
      <c r="B28" s="218">
        <v>4030</v>
      </c>
      <c r="C28" s="219" t="s">
        <v>38</v>
      </c>
      <c r="D28" s="227">
        <v>107</v>
      </c>
      <c r="E28" s="230">
        <v>69</v>
      </c>
      <c r="F28" s="219">
        <v>11</v>
      </c>
      <c r="G28" s="219">
        <v>7</v>
      </c>
      <c r="H28" s="219">
        <v>4</v>
      </c>
      <c r="I28" s="219">
        <v>16</v>
      </c>
      <c r="J28" s="223">
        <v>2811.7527399999999</v>
      </c>
      <c r="K28" s="223">
        <v>48158.284</v>
      </c>
      <c r="L28" s="223">
        <v>216.35038299999999</v>
      </c>
      <c r="M28" s="223">
        <v>43.434659400000001</v>
      </c>
      <c r="N28" s="223">
        <v>259.78504299999997</v>
      </c>
      <c r="O28" s="142"/>
      <c r="P28" s="149"/>
      <c r="Q28" s="149"/>
      <c r="R28" s="149"/>
      <c r="S28" s="142"/>
      <c r="T28" s="142"/>
      <c r="U28" s="142"/>
    </row>
    <row r="29" spans="1:21" s="137" customFormat="1" x14ac:dyDescent="0.2">
      <c r="A29" s="141"/>
      <c r="B29" s="218">
        <v>4031</v>
      </c>
      <c r="C29" s="219" t="s">
        <v>39</v>
      </c>
      <c r="D29" s="227">
        <v>54</v>
      </c>
      <c r="E29" s="230">
        <v>33</v>
      </c>
      <c r="F29" s="219">
        <v>6</v>
      </c>
      <c r="G29" s="219">
        <v>1</v>
      </c>
      <c r="H29" s="219">
        <v>9</v>
      </c>
      <c r="I29" s="219">
        <v>5</v>
      </c>
      <c r="J29" s="223">
        <v>2755.1051900000002</v>
      </c>
      <c r="K29" s="223">
        <v>18673.380300000001</v>
      </c>
      <c r="L29" s="223">
        <v>208.593951</v>
      </c>
      <c r="M29" s="223">
        <v>13.9592072</v>
      </c>
      <c r="N29" s="223">
        <v>222.553158</v>
      </c>
      <c r="O29" s="142"/>
      <c r="P29" s="149"/>
      <c r="Q29" s="149"/>
      <c r="R29" s="149"/>
      <c r="S29" s="142"/>
      <c r="T29" s="142"/>
      <c r="U29" s="142"/>
    </row>
    <row r="30" spans="1:21" s="137" customFormat="1" x14ac:dyDescent="0.2">
      <c r="A30" s="141"/>
      <c r="B30" s="218">
        <v>4032</v>
      </c>
      <c r="C30" s="219" t="s">
        <v>40</v>
      </c>
      <c r="D30" s="227">
        <v>198</v>
      </c>
      <c r="E30" s="230">
        <v>142</v>
      </c>
      <c r="F30" s="219">
        <v>15</v>
      </c>
      <c r="G30" s="219">
        <v>10</v>
      </c>
      <c r="H30" s="219">
        <v>11</v>
      </c>
      <c r="I30" s="219">
        <v>20</v>
      </c>
      <c r="J30" s="223">
        <v>34232.799200000001</v>
      </c>
      <c r="K30" s="223">
        <v>208537.94</v>
      </c>
      <c r="L30" s="223">
        <v>2914.7002200000002</v>
      </c>
      <c r="M30" s="223">
        <v>79.086665300000007</v>
      </c>
      <c r="N30" s="223">
        <v>2993.7868899999999</v>
      </c>
      <c r="O30" s="142"/>
      <c r="P30" s="149"/>
      <c r="Q30" s="149"/>
      <c r="R30" s="149"/>
      <c r="S30" s="142"/>
      <c r="T30" s="142"/>
      <c r="U30" s="142"/>
    </row>
    <row r="31" spans="1:21" s="137" customFormat="1" x14ac:dyDescent="0.2">
      <c r="A31" s="141"/>
      <c r="B31" s="218">
        <v>4033</v>
      </c>
      <c r="C31" s="219" t="s">
        <v>41</v>
      </c>
      <c r="D31" s="227">
        <v>283</v>
      </c>
      <c r="E31" s="230">
        <v>204</v>
      </c>
      <c r="F31" s="219">
        <v>28</v>
      </c>
      <c r="G31" s="219">
        <v>16</v>
      </c>
      <c r="H31" s="219">
        <v>16</v>
      </c>
      <c r="I31" s="219">
        <v>19</v>
      </c>
      <c r="J31" s="223">
        <v>12491.6077</v>
      </c>
      <c r="K31" s="223">
        <v>163157.834</v>
      </c>
      <c r="L31" s="223">
        <v>982.67096700000002</v>
      </c>
      <c r="M31" s="223">
        <v>110.630143</v>
      </c>
      <c r="N31" s="223">
        <v>1093.3011100000001</v>
      </c>
      <c r="O31" s="142"/>
      <c r="P31" s="149"/>
      <c r="Q31" s="149"/>
      <c r="R31" s="149"/>
      <c r="S31" s="142"/>
      <c r="T31" s="142"/>
      <c r="U31" s="142"/>
    </row>
    <row r="32" spans="1:21" s="137" customFormat="1" x14ac:dyDescent="0.2">
      <c r="A32" s="141"/>
      <c r="B32" s="218">
        <v>4034</v>
      </c>
      <c r="C32" s="219" t="s">
        <v>42</v>
      </c>
      <c r="D32" s="227">
        <v>318</v>
      </c>
      <c r="E32" s="230">
        <v>237</v>
      </c>
      <c r="F32" s="219">
        <v>27</v>
      </c>
      <c r="G32" s="219">
        <v>18</v>
      </c>
      <c r="H32" s="219">
        <v>9</v>
      </c>
      <c r="I32" s="219">
        <v>27</v>
      </c>
      <c r="J32" s="223">
        <v>35841.224999999999</v>
      </c>
      <c r="K32" s="223">
        <v>259377.761</v>
      </c>
      <c r="L32" s="223">
        <v>2945.2822799999999</v>
      </c>
      <c r="M32" s="223">
        <v>122.27182999999999</v>
      </c>
      <c r="N32" s="223">
        <v>3067.55411</v>
      </c>
      <c r="O32" s="142"/>
      <c r="P32" s="149"/>
      <c r="Q32" s="149"/>
      <c r="R32" s="149"/>
      <c r="S32" s="142"/>
      <c r="T32" s="142"/>
      <c r="U32" s="142"/>
    </row>
    <row r="33" spans="1:21" s="137" customFormat="1" x14ac:dyDescent="0.2">
      <c r="A33" s="141"/>
      <c r="B33" s="218">
        <v>4035</v>
      </c>
      <c r="C33" s="219" t="s">
        <v>43</v>
      </c>
      <c r="D33" s="227">
        <v>136</v>
      </c>
      <c r="E33" s="230">
        <v>91</v>
      </c>
      <c r="F33" s="219">
        <v>14</v>
      </c>
      <c r="G33" s="219">
        <v>9</v>
      </c>
      <c r="H33" s="219">
        <v>12</v>
      </c>
      <c r="I33" s="219">
        <v>10</v>
      </c>
      <c r="J33" s="223">
        <v>9426.4501799999998</v>
      </c>
      <c r="K33" s="223">
        <v>107257.673</v>
      </c>
      <c r="L33" s="223">
        <v>760.75124100000005</v>
      </c>
      <c r="M33" s="223">
        <v>56.410908399999997</v>
      </c>
      <c r="N33" s="223">
        <v>817.16215</v>
      </c>
      <c r="O33" s="142"/>
      <c r="P33" s="149"/>
      <c r="Q33" s="149"/>
      <c r="R33" s="149"/>
      <c r="S33" s="142"/>
      <c r="T33" s="142"/>
      <c r="U33" s="142"/>
    </row>
    <row r="34" spans="1:21" s="137" customFormat="1" x14ac:dyDescent="0.2">
      <c r="A34" s="141"/>
      <c r="B34" s="218">
        <v>4037</v>
      </c>
      <c r="C34" s="219" t="s">
        <v>44</v>
      </c>
      <c r="D34" s="227">
        <v>164</v>
      </c>
      <c r="E34" s="230">
        <v>109</v>
      </c>
      <c r="F34" s="219">
        <v>21</v>
      </c>
      <c r="G34" s="219">
        <v>9</v>
      </c>
      <c r="H34" s="219">
        <v>12</v>
      </c>
      <c r="I34" s="219">
        <v>13</v>
      </c>
      <c r="J34" s="223">
        <v>9928.1635999999999</v>
      </c>
      <c r="K34" s="223">
        <v>97066.811300000001</v>
      </c>
      <c r="L34" s="223">
        <v>775.97145</v>
      </c>
      <c r="M34" s="223">
        <v>43.471975999999998</v>
      </c>
      <c r="N34" s="223">
        <v>819.44342600000004</v>
      </c>
      <c r="O34" s="142"/>
      <c r="P34" s="149"/>
      <c r="Q34" s="149"/>
      <c r="R34" s="149"/>
      <c r="S34" s="142"/>
      <c r="T34" s="142"/>
      <c r="U34" s="142"/>
    </row>
    <row r="35" spans="1:21" s="137" customFormat="1" x14ac:dyDescent="0.2">
      <c r="A35" s="141"/>
      <c r="B35" s="218">
        <v>4038</v>
      </c>
      <c r="C35" s="219" t="s">
        <v>45</v>
      </c>
      <c r="D35" s="227">
        <v>220</v>
      </c>
      <c r="E35" s="230">
        <v>139</v>
      </c>
      <c r="F35" s="219">
        <v>19</v>
      </c>
      <c r="G35" s="219">
        <v>22</v>
      </c>
      <c r="H35" s="219">
        <v>18</v>
      </c>
      <c r="I35" s="219">
        <v>22</v>
      </c>
      <c r="J35" s="223">
        <v>13451.1021</v>
      </c>
      <c r="K35" s="223">
        <v>136773.44899999999</v>
      </c>
      <c r="L35" s="223">
        <v>1065.9887900000001</v>
      </c>
      <c r="M35" s="223">
        <v>65.628456999999997</v>
      </c>
      <c r="N35" s="223">
        <v>1131.61725</v>
      </c>
      <c r="O35" s="142"/>
      <c r="P35" s="149"/>
      <c r="Q35" s="149"/>
      <c r="R35" s="149"/>
      <c r="S35" s="142"/>
      <c r="T35" s="142"/>
      <c r="U35" s="142"/>
    </row>
    <row r="36" spans="1:21" s="137" customFormat="1" x14ac:dyDescent="0.2">
      <c r="A36" s="141"/>
      <c r="B36" s="218">
        <v>4039</v>
      </c>
      <c r="C36" s="219" t="s">
        <v>46</v>
      </c>
      <c r="D36" s="227">
        <v>97</v>
      </c>
      <c r="E36" s="230">
        <v>56</v>
      </c>
      <c r="F36" s="219">
        <v>17</v>
      </c>
      <c r="G36" s="219">
        <v>6</v>
      </c>
      <c r="H36" s="219">
        <v>9</v>
      </c>
      <c r="I36" s="219">
        <v>9</v>
      </c>
      <c r="J36" s="223">
        <v>6528.8145599999998</v>
      </c>
      <c r="K36" s="223">
        <v>33633.722500000003</v>
      </c>
      <c r="L36" s="223">
        <v>556.76695400000006</v>
      </c>
      <c r="M36" s="223">
        <v>33.9928192</v>
      </c>
      <c r="N36" s="223">
        <v>590.759773</v>
      </c>
      <c r="O36" s="142"/>
      <c r="P36" s="149"/>
      <c r="Q36" s="149"/>
      <c r="R36" s="149"/>
      <c r="S36" s="142"/>
      <c r="T36" s="142"/>
      <c r="U36" s="142"/>
    </row>
    <row r="37" spans="1:21" s="137" customFormat="1" x14ac:dyDescent="0.2">
      <c r="A37" s="141"/>
      <c r="B37" s="218">
        <v>4040</v>
      </c>
      <c r="C37" s="219" t="s">
        <v>47</v>
      </c>
      <c r="D37" s="227">
        <v>608</v>
      </c>
      <c r="E37" s="230">
        <v>436</v>
      </c>
      <c r="F37" s="219">
        <v>57</v>
      </c>
      <c r="G37" s="219">
        <v>37</v>
      </c>
      <c r="H37" s="219">
        <v>36</v>
      </c>
      <c r="I37" s="219">
        <v>42</v>
      </c>
      <c r="J37" s="223">
        <v>140736.772</v>
      </c>
      <c r="K37" s="223">
        <v>841973.24600000004</v>
      </c>
      <c r="L37" s="223">
        <v>12238.2166</v>
      </c>
      <c r="M37" s="223">
        <v>306.34494000000001</v>
      </c>
      <c r="N37" s="223">
        <v>12544.5615</v>
      </c>
      <c r="O37" s="142"/>
      <c r="P37" s="149"/>
      <c r="Q37" s="149"/>
      <c r="R37" s="149"/>
      <c r="S37" s="142"/>
      <c r="T37" s="142"/>
      <c r="U37" s="142"/>
    </row>
    <row r="38" spans="1:21" s="137" customFormat="1" x14ac:dyDescent="0.2">
      <c r="A38" s="141"/>
      <c r="B38" s="218">
        <v>4041</v>
      </c>
      <c r="C38" s="219" t="s">
        <v>507</v>
      </c>
      <c r="D38" s="227">
        <v>109</v>
      </c>
      <c r="E38" s="230">
        <v>77</v>
      </c>
      <c r="F38" s="219">
        <v>12</v>
      </c>
      <c r="G38" s="219">
        <v>5</v>
      </c>
      <c r="H38" s="219">
        <v>5</v>
      </c>
      <c r="I38" s="219">
        <v>10</v>
      </c>
      <c r="J38" s="223">
        <v>14855.088900000001</v>
      </c>
      <c r="K38" s="223">
        <v>127646.432</v>
      </c>
      <c r="L38" s="223">
        <v>1212.6826799999999</v>
      </c>
      <c r="M38" s="223">
        <v>23.523419700000002</v>
      </c>
      <c r="N38" s="223">
        <v>1236.2061000000001</v>
      </c>
      <c r="O38" s="142"/>
      <c r="P38" s="149"/>
      <c r="Q38" s="149"/>
      <c r="R38" s="149"/>
      <c r="S38" s="142"/>
      <c r="T38" s="142"/>
      <c r="U38" s="142"/>
    </row>
    <row r="39" spans="1:21" s="137" customFormat="1" x14ac:dyDescent="0.2">
      <c r="A39" s="141"/>
      <c r="B39" s="218">
        <v>4042</v>
      </c>
      <c r="C39" s="219" t="s">
        <v>48</v>
      </c>
      <c r="D39" s="227">
        <v>123</v>
      </c>
      <c r="E39" s="230">
        <v>59</v>
      </c>
      <c r="F39" s="219">
        <v>20</v>
      </c>
      <c r="G39" s="219">
        <v>16</v>
      </c>
      <c r="H39" s="219">
        <v>8</v>
      </c>
      <c r="I39" s="219">
        <v>20</v>
      </c>
      <c r="J39" s="223">
        <v>17539.275399999999</v>
      </c>
      <c r="K39" s="223">
        <v>62787.776400000002</v>
      </c>
      <c r="L39" s="223">
        <v>1512.9647199999999</v>
      </c>
      <c r="M39" s="223">
        <v>27.4700518</v>
      </c>
      <c r="N39" s="223">
        <v>1540.4347700000001</v>
      </c>
      <c r="O39" s="142"/>
      <c r="P39" s="149"/>
      <c r="Q39" s="149"/>
      <c r="R39" s="149"/>
      <c r="S39" s="142"/>
      <c r="T39" s="142"/>
      <c r="U39" s="142"/>
    </row>
    <row r="40" spans="1:21" s="137" customFormat="1" x14ac:dyDescent="0.2">
      <c r="A40" s="141"/>
      <c r="B40" s="218">
        <v>4044</v>
      </c>
      <c r="C40" s="219" t="s">
        <v>49</v>
      </c>
      <c r="D40" s="227">
        <v>216</v>
      </c>
      <c r="E40" s="230">
        <v>128</v>
      </c>
      <c r="F40" s="219">
        <v>26</v>
      </c>
      <c r="G40" s="219">
        <v>19</v>
      </c>
      <c r="H40" s="219">
        <v>19</v>
      </c>
      <c r="I40" s="219">
        <v>24</v>
      </c>
      <c r="J40" s="223">
        <v>49852.161200000002</v>
      </c>
      <c r="K40" s="223">
        <v>117462.378</v>
      </c>
      <c r="L40" s="223">
        <v>4354.8956200000002</v>
      </c>
      <c r="M40" s="223">
        <v>59.400434599999997</v>
      </c>
      <c r="N40" s="223">
        <v>4414.2960499999999</v>
      </c>
      <c r="O40" s="142"/>
      <c r="P40" s="149"/>
      <c r="Q40" s="149"/>
      <c r="R40" s="149"/>
      <c r="S40" s="142"/>
      <c r="T40" s="142"/>
      <c r="U40" s="142"/>
    </row>
    <row r="41" spans="1:21" s="137" customFormat="1" x14ac:dyDescent="0.2">
      <c r="A41" s="141"/>
      <c r="B41" s="218">
        <v>4045</v>
      </c>
      <c r="C41" s="219" t="s">
        <v>50</v>
      </c>
      <c r="D41" s="227">
        <v>857</v>
      </c>
      <c r="E41" s="230">
        <v>624</v>
      </c>
      <c r="F41" s="219">
        <v>89</v>
      </c>
      <c r="G41" s="219">
        <v>46</v>
      </c>
      <c r="H41" s="219">
        <v>50</v>
      </c>
      <c r="I41" s="219">
        <v>48</v>
      </c>
      <c r="J41" s="223">
        <v>79664.759300000005</v>
      </c>
      <c r="K41" s="223">
        <v>549458.06999999995</v>
      </c>
      <c r="L41" s="223">
        <v>6527.9178599999996</v>
      </c>
      <c r="M41" s="223">
        <v>251.79723100000001</v>
      </c>
      <c r="N41" s="223">
        <v>6779.7150899999997</v>
      </c>
      <c r="O41" s="142"/>
      <c r="P41" s="149"/>
      <c r="Q41" s="149"/>
      <c r="R41" s="149"/>
      <c r="S41" s="142"/>
      <c r="T41" s="142"/>
      <c r="U41" s="142"/>
    </row>
    <row r="42" spans="1:21" s="137" customFormat="1" x14ac:dyDescent="0.2">
      <c r="A42" s="141"/>
      <c r="B42" s="218">
        <v>4046</v>
      </c>
      <c r="C42" s="219" t="s">
        <v>51</v>
      </c>
      <c r="D42" s="227">
        <v>48</v>
      </c>
      <c r="E42" s="230">
        <v>28</v>
      </c>
      <c r="F42" s="219">
        <v>6</v>
      </c>
      <c r="G42" s="219">
        <v>2</v>
      </c>
      <c r="H42" s="219">
        <v>2</v>
      </c>
      <c r="I42" s="219">
        <v>10</v>
      </c>
      <c r="J42" s="223">
        <v>1326.88807</v>
      </c>
      <c r="K42" s="223">
        <v>10064.9347</v>
      </c>
      <c r="L42" s="223">
        <v>97.701334200000005</v>
      </c>
      <c r="M42" s="223">
        <v>9.4381378399999996</v>
      </c>
      <c r="N42" s="223">
        <v>107.139472</v>
      </c>
      <c r="O42" s="142"/>
      <c r="P42" s="149"/>
      <c r="Q42" s="149"/>
      <c r="R42" s="149"/>
      <c r="S42" s="142"/>
      <c r="T42" s="142"/>
      <c r="U42" s="142"/>
    </row>
    <row r="43" spans="1:21" s="137" customFormat="1" x14ac:dyDescent="0.2">
      <c r="A43" s="141"/>
      <c r="B43" s="218">
        <v>4047</v>
      </c>
      <c r="C43" s="219" t="s">
        <v>52</v>
      </c>
      <c r="D43" s="227">
        <v>186</v>
      </c>
      <c r="E43" s="230">
        <v>109</v>
      </c>
      <c r="F43" s="219">
        <v>21</v>
      </c>
      <c r="G43" s="219">
        <v>20</v>
      </c>
      <c r="H43" s="219">
        <v>14</v>
      </c>
      <c r="I43" s="219">
        <v>22</v>
      </c>
      <c r="J43" s="223">
        <v>57338.890700000004</v>
      </c>
      <c r="K43" s="223">
        <v>386156.27600000001</v>
      </c>
      <c r="L43" s="223">
        <v>4974.5848500000002</v>
      </c>
      <c r="M43" s="223">
        <v>53.102909599999997</v>
      </c>
      <c r="N43" s="223">
        <v>5027.6877599999998</v>
      </c>
      <c r="O43" s="142"/>
      <c r="P43" s="149"/>
      <c r="Q43" s="149"/>
      <c r="R43" s="149"/>
      <c r="S43" s="142"/>
      <c r="T43" s="142"/>
      <c r="U43" s="142"/>
    </row>
    <row r="44" spans="1:21" s="137" customFormat="1" x14ac:dyDescent="0.2">
      <c r="A44" s="141"/>
      <c r="B44" s="218">
        <v>4048</v>
      </c>
      <c r="C44" s="219" t="s">
        <v>53</v>
      </c>
      <c r="D44" s="227">
        <v>262</v>
      </c>
      <c r="E44" s="230">
        <v>189</v>
      </c>
      <c r="F44" s="219">
        <v>26</v>
      </c>
      <c r="G44" s="219">
        <v>18</v>
      </c>
      <c r="H44" s="219">
        <v>8</v>
      </c>
      <c r="I44" s="219">
        <v>21</v>
      </c>
      <c r="J44" s="223">
        <v>25257.843199999999</v>
      </c>
      <c r="K44" s="223">
        <v>153268.34299999999</v>
      </c>
      <c r="L44" s="223">
        <v>2118.4616000000001</v>
      </c>
      <c r="M44" s="223">
        <v>80.1763014</v>
      </c>
      <c r="N44" s="223">
        <v>2198.6379000000002</v>
      </c>
      <c r="O44" s="142"/>
      <c r="P44" s="149"/>
      <c r="Q44" s="149"/>
      <c r="R44" s="149"/>
      <c r="S44" s="142"/>
      <c r="T44" s="142"/>
      <c r="U44" s="142"/>
    </row>
    <row r="45" spans="1:21" s="137" customFormat="1" x14ac:dyDescent="0.2">
      <c r="A45" s="141"/>
      <c r="B45" s="218">
        <v>4061</v>
      </c>
      <c r="C45" s="219" t="s">
        <v>508</v>
      </c>
      <c r="D45" s="227">
        <v>70</v>
      </c>
      <c r="E45" s="230">
        <v>58</v>
      </c>
      <c r="F45" s="219">
        <v>3</v>
      </c>
      <c r="G45" s="75">
        <v>0</v>
      </c>
      <c r="H45" s="219">
        <v>1</v>
      </c>
      <c r="I45" s="219">
        <v>8</v>
      </c>
      <c r="J45" s="223">
        <v>1968.5155999999999</v>
      </c>
      <c r="K45" s="223">
        <v>23372.904299999998</v>
      </c>
      <c r="L45" s="223">
        <v>147.44263599999999</v>
      </c>
      <c r="M45" s="223">
        <v>21.4413959</v>
      </c>
      <c r="N45" s="223">
        <v>168.88403199999999</v>
      </c>
      <c r="O45" s="142"/>
      <c r="P45" s="149"/>
      <c r="Q45" s="149"/>
      <c r="R45" s="149"/>
      <c r="S45" s="142"/>
      <c r="T45" s="142"/>
      <c r="U45" s="142"/>
    </row>
    <row r="46" spans="1:21" s="137" customFormat="1" x14ac:dyDescent="0.2">
      <c r="A46" s="141"/>
      <c r="B46" s="218">
        <v>4062</v>
      </c>
      <c r="C46" s="219" t="s">
        <v>54</v>
      </c>
      <c r="D46" s="227">
        <v>193</v>
      </c>
      <c r="E46" s="230">
        <v>143</v>
      </c>
      <c r="F46" s="219">
        <v>17</v>
      </c>
      <c r="G46" s="219">
        <v>6</v>
      </c>
      <c r="H46" s="219">
        <v>7</v>
      </c>
      <c r="I46" s="219">
        <v>20</v>
      </c>
      <c r="J46" s="223">
        <v>13122.961799999999</v>
      </c>
      <c r="K46" s="223">
        <v>70233.070500000002</v>
      </c>
      <c r="L46" s="223">
        <v>1113.5644</v>
      </c>
      <c r="M46" s="223">
        <v>64.997130799999994</v>
      </c>
      <c r="N46" s="223">
        <v>1178.5615299999999</v>
      </c>
      <c r="O46" s="142"/>
      <c r="P46" s="149"/>
      <c r="Q46" s="149"/>
      <c r="R46" s="149"/>
      <c r="S46" s="142"/>
      <c r="T46" s="142"/>
      <c r="U46" s="142"/>
    </row>
    <row r="47" spans="1:21" s="137" customFormat="1" x14ac:dyDescent="0.2">
      <c r="A47" s="141"/>
      <c r="B47" s="218">
        <v>4063</v>
      </c>
      <c r="C47" s="219" t="s">
        <v>509</v>
      </c>
      <c r="D47" s="227">
        <v>376</v>
      </c>
      <c r="E47" s="230">
        <v>267</v>
      </c>
      <c r="F47" s="219">
        <v>36</v>
      </c>
      <c r="G47" s="219">
        <v>20</v>
      </c>
      <c r="H47" s="219">
        <v>21</v>
      </c>
      <c r="I47" s="219">
        <v>32</v>
      </c>
      <c r="J47" s="223">
        <v>55703.231500000002</v>
      </c>
      <c r="K47" s="223">
        <v>316266.21299999999</v>
      </c>
      <c r="L47" s="223">
        <v>4743.8648199999998</v>
      </c>
      <c r="M47" s="223">
        <v>123.83845599999999</v>
      </c>
      <c r="N47" s="223">
        <v>4867.7032799999997</v>
      </c>
      <c r="O47" s="142"/>
      <c r="P47" s="149"/>
      <c r="Q47" s="149"/>
      <c r="R47" s="149"/>
      <c r="S47" s="142"/>
      <c r="T47" s="142"/>
      <c r="U47" s="142"/>
    </row>
    <row r="48" spans="1:21" s="137" customFormat="1" x14ac:dyDescent="0.2">
      <c r="A48" s="141"/>
      <c r="B48" s="218">
        <v>4064</v>
      </c>
      <c r="C48" s="219" t="s">
        <v>55</v>
      </c>
      <c r="D48" s="227">
        <v>43</v>
      </c>
      <c r="E48" s="230">
        <v>27</v>
      </c>
      <c r="F48" s="219">
        <v>1</v>
      </c>
      <c r="G48" s="219">
        <v>3</v>
      </c>
      <c r="H48" s="219">
        <v>5</v>
      </c>
      <c r="I48" s="219">
        <v>7</v>
      </c>
      <c r="J48" s="223">
        <v>2178.5010200000002</v>
      </c>
      <c r="K48" s="223">
        <v>21998.652699999999</v>
      </c>
      <c r="L48" s="223">
        <v>182.741221</v>
      </c>
      <c r="M48" s="223">
        <v>11.083555799999999</v>
      </c>
      <c r="N48" s="223">
        <v>193.82477700000001</v>
      </c>
      <c r="O48" s="142"/>
      <c r="P48" s="149"/>
      <c r="Q48" s="149"/>
      <c r="R48" s="149"/>
      <c r="S48" s="142"/>
      <c r="T48" s="142"/>
      <c r="U48" s="142"/>
    </row>
    <row r="49" spans="1:21" s="137" customFormat="1" x14ac:dyDescent="0.2">
      <c r="A49" s="141"/>
      <c r="B49" s="218">
        <v>4065</v>
      </c>
      <c r="C49" s="219" t="s">
        <v>56</v>
      </c>
      <c r="D49" s="227">
        <v>139</v>
      </c>
      <c r="E49" s="230">
        <v>90</v>
      </c>
      <c r="F49" s="219">
        <v>13</v>
      </c>
      <c r="G49" s="219">
        <v>6</v>
      </c>
      <c r="H49" s="219">
        <v>11</v>
      </c>
      <c r="I49" s="219">
        <v>19</v>
      </c>
      <c r="J49" s="223">
        <v>6744.0294700000004</v>
      </c>
      <c r="K49" s="223">
        <v>111412.583</v>
      </c>
      <c r="L49" s="223">
        <v>516.59238200000004</v>
      </c>
      <c r="M49" s="223">
        <v>49.106928699999997</v>
      </c>
      <c r="N49" s="223">
        <v>565.69931099999997</v>
      </c>
      <c r="O49" s="142"/>
      <c r="P49" s="149"/>
      <c r="Q49" s="149"/>
      <c r="R49" s="149"/>
      <c r="S49" s="142"/>
      <c r="T49" s="142"/>
      <c r="U49" s="142"/>
    </row>
    <row r="50" spans="1:21" s="137" customFormat="1" x14ac:dyDescent="0.2">
      <c r="A50" s="141"/>
      <c r="B50" s="218">
        <v>4066</v>
      </c>
      <c r="C50" s="219" t="s">
        <v>57</v>
      </c>
      <c r="D50" s="227">
        <v>45</v>
      </c>
      <c r="E50" s="230">
        <v>28</v>
      </c>
      <c r="F50" s="219">
        <v>4</v>
      </c>
      <c r="G50" s="219">
        <v>5</v>
      </c>
      <c r="H50" s="219">
        <v>2</v>
      </c>
      <c r="I50" s="219">
        <v>6</v>
      </c>
      <c r="J50" s="223">
        <v>358.10209300000002</v>
      </c>
      <c r="K50" s="223">
        <v>6080.0715600000003</v>
      </c>
      <c r="L50" s="223">
        <v>26.821231099999999</v>
      </c>
      <c r="M50" s="223">
        <v>10.6103348</v>
      </c>
      <c r="N50" s="223">
        <v>37.431565900000003</v>
      </c>
      <c r="O50" s="142"/>
      <c r="P50" s="149"/>
      <c r="Q50" s="149"/>
      <c r="R50" s="149"/>
      <c r="S50" s="142"/>
      <c r="T50" s="142"/>
      <c r="U50" s="142"/>
    </row>
    <row r="51" spans="1:21" s="137" customFormat="1" x14ac:dyDescent="0.2">
      <c r="A51" s="141"/>
      <c r="B51" s="218">
        <v>4067</v>
      </c>
      <c r="C51" s="219" t="s">
        <v>58</v>
      </c>
      <c r="D51" s="227">
        <v>67</v>
      </c>
      <c r="E51" s="230">
        <v>35</v>
      </c>
      <c r="F51" s="219">
        <v>7</v>
      </c>
      <c r="G51" s="219">
        <v>2</v>
      </c>
      <c r="H51" s="219">
        <v>8</v>
      </c>
      <c r="I51" s="219">
        <v>15</v>
      </c>
      <c r="J51" s="223">
        <v>4196.7980500000003</v>
      </c>
      <c r="K51" s="223">
        <v>38352.897499999999</v>
      </c>
      <c r="L51" s="223">
        <v>339.06249700000001</v>
      </c>
      <c r="M51" s="223">
        <v>17.761241800000001</v>
      </c>
      <c r="N51" s="223">
        <v>356.82373899999999</v>
      </c>
      <c r="O51" s="142"/>
      <c r="P51" s="149"/>
      <c r="Q51" s="149"/>
      <c r="R51" s="149"/>
      <c r="S51" s="142"/>
      <c r="T51" s="142"/>
      <c r="U51" s="142"/>
    </row>
    <row r="52" spans="1:21" s="137" customFormat="1" x14ac:dyDescent="0.2">
      <c r="A52" s="141"/>
      <c r="B52" s="218">
        <v>4068</v>
      </c>
      <c r="C52" s="219" t="s">
        <v>59</v>
      </c>
      <c r="D52" s="227">
        <v>86</v>
      </c>
      <c r="E52" s="230">
        <v>54</v>
      </c>
      <c r="F52" s="219">
        <v>7</v>
      </c>
      <c r="G52" s="219">
        <v>8</v>
      </c>
      <c r="H52" s="219">
        <v>8</v>
      </c>
      <c r="I52" s="219">
        <v>9</v>
      </c>
      <c r="J52" s="223">
        <v>3222.92182</v>
      </c>
      <c r="K52" s="223">
        <v>44067.910600000003</v>
      </c>
      <c r="L52" s="223">
        <v>247.269282</v>
      </c>
      <c r="M52" s="223">
        <v>38.2776043</v>
      </c>
      <c r="N52" s="223">
        <v>285.54688599999997</v>
      </c>
      <c r="O52" s="142"/>
      <c r="P52" s="149"/>
      <c r="Q52" s="149"/>
      <c r="R52" s="149"/>
      <c r="S52" s="142"/>
      <c r="T52" s="142"/>
      <c r="U52" s="142"/>
    </row>
    <row r="53" spans="1:21" s="137" customFormat="1" x14ac:dyDescent="0.2">
      <c r="A53" s="141"/>
      <c r="B53" s="237">
        <v>4084</v>
      </c>
      <c r="C53" s="238" t="s">
        <v>60</v>
      </c>
      <c r="D53" s="227">
        <v>17</v>
      </c>
      <c r="E53" s="230">
        <v>11</v>
      </c>
      <c r="F53" s="219">
        <v>1</v>
      </c>
      <c r="G53" s="219">
        <v>3</v>
      </c>
      <c r="H53" s="75">
        <v>0</v>
      </c>
      <c r="I53" s="219">
        <v>2</v>
      </c>
      <c r="J53" s="223">
        <v>626.614733</v>
      </c>
      <c r="K53" s="223">
        <v>3615.07908</v>
      </c>
      <c r="L53" s="223">
        <v>48.613150500000003</v>
      </c>
      <c r="M53" s="223">
        <v>4.0897817300000003</v>
      </c>
      <c r="N53" s="223">
        <v>52.702932199999999</v>
      </c>
      <c r="O53" s="142"/>
      <c r="P53" s="149"/>
      <c r="Q53" s="149"/>
      <c r="R53" s="149"/>
      <c r="S53" s="142"/>
      <c r="T53" s="142"/>
      <c r="U53" s="142"/>
    </row>
    <row r="54" spans="1:21" s="137" customFormat="1" x14ac:dyDescent="0.2">
      <c r="A54" s="141"/>
      <c r="B54" s="218">
        <v>4071</v>
      </c>
      <c r="C54" s="219" t="s">
        <v>61</v>
      </c>
      <c r="D54" s="227">
        <v>70</v>
      </c>
      <c r="E54" s="230">
        <v>46</v>
      </c>
      <c r="F54" s="219">
        <v>7</v>
      </c>
      <c r="G54" s="219">
        <v>4</v>
      </c>
      <c r="H54" s="219">
        <v>4</v>
      </c>
      <c r="I54" s="219">
        <v>9</v>
      </c>
      <c r="J54" s="223">
        <v>2391.3561599999998</v>
      </c>
      <c r="K54" s="223">
        <v>35844.2696</v>
      </c>
      <c r="L54" s="223">
        <v>182.633455</v>
      </c>
      <c r="M54" s="223">
        <v>18.354081999999998</v>
      </c>
      <c r="N54" s="223">
        <v>200.987537</v>
      </c>
      <c r="O54" s="142"/>
      <c r="P54" s="149"/>
      <c r="Q54" s="149"/>
      <c r="R54" s="149"/>
      <c r="S54" s="142"/>
      <c r="T54" s="142"/>
      <c r="U54" s="142"/>
    </row>
    <row r="55" spans="1:21" s="137" customFormat="1" x14ac:dyDescent="0.2">
      <c r="A55" s="141"/>
      <c r="B55" s="218">
        <v>4072</v>
      </c>
      <c r="C55" s="219" t="s">
        <v>510</v>
      </c>
      <c r="D55" s="227">
        <v>105</v>
      </c>
      <c r="E55" s="230">
        <v>67</v>
      </c>
      <c r="F55" s="219">
        <v>9</v>
      </c>
      <c r="G55" s="219">
        <v>6</v>
      </c>
      <c r="H55" s="219">
        <v>9</v>
      </c>
      <c r="I55" s="219">
        <v>14</v>
      </c>
      <c r="J55" s="223">
        <v>10432.7806</v>
      </c>
      <c r="K55" s="223">
        <v>69533.952699999994</v>
      </c>
      <c r="L55" s="223">
        <v>887.81729499999994</v>
      </c>
      <c r="M55" s="223">
        <v>29.796966699999999</v>
      </c>
      <c r="N55" s="223">
        <v>917.61426200000005</v>
      </c>
      <c r="O55" s="142"/>
      <c r="P55" s="149"/>
      <c r="Q55" s="149"/>
      <c r="R55" s="149"/>
      <c r="S55" s="142"/>
      <c r="T55" s="142"/>
      <c r="U55" s="142"/>
    </row>
    <row r="56" spans="1:21" s="137" customFormat="1" x14ac:dyDescent="0.2">
      <c r="A56" s="141"/>
      <c r="B56" s="218">
        <v>4073</v>
      </c>
      <c r="C56" s="219" t="s">
        <v>62</v>
      </c>
      <c r="D56" s="227">
        <v>73</v>
      </c>
      <c r="E56" s="230">
        <v>53</v>
      </c>
      <c r="F56" s="219">
        <v>6</v>
      </c>
      <c r="G56" s="219">
        <v>2</v>
      </c>
      <c r="H56" s="219">
        <v>2</v>
      </c>
      <c r="I56" s="219">
        <v>10</v>
      </c>
      <c r="J56" s="223">
        <v>4303.8091700000004</v>
      </c>
      <c r="K56" s="223">
        <v>48782.586799999997</v>
      </c>
      <c r="L56" s="223">
        <v>343.44223299999999</v>
      </c>
      <c r="M56" s="223">
        <v>18.8447736</v>
      </c>
      <c r="N56" s="223">
        <v>362.28700600000002</v>
      </c>
      <c r="O56" s="142"/>
      <c r="P56" s="149"/>
      <c r="Q56" s="149"/>
      <c r="R56" s="149"/>
      <c r="S56" s="142"/>
      <c r="T56" s="142"/>
      <c r="U56" s="142"/>
    </row>
    <row r="57" spans="1:21" s="137" customFormat="1" x14ac:dyDescent="0.2">
      <c r="A57" s="141"/>
      <c r="B57" s="218">
        <v>4074</v>
      </c>
      <c r="C57" s="219" t="s">
        <v>63</v>
      </c>
      <c r="D57" s="227">
        <v>95</v>
      </c>
      <c r="E57" s="230">
        <v>74</v>
      </c>
      <c r="F57" s="219">
        <v>7</v>
      </c>
      <c r="G57" s="219">
        <v>3</v>
      </c>
      <c r="H57" s="219">
        <v>6</v>
      </c>
      <c r="I57" s="219">
        <v>5</v>
      </c>
      <c r="J57" s="223">
        <v>6452.2259299999996</v>
      </c>
      <c r="K57" s="223">
        <v>34590.383800000003</v>
      </c>
      <c r="L57" s="223">
        <v>525.67009700000006</v>
      </c>
      <c r="M57" s="223">
        <v>27.568504999999998</v>
      </c>
      <c r="N57" s="223">
        <v>553.23860200000001</v>
      </c>
      <c r="O57" s="142"/>
      <c r="P57" s="149"/>
      <c r="Q57" s="149"/>
      <c r="R57" s="149"/>
      <c r="S57" s="142"/>
      <c r="T57" s="142"/>
      <c r="U57" s="142"/>
    </row>
    <row r="58" spans="1:21" s="137" customFormat="1" x14ac:dyDescent="0.2">
      <c r="A58" s="141"/>
      <c r="B58" s="218">
        <v>4075</v>
      </c>
      <c r="C58" s="219" t="s">
        <v>616</v>
      </c>
      <c r="D58" s="227">
        <v>163</v>
      </c>
      <c r="E58" s="230">
        <v>131</v>
      </c>
      <c r="F58" s="219">
        <v>14</v>
      </c>
      <c r="G58" s="219">
        <v>3</v>
      </c>
      <c r="H58" s="219">
        <v>4</v>
      </c>
      <c r="I58" s="219">
        <v>11</v>
      </c>
      <c r="J58" s="223">
        <v>8162.4245199999996</v>
      </c>
      <c r="K58" s="223">
        <v>70589.997000000003</v>
      </c>
      <c r="L58" s="223">
        <v>637.92141800000002</v>
      </c>
      <c r="M58" s="223">
        <v>44.5397161</v>
      </c>
      <c r="N58" s="223">
        <v>682.46113400000002</v>
      </c>
      <c r="O58" s="142"/>
      <c r="P58" s="149"/>
      <c r="Q58" s="149"/>
      <c r="R58" s="149"/>
      <c r="S58" s="142"/>
      <c r="T58" s="142"/>
      <c r="U58" s="142"/>
    </row>
    <row r="59" spans="1:21" s="137" customFormat="1" x14ac:dyDescent="0.2">
      <c r="A59" s="141"/>
      <c r="B59" s="218">
        <v>4076</v>
      </c>
      <c r="C59" s="219" t="s">
        <v>64</v>
      </c>
      <c r="D59" s="227">
        <v>116</v>
      </c>
      <c r="E59" s="230">
        <v>74</v>
      </c>
      <c r="F59" s="219">
        <v>14</v>
      </c>
      <c r="G59" s="219">
        <v>10</v>
      </c>
      <c r="H59" s="219">
        <v>7</v>
      </c>
      <c r="I59" s="219">
        <v>11</v>
      </c>
      <c r="J59" s="223">
        <v>3986.4730300000001</v>
      </c>
      <c r="K59" s="223">
        <v>55239.080600000001</v>
      </c>
      <c r="L59" s="223">
        <v>296.34049499999998</v>
      </c>
      <c r="M59" s="223">
        <v>27.097133500000002</v>
      </c>
      <c r="N59" s="223">
        <v>323.43762800000002</v>
      </c>
      <c r="O59" s="142"/>
      <c r="P59" s="149"/>
      <c r="Q59" s="149"/>
      <c r="R59" s="149"/>
      <c r="S59" s="142"/>
      <c r="T59" s="142"/>
      <c r="U59" s="142"/>
    </row>
    <row r="60" spans="1:21" s="137" customFormat="1" x14ac:dyDescent="0.2">
      <c r="A60" s="141"/>
      <c r="B60" s="218">
        <v>4077</v>
      </c>
      <c r="C60" s="219" t="s">
        <v>65</v>
      </c>
      <c r="D60" s="227">
        <v>47</v>
      </c>
      <c r="E60" s="230">
        <v>21</v>
      </c>
      <c r="F60" s="219">
        <v>8</v>
      </c>
      <c r="G60" s="219">
        <v>7</v>
      </c>
      <c r="H60" s="219">
        <v>3</v>
      </c>
      <c r="I60" s="219">
        <v>8</v>
      </c>
      <c r="J60" s="223">
        <v>2946.6418600000002</v>
      </c>
      <c r="K60" s="223">
        <v>23085.424299999999</v>
      </c>
      <c r="L60" s="223">
        <v>251.176649</v>
      </c>
      <c r="M60" s="223">
        <v>11.364860200000001</v>
      </c>
      <c r="N60" s="223">
        <v>262.54150900000002</v>
      </c>
      <c r="O60" s="142"/>
      <c r="P60" s="149"/>
      <c r="Q60" s="149"/>
      <c r="R60" s="149"/>
      <c r="S60" s="142"/>
      <c r="T60" s="142"/>
      <c r="U60" s="142"/>
    </row>
    <row r="61" spans="1:21" s="137" customFormat="1" x14ac:dyDescent="0.2">
      <c r="A61" s="141"/>
      <c r="B61" s="218">
        <v>4078</v>
      </c>
      <c r="C61" s="219" t="s">
        <v>66</v>
      </c>
      <c r="D61" s="227">
        <v>14</v>
      </c>
      <c r="E61" s="230">
        <v>5</v>
      </c>
      <c r="F61" s="219">
        <v>2</v>
      </c>
      <c r="G61" s="219">
        <v>3</v>
      </c>
      <c r="H61" s="75">
        <v>0</v>
      </c>
      <c r="I61" s="219">
        <v>4</v>
      </c>
      <c r="J61" s="223">
        <v>346.707221</v>
      </c>
      <c r="K61" s="223">
        <v>4213.5835399999996</v>
      </c>
      <c r="L61" s="223">
        <v>28.626968900000001</v>
      </c>
      <c r="M61" s="223">
        <v>4.6655910299999999</v>
      </c>
      <c r="N61" s="223">
        <v>33.292560000000002</v>
      </c>
      <c r="O61" s="142"/>
      <c r="P61" s="149"/>
      <c r="Q61" s="149"/>
      <c r="R61" s="149"/>
      <c r="S61" s="142"/>
      <c r="T61" s="142"/>
      <c r="U61" s="142"/>
    </row>
    <row r="62" spans="1:21" s="137" customFormat="1" x14ac:dyDescent="0.2">
      <c r="A62" s="141"/>
      <c r="B62" s="218">
        <v>4079</v>
      </c>
      <c r="C62" s="219" t="s">
        <v>67</v>
      </c>
      <c r="D62" s="227">
        <v>44</v>
      </c>
      <c r="E62" s="230">
        <v>27</v>
      </c>
      <c r="F62" s="219">
        <v>2</v>
      </c>
      <c r="G62" s="219">
        <v>6</v>
      </c>
      <c r="H62" s="219">
        <v>2</v>
      </c>
      <c r="I62" s="219">
        <v>7</v>
      </c>
      <c r="J62" s="223">
        <v>2331.3908700000002</v>
      </c>
      <c r="K62" s="223">
        <v>18137.498299999999</v>
      </c>
      <c r="L62" s="223">
        <v>190.44693899999999</v>
      </c>
      <c r="M62" s="223">
        <v>10.3887242</v>
      </c>
      <c r="N62" s="223">
        <v>200.83566300000001</v>
      </c>
      <c r="O62" s="142"/>
      <c r="P62" s="149"/>
      <c r="Q62" s="149"/>
      <c r="R62" s="149"/>
      <c r="S62" s="142"/>
      <c r="T62" s="142"/>
      <c r="U62" s="142"/>
    </row>
    <row r="63" spans="1:21" s="137" customFormat="1" x14ac:dyDescent="0.2">
      <c r="A63" s="141"/>
      <c r="B63" s="218">
        <v>4080</v>
      </c>
      <c r="C63" s="219" t="s">
        <v>68</v>
      </c>
      <c r="D63" s="227">
        <v>334</v>
      </c>
      <c r="E63" s="230">
        <v>219</v>
      </c>
      <c r="F63" s="219">
        <v>43</v>
      </c>
      <c r="G63" s="219">
        <v>25</v>
      </c>
      <c r="H63" s="219">
        <v>22</v>
      </c>
      <c r="I63" s="219">
        <v>25</v>
      </c>
      <c r="J63" s="223">
        <v>61367.213499999998</v>
      </c>
      <c r="K63" s="223">
        <v>362742.77500000002</v>
      </c>
      <c r="L63" s="223">
        <v>5247.8438599999999</v>
      </c>
      <c r="M63" s="223">
        <v>114.24024</v>
      </c>
      <c r="N63" s="223">
        <v>5362.0841</v>
      </c>
      <c r="O63" s="142"/>
      <c r="P63" s="149"/>
      <c r="Q63" s="149"/>
      <c r="R63" s="149"/>
      <c r="S63" s="142"/>
      <c r="T63" s="142"/>
      <c r="U63" s="142"/>
    </row>
    <row r="64" spans="1:21" s="137" customFormat="1" x14ac:dyDescent="0.2">
      <c r="A64" s="141"/>
      <c r="B64" s="218">
        <v>4081</v>
      </c>
      <c r="C64" s="219" t="s">
        <v>69</v>
      </c>
      <c r="D64" s="227">
        <v>117</v>
      </c>
      <c r="E64" s="230">
        <v>82</v>
      </c>
      <c r="F64" s="219">
        <v>14</v>
      </c>
      <c r="G64" s="219">
        <v>6</v>
      </c>
      <c r="H64" s="219">
        <v>4</v>
      </c>
      <c r="I64" s="219">
        <v>11</v>
      </c>
      <c r="J64" s="223">
        <v>7924.4686700000002</v>
      </c>
      <c r="K64" s="223">
        <v>46863.240299999998</v>
      </c>
      <c r="L64" s="223">
        <v>649.68434400000001</v>
      </c>
      <c r="M64" s="223">
        <v>28.641123799999999</v>
      </c>
      <c r="N64" s="223">
        <v>678.325468</v>
      </c>
      <c r="O64" s="142"/>
      <c r="P64" s="149"/>
      <c r="Q64" s="149"/>
      <c r="R64" s="149"/>
      <c r="S64" s="142"/>
      <c r="T64" s="142"/>
      <c r="U64" s="142"/>
    </row>
    <row r="65" spans="1:21" s="137" customFormat="1" x14ac:dyDescent="0.2">
      <c r="A65" s="141"/>
      <c r="B65" s="218">
        <v>4082</v>
      </c>
      <c r="C65" s="219" t="s">
        <v>511</v>
      </c>
      <c r="D65" s="227">
        <v>724</v>
      </c>
      <c r="E65" s="230">
        <v>492</v>
      </c>
      <c r="F65" s="219">
        <v>81</v>
      </c>
      <c r="G65" s="219">
        <v>51</v>
      </c>
      <c r="H65" s="219">
        <v>44</v>
      </c>
      <c r="I65" s="219">
        <v>56</v>
      </c>
      <c r="J65" s="223">
        <v>64808.328099999999</v>
      </c>
      <c r="K65" s="223">
        <v>639297.95600000001</v>
      </c>
      <c r="L65" s="223">
        <v>5307.6704900000004</v>
      </c>
      <c r="M65" s="223">
        <v>284.27814899999998</v>
      </c>
      <c r="N65" s="223">
        <v>5591.9486399999996</v>
      </c>
      <c r="O65" s="142"/>
      <c r="P65" s="149"/>
      <c r="Q65" s="149"/>
      <c r="R65" s="149"/>
      <c r="S65" s="142"/>
      <c r="T65" s="142"/>
      <c r="U65" s="142"/>
    </row>
    <row r="66" spans="1:21" s="137" customFormat="1" x14ac:dyDescent="0.2">
      <c r="A66" s="141"/>
      <c r="B66" s="218">
        <v>4083</v>
      </c>
      <c r="C66" s="219" t="s">
        <v>71</v>
      </c>
      <c r="D66" s="227">
        <v>137</v>
      </c>
      <c r="E66" s="230">
        <v>101</v>
      </c>
      <c r="F66" s="219">
        <v>15</v>
      </c>
      <c r="G66" s="219">
        <v>4</v>
      </c>
      <c r="H66" s="219">
        <v>6</v>
      </c>
      <c r="I66" s="219">
        <v>11</v>
      </c>
      <c r="J66" s="223">
        <v>19774.087800000001</v>
      </c>
      <c r="K66" s="223">
        <v>104203.459</v>
      </c>
      <c r="L66" s="223">
        <v>1681.13733</v>
      </c>
      <c r="M66" s="223">
        <v>46.520924600000001</v>
      </c>
      <c r="N66" s="223">
        <v>1727.65825</v>
      </c>
      <c r="O66" s="142"/>
      <c r="P66" s="149"/>
      <c r="Q66" s="149"/>
      <c r="R66" s="149"/>
      <c r="S66" s="142"/>
      <c r="T66" s="142"/>
      <c r="U66" s="142"/>
    </row>
    <row r="67" spans="1:21" s="137" customFormat="1" x14ac:dyDescent="0.2">
      <c r="A67" s="141"/>
      <c r="B67" s="218">
        <v>4091</v>
      </c>
      <c r="C67" s="219" t="s">
        <v>72</v>
      </c>
      <c r="D67" s="227">
        <v>59</v>
      </c>
      <c r="E67" s="230">
        <v>37</v>
      </c>
      <c r="F67" s="219">
        <v>4</v>
      </c>
      <c r="G67" s="219">
        <v>2</v>
      </c>
      <c r="H67" s="219">
        <v>9</v>
      </c>
      <c r="I67" s="219">
        <v>7</v>
      </c>
      <c r="J67" s="223">
        <v>4439.8679599999996</v>
      </c>
      <c r="K67" s="223">
        <v>53140.5674</v>
      </c>
      <c r="L67" s="223">
        <v>357.93073800000002</v>
      </c>
      <c r="M67" s="223">
        <v>11.630488400000001</v>
      </c>
      <c r="N67" s="223">
        <v>369.56122699999997</v>
      </c>
      <c r="O67" s="142"/>
      <c r="P67" s="149"/>
      <c r="Q67" s="149"/>
      <c r="R67" s="149"/>
      <c r="S67" s="142"/>
      <c r="T67" s="142"/>
      <c r="U67" s="142"/>
    </row>
    <row r="68" spans="1:21" s="137" customFormat="1" x14ac:dyDescent="0.2">
      <c r="A68" s="141"/>
      <c r="B68" s="218">
        <v>4092</v>
      </c>
      <c r="C68" s="219" t="s">
        <v>73</v>
      </c>
      <c r="D68" s="227">
        <v>119</v>
      </c>
      <c r="E68" s="230">
        <v>55</v>
      </c>
      <c r="F68" s="219">
        <v>15</v>
      </c>
      <c r="G68" s="219">
        <v>14</v>
      </c>
      <c r="H68" s="219">
        <v>16</v>
      </c>
      <c r="I68" s="219">
        <v>19</v>
      </c>
      <c r="J68" s="223">
        <v>47077.824699999997</v>
      </c>
      <c r="K68" s="223">
        <v>250878.829</v>
      </c>
      <c r="L68" s="223">
        <v>4161.5061299999998</v>
      </c>
      <c r="M68" s="223">
        <v>48.260552599999997</v>
      </c>
      <c r="N68" s="223">
        <v>4209.7666900000004</v>
      </c>
      <c r="O68" s="142"/>
      <c r="P68" s="149"/>
      <c r="Q68" s="149"/>
      <c r="R68" s="149"/>
      <c r="S68" s="142"/>
      <c r="T68" s="142"/>
      <c r="U68" s="142"/>
    </row>
    <row r="69" spans="1:21" s="137" customFormat="1" x14ac:dyDescent="0.2">
      <c r="A69" s="141"/>
      <c r="B69" s="218">
        <v>4093</v>
      </c>
      <c r="C69" s="219" t="s">
        <v>74</v>
      </c>
      <c r="D69" s="227">
        <v>45</v>
      </c>
      <c r="E69" s="230">
        <v>21</v>
      </c>
      <c r="F69" s="219">
        <v>8</v>
      </c>
      <c r="G69" s="219">
        <v>5</v>
      </c>
      <c r="H69" s="219">
        <v>2</v>
      </c>
      <c r="I69" s="219">
        <v>9</v>
      </c>
      <c r="J69" s="223">
        <v>3382.9739399999999</v>
      </c>
      <c r="K69" s="223">
        <v>27519.078600000001</v>
      </c>
      <c r="L69" s="223">
        <v>274.39974000000001</v>
      </c>
      <c r="M69" s="223">
        <v>8.0201644400000003</v>
      </c>
      <c r="N69" s="223">
        <v>282.41990500000003</v>
      </c>
      <c r="O69" s="142"/>
      <c r="P69" s="149"/>
      <c r="Q69" s="149"/>
      <c r="R69" s="149"/>
      <c r="S69" s="142"/>
      <c r="T69" s="142"/>
      <c r="U69" s="142"/>
    </row>
    <row r="70" spans="1:21" s="137" customFormat="1" x14ac:dyDescent="0.2">
      <c r="A70" s="141"/>
      <c r="B70" s="218">
        <v>4124</v>
      </c>
      <c r="C70" s="219" t="s">
        <v>574</v>
      </c>
      <c r="D70" s="227">
        <v>59</v>
      </c>
      <c r="E70" s="230">
        <v>36</v>
      </c>
      <c r="F70" s="219">
        <v>8</v>
      </c>
      <c r="G70" s="219">
        <v>2</v>
      </c>
      <c r="H70" s="219">
        <v>3</v>
      </c>
      <c r="I70" s="219">
        <v>10</v>
      </c>
      <c r="J70" s="223">
        <v>849.40459399999997</v>
      </c>
      <c r="K70" s="223">
        <v>16038.399299999999</v>
      </c>
      <c r="L70" s="223">
        <v>59.380852500000003</v>
      </c>
      <c r="M70" s="223">
        <v>19.90802</v>
      </c>
      <c r="N70" s="223">
        <v>79.288872400000002</v>
      </c>
      <c r="O70" s="142"/>
      <c r="P70" s="149"/>
      <c r="Q70" s="149"/>
      <c r="R70" s="149"/>
      <c r="S70" s="142"/>
      <c r="T70" s="142"/>
      <c r="U70" s="142"/>
    </row>
    <row r="71" spans="1:21" s="137" customFormat="1" ht="12.75" customHeight="1" x14ac:dyDescent="0.2">
      <c r="A71" s="141"/>
      <c r="B71" s="218">
        <v>4094</v>
      </c>
      <c r="C71" s="219" t="s">
        <v>75</v>
      </c>
      <c r="D71" s="227">
        <v>27</v>
      </c>
      <c r="E71" s="230">
        <v>14</v>
      </c>
      <c r="F71" s="219">
        <v>3</v>
      </c>
      <c r="G71" s="75">
        <v>0</v>
      </c>
      <c r="H71" s="219">
        <v>1</v>
      </c>
      <c r="I71" s="219">
        <v>9</v>
      </c>
      <c r="J71" s="223">
        <v>435.365836</v>
      </c>
      <c r="K71" s="223">
        <v>2889.83853</v>
      </c>
      <c r="L71" s="223">
        <v>32.133662000000001</v>
      </c>
      <c r="M71" s="223">
        <v>3.3125154399999999</v>
      </c>
      <c r="N71" s="223">
        <v>35.446177400000003</v>
      </c>
      <c r="O71" s="142"/>
      <c r="P71" s="149"/>
      <c r="Q71" s="149"/>
      <c r="R71" s="149"/>
      <c r="S71" s="142"/>
      <c r="T71" s="142"/>
      <c r="U71" s="142"/>
    </row>
    <row r="72" spans="1:21" s="137" customFormat="1" x14ac:dyDescent="0.2">
      <c r="A72" s="141"/>
      <c r="B72" s="218">
        <v>4095</v>
      </c>
      <c r="C72" s="219" t="s">
        <v>4</v>
      </c>
      <c r="D72" s="227">
        <v>592</v>
      </c>
      <c r="E72" s="230">
        <v>374</v>
      </c>
      <c r="F72" s="219">
        <v>72</v>
      </c>
      <c r="G72" s="219">
        <v>46</v>
      </c>
      <c r="H72" s="219">
        <v>49</v>
      </c>
      <c r="I72" s="219">
        <v>51</v>
      </c>
      <c r="J72" s="223">
        <v>95968.750499999995</v>
      </c>
      <c r="K72" s="223">
        <v>865869.43</v>
      </c>
      <c r="L72" s="223">
        <v>8219.7229100000004</v>
      </c>
      <c r="M72" s="223">
        <v>277.23774600000002</v>
      </c>
      <c r="N72" s="223">
        <v>8496.9606600000006</v>
      </c>
      <c r="O72" s="142"/>
      <c r="P72" s="149"/>
      <c r="Q72" s="149"/>
      <c r="R72" s="149"/>
      <c r="S72" s="142"/>
      <c r="T72" s="142"/>
      <c r="U72" s="142"/>
    </row>
    <row r="73" spans="1:21" s="137" customFormat="1" x14ac:dyDescent="0.2">
      <c r="A73" s="141"/>
      <c r="B73" s="218">
        <v>4096</v>
      </c>
      <c r="C73" s="219" t="s">
        <v>76</v>
      </c>
      <c r="D73" s="227">
        <v>30</v>
      </c>
      <c r="E73" s="230">
        <v>16</v>
      </c>
      <c r="F73" s="219">
        <v>2</v>
      </c>
      <c r="G73" s="219">
        <v>3</v>
      </c>
      <c r="H73" s="75">
        <v>0</v>
      </c>
      <c r="I73" s="219">
        <v>9</v>
      </c>
      <c r="J73" s="223">
        <v>633.282826</v>
      </c>
      <c r="K73" s="223">
        <v>7647.2545200000004</v>
      </c>
      <c r="L73" s="223">
        <v>49.365082700000002</v>
      </c>
      <c r="M73" s="223">
        <v>5.8362057700000003</v>
      </c>
      <c r="N73" s="223">
        <v>55.201288499999997</v>
      </c>
      <c r="O73" s="142"/>
      <c r="P73" s="149"/>
      <c r="Q73" s="149"/>
      <c r="R73" s="149"/>
      <c r="S73" s="142"/>
      <c r="T73" s="142"/>
      <c r="U73" s="142"/>
    </row>
    <row r="74" spans="1:21" s="137" customFormat="1" x14ac:dyDescent="0.2">
      <c r="A74" s="141"/>
      <c r="B74" s="218">
        <v>4097</v>
      </c>
      <c r="C74" s="219" t="s">
        <v>77</v>
      </c>
      <c r="D74" s="227">
        <v>16</v>
      </c>
      <c r="E74" s="230">
        <v>8</v>
      </c>
      <c r="F74" s="219">
        <v>3</v>
      </c>
      <c r="G74" s="75">
        <v>0</v>
      </c>
      <c r="H74" s="75">
        <v>0</v>
      </c>
      <c r="I74" s="219">
        <v>5</v>
      </c>
      <c r="J74" s="223">
        <v>132.43227400000001</v>
      </c>
      <c r="K74" s="223">
        <v>2639.6146600000002</v>
      </c>
      <c r="L74" s="223">
        <v>9.3582303899999992</v>
      </c>
      <c r="M74" s="223">
        <v>3.9896383599999998</v>
      </c>
      <c r="N74" s="223">
        <v>13.347868800000001</v>
      </c>
      <c r="O74" s="142"/>
      <c r="P74" s="149"/>
      <c r="Q74" s="149"/>
      <c r="R74" s="149"/>
      <c r="S74" s="142"/>
      <c r="T74" s="142"/>
      <c r="U74" s="142"/>
    </row>
    <row r="75" spans="1:21" s="137" customFormat="1" x14ac:dyDescent="0.2">
      <c r="A75" s="141"/>
      <c r="B75" s="218">
        <v>4099</v>
      </c>
      <c r="C75" s="219" t="s">
        <v>78</v>
      </c>
      <c r="D75" s="227">
        <v>20</v>
      </c>
      <c r="E75" s="230">
        <v>11</v>
      </c>
      <c r="F75" s="219">
        <v>1</v>
      </c>
      <c r="G75" s="219">
        <v>1</v>
      </c>
      <c r="H75" s="219">
        <v>1</v>
      </c>
      <c r="I75" s="219">
        <v>6</v>
      </c>
      <c r="J75" s="223">
        <v>103.650626</v>
      </c>
      <c r="K75" s="223">
        <v>1944.1597300000001</v>
      </c>
      <c r="L75" s="223">
        <v>7.8790873399999999</v>
      </c>
      <c r="M75" s="223">
        <v>4.3926672800000004</v>
      </c>
      <c r="N75" s="223">
        <v>12.2717546</v>
      </c>
      <c r="O75" s="142"/>
      <c r="P75" s="149"/>
      <c r="Q75" s="149"/>
      <c r="R75" s="149"/>
      <c r="S75" s="142"/>
      <c r="T75" s="142"/>
      <c r="U75" s="142"/>
    </row>
    <row r="76" spans="1:21" s="137" customFormat="1" ht="12.75" customHeight="1" x14ac:dyDescent="0.2">
      <c r="A76" s="141"/>
      <c r="B76" s="218">
        <v>4100</v>
      </c>
      <c r="C76" s="219" t="s">
        <v>512</v>
      </c>
      <c r="D76" s="227">
        <v>119</v>
      </c>
      <c r="E76" s="230">
        <v>62</v>
      </c>
      <c r="F76" s="219">
        <v>22</v>
      </c>
      <c r="G76" s="219">
        <v>12</v>
      </c>
      <c r="H76" s="219">
        <v>11</v>
      </c>
      <c r="I76" s="219">
        <v>12</v>
      </c>
      <c r="J76" s="223">
        <v>6558.3400199999996</v>
      </c>
      <c r="K76" s="223">
        <v>57937.444900000002</v>
      </c>
      <c r="L76" s="223">
        <v>503.713796</v>
      </c>
      <c r="M76" s="223">
        <v>33.716819700000002</v>
      </c>
      <c r="N76" s="223">
        <v>537.43061599999999</v>
      </c>
      <c r="O76" s="142"/>
      <c r="P76" s="149"/>
      <c r="Q76" s="149"/>
      <c r="R76" s="149"/>
      <c r="S76" s="142"/>
      <c r="T76" s="142"/>
      <c r="U76" s="142"/>
    </row>
    <row r="77" spans="1:21" s="137" customFormat="1" x14ac:dyDescent="0.2">
      <c r="A77" s="141"/>
      <c r="B77" s="218">
        <v>4104</v>
      </c>
      <c r="C77" s="219" t="s">
        <v>79</v>
      </c>
      <c r="D77" s="227">
        <v>162</v>
      </c>
      <c r="E77" s="230">
        <v>87</v>
      </c>
      <c r="F77" s="219">
        <v>19</v>
      </c>
      <c r="G77" s="219">
        <v>14</v>
      </c>
      <c r="H77" s="219">
        <v>18</v>
      </c>
      <c r="I77" s="219">
        <v>24</v>
      </c>
      <c r="J77" s="223">
        <v>37771.348899999997</v>
      </c>
      <c r="K77" s="223">
        <v>211873.345</v>
      </c>
      <c r="L77" s="223">
        <v>3253.6520799999998</v>
      </c>
      <c r="M77" s="223">
        <v>89.420692399999993</v>
      </c>
      <c r="N77" s="223">
        <v>3343.0727700000002</v>
      </c>
      <c r="O77" s="142"/>
      <c r="P77" s="149"/>
      <c r="Q77" s="149"/>
      <c r="R77" s="149"/>
      <c r="S77" s="142"/>
      <c r="T77" s="142"/>
      <c r="U77" s="142"/>
    </row>
    <row r="78" spans="1:21" s="137" customFormat="1" x14ac:dyDescent="0.2">
      <c r="A78" s="141"/>
      <c r="B78" s="218">
        <v>4105</v>
      </c>
      <c r="C78" s="219" t="s">
        <v>80</v>
      </c>
      <c r="D78" s="227">
        <v>10</v>
      </c>
      <c r="E78" s="230">
        <v>3</v>
      </c>
      <c r="F78" s="75">
        <v>0</v>
      </c>
      <c r="G78" s="75">
        <v>0</v>
      </c>
      <c r="H78" s="219">
        <v>3</v>
      </c>
      <c r="I78" s="219">
        <v>4</v>
      </c>
      <c r="J78" s="223">
        <v>92.070926299999996</v>
      </c>
      <c r="K78" s="223">
        <v>1420.07242</v>
      </c>
      <c r="L78" s="223">
        <v>7.5471547899999996</v>
      </c>
      <c r="M78" s="223">
        <v>0.65481688000000005</v>
      </c>
      <c r="N78" s="223">
        <v>8.2019716700000007</v>
      </c>
      <c r="O78" s="142"/>
      <c r="P78" s="149"/>
      <c r="Q78" s="149"/>
      <c r="R78" s="149"/>
      <c r="S78" s="142"/>
      <c r="T78" s="142"/>
      <c r="U78" s="142"/>
    </row>
    <row r="79" spans="1:21" s="137" customFormat="1" x14ac:dyDescent="0.2">
      <c r="A79" s="141"/>
      <c r="B79" s="218">
        <v>4106</v>
      </c>
      <c r="C79" s="219" t="s">
        <v>81</v>
      </c>
      <c r="D79" s="227">
        <v>21</v>
      </c>
      <c r="E79" s="230">
        <v>13</v>
      </c>
      <c r="F79" s="219">
        <v>1</v>
      </c>
      <c r="G79" s="75">
        <v>0</v>
      </c>
      <c r="H79" s="219">
        <v>2</v>
      </c>
      <c r="I79" s="219">
        <v>5</v>
      </c>
      <c r="J79" s="223">
        <v>280.89953600000001</v>
      </c>
      <c r="K79" s="223">
        <v>3284.0256199999999</v>
      </c>
      <c r="L79" s="223">
        <v>24.912239</v>
      </c>
      <c r="M79" s="223">
        <v>6.2848011000000001</v>
      </c>
      <c r="N79" s="223">
        <v>31.197040099999999</v>
      </c>
      <c r="O79" s="142"/>
      <c r="P79" s="149"/>
      <c r="Q79" s="149"/>
      <c r="R79" s="149"/>
      <c r="S79" s="142"/>
      <c r="T79" s="142"/>
      <c r="U79" s="142"/>
    </row>
    <row r="80" spans="1:21" s="137" customFormat="1" x14ac:dyDescent="0.2">
      <c r="A80" s="141"/>
      <c r="B80" s="218">
        <v>4107</v>
      </c>
      <c r="C80" s="219" t="s">
        <v>82</v>
      </c>
      <c r="D80" s="227">
        <v>46</v>
      </c>
      <c r="E80" s="230">
        <v>19</v>
      </c>
      <c r="F80" s="219">
        <v>6</v>
      </c>
      <c r="G80" s="219">
        <v>2</v>
      </c>
      <c r="H80" s="219">
        <v>7</v>
      </c>
      <c r="I80" s="219">
        <v>12</v>
      </c>
      <c r="J80" s="223">
        <v>2911.9441499999998</v>
      </c>
      <c r="K80" s="223">
        <v>27152.275300000001</v>
      </c>
      <c r="L80" s="223">
        <v>242.93602999999999</v>
      </c>
      <c r="M80" s="223">
        <v>9.9269534799999999</v>
      </c>
      <c r="N80" s="223">
        <v>252.86298300000001</v>
      </c>
      <c r="O80" s="142"/>
      <c r="P80" s="149"/>
      <c r="Q80" s="149"/>
      <c r="R80" s="149"/>
      <c r="S80" s="142"/>
      <c r="T80" s="142"/>
      <c r="U80" s="142"/>
    </row>
    <row r="81" spans="1:21" s="137" customFormat="1" x14ac:dyDescent="0.2">
      <c r="A81" s="141"/>
      <c r="B81" s="218">
        <v>4110</v>
      </c>
      <c r="C81" s="219" t="s">
        <v>83</v>
      </c>
      <c r="D81" s="227">
        <v>49</v>
      </c>
      <c r="E81" s="230">
        <v>20</v>
      </c>
      <c r="F81" s="219">
        <v>9</v>
      </c>
      <c r="G81" s="219">
        <v>5</v>
      </c>
      <c r="H81" s="219">
        <v>4</v>
      </c>
      <c r="I81" s="219">
        <v>11</v>
      </c>
      <c r="J81" s="223">
        <v>2264.2372</v>
      </c>
      <c r="K81" s="223">
        <v>19397.423699999999</v>
      </c>
      <c r="L81" s="223">
        <v>179.49750900000001</v>
      </c>
      <c r="M81" s="223">
        <v>10.185832899999999</v>
      </c>
      <c r="N81" s="223">
        <v>189.68334200000001</v>
      </c>
      <c r="O81" s="142"/>
      <c r="P81" s="149"/>
      <c r="Q81" s="149"/>
      <c r="R81" s="149"/>
      <c r="S81" s="142"/>
      <c r="T81" s="142"/>
      <c r="U81" s="142"/>
    </row>
    <row r="82" spans="1:21" s="137" customFormat="1" x14ac:dyDescent="0.2">
      <c r="A82" s="141"/>
      <c r="B82" s="237">
        <v>4111</v>
      </c>
      <c r="C82" s="238" t="s">
        <v>84</v>
      </c>
      <c r="D82" s="227">
        <v>44</v>
      </c>
      <c r="E82" s="230">
        <v>25</v>
      </c>
      <c r="F82" s="219">
        <v>3</v>
      </c>
      <c r="G82" s="219">
        <v>1</v>
      </c>
      <c r="H82" s="219">
        <v>5</v>
      </c>
      <c r="I82" s="219">
        <v>10</v>
      </c>
      <c r="J82" s="223">
        <v>1679.23912</v>
      </c>
      <c r="K82" s="223">
        <v>17524.2664</v>
      </c>
      <c r="L82" s="223">
        <v>118.82129</v>
      </c>
      <c r="M82" s="223">
        <v>4.8820272200000003</v>
      </c>
      <c r="N82" s="223">
        <v>123.703317</v>
      </c>
      <c r="O82" s="142"/>
      <c r="P82" s="149"/>
      <c r="Q82" s="149"/>
      <c r="R82" s="149"/>
      <c r="S82" s="142"/>
      <c r="T82" s="142"/>
      <c r="U82" s="142"/>
    </row>
    <row r="83" spans="1:21" s="137" customFormat="1" x14ac:dyDescent="0.2">
      <c r="A83" s="141"/>
      <c r="B83" s="218">
        <v>4112</v>
      </c>
      <c r="C83" s="219" t="s">
        <v>85</v>
      </c>
      <c r="D83" s="227">
        <v>36</v>
      </c>
      <c r="E83" s="230">
        <v>15</v>
      </c>
      <c r="F83" s="219">
        <v>1</v>
      </c>
      <c r="G83" s="219">
        <v>1</v>
      </c>
      <c r="H83" s="219">
        <v>6</v>
      </c>
      <c r="I83" s="219">
        <v>13</v>
      </c>
      <c r="J83" s="223">
        <v>361.01311299999998</v>
      </c>
      <c r="K83" s="223">
        <v>9779.6106099999997</v>
      </c>
      <c r="L83" s="223">
        <v>27.752450799999998</v>
      </c>
      <c r="M83" s="223">
        <v>7.4140497099999996</v>
      </c>
      <c r="N83" s="223">
        <v>35.166500499999998</v>
      </c>
      <c r="O83" s="142"/>
      <c r="P83" s="149"/>
      <c r="Q83" s="149"/>
      <c r="R83" s="149"/>
      <c r="S83" s="142"/>
      <c r="T83" s="142"/>
      <c r="U83" s="142"/>
    </row>
    <row r="84" spans="1:21" s="137" customFormat="1" x14ac:dyDescent="0.2">
      <c r="A84" s="141"/>
      <c r="B84" s="218">
        <v>4113</v>
      </c>
      <c r="C84" s="219" t="s">
        <v>86</v>
      </c>
      <c r="D84" s="227">
        <v>40</v>
      </c>
      <c r="E84" s="230">
        <v>22</v>
      </c>
      <c r="F84" s="219">
        <v>3</v>
      </c>
      <c r="G84" s="75">
        <v>0</v>
      </c>
      <c r="H84" s="219">
        <v>3</v>
      </c>
      <c r="I84" s="219">
        <v>12</v>
      </c>
      <c r="J84" s="223">
        <v>743.33835899999997</v>
      </c>
      <c r="K84" s="223">
        <v>7976.9038200000005</v>
      </c>
      <c r="L84" s="223">
        <v>51.914993799999998</v>
      </c>
      <c r="M84" s="223">
        <v>7.2259199199999999</v>
      </c>
      <c r="N84" s="223">
        <v>59.140913699999999</v>
      </c>
      <c r="O84" s="142"/>
      <c r="P84" s="149"/>
      <c r="Q84" s="149"/>
      <c r="R84" s="149"/>
      <c r="S84" s="142"/>
      <c r="T84" s="142"/>
      <c r="U84" s="142"/>
    </row>
    <row r="85" spans="1:21" s="137" customFormat="1" x14ac:dyDescent="0.2">
      <c r="A85" s="141"/>
      <c r="B85" s="218">
        <v>4125</v>
      </c>
      <c r="C85" s="219" t="s">
        <v>617</v>
      </c>
      <c r="D85" s="227">
        <v>87</v>
      </c>
      <c r="E85" s="230">
        <v>54</v>
      </c>
      <c r="F85" s="219">
        <v>9</v>
      </c>
      <c r="G85" s="219">
        <v>6</v>
      </c>
      <c r="H85" s="219">
        <v>4</v>
      </c>
      <c r="I85" s="219">
        <v>14</v>
      </c>
      <c r="J85" s="223">
        <v>9417.6152500000007</v>
      </c>
      <c r="K85" s="223">
        <v>102353.038</v>
      </c>
      <c r="L85" s="223">
        <v>768.47560099999998</v>
      </c>
      <c r="M85" s="223">
        <v>20.705389799999999</v>
      </c>
      <c r="N85" s="223">
        <v>789.18098999999995</v>
      </c>
      <c r="O85" s="142"/>
      <c r="P85" s="149"/>
      <c r="Q85" s="149"/>
      <c r="R85" s="149"/>
      <c r="S85" s="142"/>
      <c r="T85" s="142"/>
      <c r="U85" s="142"/>
    </row>
    <row r="86" spans="1:21" s="137" customFormat="1" x14ac:dyDescent="0.2">
      <c r="A86" s="141"/>
      <c r="B86" s="218">
        <v>4114</v>
      </c>
      <c r="C86" s="219" t="s">
        <v>87</v>
      </c>
      <c r="D86" s="227">
        <v>47</v>
      </c>
      <c r="E86" s="230">
        <v>17</v>
      </c>
      <c r="F86" s="219">
        <v>7</v>
      </c>
      <c r="G86" s="219">
        <v>4</v>
      </c>
      <c r="H86" s="219">
        <v>5</v>
      </c>
      <c r="I86" s="219">
        <v>14</v>
      </c>
      <c r="J86" s="223">
        <v>4836.9413800000002</v>
      </c>
      <c r="K86" s="223">
        <v>93778.921900000001</v>
      </c>
      <c r="L86" s="223">
        <v>415.38925</v>
      </c>
      <c r="M86" s="223">
        <v>61.358173600000001</v>
      </c>
      <c r="N86" s="223">
        <v>476.74742300000003</v>
      </c>
      <c r="O86" s="142"/>
      <c r="P86" s="149"/>
      <c r="Q86" s="149"/>
      <c r="R86" s="149"/>
      <c r="S86" s="142"/>
      <c r="T86" s="142"/>
      <c r="U86" s="142"/>
    </row>
    <row r="87" spans="1:21" s="137" customFormat="1" x14ac:dyDescent="0.2">
      <c r="A87" s="141"/>
      <c r="B87" s="218">
        <v>4117</v>
      </c>
      <c r="C87" s="219" t="s">
        <v>513</v>
      </c>
      <c r="D87" s="227">
        <v>28</v>
      </c>
      <c r="E87" s="230">
        <v>14</v>
      </c>
      <c r="F87" s="219">
        <v>5</v>
      </c>
      <c r="G87" s="219">
        <v>1</v>
      </c>
      <c r="H87" s="219">
        <v>2</v>
      </c>
      <c r="I87" s="219">
        <v>6</v>
      </c>
      <c r="J87" s="223">
        <v>1245.5946200000001</v>
      </c>
      <c r="K87" s="223">
        <v>11850.5509</v>
      </c>
      <c r="L87" s="223">
        <v>97.629802999999995</v>
      </c>
      <c r="M87" s="223">
        <v>5.1460634399999998</v>
      </c>
      <c r="N87" s="223">
        <v>102.77586599999999</v>
      </c>
      <c r="O87" s="142"/>
      <c r="P87" s="149"/>
      <c r="Q87" s="149"/>
      <c r="R87" s="149"/>
      <c r="S87" s="142"/>
      <c r="T87" s="142"/>
      <c r="U87" s="142"/>
    </row>
    <row r="88" spans="1:21" s="137" customFormat="1" x14ac:dyDescent="0.2">
      <c r="A88" s="141"/>
      <c r="B88" s="237">
        <v>4120</v>
      </c>
      <c r="C88" s="238" t="s">
        <v>514</v>
      </c>
      <c r="D88" s="227">
        <v>57</v>
      </c>
      <c r="E88" s="230">
        <v>35</v>
      </c>
      <c r="F88" s="219">
        <v>7</v>
      </c>
      <c r="G88" s="219">
        <v>2</v>
      </c>
      <c r="H88" s="219">
        <v>4</v>
      </c>
      <c r="I88" s="219">
        <v>9</v>
      </c>
      <c r="J88" s="223">
        <v>12721.9218</v>
      </c>
      <c r="K88" s="223">
        <v>71459.943499999994</v>
      </c>
      <c r="L88" s="223">
        <v>1108.90067</v>
      </c>
      <c r="M88" s="223">
        <v>12.5975652</v>
      </c>
      <c r="N88" s="223">
        <v>1121.4982299999999</v>
      </c>
      <c r="O88" s="142"/>
      <c r="P88" s="149"/>
      <c r="Q88" s="149"/>
      <c r="R88" s="149"/>
      <c r="S88" s="142"/>
      <c r="T88" s="142"/>
      <c r="U88" s="142"/>
    </row>
    <row r="89" spans="1:21" s="137" customFormat="1" x14ac:dyDescent="0.2">
      <c r="A89" s="141"/>
      <c r="B89" s="218">
        <v>4121</v>
      </c>
      <c r="C89" s="219" t="s">
        <v>88</v>
      </c>
      <c r="D89" s="227">
        <v>72</v>
      </c>
      <c r="E89" s="230">
        <v>39</v>
      </c>
      <c r="F89" s="219">
        <v>1</v>
      </c>
      <c r="G89" s="219">
        <v>6</v>
      </c>
      <c r="H89" s="219">
        <v>7</v>
      </c>
      <c r="I89" s="219">
        <v>19</v>
      </c>
      <c r="J89" s="223">
        <v>3795.6567399999999</v>
      </c>
      <c r="K89" s="223">
        <v>33880.658199999998</v>
      </c>
      <c r="L89" s="223">
        <v>305.881642</v>
      </c>
      <c r="M89" s="223">
        <v>18.384837999999998</v>
      </c>
      <c r="N89" s="223">
        <v>324.26648</v>
      </c>
      <c r="O89" s="142"/>
      <c r="P89" s="149"/>
      <c r="Q89" s="149"/>
      <c r="R89" s="149"/>
      <c r="S89" s="142"/>
      <c r="T89" s="142"/>
      <c r="U89" s="142"/>
    </row>
    <row r="90" spans="1:21" s="137" customFormat="1" x14ac:dyDescent="0.2">
      <c r="A90" s="141"/>
      <c r="B90" s="218">
        <v>4122</v>
      </c>
      <c r="C90" s="219" t="s">
        <v>89</v>
      </c>
      <c r="D90" s="227">
        <v>49</v>
      </c>
      <c r="E90" s="230">
        <v>28</v>
      </c>
      <c r="F90" s="219">
        <v>3</v>
      </c>
      <c r="G90" s="219">
        <v>6</v>
      </c>
      <c r="H90" s="219">
        <v>3</v>
      </c>
      <c r="I90" s="219">
        <v>9</v>
      </c>
      <c r="J90" s="223">
        <v>4299.2678999999998</v>
      </c>
      <c r="K90" s="223">
        <v>39303.966899999999</v>
      </c>
      <c r="L90" s="223">
        <v>369.77752299999997</v>
      </c>
      <c r="M90" s="223">
        <v>9.8562757300000001</v>
      </c>
      <c r="N90" s="223">
        <v>379.63379900000001</v>
      </c>
      <c r="O90" s="142"/>
      <c r="P90" s="149"/>
      <c r="Q90" s="149"/>
      <c r="R90" s="149"/>
      <c r="S90" s="142"/>
      <c r="T90" s="142"/>
      <c r="U90" s="142"/>
    </row>
    <row r="91" spans="1:21" s="137" customFormat="1" x14ac:dyDescent="0.2">
      <c r="A91" s="141"/>
      <c r="B91" s="218">
        <v>4123</v>
      </c>
      <c r="C91" s="219" t="s">
        <v>90</v>
      </c>
      <c r="D91" s="227">
        <v>201</v>
      </c>
      <c r="E91" s="230">
        <v>119</v>
      </c>
      <c r="F91" s="219">
        <v>27</v>
      </c>
      <c r="G91" s="219">
        <v>21</v>
      </c>
      <c r="H91" s="219">
        <v>10</v>
      </c>
      <c r="I91" s="219">
        <v>24</v>
      </c>
      <c r="J91" s="223">
        <v>9808.2704400000002</v>
      </c>
      <c r="K91" s="223">
        <v>158955.97</v>
      </c>
      <c r="L91" s="223">
        <v>780.44102299999997</v>
      </c>
      <c r="M91" s="223">
        <v>143.43266199999999</v>
      </c>
      <c r="N91" s="223">
        <v>923.87368500000002</v>
      </c>
      <c r="O91" s="142"/>
      <c r="P91" s="149"/>
      <c r="Q91" s="149"/>
      <c r="R91" s="149"/>
      <c r="S91" s="142"/>
      <c r="T91" s="142"/>
      <c r="U91" s="142"/>
    </row>
    <row r="92" spans="1:21" s="137" customFormat="1" x14ac:dyDescent="0.2">
      <c r="A92" s="141"/>
      <c r="B92" s="218">
        <v>4131</v>
      </c>
      <c r="C92" s="219" t="s">
        <v>91</v>
      </c>
      <c r="D92" s="227">
        <v>148</v>
      </c>
      <c r="E92" s="230">
        <v>99</v>
      </c>
      <c r="F92" s="219">
        <v>21</v>
      </c>
      <c r="G92" s="219">
        <v>9</v>
      </c>
      <c r="H92" s="219">
        <v>5</v>
      </c>
      <c r="I92" s="219">
        <v>14</v>
      </c>
      <c r="J92" s="223">
        <v>4966.0369000000001</v>
      </c>
      <c r="K92" s="223">
        <v>58538.411599999999</v>
      </c>
      <c r="L92" s="223">
        <v>361.919893</v>
      </c>
      <c r="M92" s="223">
        <v>37.2427919</v>
      </c>
      <c r="N92" s="223">
        <v>399.16268500000001</v>
      </c>
      <c r="O92" s="142"/>
      <c r="P92" s="149"/>
      <c r="Q92" s="149"/>
      <c r="R92" s="149"/>
      <c r="S92" s="142"/>
      <c r="T92" s="142"/>
      <c r="U92" s="142"/>
    </row>
    <row r="93" spans="1:21" s="137" customFormat="1" x14ac:dyDescent="0.2">
      <c r="A93" s="141"/>
      <c r="B93" s="218">
        <v>4132</v>
      </c>
      <c r="C93" s="219" t="s">
        <v>92</v>
      </c>
      <c r="D93" s="227">
        <v>65</v>
      </c>
      <c r="E93" s="230">
        <v>38</v>
      </c>
      <c r="F93" s="219">
        <v>11</v>
      </c>
      <c r="G93" s="219">
        <v>4</v>
      </c>
      <c r="H93" s="219">
        <v>3</v>
      </c>
      <c r="I93" s="219">
        <v>9</v>
      </c>
      <c r="J93" s="223">
        <v>1763.66742</v>
      </c>
      <c r="K93" s="223">
        <v>14527.3246</v>
      </c>
      <c r="L93" s="223">
        <v>128.059641</v>
      </c>
      <c r="M93" s="223">
        <v>16.523227599999998</v>
      </c>
      <c r="N93" s="223">
        <v>144.58286899999999</v>
      </c>
      <c r="O93" s="142"/>
      <c r="P93" s="149"/>
      <c r="Q93" s="149"/>
      <c r="R93" s="149"/>
      <c r="S93" s="142"/>
      <c r="T93" s="142"/>
      <c r="U93" s="142"/>
    </row>
    <row r="94" spans="1:21" s="137" customFormat="1" x14ac:dyDescent="0.2">
      <c r="A94" s="141"/>
      <c r="B94" s="218">
        <v>4133</v>
      </c>
      <c r="C94" s="219" t="s">
        <v>515</v>
      </c>
      <c r="D94" s="227">
        <v>31</v>
      </c>
      <c r="E94" s="230">
        <v>16</v>
      </c>
      <c r="F94" s="219">
        <v>5</v>
      </c>
      <c r="G94" s="219">
        <v>5</v>
      </c>
      <c r="H94" s="219">
        <v>2</v>
      </c>
      <c r="I94" s="219">
        <v>3</v>
      </c>
      <c r="J94" s="223">
        <v>4922.4018800000003</v>
      </c>
      <c r="K94" s="223">
        <v>31284.540700000001</v>
      </c>
      <c r="L94" s="223">
        <v>414.74779899999999</v>
      </c>
      <c r="M94" s="223">
        <v>6.2672563099999996</v>
      </c>
      <c r="N94" s="223">
        <v>421.01505500000002</v>
      </c>
      <c r="O94" s="142"/>
      <c r="P94" s="149"/>
      <c r="Q94" s="149"/>
      <c r="R94" s="149"/>
      <c r="S94" s="142"/>
      <c r="T94" s="142"/>
      <c r="U94" s="142"/>
    </row>
    <row r="95" spans="1:21" s="137" customFormat="1" x14ac:dyDescent="0.2">
      <c r="A95" s="141"/>
      <c r="B95" s="218">
        <v>4134</v>
      </c>
      <c r="C95" s="219" t="s">
        <v>93</v>
      </c>
      <c r="D95" s="227">
        <v>46</v>
      </c>
      <c r="E95" s="230">
        <v>32</v>
      </c>
      <c r="F95" s="219">
        <v>1</v>
      </c>
      <c r="G95" s="219">
        <v>3</v>
      </c>
      <c r="H95" s="219">
        <v>2</v>
      </c>
      <c r="I95" s="219">
        <v>8</v>
      </c>
      <c r="J95" s="223">
        <v>9798.6554699999997</v>
      </c>
      <c r="K95" s="223">
        <v>120708.31600000001</v>
      </c>
      <c r="L95" s="223">
        <v>849.08880099999999</v>
      </c>
      <c r="M95" s="223">
        <v>10.8695217</v>
      </c>
      <c r="N95" s="223">
        <v>859.95832299999995</v>
      </c>
      <c r="O95" s="142"/>
      <c r="P95" s="149"/>
      <c r="Q95" s="149"/>
      <c r="R95" s="149"/>
      <c r="S95" s="142"/>
      <c r="T95" s="142"/>
      <c r="U95" s="142"/>
    </row>
    <row r="96" spans="1:21" s="137" customFormat="1" x14ac:dyDescent="0.2">
      <c r="A96" s="141"/>
      <c r="B96" s="218">
        <v>4135</v>
      </c>
      <c r="C96" s="219" t="s">
        <v>94</v>
      </c>
      <c r="D96" s="227">
        <v>82</v>
      </c>
      <c r="E96" s="230">
        <v>48</v>
      </c>
      <c r="F96" s="219">
        <v>8</v>
      </c>
      <c r="G96" s="219">
        <v>11</v>
      </c>
      <c r="H96" s="219">
        <v>6</v>
      </c>
      <c r="I96" s="219">
        <v>9</v>
      </c>
      <c r="J96" s="223">
        <v>7124.6748900000002</v>
      </c>
      <c r="K96" s="223">
        <v>83760.110499999995</v>
      </c>
      <c r="L96" s="223">
        <v>570.783997</v>
      </c>
      <c r="M96" s="223">
        <v>54.482556199999998</v>
      </c>
      <c r="N96" s="223">
        <v>625.26655300000004</v>
      </c>
      <c r="O96" s="142"/>
      <c r="P96" s="149"/>
      <c r="Q96" s="149"/>
      <c r="R96" s="149"/>
      <c r="S96" s="142"/>
      <c r="T96" s="142"/>
      <c r="U96" s="142"/>
    </row>
    <row r="97" spans="1:21" s="137" customFormat="1" x14ac:dyDescent="0.2">
      <c r="A97" s="141"/>
      <c r="B97" s="218">
        <v>4136</v>
      </c>
      <c r="C97" s="219" t="s">
        <v>95</v>
      </c>
      <c r="D97" s="227">
        <v>49</v>
      </c>
      <c r="E97" s="230">
        <v>32</v>
      </c>
      <c r="F97" s="219">
        <v>7</v>
      </c>
      <c r="G97" s="219">
        <v>1</v>
      </c>
      <c r="H97" s="219">
        <v>1</v>
      </c>
      <c r="I97" s="219">
        <v>8</v>
      </c>
      <c r="J97" s="223">
        <v>2933.1874800000001</v>
      </c>
      <c r="K97" s="223">
        <v>21470.141299999999</v>
      </c>
      <c r="L97" s="223">
        <v>225.36952099999999</v>
      </c>
      <c r="M97" s="223">
        <v>8.8438164700000002</v>
      </c>
      <c r="N97" s="223">
        <v>234.213337</v>
      </c>
      <c r="O97" s="142"/>
      <c r="P97" s="149"/>
      <c r="Q97" s="149"/>
      <c r="R97" s="149"/>
      <c r="S97" s="142"/>
      <c r="T97" s="142"/>
      <c r="U97" s="142"/>
    </row>
    <row r="98" spans="1:21" s="137" customFormat="1" x14ac:dyDescent="0.2">
      <c r="A98" s="141"/>
      <c r="B98" s="218">
        <v>4137</v>
      </c>
      <c r="C98" s="219" t="s">
        <v>516</v>
      </c>
      <c r="D98" s="227">
        <v>20</v>
      </c>
      <c r="E98" s="230">
        <v>13</v>
      </c>
      <c r="F98" s="219">
        <v>2</v>
      </c>
      <c r="G98" s="219">
        <v>1</v>
      </c>
      <c r="H98" s="219">
        <v>1</v>
      </c>
      <c r="I98" s="219">
        <v>3</v>
      </c>
      <c r="J98" s="223">
        <v>1790.6581699999999</v>
      </c>
      <c r="K98" s="223">
        <v>42659.2984</v>
      </c>
      <c r="L98" s="223">
        <v>148.57583600000001</v>
      </c>
      <c r="M98" s="223">
        <v>31.1141766</v>
      </c>
      <c r="N98" s="223">
        <v>179.69001299999999</v>
      </c>
      <c r="O98" s="142"/>
      <c r="P98" s="149"/>
      <c r="Q98" s="149"/>
      <c r="R98" s="149"/>
      <c r="S98" s="142"/>
      <c r="T98" s="142"/>
      <c r="U98" s="142"/>
    </row>
    <row r="99" spans="1:21" s="137" customFormat="1" x14ac:dyDescent="0.2">
      <c r="A99" s="141"/>
      <c r="B99" s="218">
        <v>4138</v>
      </c>
      <c r="C99" s="219" t="s">
        <v>96</v>
      </c>
      <c r="D99" s="227">
        <v>24</v>
      </c>
      <c r="E99" s="230">
        <v>14</v>
      </c>
      <c r="F99" s="219">
        <v>3</v>
      </c>
      <c r="G99" s="75">
        <v>0</v>
      </c>
      <c r="H99" s="219">
        <v>2</v>
      </c>
      <c r="I99" s="219">
        <v>5</v>
      </c>
      <c r="J99" s="223">
        <v>255.767314</v>
      </c>
      <c r="K99" s="223">
        <v>5545.5382499999996</v>
      </c>
      <c r="L99" s="223">
        <v>18.811993300000001</v>
      </c>
      <c r="M99" s="223">
        <v>7.6689923899999997</v>
      </c>
      <c r="N99" s="223">
        <v>26.480985700000002</v>
      </c>
      <c r="O99" s="142"/>
      <c r="P99" s="149"/>
      <c r="Q99" s="149"/>
      <c r="R99" s="149"/>
      <c r="S99" s="142"/>
      <c r="T99" s="142"/>
      <c r="U99" s="142"/>
    </row>
    <row r="100" spans="1:21" s="137" customFormat="1" x14ac:dyDescent="0.2">
      <c r="A100" s="141"/>
      <c r="B100" s="218">
        <v>4139</v>
      </c>
      <c r="C100" s="219" t="s">
        <v>97</v>
      </c>
      <c r="D100" s="227">
        <v>230</v>
      </c>
      <c r="E100" s="230">
        <v>143</v>
      </c>
      <c r="F100" s="219">
        <v>38</v>
      </c>
      <c r="G100" s="219">
        <v>18</v>
      </c>
      <c r="H100" s="219">
        <v>13</v>
      </c>
      <c r="I100" s="219">
        <v>18</v>
      </c>
      <c r="J100" s="223">
        <v>12883.25</v>
      </c>
      <c r="K100" s="223">
        <v>124344.35799999999</v>
      </c>
      <c r="L100" s="223">
        <v>1041.20038</v>
      </c>
      <c r="M100" s="223">
        <v>71.755589799999996</v>
      </c>
      <c r="N100" s="223">
        <v>1112.95597</v>
      </c>
      <c r="O100" s="142"/>
      <c r="P100" s="149"/>
      <c r="Q100" s="149"/>
      <c r="R100" s="149"/>
      <c r="S100" s="142"/>
      <c r="T100" s="142"/>
      <c r="U100" s="142"/>
    </row>
    <row r="101" spans="1:21" s="137" customFormat="1" x14ac:dyDescent="0.2">
      <c r="A101" s="141"/>
      <c r="B101" s="218">
        <v>4140</v>
      </c>
      <c r="C101" s="219" t="s">
        <v>98</v>
      </c>
      <c r="D101" s="227">
        <v>102</v>
      </c>
      <c r="E101" s="230">
        <v>59</v>
      </c>
      <c r="F101" s="219">
        <v>17</v>
      </c>
      <c r="G101" s="219">
        <v>8</v>
      </c>
      <c r="H101" s="219">
        <v>9</v>
      </c>
      <c r="I101" s="219">
        <v>9</v>
      </c>
      <c r="J101" s="223">
        <v>9562.2696699999997</v>
      </c>
      <c r="K101" s="223">
        <v>68561.952000000005</v>
      </c>
      <c r="L101" s="223">
        <v>804.75914</v>
      </c>
      <c r="M101" s="223">
        <v>36.668361500000003</v>
      </c>
      <c r="N101" s="223">
        <v>841.42750100000001</v>
      </c>
      <c r="O101" s="142"/>
      <c r="P101" s="149"/>
      <c r="Q101" s="149"/>
      <c r="R101" s="149"/>
      <c r="S101" s="142"/>
      <c r="T101" s="142"/>
      <c r="U101" s="142"/>
    </row>
    <row r="102" spans="1:21" s="137" customFormat="1" x14ac:dyDescent="0.2">
      <c r="A102" s="141"/>
      <c r="B102" s="218">
        <v>4141</v>
      </c>
      <c r="C102" s="219" t="s">
        <v>517</v>
      </c>
      <c r="D102" s="227">
        <v>366</v>
      </c>
      <c r="E102" s="230">
        <v>218</v>
      </c>
      <c r="F102" s="219">
        <v>44</v>
      </c>
      <c r="G102" s="219">
        <v>35</v>
      </c>
      <c r="H102" s="219">
        <v>31</v>
      </c>
      <c r="I102" s="219">
        <v>38</v>
      </c>
      <c r="J102" s="223">
        <v>26853.1806</v>
      </c>
      <c r="K102" s="223">
        <v>315449.527</v>
      </c>
      <c r="L102" s="223">
        <v>2181.1076800000001</v>
      </c>
      <c r="M102" s="223">
        <v>187.57661899999999</v>
      </c>
      <c r="N102" s="223">
        <v>2368.6842999999999</v>
      </c>
      <c r="O102" s="142"/>
      <c r="P102" s="149"/>
      <c r="Q102" s="149"/>
      <c r="R102" s="149"/>
      <c r="S102" s="142"/>
      <c r="T102" s="142"/>
      <c r="U102" s="142"/>
    </row>
    <row r="103" spans="1:21" s="137" customFormat="1" x14ac:dyDescent="0.2">
      <c r="A103" s="141"/>
      <c r="B103" s="218">
        <v>4142</v>
      </c>
      <c r="C103" s="219" t="s">
        <v>99</v>
      </c>
      <c r="D103" s="227">
        <v>36</v>
      </c>
      <c r="E103" s="230">
        <v>22</v>
      </c>
      <c r="F103" s="219">
        <v>6</v>
      </c>
      <c r="G103" s="219">
        <v>3</v>
      </c>
      <c r="H103" s="219">
        <v>1</v>
      </c>
      <c r="I103" s="219">
        <v>4</v>
      </c>
      <c r="J103" s="223">
        <v>1433.06801</v>
      </c>
      <c r="K103" s="223">
        <v>19384.191299999999</v>
      </c>
      <c r="L103" s="223">
        <v>112.687155</v>
      </c>
      <c r="M103" s="223">
        <v>7.72878782</v>
      </c>
      <c r="N103" s="223">
        <v>120.415943</v>
      </c>
      <c r="O103" s="142"/>
      <c r="P103" s="149"/>
      <c r="Q103" s="149"/>
      <c r="R103" s="149"/>
      <c r="S103" s="142"/>
      <c r="T103" s="142"/>
      <c r="U103" s="142"/>
    </row>
    <row r="104" spans="1:21" s="137" customFormat="1" x14ac:dyDescent="0.2">
      <c r="A104" s="141"/>
      <c r="B104" s="218">
        <v>4143</v>
      </c>
      <c r="C104" s="219" t="s">
        <v>100</v>
      </c>
      <c r="D104" s="227">
        <v>29</v>
      </c>
      <c r="E104" s="230">
        <v>19</v>
      </c>
      <c r="F104" s="219">
        <v>3</v>
      </c>
      <c r="G104" s="219">
        <v>1</v>
      </c>
      <c r="H104" s="219">
        <v>2</v>
      </c>
      <c r="I104" s="219">
        <v>4</v>
      </c>
      <c r="J104" s="223">
        <v>1784.2967900000001</v>
      </c>
      <c r="K104" s="223">
        <v>14268.7102</v>
      </c>
      <c r="L104" s="223">
        <v>137.92398800000001</v>
      </c>
      <c r="M104" s="223">
        <v>4.2402688900000003</v>
      </c>
      <c r="N104" s="223">
        <v>142.16425699999999</v>
      </c>
      <c r="O104" s="142"/>
      <c r="P104" s="149"/>
      <c r="Q104" s="149"/>
      <c r="R104" s="149"/>
      <c r="S104" s="142"/>
      <c r="T104" s="142"/>
      <c r="U104" s="142"/>
    </row>
    <row r="105" spans="1:21" s="137" customFormat="1" x14ac:dyDescent="0.2">
      <c r="A105" s="141"/>
      <c r="B105" s="218">
        <v>4144</v>
      </c>
      <c r="C105" s="219" t="s">
        <v>101</v>
      </c>
      <c r="D105" s="227">
        <v>235</v>
      </c>
      <c r="E105" s="230">
        <v>154</v>
      </c>
      <c r="F105" s="219">
        <v>27</v>
      </c>
      <c r="G105" s="219">
        <v>21</v>
      </c>
      <c r="H105" s="219">
        <v>10</v>
      </c>
      <c r="I105" s="219">
        <v>23</v>
      </c>
      <c r="J105" s="223">
        <v>12553.184800000001</v>
      </c>
      <c r="K105" s="223">
        <v>147913.80499999999</v>
      </c>
      <c r="L105" s="223">
        <v>1002.9838999999999</v>
      </c>
      <c r="M105" s="223">
        <v>73.839942800000003</v>
      </c>
      <c r="N105" s="223">
        <v>1076.82384</v>
      </c>
      <c r="O105" s="142"/>
      <c r="P105" s="149"/>
      <c r="Q105" s="149"/>
      <c r="R105" s="149"/>
      <c r="S105" s="142"/>
      <c r="T105" s="142"/>
      <c r="U105" s="142"/>
    </row>
    <row r="106" spans="1:21" s="137" customFormat="1" x14ac:dyDescent="0.2">
      <c r="A106" s="141"/>
      <c r="B106" s="218">
        <v>4145</v>
      </c>
      <c r="C106" s="219" t="s">
        <v>518</v>
      </c>
      <c r="D106" s="227">
        <v>55</v>
      </c>
      <c r="E106" s="230">
        <v>27</v>
      </c>
      <c r="F106" s="219">
        <v>6</v>
      </c>
      <c r="G106" s="219">
        <v>5</v>
      </c>
      <c r="H106" s="219">
        <v>5</v>
      </c>
      <c r="I106" s="219">
        <v>12</v>
      </c>
      <c r="J106" s="223">
        <v>1184.6005399999999</v>
      </c>
      <c r="K106" s="223">
        <v>16181.6682</v>
      </c>
      <c r="L106" s="223">
        <v>84.820960299999996</v>
      </c>
      <c r="M106" s="223">
        <v>15.064518100000001</v>
      </c>
      <c r="N106" s="223">
        <v>99.885478399999997</v>
      </c>
      <c r="O106" s="142"/>
      <c r="P106" s="149"/>
      <c r="Q106" s="149"/>
      <c r="R106" s="149"/>
      <c r="S106" s="142"/>
      <c r="T106" s="142"/>
      <c r="U106" s="142"/>
    </row>
    <row r="107" spans="1:21" s="137" customFormat="1" x14ac:dyDescent="0.2">
      <c r="A107" s="141"/>
      <c r="B107" s="218">
        <v>4146</v>
      </c>
      <c r="C107" s="219" t="s">
        <v>102</v>
      </c>
      <c r="D107" s="227">
        <v>116</v>
      </c>
      <c r="E107" s="230">
        <v>70</v>
      </c>
      <c r="F107" s="219">
        <v>15</v>
      </c>
      <c r="G107" s="219">
        <v>4</v>
      </c>
      <c r="H107" s="219">
        <v>8</v>
      </c>
      <c r="I107" s="219">
        <v>19</v>
      </c>
      <c r="J107" s="223">
        <v>4144.9362099999998</v>
      </c>
      <c r="K107" s="223">
        <v>62529.410300000003</v>
      </c>
      <c r="L107" s="223">
        <v>317.38020999999998</v>
      </c>
      <c r="M107" s="223">
        <v>30.368913899999999</v>
      </c>
      <c r="N107" s="223">
        <v>347.74912399999999</v>
      </c>
      <c r="O107" s="142"/>
      <c r="P107" s="149"/>
      <c r="Q107" s="149"/>
      <c r="R107" s="149"/>
      <c r="S107" s="142"/>
      <c r="T107" s="142"/>
      <c r="U107" s="142"/>
    </row>
    <row r="108" spans="1:21" s="137" customFormat="1" x14ac:dyDescent="0.2">
      <c r="A108" s="141"/>
      <c r="B108" s="218">
        <v>4147</v>
      </c>
      <c r="C108" s="219" t="s">
        <v>103</v>
      </c>
      <c r="D108" s="227">
        <v>55</v>
      </c>
      <c r="E108" s="230">
        <v>35</v>
      </c>
      <c r="F108" s="219">
        <v>6</v>
      </c>
      <c r="G108" s="219">
        <v>3</v>
      </c>
      <c r="H108" s="219">
        <v>7</v>
      </c>
      <c r="I108" s="219">
        <v>4</v>
      </c>
      <c r="J108" s="223">
        <v>1649.1037899999999</v>
      </c>
      <c r="K108" s="223">
        <v>17304.887200000001</v>
      </c>
      <c r="L108" s="223">
        <v>127.275122</v>
      </c>
      <c r="M108" s="223">
        <v>10.4990202</v>
      </c>
      <c r="N108" s="223">
        <v>137.77414300000001</v>
      </c>
      <c r="O108" s="142"/>
      <c r="P108" s="149"/>
      <c r="Q108" s="149"/>
      <c r="R108" s="149"/>
      <c r="S108" s="142"/>
      <c r="T108" s="142"/>
      <c r="U108" s="142"/>
    </row>
    <row r="109" spans="1:21" s="137" customFormat="1" x14ac:dyDescent="0.2">
      <c r="A109" s="141"/>
      <c r="B109" s="218">
        <v>4161</v>
      </c>
      <c r="C109" s="219" t="s">
        <v>104</v>
      </c>
      <c r="D109" s="227">
        <v>108</v>
      </c>
      <c r="E109" s="230">
        <v>65</v>
      </c>
      <c r="F109" s="219">
        <v>10</v>
      </c>
      <c r="G109" s="219">
        <v>9</v>
      </c>
      <c r="H109" s="219">
        <v>10</v>
      </c>
      <c r="I109" s="219">
        <v>14</v>
      </c>
      <c r="J109" s="223">
        <v>4916.3452600000001</v>
      </c>
      <c r="K109" s="223">
        <v>86521.811000000002</v>
      </c>
      <c r="L109" s="223">
        <v>382.48227500000002</v>
      </c>
      <c r="M109" s="223">
        <v>43.229703499999999</v>
      </c>
      <c r="N109" s="223">
        <v>425.71197899999999</v>
      </c>
      <c r="O109" s="142"/>
      <c r="P109" s="149"/>
      <c r="Q109" s="149"/>
      <c r="R109" s="149"/>
      <c r="S109" s="142"/>
      <c r="T109" s="142"/>
      <c r="U109" s="142"/>
    </row>
    <row r="110" spans="1:21" s="137" customFormat="1" x14ac:dyDescent="0.2">
      <c r="A110" s="141"/>
      <c r="B110" s="218">
        <v>4163</v>
      </c>
      <c r="C110" s="219" t="s">
        <v>105</v>
      </c>
      <c r="D110" s="227">
        <v>311</v>
      </c>
      <c r="E110" s="230">
        <v>187</v>
      </c>
      <c r="F110" s="219">
        <v>37</v>
      </c>
      <c r="G110" s="219">
        <v>25</v>
      </c>
      <c r="H110" s="219">
        <v>25</v>
      </c>
      <c r="I110" s="219">
        <v>37</v>
      </c>
      <c r="J110" s="223">
        <v>31741.791700000002</v>
      </c>
      <c r="K110" s="223">
        <v>259871.14799999999</v>
      </c>
      <c r="L110" s="223">
        <v>2649.19254</v>
      </c>
      <c r="M110" s="223">
        <v>112.60165499999999</v>
      </c>
      <c r="N110" s="223">
        <v>2761.7941900000001</v>
      </c>
      <c r="O110" s="142"/>
      <c r="P110" s="149"/>
      <c r="Q110" s="149"/>
      <c r="R110" s="149"/>
      <c r="S110" s="142"/>
      <c r="T110" s="142"/>
      <c r="U110" s="142"/>
    </row>
    <row r="111" spans="1:21" s="137" customFormat="1" x14ac:dyDescent="0.2">
      <c r="A111" s="141"/>
      <c r="B111" s="218">
        <v>4164</v>
      </c>
      <c r="C111" s="219" t="s">
        <v>106</v>
      </c>
      <c r="D111" s="227">
        <v>30</v>
      </c>
      <c r="E111" s="230">
        <v>19</v>
      </c>
      <c r="F111" s="219">
        <v>3</v>
      </c>
      <c r="G111" s="219">
        <v>1</v>
      </c>
      <c r="H111" s="219">
        <v>2</v>
      </c>
      <c r="I111" s="219">
        <v>5</v>
      </c>
      <c r="J111" s="223">
        <v>1836.6949999999999</v>
      </c>
      <c r="K111" s="223">
        <v>32559.512999999999</v>
      </c>
      <c r="L111" s="223">
        <v>153.93887100000001</v>
      </c>
      <c r="M111" s="223">
        <v>7.4161886700000004</v>
      </c>
      <c r="N111" s="223">
        <v>161.35506000000001</v>
      </c>
      <c r="O111" s="142"/>
      <c r="P111" s="149"/>
      <c r="Q111" s="149"/>
      <c r="R111" s="149"/>
      <c r="S111" s="142"/>
      <c r="T111" s="142"/>
      <c r="U111" s="142"/>
    </row>
    <row r="112" spans="1:21" s="137" customFormat="1" x14ac:dyDescent="0.2">
      <c r="A112" s="141"/>
      <c r="B112" s="218">
        <v>4165</v>
      </c>
      <c r="C112" s="219" t="s">
        <v>107</v>
      </c>
      <c r="D112" s="227">
        <v>113</v>
      </c>
      <c r="E112" s="230">
        <v>73</v>
      </c>
      <c r="F112" s="219">
        <v>15</v>
      </c>
      <c r="G112" s="219">
        <v>13</v>
      </c>
      <c r="H112" s="219">
        <v>7</v>
      </c>
      <c r="I112" s="219">
        <v>5</v>
      </c>
      <c r="J112" s="223">
        <v>4852.3571099999999</v>
      </c>
      <c r="K112" s="223">
        <v>53994.272100000002</v>
      </c>
      <c r="L112" s="223">
        <v>350.90112099999999</v>
      </c>
      <c r="M112" s="223">
        <v>21.485261600000001</v>
      </c>
      <c r="N112" s="223">
        <v>372.38638300000002</v>
      </c>
      <c r="O112" s="142"/>
      <c r="P112" s="149"/>
      <c r="Q112" s="149"/>
      <c r="R112" s="149"/>
      <c r="S112" s="142"/>
      <c r="T112" s="142"/>
      <c r="U112" s="142"/>
    </row>
    <row r="113" spans="1:21" s="137" customFormat="1" x14ac:dyDescent="0.2">
      <c r="A113" s="141"/>
      <c r="B113" s="218">
        <v>4166</v>
      </c>
      <c r="C113" s="219" t="s">
        <v>108</v>
      </c>
      <c r="D113" s="227">
        <v>63</v>
      </c>
      <c r="E113" s="230">
        <v>43</v>
      </c>
      <c r="F113" s="219">
        <v>6</v>
      </c>
      <c r="G113" s="219">
        <v>2</v>
      </c>
      <c r="H113" s="219">
        <v>3</v>
      </c>
      <c r="I113" s="219">
        <v>9</v>
      </c>
      <c r="J113" s="223">
        <v>1751.8248699999999</v>
      </c>
      <c r="K113" s="223">
        <v>25111.790199999999</v>
      </c>
      <c r="L113" s="223">
        <v>126.72470800000001</v>
      </c>
      <c r="M113" s="223">
        <v>15.7881354</v>
      </c>
      <c r="N113" s="223">
        <v>142.512843</v>
      </c>
      <c r="O113" s="142"/>
      <c r="P113" s="149"/>
      <c r="Q113" s="149"/>
      <c r="R113" s="149"/>
      <c r="S113" s="142"/>
      <c r="T113" s="142"/>
      <c r="U113" s="142"/>
    </row>
    <row r="114" spans="1:21" s="137" customFormat="1" x14ac:dyDescent="0.2">
      <c r="A114" s="141"/>
      <c r="B114" s="218">
        <v>4167</v>
      </c>
      <c r="C114" s="219" t="s">
        <v>109</v>
      </c>
      <c r="D114" s="227">
        <v>45</v>
      </c>
      <c r="E114" s="230">
        <v>24</v>
      </c>
      <c r="F114" s="219">
        <v>7</v>
      </c>
      <c r="G114" s="219">
        <v>3</v>
      </c>
      <c r="H114" s="219">
        <v>4</v>
      </c>
      <c r="I114" s="219">
        <v>7</v>
      </c>
      <c r="J114" s="223">
        <v>1283.444</v>
      </c>
      <c r="K114" s="223">
        <v>6619.0444600000001</v>
      </c>
      <c r="L114" s="223">
        <v>88.388152399999996</v>
      </c>
      <c r="M114" s="223">
        <v>4.9572622700000002</v>
      </c>
      <c r="N114" s="223">
        <v>93.345414700000006</v>
      </c>
      <c r="O114" s="142"/>
      <c r="P114" s="149"/>
      <c r="Q114" s="149"/>
      <c r="R114" s="149"/>
      <c r="S114" s="142"/>
      <c r="T114" s="142"/>
      <c r="U114" s="142"/>
    </row>
    <row r="115" spans="1:21" s="137" customFormat="1" x14ac:dyDescent="0.2">
      <c r="A115" s="141"/>
      <c r="B115" s="218">
        <v>4169</v>
      </c>
      <c r="C115" s="219" t="s">
        <v>110</v>
      </c>
      <c r="D115" s="227">
        <v>71</v>
      </c>
      <c r="E115" s="230">
        <v>39</v>
      </c>
      <c r="F115" s="219">
        <v>3</v>
      </c>
      <c r="G115" s="219">
        <v>9</v>
      </c>
      <c r="H115" s="219">
        <v>3</v>
      </c>
      <c r="I115" s="219">
        <v>17</v>
      </c>
      <c r="J115" s="223">
        <v>15727.135700000001</v>
      </c>
      <c r="K115" s="223">
        <v>234752.155</v>
      </c>
      <c r="L115" s="223">
        <v>1372.87985</v>
      </c>
      <c r="M115" s="223">
        <v>34.753654699999998</v>
      </c>
      <c r="N115" s="223">
        <v>1407.6335099999999</v>
      </c>
      <c r="O115" s="142"/>
      <c r="P115" s="149"/>
      <c r="Q115" s="149"/>
      <c r="R115" s="149"/>
      <c r="S115" s="142"/>
      <c r="T115" s="142"/>
      <c r="U115" s="142"/>
    </row>
    <row r="116" spans="1:21" s="137" customFormat="1" x14ac:dyDescent="0.2">
      <c r="A116" s="141"/>
      <c r="B116" s="218">
        <v>4170</v>
      </c>
      <c r="C116" s="219" t="s">
        <v>6</v>
      </c>
      <c r="D116" s="227">
        <v>174</v>
      </c>
      <c r="E116" s="230">
        <v>120</v>
      </c>
      <c r="F116" s="219">
        <v>20</v>
      </c>
      <c r="G116" s="219">
        <v>7</v>
      </c>
      <c r="H116" s="219">
        <v>7</v>
      </c>
      <c r="I116" s="219">
        <v>20</v>
      </c>
      <c r="J116" s="223">
        <v>38540.539599999996</v>
      </c>
      <c r="K116" s="223">
        <v>914572.24699999997</v>
      </c>
      <c r="L116" s="223">
        <v>3345.7521200000001</v>
      </c>
      <c r="M116" s="223">
        <v>183.39814699999999</v>
      </c>
      <c r="N116" s="223">
        <v>3529.1502700000001</v>
      </c>
      <c r="O116" s="142"/>
      <c r="P116" s="149"/>
      <c r="Q116" s="149"/>
      <c r="R116" s="149"/>
      <c r="S116" s="142"/>
      <c r="T116" s="142"/>
      <c r="U116" s="142"/>
    </row>
    <row r="117" spans="1:21" s="137" customFormat="1" x14ac:dyDescent="0.2">
      <c r="A117" s="141"/>
      <c r="B117" s="218">
        <v>4184</v>
      </c>
      <c r="C117" s="219" t="s">
        <v>111</v>
      </c>
      <c r="D117" s="227">
        <v>99</v>
      </c>
      <c r="E117" s="230">
        <v>68</v>
      </c>
      <c r="F117" s="219">
        <v>10</v>
      </c>
      <c r="G117" s="219">
        <v>4</v>
      </c>
      <c r="H117" s="219">
        <v>8</v>
      </c>
      <c r="I117" s="219">
        <v>9</v>
      </c>
      <c r="J117" s="223">
        <v>3689.9645999999998</v>
      </c>
      <c r="K117" s="223">
        <v>39478.630599999997</v>
      </c>
      <c r="L117" s="223">
        <v>260.34250800000001</v>
      </c>
      <c r="M117" s="223">
        <v>19.7077271</v>
      </c>
      <c r="N117" s="223">
        <v>280.05023499999999</v>
      </c>
      <c r="O117" s="142"/>
      <c r="P117" s="149"/>
      <c r="Q117" s="149"/>
      <c r="R117" s="149"/>
      <c r="S117" s="142"/>
      <c r="T117" s="142"/>
      <c r="U117" s="142"/>
    </row>
    <row r="118" spans="1:21" s="137" customFormat="1" x14ac:dyDescent="0.2">
      <c r="A118" s="141"/>
      <c r="B118" s="218">
        <v>4172</v>
      </c>
      <c r="C118" s="219" t="s">
        <v>519</v>
      </c>
      <c r="D118" s="227">
        <v>55</v>
      </c>
      <c r="E118" s="230">
        <v>29</v>
      </c>
      <c r="F118" s="219">
        <v>5</v>
      </c>
      <c r="G118" s="219">
        <v>5</v>
      </c>
      <c r="H118" s="219">
        <v>6</v>
      </c>
      <c r="I118" s="219">
        <v>10</v>
      </c>
      <c r="J118" s="223">
        <v>14218.778</v>
      </c>
      <c r="K118" s="223">
        <v>64025.462</v>
      </c>
      <c r="L118" s="223">
        <v>1246.51801</v>
      </c>
      <c r="M118" s="223">
        <v>13.0697657</v>
      </c>
      <c r="N118" s="223">
        <v>1259.5877800000001</v>
      </c>
      <c r="O118" s="142"/>
      <c r="P118" s="149"/>
      <c r="Q118" s="149"/>
      <c r="R118" s="149"/>
      <c r="S118" s="142"/>
      <c r="T118" s="142"/>
      <c r="U118" s="142"/>
    </row>
    <row r="119" spans="1:21" s="137" customFormat="1" x14ac:dyDescent="0.2">
      <c r="A119" s="141"/>
      <c r="B119" s="218">
        <v>4173</v>
      </c>
      <c r="C119" s="219" t="s">
        <v>112</v>
      </c>
      <c r="D119" s="227">
        <v>18</v>
      </c>
      <c r="E119" s="230">
        <v>10</v>
      </c>
      <c r="F119" s="219">
        <v>2</v>
      </c>
      <c r="G119" s="219">
        <v>1</v>
      </c>
      <c r="H119" s="75">
        <v>0</v>
      </c>
      <c r="I119" s="219">
        <v>5</v>
      </c>
      <c r="J119" s="223">
        <v>199.51632599999999</v>
      </c>
      <c r="K119" s="223">
        <v>4014.2294900000002</v>
      </c>
      <c r="L119" s="223">
        <v>12.843507499999999</v>
      </c>
      <c r="M119" s="223">
        <v>3.5731116599999999</v>
      </c>
      <c r="N119" s="223">
        <v>16.4166192</v>
      </c>
      <c r="O119" s="142"/>
      <c r="P119" s="149"/>
      <c r="Q119" s="149"/>
      <c r="R119" s="149"/>
      <c r="S119" s="142"/>
      <c r="T119" s="142"/>
      <c r="U119" s="142"/>
    </row>
    <row r="120" spans="1:21" s="137" customFormat="1" x14ac:dyDescent="0.2">
      <c r="A120" s="141"/>
      <c r="B120" s="218">
        <v>4175</v>
      </c>
      <c r="C120" s="219" t="s">
        <v>113</v>
      </c>
      <c r="D120" s="227">
        <v>43</v>
      </c>
      <c r="E120" s="230">
        <v>29</v>
      </c>
      <c r="F120" s="219">
        <v>3</v>
      </c>
      <c r="G120" s="219">
        <v>2</v>
      </c>
      <c r="H120" s="219">
        <v>1</v>
      </c>
      <c r="I120" s="219">
        <v>8</v>
      </c>
      <c r="J120" s="223">
        <v>820.25012100000004</v>
      </c>
      <c r="K120" s="223">
        <v>19052.494699999999</v>
      </c>
      <c r="L120" s="223">
        <v>55.987414200000003</v>
      </c>
      <c r="M120" s="223">
        <v>12.316977899999999</v>
      </c>
      <c r="N120" s="223">
        <v>68.304392100000001</v>
      </c>
      <c r="O120" s="142"/>
      <c r="P120" s="149"/>
      <c r="Q120" s="149"/>
      <c r="R120" s="149"/>
      <c r="S120" s="142"/>
      <c r="T120" s="142"/>
      <c r="U120" s="142"/>
    </row>
    <row r="121" spans="1:21" s="137" customFormat="1" x14ac:dyDescent="0.2">
      <c r="A121" s="141"/>
      <c r="B121" s="218">
        <v>4176</v>
      </c>
      <c r="C121" s="219" t="s">
        <v>114</v>
      </c>
      <c r="D121" s="227">
        <v>33</v>
      </c>
      <c r="E121" s="230">
        <v>20</v>
      </c>
      <c r="F121" s="219">
        <v>3</v>
      </c>
      <c r="G121" s="219">
        <v>3</v>
      </c>
      <c r="H121" s="219">
        <v>1</v>
      </c>
      <c r="I121" s="219">
        <v>6</v>
      </c>
      <c r="J121" s="223">
        <v>887.63563699999997</v>
      </c>
      <c r="K121" s="223">
        <v>12145.288500000001</v>
      </c>
      <c r="L121" s="223">
        <v>62.411577299999998</v>
      </c>
      <c r="M121" s="223">
        <v>8.8332722799999992</v>
      </c>
      <c r="N121" s="223">
        <v>71.244849599999995</v>
      </c>
      <c r="O121" s="142"/>
      <c r="P121" s="149"/>
      <c r="Q121" s="149"/>
      <c r="R121" s="149"/>
      <c r="S121" s="142"/>
      <c r="T121" s="142"/>
      <c r="U121" s="142"/>
    </row>
    <row r="122" spans="1:21" s="137" customFormat="1" x14ac:dyDescent="0.2">
      <c r="A122" s="141"/>
      <c r="B122" s="218">
        <v>4177</v>
      </c>
      <c r="C122" s="219" t="s">
        <v>115</v>
      </c>
      <c r="D122" s="227">
        <v>61</v>
      </c>
      <c r="E122" s="230">
        <v>38</v>
      </c>
      <c r="F122" s="219">
        <v>6</v>
      </c>
      <c r="G122" s="219">
        <v>5</v>
      </c>
      <c r="H122" s="219">
        <v>6</v>
      </c>
      <c r="I122" s="219">
        <v>6</v>
      </c>
      <c r="J122" s="223">
        <v>13452.612999999999</v>
      </c>
      <c r="K122" s="223">
        <v>95901.929000000004</v>
      </c>
      <c r="L122" s="223">
        <v>1166.14193</v>
      </c>
      <c r="M122" s="223">
        <v>12.886730999999999</v>
      </c>
      <c r="N122" s="223">
        <v>1179.0286599999999</v>
      </c>
      <c r="O122" s="142"/>
      <c r="P122" s="149"/>
      <c r="Q122" s="149"/>
      <c r="R122" s="149"/>
      <c r="S122" s="142"/>
      <c r="T122" s="142"/>
      <c r="U122" s="142"/>
    </row>
    <row r="123" spans="1:21" s="137" customFormat="1" x14ac:dyDescent="0.2">
      <c r="A123" s="141"/>
      <c r="B123" s="218">
        <v>4179</v>
      </c>
      <c r="C123" s="219" t="s">
        <v>116</v>
      </c>
      <c r="D123" s="227">
        <v>34</v>
      </c>
      <c r="E123" s="230">
        <v>20</v>
      </c>
      <c r="F123" s="219">
        <v>2</v>
      </c>
      <c r="G123" s="219">
        <v>5</v>
      </c>
      <c r="H123" s="219">
        <v>2</v>
      </c>
      <c r="I123" s="219">
        <v>5</v>
      </c>
      <c r="J123" s="223">
        <v>1289.4325899999999</v>
      </c>
      <c r="K123" s="223">
        <v>4599.4923399999998</v>
      </c>
      <c r="L123" s="223">
        <v>103.07751500000001</v>
      </c>
      <c r="M123" s="223">
        <v>6.6551571200000001</v>
      </c>
      <c r="N123" s="223">
        <v>109.73267199999999</v>
      </c>
      <c r="O123" s="142"/>
      <c r="P123" s="149"/>
      <c r="Q123" s="149"/>
      <c r="R123" s="149"/>
      <c r="S123" s="142"/>
      <c r="T123" s="142"/>
      <c r="U123" s="142"/>
    </row>
    <row r="124" spans="1:21" s="137" customFormat="1" x14ac:dyDescent="0.2">
      <c r="A124" s="141"/>
      <c r="B124" s="218">
        <v>4181</v>
      </c>
      <c r="C124" s="219" t="s">
        <v>117</v>
      </c>
      <c r="D124" s="227">
        <v>48</v>
      </c>
      <c r="E124" s="230">
        <v>32</v>
      </c>
      <c r="F124" s="219">
        <v>7</v>
      </c>
      <c r="G124" s="219">
        <v>2</v>
      </c>
      <c r="H124" s="219">
        <v>1</v>
      </c>
      <c r="I124" s="219">
        <v>6</v>
      </c>
      <c r="J124" s="223">
        <v>2030.2185999999999</v>
      </c>
      <c r="K124" s="223">
        <v>21614.959900000002</v>
      </c>
      <c r="L124" s="223">
        <v>142.55153100000001</v>
      </c>
      <c r="M124" s="223">
        <v>10.903376099999999</v>
      </c>
      <c r="N124" s="223">
        <v>153.45490799999999</v>
      </c>
      <c r="O124" s="142"/>
      <c r="P124" s="149"/>
      <c r="Q124" s="149"/>
      <c r="R124" s="149"/>
      <c r="S124" s="142"/>
      <c r="T124" s="142"/>
      <c r="U124" s="142"/>
    </row>
    <row r="125" spans="1:21" s="137" customFormat="1" x14ac:dyDescent="0.2">
      <c r="A125" s="141"/>
      <c r="B125" s="218">
        <v>4182</v>
      </c>
      <c r="C125" s="219" t="s">
        <v>118</v>
      </c>
      <c r="D125" s="227">
        <v>35</v>
      </c>
      <c r="E125" s="230">
        <v>21</v>
      </c>
      <c r="F125" s="219">
        <v>2</v>
      </c>
      <c r="G125" s="219">
        <v>1</v>
      </c>
      <c r="H125" s="219">
        <v>2</v>
      </c>
      <c r="I125" s="219">
        <v>9</v>
      </c>
      <c r="J125" s="223">
        <v>1151.8487299999999</v>
      </c>
      <c r="K125" s="223">
        <v>16843.7935</v>
      </c>
      <c r="L125" s="223">
        <v>83.389924100000002</v>
      </c>
      <c r="M125" s="223">
        <v>5.04697292</v>
      </c>
      <c r="N125" s="223">
        <v>88.436897000000002</v>
      </c>
      <c r="O125" s="142"/>
      <c r="P125" s="149"/>
      <c r="Q125" s="149"/>
      <c r="R125" s="149"/>
      <c r="S125" s="142"/>
      <c r="T125" s="142"/>
      <c r="U125" s="142"/>
    </row>
    <row r="126" spans="1:21" s="137" customFormat="1" x14ac:dyDescent="0.2">
      <c r="A126" s="141"/>
      <c r="B126" s="218">
        <v>4183</v>
      </c>
      <c r="C126" s="219" t="s">
        <v>119</v>
      </c>
      <c r="D126" s="227">
        <v>43</v>
      </c>
      <c r="E126" s="230">
        <v>24</v>
      </c>
      <c r="F126" s="219">
        <v>5</v>
      </c>
      <c r="G126" s="219">
        <v>5</v>
      </c>
      <c r="H126" s="219">
        <v>2</v>
      </c>
      <c r="I126" s="219">
        <v>7</v>
      </c>
      <c r="J126" s="223">
        <v>1146.80054</v>
      </c>
      <c r="K126" s="223">
        <v>14261.8238</v>
      </c>
      <c r="L126" s="223">
        <v>85.295331500000003</v>
      </c>
      <c r="M126" s="223">
        <v>8.0984832499999992</v>
      </c>
      <c r="N126" s="223">
        <v>93.393814699999993</v>
      </c>
      <c r="O126" s="142"/>
      <c r="P126" s="149"/>
      <c r="Q126" s="149"/>
      <c r="R126" s="149"/>
      <c r="S126" s="142"/>
      <c r="T126" s="142"/>
      <c r="U126" s="142"/>
    </row>
    <row r="127" spans="1:21" s="137" customFormat="1" x14ac:dyDescent="0.2">
      <c r="A127" s="141"/>
      <c r="B127" s="218">
        <v>4191</v>
      </c>
      <c r="C127" s="219" t="s">
        <v>120</v>
      </c>
      <c r="D127" s="227">
        <v>34</v>
      </c>
      <c r="E127" s="230">
        <v>13</v>
      </c>
      <c r="F127" s="219">
        <v>4</v>
      </c>
      <c r="G127" s="219">
        <v>6</v>
      </c>
      <c r="H127" s="219">
        <v>6</v>
      </c>
      <c r="I127" s="219">
        <v>5</v>
      </c>
      <c r="J127" s="223">
        <v>428.54010199999999</v>
      </c>
      <c r="K127" s="223">
        <v>5511.9225999999999</v>
      </c>
      <c r="L127" s="223">
        <v>32.449083600000002</v>
      </c>
      <c r="M127" s="223">
        <v>4.2487050799999997</v>
      </c>
      <c r="N127" s="223">
        <v>36.697788699999997</v>
      </c>
      <c r="O127" s="142"/>
      <c r="P127" s="149"/>
      <c r="Q127" s="149"/>
      <c r="R127" s="149"/>
      <c r="S127" s="142"/>
      <c r="T127" s="142"/>
      <c r="U127" s="142"/>
    </row>
    <row r="128" spans="1:21" s="137" customFormat="1" x14ac:dyDescent="0.2">
      <c r="A128" s="141"/>
      <c r="B128" s="218">
        <v>4192</v>
      </c>
      <c r="C128" s="219" t="s">
        <v>121</v>
      </c>
      <c r="D128" s="227">
        <v>96</v>
      </c>
      <c r="E128" s="230">
        <v>55</v>
      </c>
      <c r="F128" s="219">
        <v>15</v>
      </c>
      <c r="G128" s="219">
        <v>6</v>
      </c>
      <c r="H128" s="219">
        <v>7</v>
      </c>
      <c r="I128" s="219">
        <v>13</v>
      </c>
      <c r="J128" s="223">
        <v>2337.7059599999998</v>
      </c>
      <c r="K128" s="223">
        <v>59841.421199999997</v>
      </c>
      <c r="L128" s="223">
        <v>173.69169500000001</v>
      </c>
      <c r="M128" s="223">
        <v>55.249357199999999</v>
      </c>
      <c r="N128" s="223">
        <v>228.94105200000001</v>
      </c>
      <c r="O128" s="142"/>
      <c r="P128" s="149"/>
      <c r="Q128" s="149"/>
      <c r="R128" s="149"/>
      <c r="S128" s="142"/>
      <c r="T128" s="142"/>
      <c r="U128" s="142"/>
    </row>
    <row r="129" spans="1:21" s="137" customFormat="1" x14ac:dyDescent="0.2">
      <c r="A129" s="141"/>
      <c r="B129" s="218">
        <v>4193</v>
      </c>
      <c r="C129" s="219" t="s">
        <v>122</v>
      </c>
      <c r="D129" s="227">
        <v>57</v>
      </c>
      <c r="E129" s="230">
        <v>28</v>
      </c>
      <c r="F129" s="219">
        <v>5</v>
      </c>
      <c r="G129" s="219">
        <v>10</v>
      </c>
      <c r="H129" s="219">
        <v>5</v>
      </c>
      <c r="I129" s="219">
        <v>9</v>
      </c>
      <c r="J129" s="223">
        <v>13066.194600000001</v>
      </c>
      <c r="K129" s="223">
        <v>53754.541400000002</v>
      </c>
      <c r="L129" s="223">
        <v>1135.39383</v>
      </c>
      <c r="M129" s="223">
        <v>21.3557886</v>
      </c>
      <c r="N129" s="223">
        <v>1156.7496100000001</v>
      </c>
      <c r="O129" s="142"/>
      <c r="P129" s="149"/>
      <c r="Q129" s="149"/>
      <c r="R129" s="149"/>
      <c r="S129" s="142"/>
      <c r="T129" s="142"/>
      <c r="U129" s="142"/>
    </row>
    <row r="130" spans="1:21" s="137" customFormat="1" x14ac:dyDescent="0.2">
      <c r="A130" s="141"/>
      <c r="B130" s="218">
        <v>4194</v>
      </c>
      <c r="C130" s="219" t="s">
        <v>123</v>
      </c>
      <c r="D130" s="227">
        <v>109</v>
      </c>
      <c r="E130" s="230">
        <v>61</v>
      </c>
      <c r="F130" s="219">
        <v>13</v>
      </c>
      <c r="G130" s="219">
        <v>12</v>
      </c>
      <c r="H130" s="219">
        <v>9</v>
      </c>
      <c r="I130" s="219">
        <v>14</v>
      </c>
      <c r="J130" s="223">
        <v>21588.653999999999</v>
      </c>
      <c r="K130" s="223">
        <v>102863.25599999999</v>
      </c>
      <c r="L130" s="223">
        <v>1864.2802300000001</v>
      </c>
      <c r="M130" s="223">
        <v>28.1024922</v>
      </c>
      <c r="N130" s="223">
        <v>1892.38273</v>
      </c>
      <c r="O130" s="142"/>
      <c r="P130" s="149"/>
      <c r="Q130" s="149"/>
      <c r="R130" s="149"/>
      <c r="S130" s="142"/>
      <c r="T130" s="142"/>
      <c r="U130" s="142"/>
    </row>
    <row r="131" spans="1:21" s="137" customFormat="1" x14ac:dyDescent="0.2">
      <c r="A131" s="141"/>
      <c r="B131" s="218">
        <v>4195</v>
      </c>
      <c r="C131" s="219" t="s">
        <v>124</v>
      </c>
      <c r="D131" s="227">
        <v>77</v>
      </c>
      <c r="E131" s="230">
        <v>52</v>
      </c>
      <c r="F131" s="219">
        <v>8</v>
      </c>
      <c r="G131" s="219">
        <v>2</v>
      </c>
      <c r="H131" s="219">
        <v>7</v>
      </c>
      <c r="I131" s="219">
        <v>8</v>
      </c>
      <c r="J131" s="223">
        <v>4767.9753099999998</v>
      </c>
      <c r="K131" s="223">
        <v>76623.233399999997</v>
      </c>
      <c r="L131" s="223">
        <v>371.81942600000002</v>
      </c>
      <c r="M131" s="223">
        <v>31.873276000000001</v>
      </c>
      <c r="N131" s="223">
        <v>403.692702</v>
      </c>
      <c r="O131" s="142"/>
      <c r="P131" s="149"/>
      <c r="Q131" s="149"/>
      <c r="R131" s="149"/>
      <c r="S131" s="142"/>
      <c r="T131" s="142"/>
      <c r="U131" s="142"/>
    </row>
    <row r="132" spans="1:21" s="137" customFormat="1" x14ac:dyDescent="0.2">
      <c r="A132" s="141"/>
      <c r="B132" s="218">
        <v>4196</v>
      </c>
      <c r="C132" s="219" t="s">
        <v>125</v>
      </c>
      <c r="D132" s="227">
        <v>105</v>
      </c>
      <c r="E132" s="230">
        <v>65</v>
      </c>
      <c r="F132" s="219">
        <v>13</v>
      </c>
      <c r="G132" s="219">
        <v>7</v>
      </c>
      <c r="H132" s="219">
        <v>3</v>
      </c>
      <c r="I132" s="219">
        <v>17</v>
      </c>
      <c r="J132" s="223">
        <v>6228.9813599999998</v>
      </c>
      <c r="K132" s="223">
        <v>44254.0982</v>
      </c>
      <c r="L132" s="223">
        <v>495.94175899999999</v>
      </c>
      <c r="M132" s="223">
        <v>16.545952700000001</v>
      </c>
      <c r="N132" s="223">
        <v>512.48771199999999</v>
      </c>
      <c r="O132" s="142"/>
      <c r="P132" s="149"/>
      <c r="Q132" s="149"/>
      <c r="R132" s="149"/>
      <c r="S132" s="142"/>
      <c r="T132" s="142"/>
      <c r="U132" s="142"/>
    </row>
    <row r="133" spans="1:21" s="137" customFormat="1" x14ac:dyDescent="0.2">
      <c r="A133" s="141"/>
      <c r="B133" s="218">
        <v>4197</v>
      </c>
      <c r="C133" s="219" t="s">
        <v>126</v>
      </c>
      <c r="D133" s="227">
        <v>62</v>
      </c>
      <c r="E133" s="230">
        <v>42</v>
      </c>
      <c r="F133" s="219">
        <v>6</v>
      </c>
      <c r="G133" s="219">
        <v>1</v>
      </c>
      <c r="H133" s="219">
        <v>4</v>
      </c>
      <c r="I133" s="219">
        <v>9</v>
      </c>
      <c r="J133" s="223">
        <v>1077.5802900000001</v>
      </c>
      <c r="K133" s="223">
        <v>35384.078699999998</v>
      </c>
      <c r="L133" s="223">
        <v>76.721840400000005</v>
      </c>
      <c r="M133" s="223">
        <v>16.843882900000001</v>
      </c>
      <c r="N133" s="223">
        <v>93.565723300000002</v>
      </c>
      <c r="O133" s="142"/>
      <c r="P133" s="149"/>
      <c r="Q133" s="149"/>
      <c r="R133" s="149"/>
      <c r="S133" s="142"/>
      <c r="T133" s="142"/>
      <c r="U133" s="142"/>
    </row>
    <row r="134" spans="1:21" s="137" customFormat="1" x14ac:dyDescent="0.2">
      <c r="A134" s="141"/>
      <c r="B134" s="218">
        <v>4198</v>
      </c>
      <c r="C134" s="219" t="s">
        <v>127</v>
      </c>
      <c r="D134" s="227">
        <v>52</v>
      </c>
      <c r="E134" s="230">
        <v>29</v>
      </c>
      <c r="F134" s="219">
        <v>6</v>
      </c>
      <c r="G134" s="219">
        <v>4</v>
      </c>
      <c r="H134" s="219">
        <v>3</v>
      </c>
      <c r="I134" s="219">
        <v>10</v>
      </c>
      <c r="J134" s="223">
        <v>3825.5486900000001</v>
      </c>
      <c r="K134" s="223">
        <v>32815.204299999998</v>
      </c>
      <c r="L134" s="223">
        <v>315.48965700000002</v>
      </c>
      <c r="M134" s="223">
        <v>16.776134299999999</v>
      </c>
      <c r="N134" s="223">
        <v>332.26579199999998</v>
      </c>
      <c r="O134" s="142"/>
      <c r="P134" s="149"/>
      <c r="Q134" s="149"/>
      <c r="R134" s="149"/>
      <c r="S134" s="142"/>
      <c r="T134" s="142"/>
      <c r="U134" s="142"/>
    </row>
    <row r="135" spans="1:21" s="137" customFormat="1" x14ac:dyDescent="0.2">
      <c r="A135" s="141"/>
      <c r="B135" s="218">
        <v>4199</v>
      </c>
      <c r="C135" s="219" t="s">
        <v>520</v>
      </c>
      <c r="D135" s="227">
        <v>45</v>
      </c>
      <c r="E135" s="230">
        <v>23</v>
      </c>
      <c r="F135" s="219">
        <v>1</v>
      </c>
      <c r="G135" s="219">
        <v>6</v>
      </c>
      <c r="H135" s="219">
        <v>6</v>
      </c>
      <c r="I135" s="219">
        <v>9</v>
      </c>
      <c r="J135" s="223">
        <v>13879.804899999999</v>
      </c>
      <c r="K135" s="223">
        <v>38337.891900000002</v>
      </c>
      <c r="L135" s="223">
        <v>1228.6194499999999</v>
      </c>
      <c r="M135" s="223">
        <v>7.0702814800000002</v>
      </c>
      <c r="N135" s="223">
        <v>1235.6897300000001</v>
      </c>
      <c r="O135" s="142"/>
      <c r="P135" s="149"/>
      <c r="Q135" s="149"/>
      <c r="R135" s="149"/>
      <c r="S135" s="142"/>
      <c r="T135" s="142"/>
      <c r="U135" s="142"/>
    </row>
    <row r="136" spans="1:21" s="137" customFormat="1" x14ac:dyDescent="0.2">
      <c r="A136" s="141"/>
      <c r="B136" s="218">
        <v>4200</v>
      </c>
      <c r="C136" s="219" t="s">
        <v>128</v>
      </c>
      <c r="D136" s="227">
        <v>244</v>
      </c>
      <c r="E136" s="230">
        <v>165</v>
      </c>
      <c r="F136" s="219">
        <v>32</v>
      </c>
      <c r="G136" s="219">
        <v>12</v>
      </c>
      <c r="H136" s="219">
        <v>17</v>
      </c>
      <c r="I136" s="219">
        <v>18</v>
      </c>
      <c r="J136" s="223">
        <v>37096.972800000003</v>
      </c>
      <c r="K136" s="223">
        <v>280694.85600000003</v>
      </c>
      <c r="L136" s="223">
        <v>3150.8482100000001</v>
      </c>
      <c r="M136" s="223">
        <v>55.394605200000001</v>
      </c>
      <c r="N136" s="223">
        <v>3206.2428100000002</v>
      </c>
      <c r="O136" s="142"/>
      <c r="P136" s="149"/>
      <c r="Q136" s="149"/>
      <c r="R136" s="149"/>
      <c r="S136" s="142"/>
      <c r="T136" s="142"/>
      <c r="U136" s="142"/>
    </row>
    <row r="137" spans="1:21" s="137" customFormat="1" x14ac:dyDescent="0.2">
      <c r="A137" s="141"/>
      <c r="B137" s="218">
        <v>4201</v>
      </c>
      <c r="C137" s="219" t="s">
        <v>7</v>
      </c>
      <c r="D137" s="227">
        <v>675</v>
      </c>
      <c r="E137" s="230">
        <v>451</v>
      </c>
      <c r="F137" s="219">
        <v>79</v>
      </c>
      <c r="G137" s="219">
        <v>50</v>
      </c>
      <c r="H137" s="219">
        <v>47</v>
      </c>
      <c r="I137" s="219">
        <v>48</v>
      </c>
      <c r="J137" s="223">
        <v>97943.9951</v>
      </c>
      <c r="K137" s="223">
        <v>967444.91</v>
      </c>
      <c r="L137" s="223">
        <v>8315.1470399999998</v>
      </c>
      <c r="M137" s="223">
        <v>443.72160200000002</v>
      </c>
      <c r="N137" s="223">
        <v>8758.8686400000006</v>
      </c>
      <c r="O137" s="142"/>
      <c r="P137" s="149"/>
      <c r="Q137" s="149"/>
      <c r="R137" s="149"/>
      <c r="S137" s="142"/>
      <c r="T137" s="142"/>
      <c r="U137" s="142"/>
    </row>
    <row r="138" spans="1:21" s="137" customFormat="1" x14ac:dyDescent="0.2">
      <c r="A138" s="141"/>
      <c r="B138" s="218">
        <v>4202</v>
      </c>
      <c r="C138" s="219" t="s">
        <v>129</v>
      </c>
      <c r="D138" s="227">
        <v>147</v>
      </c>
      <c r="E138" s="230">
        <v>105</v>
      </c>
      <c r="F138" s="219">
        <v>16</v>
      </c>
      <c r="G138" s="219">
        <v>7</v>
      </c>
      <c r="H138" s="219">
        <v>9</v>
      </c>
      <c r="I138" s="219">
        <v>10</v>
      </c>
      <c r="J138" s="223">
        <v>5088.8190800000002</v>
      </c>
      <c r="K138" s="223">
        <v>101159.298</v>
      </c>
      <c r="L138" s="223">
        <v>395.97292599999997</v>
      </c>
      <c r="M138" s="223">
        <v>74.234440199999995</v>
      </c>
      <c r="N138" s="223">
        <v>470.20736699999998</v>
      </c>
      <c r="O138" s="142"/>
      <c r="P138" s="149"/>
      <c r="Q138" s="149"/>
      <c r="R138" s="149"/>
      <c r="S138" s="142"/>
      <c r="T138" s="142"/>
      <c r="U138" s="142"/>
    </row>
    <row r="139" spans="1:21" s="137" customFormat="1" x14ac:dyDescent="0.2">
      <c r="A139" s="141"/>
      <c r="B139" s="218">
        <v>4203</v>
      </c>
      <c r="C139" s="219" t="s">
        <v>130</v>
      </c>
      <c r="D139" s="227">
        <v>201</v>
      </c>
      <c r="E139" s="230">
        <v>133</v>
      </c>
      <c r="F139" s="219">
        <v>23</v>
      </c>
      <c r="G139" s="219">
        <v>14</v>
      </c>
      <c r="H139" s="219">
        <v>8</v>
      </c>
      <c r="I139" s="219">
        <v>23</v>
      </c>
      <c r="J139" s="223">
        <v>41316.763400000003</v>
      </c>
      <c r="K139" s="223">
        <v>245229.86600000001</v>
      </c>
      <c r="L139" s="223">
        <v>3571.86949</v>
      </c>
      <c r="M139" s="223">
        <v>57.846718699999997</v>
      </c>
      <c r="N139" s="223">
        <v>3629.71621</v>
      </c>
      <c r="O139" s="142"/>
      <c r="P139" s="149"/>
      <c r="Q139" s="149"/>
      <c r="R139" s="149"/>
      <c r="S139" s="142"/>
      <c r="T139" s="142"/>
      <c r="U139" s="142"/>
    </row>
    <row r="140" spans="1:21" s="137" customFormat="1" x14ac:dyDescent="0.2">
      <c r="A140" s="141"/>
      <c r="B140" s="218">
        <v>4204</v>
      </c>
      <c r="C140" s="219" t="s">
        <v>131</v>
      </c>
      <c r="D140" s="227">
        <v>171</v>
      </c>
      <c r="E140" s="230">
        <v>100</v>
      </c>
      <c r="F140" s="219">
        <v>28</v>
      </c>
      <c r="G140" s="219">
        <v>12</v>
      </c>
      <c r="H140" s="219">
        <v>12</v>
      </c>
      <c r="I140" s="219">
        <v>19</v>
      </c>
      <c r="J140" s="223">
        <v>21964.9696</v>
      </c>
      <c r="K140" s="223">
        <v>83694.247700000007</v>
      </c>
      <c r="L140" s="223">
        <v>1850.50657</v>
      </c>
      <c r="M140" s="223">
        <v>42.046377</v>
      </c>
      <c r="N140" s="223">
        <v>1892.55295</v>
      </c>
      <c r="O140" s="142"/>
      <c r="P140" s="149"/>
      <c r="Q140" s="149"/>
      <c r="R140" s="149"/>
      <c r="S140" s="142"/>
      <c r="T140" s="142"/>
      <c r="U140" s="142"/>
    </row>
    <row r="141" spans="1:21" s="137" customFormat="1" x14ac:dyDescent="0.2">
      <c r="A141" s="141"/>
      <c r="B141" s="218">
        <v>4205</v>
      </c>
      <c r="C141" s="219" t="s">
        <v>132</v>
      </c>
      <c r="D141" s="227">
        <v>145</v>
      </c>
      <c r="E141" s="230">
        <v>89</v>
      </c>
      <c r="F141" s="219">
        <v>19</v>
      </c>
      <c r="G141" s="219">
        <v>7</v>
      </c>
      <c r="H141" s="219">
        <v>6</v>
      </c>
      <c r="I141" s="219">
        <v>24</v>
      </c>
      <c r="J141" s="223">
        <v>7798.2025100000001</v>
      </c>
      <c r="K141" s="223">
        <v>58695.415300000001</v>
      </c>
      <c r="L141" s="223">
        <v>611.31269099999997</v>
      </c>
      <c r="M141" s="223">
        <v>33.402017999999998</v>
      </c>
      <c r="N141" s="223">
        <v>644.71470899999997</v>
      </c>
      <c r="O141" s="142"/>
      <c r="P141" s="149"/>
      <c r="Q141" s="149"/>
      <c r="R141" s="149"/>
      <c r="S141" s="142"/>
      <c r="T141" s="142"/>
      <c r="U141" s="142"/>
    </row>
    <row r="142" spans="1:21" s="137" customFormat="1" x14ac:dyDescent="0.2">
      <c r="A142" s="141"/>
      <c r="B142" s="218">
        <v>4206</v>
      </c>
      <c r="C142" s="219" t="s">
        <v>133</v>
      </c>
      <c r="D142" s="227">
        <v>236</v>
      </c>
      <c r="E142" s="230">
        <v>156</v>
      </c>
      <c r="F142" s="219">
        <v>25</v>
      </c>
      <c r="G142" s="219">
        <v>14</v>
      </c>
      <c r="H142" s="219">
        <v>16</v>
      </c>
      <c r="I142" s="219">
        <v>25</v>
      </c>
      <c r="J142" s="223">
        <v>18247.493200000001</v>
      </c>
      <c r="K142" s="223">
        <v>231360.88500000001</v>
      </c>
      <c r="L142" s="223">
        <v>1431.65202</v>
      </c>
      <c r="M142" s="223">
        <v>73.163205500000004</v>
      </c>
      <c r="N142" s="223">
        <v>1504.8152299999999</v>
      </c>
      <c r="O142" s="142"/>
      <c r="P142" s="149"/>
      <c r="Q142" s="149"/>
      <c r="R142" s="149"/>
      <c r="S142" s="142"/>
      <c r="T142" s="142"/>
      <c r="U142" s="142"/>
    </row>
    <row r="143" spans="1:21" s="137" customFormat="1" x14ac:dyDescent="0.2">
      <c r="A143" s="141"/>
      <c r="B143" s="218">
        <v>4207</v>
      </c>
      <c r="C143" s="219" t="s">
        <v>134</v>
      </c>
      <c r="D143" s="227">
        <v>124</v>
      </c>
      <c r="E143" s="230">
        <v>66</v>
      </c>
      <c r="F143" s="219">
        <v>20</v>
      </c>
      <c r="G143" s="219">
        <v>7</v>
      </c>
      <c r="H143" s="219">
        <v>15</v>
      </c>
      <c r="I143" s="219">
        <v>16</v>
      </c>
      <c r="J143" s="223">
        <v>11935.2943</v>
      </c>
      <c r="K143" s="223">
        <v>135908.342</v>
      </c>
      <c r="L143" s="223">
        <v>994.60370799999998</v>
      </c>
      <c r="M143" s="223">
        <v>34.151996099999998</v>
      </c>
      <c r="N143" s="223">
        <v>1028.7556999999999</v>
      </c>
      <c r="O143" s="142"/>
      <c r="P143" s="149"/>
      <c r="Q143" s="149"/>
      <c r="R143" s="149"/>
      <c r="S143" s="142"/>
      <c r="T143" s="142"/>
      <c r="U143" s="142"/>
    </row>
    <row r="144" spans="1:21" s="137" customFormat="1" x14ac:dyDescent="0.2">
      <c r="A144" s="141"/>
      <c r="B144" s="218">
        <v>4208</v>
      </c>
      <c r="C144" s="219" t="s">
        <v>135</v>
      </c>
      <c r="D144" s="227">
        <v>186</v>
      </c>
      <c r="E144" s="230">
        <v>135</v>
      </c>
      <c r="F144" s="219">
        <v>15</v>
      </c>
      <c r="G144" s="219">
        <v>14</v>
      </c>
      <c r="H144" s="219">
        <v>11</v>
      </c>
      <c r="I144" s="219">
        <v>11</v>
      </c>
      <c r="J144" s="223">
        <v>9037.9695800000009</v>
      </c>
      <c r="K144" s="223">
        <v>109606.77800000001</v>
      </c>
      <c r="L144" s="223">
        <v>694.83339999999998</v>
      </c>
      <c r="M144" s="223">
        <v>61.930703000000001</v>
      </c>
      <c r="N144" s="223">
        <v>756.76410299999998</v>
      </c>
      <c r="O144" s="142"/>
      <c r="P144" s="149"/>
      <c r="Q144" s="149"/>
      <c r="R144" s="149"/>
      <c r="S144" s="142"/>
      <c r="T144" s="142"/>
      <c r="U144" s="142"/>
    </row>
    <row r="145" spans="1:21" s="137" customFormat="1" x14ac:dyDescent="0.2">
      <c r="A145" s="141"/>
      <c r="B145" s="218">
        <v>4209</v>
      </c>
      <c r="C145" s="219" t="s">
        <v>136</v>
      </c>
      <c r="D145" s="227">
        <v>250</v>
      </c>
      <c r="E145" s="230">
        <v>172</v>
      </c>
      <c r="F145" s="219">
        <v>23</v>
      </c>
      <c r="G145" s="219">
        <v>19</v>
      </c>
      <c r="H145" s="219">
        <v>15</v>
      </c>
      <c r="I145" s="219">
        <v>21</v>
      </c>
      <c r="J145" s="223">
        <v>37289.612800000003</v>
      </c>
      <c r="K145" s="223">
        <v>221335.84899999999</v>
      </c>
      <c r="L145" s="223">
        <v>3127.62365</v>
      </c>
      <c r="M145" s="223">
        <v>65.8234171</v>
      </c>
      <c r="N145" s="223">
        <v>3193.4470700000002</v>
      </c>
      <c r="O145" s="142"/>
      <c r="P145" s="149"/>
      <c r="Q145" s="149"/>
      <c r="R145" s="149"/>
      <c r="S145" s="142"/>
      <c r="T145" s="142"/>
      <c r="U145" s="142"/>
    </row>
    <row r="146" spans="1:21" s="137" customFormat="1" x14ac:dyDescent="0.2">
      <c r="A146" s="141"/>
      <c r="B146" s="218">
        <v>4210</v>
      </c>
      <c r="C146" s="219" t="s">
        <v>137</v>
      </c>
      <c r="D146" s="227">
        <v>92</v>
      </c>
      <c r="E146" s="230">
        <v>44</v>
      </c>
      <c r="F146" s="219">
        <v>9</v>
      </c>
      <c r="G146" s="219">
        <v>12</v>
      </c>
      <c r="H146" s="219">
        <v>12</v>
      </c>
      <c r="I146" s="219">
        <v>15</v>
      </c>
      <c r="J146" s="223">
        <v>4735.41867</v>
      </c>
      <c r="K146" s="223">
        <v>60395.386899999998</v>
      </c>
      <c r="L146" s="223">
        <v>378.82818600000002</v>
      </c>
      <c r="M146" s="223">
        <v>20.327282400000001</v>
      </c>
      <c r="N146" s="223">
        <v>399.15546799999998</v>
      </c>
      <c r="O146" s="142"/>
      <c r="P146" s="149"/>
      <c r="Q146" s="149"/>
      <c r="R146" s="149"/>
      <c r="S146" s="142"/>
      <c r="T146" s="142"/>
      <c r="U146" s="142"/>
    </row>
    <row r="147" spans="1:21" s="137" customFormat="1" x14ac:dyDescent="0.2">
      <c r="A147" s="141"/>
      <c r="B147" s="218">
        <v>4221</v>
      </c>
      <c r="C147" s="219" t="s">
        <v>138</v>
      </c>
      <c r="D147" s="227">
        <v>25</v>
      </c>
      <c r="E147" s="230">
        <v>19</v>
      </c>
      <c r="F147" s="219">
        <v>1</v>
      </c>
      <c r="G147" s="219">
        <v>1</v>
      </c>
      <c r="H147" s="219">
        <v>1</v>
      </c>
      <c r="I147" s="219">
        <v>3</v>
      </c>
      <c r="J147" s="223">
        <v>1632.6977099999999</v>
      </c>
      <c r="K147" s="223">
        <v>12083.4709</v>
      </c>
      <c r="L147" s="223">
        <v>125.10798800000001</v>
      </c>
      <c r="M147" s="223">
        <v>5.8134450800000002</v>
      </c>
      <c r="N147" s="223">
        <v>130.92143300000001</v>
      </c>
      <c r="O147" s="142"/>
      <c r="P147" s="149"/>
      <c r="Q147" s="149"/>
      <c r="R147" s="149"/>
      <c r="S147" s="142"/>
      <c r="T147" s="142"/>
      <c r="U147" s="142"/>
    </row>
    <row r="148" spans="1:21" s="137" customFormat="1" x14ac:dyDescent="0.2">
      <c r="A148" s="141"/>
      <c r="B148" s="218">
        <v>4222</v>
      </c>
      <c r="C148" s="219" t="s">
        <v>139</v>
      </c>
      <c r="D148" s="227">
        <v>52</v>
      </c>
      <c r="E148" s="230">
        <v>27</v>
      </c>
      <c r="F148" s="219">
        <v>4</v>
      </c>
      <c r="G148" s="219">
        <v>7</v>
      </c>
      <c r="H148" s="219">
        <v>6</v>
      </c>
      <c r="I148" s="219">
        <v>8</v>
      </c>
      <c r="J148" s="223">
        <v>791.50967100000003</v>
      </c>
      <c r="K148" s="223">
        <v>11615.194600000001</v>
      </c>
      <c r="L148" s="223">
        <v>56.955967899999997</v>
      </c>
      <c r="M148" s="223">
        <v>12.967732699999999</v>
      </c>
      <c r="N148" s="223">
        <v>69.923700600000004</v>
      </c>
      <c r="O148" s="142"/>
      <c r="P148" s="149"/>
      <c r="Q148" s="149"/>
      <c r="R148" s="149"/>
      <c r="S148" s="142"/>
      <c r="T148" s="142"/>
      <c r="U148" s="142"/>
    </row>
    <row r="149" spans="1:21" s="137" customFormat="1" x14ac:dyDescent="0.2">
      <c r="A149" s="141"/>
      <c r="B149" s="218">
        <v>4223</v>
      </c>
      <c r="C149" s="219" t="s">
        <v>140</v>
      </c>
      <c r="D149" s="227">
        <v>70</v>
      </c>
      <c r="E149" s="230">
        <v>46</v>
      </c>
      <c r="F149" s="219">
        <v>6</v>
      </c>
      <c r="G149" s="219">
        <v>5</v>
      </c>
      <c r="H149" s="219">
        <v>2</v>
      </c>
      <c r="I149" s="219">
        <v>11</v>
      </c>
      <c r="J149" s="223">
        <v>4133.9265800000003</v>
      </c>
      <c r="K149" s="223">
        <v>46688.6711</v>
      </c>
      <c r="L149" s="223">
        <v>311.25354700000003</v>
      </c>
      <c r="M149" s="223">
        <v>9.5110420100000006</v>
      </c>
      <c r="N149" s="223">
        <v>320.764589</v>
      </c>
      <c r="O149" s="142"/>
      <c r="P149" s="149"/>
      <c r="Q149" s="149"/>
      <c r="R149" s="149"/>
      <c r="S149" s="142"/>
      <c r="T149" s="142"/>
      <c r="U149" s="142"/>
    </row>
    <row r="150" spans="1:21" s="137" customFormat="1" x14ac:dyDescent="0.2">
      <c r="A150" s="141"/>
      <c r="B150" s="218">
        <v>4224</v>
      </c>
      <c r="C150" s="219" t="s">
        <v>141</v>
      </c>
      <c r="D150" s="227">
        <v>50</v>
      </c>
      <c r="E150" s="230">
        <v>36</v>
      </c>
      <c r="F150" s="219">
        <v>5</v>
      </c>
      <c r="G150" s="219">
        <v>1</v>
      </c>
      <c r="H150" s="75">
        <v>0</v>
      </c>
      <c r="I150" s="219">
        <v>8</v>
      </c>
      <c r="J150" s="223">
        <v>3470.00119</v>
      </c>
      <c r="K150" s="223">
        <v>27081.7284</v>
      </c>
      <c r="L150" s="223">
        <v>274.38644699999998</v>
      </c>
      <c r="M150" s="223">
        <v>10.1071122</v>
      </c>
      <c r="N150" s="223">
        <v>284.49356</v>
      </c>
      <c r="O150" s="142"/>
      <c r="P150" s="149"/>
      <c r="Q150" s="149"/>
      <c r="R150" s="149"/>
      <c r="S150" s="142"/>
      <c r="T150" s="142"/>
      <c r="U150" s="142"/>
    </row>
    <row r="151" spans="1:21" s="137" customFormat="1" x14ac:dyDescent="0.2">
      <c r="A151" s="141"/>
      <c r="B151" s="218">
        <v>4226</v>
      </c>
      <c r="C151" s="219" t="s">
        <v>142</v>
      </c>
      <c r="D151" s="227">
        <v>22</v>
      </c>
      <c r="E151" s="230">
        <v>16</v>
      </c>
      <c r="F151" s="219">
        <v>1</v>
      </c>
      <c r="G151" s="75">
        <v>0</v>
      </c>
      <c r="H151" s="219">
        <v>1</v>
      </c>
      <c r="I151" s="219">
        <v>4</v>
      </c>
      <c r="J151" s="223">
        <v>1310.66338</v>
      </c>
      <c r="K151" s="223">
        <v>9770.2237499999992</v>
      </c>
      <c r="L151" s="223">
        <v>99.663869300000002</v>
      </c>
      <c r="M151" s="223">
        <v>9.4615893599999996</v>
      </c>
      <c r="N151" s="223">
        <v>109.12545900000001</v>
      </c>
      <c r="O151" s="142"/>
      <c r="P151" s="149"/>
      <c r="Q151" s="149"/>
      <c r="R151" s="149"/>
      <c r="S151" s="142"/>
      <c r="T151" s="142"/>
      <c r="U151" s="142"/>
    </row>
    <row r="152" spans="1:21" s="137" customFormat="1" x14ac:dyDescent="0.2">
      <c r="A152" s="141"/>
      <c r="B152" s="218">
        <v>4227</v>
      </c>
      <c r="C152" s="219" t="s">
        <v>143</v>
      </c>
      <c r="D152" s="227">
        <v>23</v>
      </c>
      <c r="E152" s="230">
        <v>14</v>
      </c>
      <c r="F152" s="219">
        <v>5</v>
      </c>
      <c r="G152" s="219">
        <v>1</v>
      </c>
      <c r="H152" s="75">
        <v>0</v>
      </c>
      <c r="I152" s="219">
        <v>3</v>
      </c>
      <c r="J152" s="223">
        <v>227.45953800000001</v>
      </c>
      <c r="K152" s="223">
        <v>8910.89444</v>
      </c>
      <c r="L152" s="223">
        <v>15.058687600000001</v>
      </c>
      <c r="M152" s="223">
        <v>11.2654482</v>
      </c>
      <c r="N152" s="223">
        <v>26.324135699999999</v>
      </c>
      <c r="O152" s="142"/>
      <c r="P152" s="149"/>
      <c r="Q152" s="149"/>
      <c r="R152" s="149"/>
      <c r="S152" s="142"/>
      <c r="T152" s="142"/>
      <c r="U152" s="142"/>
    </row>
    <row r="153" spans="1:21" s="137" customFormat="1" x14ac:dyDescent="0.2">
      <c r="A153" s="141"/>
      <c r="B153" s="218">
        <v>4228</v>
      </c>
      <c r="C153" s="219" t="s">
        <v>144</v>
      </c>
      <c r="D153" s="227">
        <v>117</v>
      </c>
      <c r="E153" s="230">
        <v>71</v>
      </c>
      <c r="F153" s="219">
        <v>21</v>
      </c>
      <c r="G153" s="219">
        <v>7</v>
      </c>
      <c r="H153" s="219">
        <v>7</v>
      </c>
      <c r="I153" s="219">
        <v>11</v>
      </c>
      <c r="J153" s="223">
        <v>10046.904699999999</v>
      </c>
      <c r="K153" s="223">
        <v>90969.277700000006</v>
      </c>
      <c r="L153" s="223">
        <v>814.074613</v>
      </c>
      <c r="M153" s="223">
        <v>31.796482600000001</v>
      </c>
      <c r="N153" s="223">
        <v>845.87109499999997</v>
      </c>
      <c r="O153" s="142"/>
      <c r="P153" s="149"/>
      <c r="Q153" s="149"/>
      <c r="R153" s="149"/>
      <c r="S153" s="142"/>
      <c r="T153" s="142"/>
      <c r="U153" s="142"/>
    </row>
    <row r="154" spans="1:21" s="137" customFormat="1" x14ac:dyDescent="0.2">
      <c r="A154" s="141"/>
      <c r="B154" s="218">
        <v>4229</v>
      </c>
      <c r="C154" s="219" t="s">
        <v>145</v>
      </c>
      <c r="D154" s="227">
        <v>33</v>
      </c>
      <c r="E154" s="230">
        <v>16</v>
      </c>
      <c r="F154" s="219">
        <v>6</v>
      </c>
      <c r="G154" s="219">
        <v>4</v>
      </c>
      <c r="H154" s="219">
        <v>1</v>
      </c>
      <c r="I154" s="219">
        <v>6</v>
      </c>
      <c r="J154" s="223">
        <v>2445.0428200000001</v>
      </c>
      <c r="K154" s="223">
        <v>24412.9539</v>
      </c>
      <c r="L154" s="223">
        <v>199.426851</v>
      </c>
      <c r="M154" s="223">
        <v>5.1250956900000002</v>
      </c>
      <c r="N154" s="223">
        <v>204.55194700000001</v>
      </c>
      <c r="O154" s="142"/>
      <c r="P154" s="149"/>
      <c r="Q154" s="149"/>
      <c r="R154" s="149"/>
      <c r="S154" s="142"/>
      <c r="T154" s="142"/>
      <c r="U154" s="142"/>
    </row>
    <row r="155" spans="1:21" s="137" customFormat="1" x14ac:dyDescent="0.2">
      <c r="A155" s="141"/>
      <c r="B155" s="218">
        <v>4230</v>
      </c>
      <c r="C155" s="219" t="s">
        <v>146</v>
      </c>
      <c r="D155" s="227">
        <v>44</v>
      </c>
      <c r="E155" s="230">
        <v>31</v>
      </c>
      <c r="F155" s="219">
        <v>7</v>
      </c>
      <c r="G155" s="219">
        <v>1</v>
      </c>
      <c r="H155" s="219">
        <v>1</v>
      </c>
      <c r="I155" s="219">
        <v>4</v>
      </c>
      <c r="J155" s="223">
        <v>1163.32963</v>
      </c>
      <c r="K155" s="223">
        <v>15980.0682</v>
      </c>
      <c r="L155" s="223">
        <v>86.610425800000002</v>
      </c>
      <c r="M155" s="223">
        <v>15.0803498</v>
      </c>
      <c r="N155" s="223">
        <v>101.690776</v>
      </c>
      <c r="O155" s="142"/>
      <c r="P155" s="149"/>
      <c r="Q155" s="149"/>
      <c r="R155" s="149"/>
      <c r="S155" s="142"/>
      <c r="T155" s="142"/>
      <c r="U155" s="142"/>
    </row>
    <row r="156" spans="1:21" s="137" customFormat="1" x14ac:dyDescent="0.2">
      <c r="A156" s="141"/>
      <c r="B156" s="218">
        <v>4231</v>
      </c>
      <c r="C156" s="219" t="s">
        <v>147</v>
      </c>
      <c r="D156" s="227">
        <v>42</v>
      </c>
      <c r="E156" s="230">
        <v>26</v>
      </c>
      <c r="F156" s="219">
        <v>5</v>
      </c>
      <c r="G156" s="219">
        <v>3</v>
      </c>
      <c r="H156" s="219">
        <v>1</v>
      </c>
      <c r="I156" s="219">
        <v>7</v>
      </c>
      <c r="J156" s="223">
        <v>2690.74667</v>
      </c>
      <c r="K156" s="223">
        <v>27118.77</v>
      </c>
      <c r="L156" s="223">
        <v>210.79047499999999</v>
      </c>
      <c r="M156" s="223">
        <v>6.1980064500000003</v>
      </c>
      <c r="N156" s="223">
        <v>216.98848100000001</v>
      </c>
      <c r="O156" s="142"/>
      <c r="P156" s="149"/>
      <c r="Q156" s="149"/>
      <c r="R156" s="149"/>
      <c r="S156" s="142"/>
      <c r="T156" s="142"/>
      <c r="U156" s="142"/>
    </row>
    <row r="157" spans="1:21" s="137" customFormat="1" x14ac:dyDescent="0.2">
      <c r="A157" s="141"/>
      <c r="B157" s="218">
        <v>4232</v>
      </c>
      <c r="C157" s="219" t="s">
        <v>148</v>
      </c>
      <c r="D157" s="227">
        <v>9</v>
      </c>
      <c r="E157" s="230">
        <v>6</v>
      </c>
      <c r="F157" s="219">
        <v>1</v>
      </c>
      <c r="G157" s="75">
        <v>0</v>
      </c>
      <c r="H157" s="75">
        <v>0</v>
      </c>
      <c r="I157" s="219">
        <v>2</v>
      </c>
      <c r="J157" s="223">
        <v>119.051041</v>
      </c>
      <c r="K157" s="223">
        <v>1413.0155400000001</v>
      </c>
      <c r="L157" s="223">
        <v>7.4182763500000002</v>
      </c>
      <c r="M157" s="223">
        <v>0.60055000000000003</v>
      </c>
      <c r="N157" s="223">
        <v>8.0188263499999994</v>
      </c>
      <c r="O157" s="142"/>
      <c r="P157" s="149"/>
      <c r="Q157" s="149"/>
      <c r="R157" s="149"/>
      <c r="S157" s="142"/>
      <c r="T157" s="142"/>
      <c r="U157" s="142"/>
    </row>
    <row r="158" spans="1:21" s="137" customFormat="1" x14ac:dyDescent="0.2">
      <c r="A158" s="141"/>
      <c r="B158" s="218">
        <v>4233</v>
      </c>
      <c r="C158" s="219" t="s">
        <v>149</v>
      </c>
      <c r="D158" s="227">
        <v>13</v>
      </c>
      <c r="E158" s="230">
        <v>9</v>
      </c>
      <c r="F158" s="75">
        <v>0</v>
      </c>
      <c r="G158" s="219">
        <v>2</v>
      </c>
      <c r="H158" s="75">
        <v>0</v>
      </c>
      <c r="I158" s="219">
        <v>2</v>
      </c>
      <c r="J158" s="223">
        <v>183.698654</v>
      </c>
      <c r="K158" s="223">
        <v>3857.04277</v>
      </c>
      <c r="L158" s="223">
        <v>12.1580365</v>
      </c>
      <c r="M158" s="223">
        <v>3.5279276199999998</v>
      </c>
      <c r="N158" s="223">
        <v>15.6859641</v>
      </c>
      <c r="O158" s="142"/>
      <c r="P158" s="149"/>
      <c r="Q158" s="149"/>
      <c r="R158" s="149"/>
      <c r="S158" s="142"/>
      <c r="T158" s="142"/>
      <c r="U158" s="142"/>
    </row>
    <row r="159" spans="1:21" s="137" customFormat="1" x14ac:dyDescent="0.2">
      <c r="A159" s="141"/>
      <c r="B159" s="218">
        <v>4234</v>
      </c>
      <c r="C159" s="219" t="s">
        <v>150</v>
      </c>
      <c r="D159" s="227">
        <v>155</v>
      </c>
      <c r="E159" s="230">
        <v>114</v>
      </c>
      <c r="F159" s="219">
        <v>16</v>
      </c>
      <c r="G159" s="219">
        <v>8</v>
      </c>
      <c r="H159" s="219">
        <v>5</v>
      </c>
      <c r="I159" s="219">
        <v>12</v>
      </c>
      <c r="J159" s="223">
        <v>19819.1266</v>
      </c>
      <c r="K159" s="223">
        <v>122143.609</v>
      </c>
      <c r="L159" s="223">
        <v>1603.61348</v>
      </c>
      <c r="M159" s="223">
        <v>31.6361551</v>
      </c>
      <c r="N159" s="223">
        <v>1635.24963</v>
      </c>
      <c r="O159" s="142"/>
      <c r="P159" s="149"/>
      <c r="Q159" s="149"/>
      <c r="R159" s="149"/>
      <c r="S159" s="142"/>
      <c r="T159" s="142"/>
      <c r="U159" s="142"/>
    </row>
    <row r="160" spans="1:21" s="137" customFormat="1" x14ac:dyDescent="0.2">
      <c r="A160" s="141"/>
      <c r="B160" s="218">
        <v>4235</v>
      </c>
      <c r="C160" s="219" t="s">
        <v>151</v>
      </c>
      <c r="D160" s="227">
        <v>43</v>
      </c>
      <c r="E160" s="230">
        <v>25</v>
      </c>
      <c r="F160" s="219">
        <v>4</v>
      </c>
      <c r="G160" s="219">
        <v>4</v>
      </c>
      <c r="H160" s="219">
        <v>1</v>
      </c>
      <c r="I160" s="219">
        <v>9</v>
      </c>
      <c r="J160" s="223">
        <v>1841.9326100000001</v>
      </c>
      <c r="K160" s="223">
        <v>17524.1973</v>
      </c>
      <c r="L160" s="223">
        <v>134.899</v>
      </c>
      <c r="M160" s="223">
        <v>8.0892479900000005</v>
      </c>
      <c r="N160" s="223">
        <v>142.988248</v>
      </c>
      <c r="O160" s="142"/>
      <c r="P160" s="149"/>
      <c r="Q160" s="149"/>
      <c r="R160" s="149"/>
      <c r="S160" s="142"/>
      <c r="T160" s="142"/>
      <c r="U160" s="142"/>
    </row>
    <row r="161" spans="1:21" s="137" customFormat="1" x14ac:dyDescent="0.2">
      <c r="A161" s="141"/>
      <c r="B161" s="218">
        <v>4236</v>
      </c>
      <c r="C161" s="219" t="s">
        <v>521</v>
      </c>
      <c r="D161" s="227">
        <v>362</v>
      </c>
      <c r="E161" s="230">
        <v>264</v>
      </c>
      <c r="F161" s="219">
        <v>35</v>
      </c>
      <c r="G161" s="219">
        <v>21</v>
      </c>
      <c r="H161" s="219">
        <v>12</v>
      </c>
      <c r="I161" s="219">
        <v>30</v>
      </c>
      <c r="J161" s="223">
        <v>33940.319799999997</v>
      </c>
      <c r="K161" s="223">
        <v>300506.82199999999</v>
      </c>
      <c r="L161" s="223">
        <v>2735.9454700000001</v>
      </c>
      <c r="M161" s="223">
        <v>126.50050899999999</v>
      </c>
      <c r="N161" s="223">
        <v>2862.44598</v>
      </c>
      <c r="O161" s="142"/>
      <c r="P161" s="149"/>
      <c r="Q161" s="149"/>
      <c r="R161" s="149"/>
      <c r="S161" s="142"/>
      <c r="T161" s="142"/>
      <c r="U161" s="142"/>
    </row>
    <row r="162" spans="1:21" s="137" customFormat="1" x14ac:dyDescent="0.2">
      <c r="A162" s="141"/>
      <c r="B162" s="218">
        <v>4237</v>
      </c>
      <c r="C162" s="219" t="s">
        <v>152</v>
      </c>
      <c r="D162" s="227">
        <v>61</v>
      </c>
      <c r="E162" s="230">
        <v>38</v>
      </c>
      <c r="F162" s="219">
        <v>7</v>
      </c>
      <c r="G162" s="219">
        <v>3</v>
      </c>
      <c r="H162" s="219">
        <v>4</v>
      </c>
      <c r="I162" s="219">
        <v>9</v>
      </c>
      <c r="J162" s="223">
        <v>7150.55897</v>
      </c>
      <c r="K162" s="223">
        <v>27810.0471</v>
      </c>
      <c r="L162" s="223">
        <v>594.17416800000001</v>
      </c>
      <c r="M162" s="223">
        <v>12.0984414</v>
      </c>
      <c r="N162" s="223">
        <v>606.27260899999999</v>
      </c>
      <c r="O162" s="142"/>
      <c r="P162" s="149"/>
      <c r="Q162" s="149"/>
      <c r="R162" s="149"/>
      <c r="S162" s="142"/>
      <c r="T162" s="142"/>
      <c r="U162" s="142"/>
    </row>
    <row r="163" spans="1:21" s="137" customFormat="1" x14ac:dyDescent="0.2">
      <c r="A163" s="141"/>
      <c r="B163" s="218">
        <v>4238</v>
      </c>
      <c r="C163" s="219" t="s">
        <v>153</v>
      </c>
      <c r="D163" s="227">
        <v>26</v>
      </c>
      <c r="E163" s="230">
        <v>13</v>
      </c>
      <c r="F163" s="219">
        <v>4</v>
      </c>
      <c r="G163" s="219">
        <v>1</v>
      </c>
      <c r="H163" s="75">
        <v>0</v>
      </c>
      <c r="I163" s="219">
        <v>8</v>
      </c>
      <c r="J163" s="223">
        <v>618.12635999999998</v>
      </c>
      <c r="K163" s="223">
        <v>8951.03802</v>
      </c>
      <c r="L163" s="223">
        <v>47.2547499</v>
      </c>
      <c r="M163" s="223">
        <v>6.3604296500000004</v>
      </c>
      <c r="N163" s="223">
        <v>53.615179599999998</v>
      </c>
      <c r="O163" s="142"/>
      <c r="P163" s="149"/>
      <c r="Q163" s="149"/>
      <c r="R163" s="149"/>
      <c r="S163" s="142"/>
      <c r="T163" s="142"/>
      <c r="U163" s="142"/>
    </row>
    <row r="164" spans="1:21" s="137" customFormat="1" x14ac:dyDescent="0.2">
      <c r="A164" s="141"/>
      <c r="B164" s="218">
        <v>4239</v>
      </c>
      <c r="C164" s="219" t="s">
        <v>154</v>
      </c>
      <c r="D164" s="227">
        <v>200</v>
      </c>
      <c r="E164" s="230">
        <v>159</v>
      </c>
      <c r="F164" s="219">
        <v>10</v>
      </c>
      <c r="G164" s="219">
        <v>11</v>
      </c>
      <c r="H164" s="219">
        <v>3</v>
      </c>
      <c r="I164" s="219">
        <v>17</v>
      </c>
      <c r="J164" s="223">
        <v>14282.591899999999</v>
      </c>
      <c r="K164" s="223">
        <v>158047.56299999999</v>
      </c>
      <c r="L164" s="223">
        <v>1134.8545799999999</v>
      </c>
      <c r="M164" s="223">
        <v>59.535832499999998</v>
      </c>
      <c r="N164" s="223">
        <v>1194.39041</v>
      </c>
      <c r="O164" s="142"/>
      <c r="P164" s="149"/>
      <c r="Q164" s="149"/>
      <c r="R164" s="149"/>
      <c r="S164" s="142"/>
      <c r="T164" s="142"/>
      <c r="U164" s="142"/>
    </row>
    <row r="165" spans="1:21" s="137" customFormat="1" x14ac:dyDescent="0.2">
      <c r="A165" s="141"/>
      <c r="B165" s="218">
        <v>4240</v>
      </c>
      <c r="C165" s="219" t="s">
        <v>155</v>
      </c>
      <c r="D165" s="227">
        <v>104</v>
      </c>
      <c r="E165" s="230">
        <v>65</v>
      </c>
      <c r="F165" s="219">
        <v>13</v>
      </c>
      <c r="G165" s="219">
        <v>11</v>
      </c>
      <c r="H165" s="219">
        <v>8</v>
      </c>
      <c r="I165" s="219">
        <v>7</v>
      </c>
      <c r="J165" s="223">
        <v>4292.3321100000003</v>
      </c>
      <c r="K165" s="223">
        <v>66816.829800000007</v>
      </c>
      <c r="L165" s="223">
        <v>332.020644</v>
      </c>
      <c r="M165" s="223">
        <v>52.238053800000003</v>
      </c>
      <c r="N165" s="223">
        <v>384.25869699999998</v>
      </c>
      <c r="O165" s="142"/>
      <c r="P165" s="149"/>
      <c r="Q165" s="149"/>
      <c r="R165" s="149"/>
      <c r="S165" s="142"/>
      <c r="T165" s="142"/>
      <c r="U165" s="142"/>
    </row>
    <row r="166" spans="1:21" s="137" customFormat="1" x14ac:dyDescent="0.2">
      <c r="A166" s="141"/>
      <c r="B166" s="218">
        <v>4251</v>
      </c>
      <c r="C166" s="219" t="s">
        <v>156</v>
      </c>
      <c r="D166" s="227">
        <v>25</v>
      </c>
      <c r="E166" s="230">
        <v>15</v>
      </c>
      <c r="F166" s="75">
        <v>0</v>
      </c>
      <c r="G166" s="219">
        <v>1</v>
      </c>
      <c r="H166" s="75">
        <v>0</v>
      </c>
      <c r="I166" s="219">
        <v>9</v>
      </c>
      <c r="J166" s="223">
        <v>354.89079199999998</v>
      </c>
      <c r="K166" s="223">
        <v>6408.2439199999999</v>
      </c>
      <c r="L166" s="223">
        <v>25.284868199999998</v>
      </c>
      <c r="M166" s="223">
        <v>4.8133054199999998</v>
      </c>
      <c r="N166" s="223">
        <v>30.098173599999999</v>
      </c>
      <c r="O166" s="142"/>
      <c r="P166" s="149"/>
      <c r="Q166" s="149"/>
      <c r="R166" s="149"/>
      <c r="S166" s="142"/>
      <c r="T166" s="142"/>
      <c r="U166" s="142"/>
    </row>
    <row r="167" spans="1:21" s="137" customFormat="1" x14ac:dyDescent="0.2">
      <c r="A167" s="141"/>
      <c r="B167" s="218">
        <v>4252</v>
      </c>
      <c r="C167" s="219" t="s">
        <v>157</v>
      </c>
      <c r="D167" s="227">
        <v>194</v>
      </c>
      <c r="E167" s="230">
        <v>142</v>
      </c>
      <c r="F167" s="219">
        <v>19</v>
      </c>
      <c r="G167" s="219">
        <v>6</v>
      </c>
      <c r="H167" s="219">
        <v>4</v>
      </c>
      <c r="I167" s="219">
        <v>23</v>
      </c>
      <c r="J167" s="223">
        <v>111045.167</v>
      </c>
      <c r="K167" s="223">
        <v>266126.17700000003</v>
      </c>
      <c r="L167" s="223">
        <v>9872.6706200000008</v>
      </c>
      <c r="M167" s="223">
        <v>123.468574</v>
      </c>
      <c r="N167" s="223">
        <v>9996.1391899999999</v>
      </c>
      <c r="O167" s="142"/>
      <c r="P167" s="149"/>
      <c r="Q167" s="149"/>
      <c r="R167" s="149"/>
      <c r="S167" s="142"/>
      <c r="T167" s="142"/>
      <c r="U167" s="142"/>
    </row>
    <row r="168" spans="1:21" s="137" customFormat="1" x14ac:dyDescent="0.2">
      <c r="A168" s="141"/>
      <c r="B168" s="218">
        <v>4253</v>
      </c>
      <c r="C168" s="219" t="s">
        <v>158</v>
      </c>
      <c r="D168" s="227">
        <v>130</v>
      </c>
      <c r="E168" s="230">
        <v>104</v>
      </c>
      <c r="F168" s="219">
        <v>7</v>
      </c>
      <c r="G168" s="219">
        <v>4</v>
      </c>
      <c r="H168" s="219">
        <v>7</v>
      </c>
      <c r="I168" s="219">
        <v>8</v>
      </c>
      <c r="J168" s="223">
        <v>6269.8590999999997</v>
      </c>
      <c r="K168" s="223">
        <v>49053.946100000001</v>
      </c>
      <c r="L168" s="223">
        <v>478.05831599999999</v>
      </c>
      <c r="M168" s="223">
        <v>38.5455428</v>
      </c>
      <c r="N168" s="223">
        <v>516.60385900000006</v>
      </c>
      <c r="O168" s="142"/>
      <c r="P168" s="149"/>
      <c r="Q168" s="149"/>
      <c r="R168" s="149"/>
      <c r="S168" s="142"/>
      <c r="T168" s="142"/>
      <c r="U168" s="142"/>
    </row>
    <row r="169" spans="1:21" s="137" customFormat="1" x14ac:dyDescent="0.2">
      <c r="A169" s="141"/>
      <c r="B169" s="218">
        <v>4254</v>
      </c>
      <c r="C169" s="219" t="s">
        <v>159</v>
      </c>
      <c r="D169" s="227">
        <v>410</v>
      </c>
      <c r="E169" s="230">
        <v>319</v>
      </c>
      <c r="F169" s="219">
        <v>32</v>
      </c>
      <c r="G169" s="219">
        <v>18</v>
      </c>
      <c r="H169" s="219">
        <v>13</v>
      </c>
      <c r="I169" s="219">
        <v>28</v>
      </c>
      <c r="J169" s="223">
        <v>37393.162199999999</v>
      </c>
      <c r="K169" s="223">
        <v>406099.55599999998</v>
      </c>
      <c r="L169" s="223">
        <v>3159.7085000000002</v>
      </c>
      <c r="M169" s="223">
        <v>185.729682</v>
      </c>
      <c r="N169" s="223">
        <v>3345.4381800000001</v>
      </c>
      <c r="O169" s="142"/>
      <c r="P169" s="149"/>
      <c r="Q169" s="149"/>
      <c r="R169" s="149"/>
      <c r="S169" s="142"/>
      <c r="T169" s="142"/>
      <c r="U169" s="142"/>
    </row>
    <row r="170" spans="1:21" s="137" customFormat="1" x14ac:dyDescent="0.2">
      <c r="A170" s="141"/>
      <c r="B170" s="218">
        <v>4255</v>
      </c>
      <c r="C170" s="219" t="s">
        <v>160</v>
      </c>
      <c r="D170" s="227">
        <v>55</v>
      </c>
      <c r="E170" s="230">
        <v>23</v>
      </c>
      <c r="F170" s="219">
        <v>7</v>
      </c>
      <c r="G170" s="219">
        <v>7</v>
      </c>
      <c r="H170" s="219">
        <v>7</v>
      </c>
      <c r="I170" s="219">
        <v>11</v>
      </c>
      <c r="J170" s="223">
        <v>2412.4041099999999</v>
      </c>
      <c r="K170" s="223">
        <v>17218.567899999998</v>
      </c>
      <c r="L170" s="223">
        <v>191.81017600000001</v>
      </c>
      <c r="M170" s="223">
        <v>5.6687570799999998</v>
      </c>
      <c r="N170" s="223">
        <v>197.47893300000001</v>
      </c>
      <c r="O170" s="142"/>
      <c r="P170" s="149"/>
      <c r="Q170" s="149"/>
      <c r="R170" s="149"/>
      <c r="S170" s="142"/>
      <c r="T170" s="142"/>
      <c r="U170" s="142"/>
    </row>
    <row r="171" spans="1:21" s="137" customFormat="1" x14ac:dyDescent="0.2">
      <c r="A171" s="141"/>
      <c r="B171" s="218">
        <v>4256</v>
      </c>
      <c r="C171" s="219" t="s">
        <v>161</v>
      </c>
      <c r="D171" s="227">
        <v>36</v>
      </c>
      <c r="E171" s="230">
        <v>20</v>
      </c>
      <c r="F171" s="219">
        <v>3</v>
      </c>
      <c r="G171" s="75">
        <v>0</v>
      </c>
      <c r="H171" s="219">
        <v>2</v>
      </c>
      <c r="I171" s="219">
        <v>11</v>
      </c>
      <c r="J171" s="223">
        <v>653.34808799999996</v>
      </c>
      <c r="K171" s="223">
        <v>7830.7256900000002</v>
      </c>
      <c r="L171" s="223">
        <v>49.003426699999999</v>
      </c>
      <c r="M171" s="223">
        <v>6.4891584299999998</v>
      </c>
      <c r="N171" s="223">
        <v>55.492585200000001</v>
      </c>
      <c r="O171" s="142"/>
      <c r="P171" s="149"/>
      <c r="Q171" s="149"/>
      <c r="R171" s="149"/>
      <c r="S171" s="142"/>
      <c r="T171" s="142"/>
      <c r="U171" s="142"/>
    </row>
    <row r="172" spans="1:21" s="137" customFormat="1" x14ac:dyDescent="0.2">
      <c r="A172" s="141"/>
      <c r="B172" s="218">
        <v>4257</v>
      </c>
      <c r="C172" s="219" t="s">
        <v>162</v>
      </c>
      <c r="D172" s="227">
        <v>18</v>
      </c>
      <c r="E172" s="230">
        <v>12</v>
      </c>
      <c r="F172" s="219">
        <v>1</v>
      </c>
      <c r="G172" s="219">
        <v>1</v>
      </c>
      <c r="H172" s="75">
        <v>0</v>
      </c>
      <c r="I172" s="219">
        <v>4</v>
      </c>
      <c r="J172" s="223">
        <v>135.31631899999999</v>
      </c>
      <c r="K172" s="223">
        <v>1453.5172600000001</v>
      </c>
      <c r="L172" s="223">
        <v>9.0821558699999994</v>
      </c>
      <c r="M172" s="223">
        <v>3.1906333999999998</v>
      </c>
      <c r="N172" s="223">
        <v>12.272789299999999</v>
      </c>
      <c r="O172" s="142"/>
      <c r="P172" s="149"/>
      <c r="Q172" s="149"/>
      <c r="R172" s="149"/>
      <c r="S172" s="142"/>
      <c r="T172" s="142"/>
      <c r="U172" s="142"/>
    </row>
    <row r="173" spans="1:21" s="137" customFormat="1" x14ac:dyDescent="0.2">
      <c r="A173" s="141"/>
      <c r="B173" s="218">
        <v>4258</v>
      </c>
      <c r="C173" s="219" t="s">
        <v>9</v>
      </c>
      <c r="D173" s="227">
        <v>593</v>
      </c>
      <c r="E173" s="230">
        <v>461</v>
      </c>
      <c r="F173" s="219">
        <v>45</v>
      </c>
      <c r="G173" s="219">
        <v>23</v>
      </c>
      <c r="H173" s="219">
        <v>27</v>
      </c>
      <c r="I173" s="219">
        <v>37</v>
      </c>
      <c r="J173" s="223">
        <v>131878.62599999999</v>
      </c>
      <c r="K173" s="223">
        <v>700967.62199999997</v>
      </c>
      <c r="L173" s="223">
        <v>11477.339400000001</v>
      </c>
      <c r="M173" s="223">
        <v>244.88019499999999</v>
      </c>
      <c r="N173" s="223">
        <v>11722.219499999999</v>
      </c>
      <c r="O173" s="142"/>
      <c r="P173" s="149"/>
      <c r="Q173" s="149"/>
      <c r="R173" s="149"/>
      <c r="S173" s="142"/>
      <c r="T173" s="142"/>
      <c r="U173" s="142"/>
    </row>
    <row r="174" spans="1:21" s="137" customFormat="1" x14ac:dyDescent="0.2">
      <c r="A174" s="141"/>
      <c r="B174" s="218">
        <v>4259</v>
      </c>
      <c r="C174" s="219" t="s">
        <v>163</v>
      </c>
      <c r="D174" s="227">
        <v>34</v>
      </c>
      <c r="E174" s="230">
        <v>18</v>
      </c>
      <c r="F174" s="219">
        <v>1</v>
      </c>
      <c r="G174" s="219">
        <v>3</v>
      </c>
      <c r="H174" s="219">
        <v>1</v>
      </c>
      <c r="I174" s="219">
        <v>11</v>
      </c>
      <c r="J174" s="223">
        <v>964.01137300000005</v>
      </c>
      <c r="K174" s="223">
        <v>5826.4153399999996</v>
      </c>
      <c r="L174" s="223">
        <v>72.2273931</v>
      </c>
      <c r="M174" s="223">
        <v>4.9103106199999997</v>
      </c>
      <c r="N174" s="223">
        <v>77.137703700000003</v>
      </c>
      <c r="O174" s="142"/>
      <c r="P174" s="149"/>
      <c r="Q174" s="149"/>
      <c r="R174" s="149"/>
      <c r="S174" s="142"/>
      <c r="T174" s="142"/>
      <c r="U174" s="142"/>
    </row>
    <row r="175" spans="1:21" s="137" customFormat="1" x14ac:dyDescent="0.2">
      <c r="A175" s="141"/>
      <c r="B175" s="218">
        <v>4260</v>
      </c>
      <c r="C175" s="219" t="s">
        <v>522</v>
      </c>
      <c r="D175" s="227">
        <v>138</v>
      </c>
      <c r="E175" s="230">
        <v>90</v>
      </c>
      <c r="F175" s="219">
        <v>7</v>
      </c>
      <c r="G175" s="219">
        <v>12</v>
      </c>
      <c r="H175" s="219">
        <v>11</v>
      </c>
      <c r="I175" s="219">
        <v>18</v>
      </c>
      <c r="J175" s="223">
        <v>32355.464599999999</v>
      </c>
      <c r="K175" s="223">
        <v>346074.10499999998</v>
      </c>
      <c r="L175" s="223">
        <v>2838.4778700000002</v>
      </c>
      <c r="M175" s="223">
        <v>45.272985900000002</v>
      </c>
      <c r="N175" s="223">
        <v>2883.7508600000001</v>
      </c>
      <c r="O175" s="142"/>
      <c r="P175" s="149"/>
      <c r="Q175" s="149"/>
      <c r="R175" s="149"/>
      <c r="S175" s="142"/>
      <c r="T175" s="142"/>
      <c r="U175" s="142"/>
    </row>
    <row r="176" spans="1:21" s="137" customFormat="1" x14ac:dyDescent="0.2">
      <c r="A176" s="141"/>
      <c r="B176" s="218">
        <v>4261</v>
      </c>
      <c r="C176" s="219" t="s">
        <v>164</v>
      </c>
      <c r="D176" s="227">
        <v>80</v>
      </c>
      <c r="E176" s="230">
        <v>49</v>
      </c>
      <c r="F176" s="219">
        <v>13</v>
      </c>
      <c r="G176" s="219">
        <v>4</v>
      </c>
      <c r="H176" s="219">
        <v>4</v>
      </c>
      <c r="I176" s="219">
        <v>10</v>
      </c>
      <c r="J176" s="223">
        <v>3367.6617799999999</v>
      </c>
      <c r="K176" s="223">
        <v>62679.453699999998</v>
      </c>
      <c r="L176" s="223">
        <v>254.724324</v>
      </c>
      <c r="M176" s="223">
        <v>36.113230999999999</v>
      </c>
      <c r="N176" s="223">
        <v>290.83755500000001</v>
      </c>
      <c r="O176" s="142"/>
      <c r="P176" s="149"/>
      <c r="Q176" s="149"/>
      <c r="R176" s="149"/>
      <c r="S176" s="142"/>
      <c r="T176" s="142"/>
      <c r="U176" s="142"/>
    </row>
    <row r="177" spans="1:21" s="137" customFormat="1" x14ac:dyDescent="0.2">
      <c r="A177" s="141"/>
      <c r="B177" s="218">
        <v>4262</v>
      </c>
      <c r="C177" s="219" t="s">
        <v>165</v>
      </c>
      <c r="D177" s="227">
        <v>28</v>
      </c>
      <c r="E177" s="230">
        <v>19</v>
      </c>
      <c r="F177" s="219">
        <v>3</v>
      </c>
      <c r="G177" s="219">
        <v>2</v>
      </c>
      <c r="H177" s="219">
        <v>1</v>
      </c>
      <c r="I177" s="219">
        <v>3</v>
      </c>
      <c r="J177" s="223">
        <v>455.27857499999999</v>
      </c>
      <c r="K177" s="223">
        <v>10457.5028</v>
      </c>
      <c r="L177" s="223">
        <v>34.8466606</v>
      </c>
      <c r="M177" s="223">
        <v>6.9260625999999998</v>
      </c>
      <c r="N177" s="223">
        <v>41.772723200000001</v>
      </c>
      <c r="O177" s="142"/>
      <c r="P177" s="149"/>
      <c r="Q177" s="149"/>
      <c r="R177" s="149"/>
      <c r="S177" s="142"/>
      <c r="T177" s="142"/>
      <c r="U177" s="142"/>
    </row>
    <row r="178" spans="1:21" s="137" customFormat="1" x14ac:dyDescent="0.2">
      <c r="A178" s="141"/>
      <c r="B178" s="218">
        <v>4263</v>
      </c>
      <c r="C178" s="219" t="s">
        <v>166</v>
      </c>
      <c r="D178" s="227">
        <v>107</v>
      </c>
      <c r="E178" s="230">
        <v>70</v>
      </c>
      <c r="F178" s="219">
        <v>6</v>
      </c>
      <c r="G178" s="219">
        <v>8</v>
      </c>
      <c r="H178" s="219">
        <v>8</v>
      </c>
      <c r="I178" s="219">
        <v>15</v>
      </c>
      <c r="J178" s="223">
        <v>3864.3708499999998</v>
      </c>
      <c r="K178" s="223">
        <v>38992.551700000004</v>
      </c>
      <c r="L178" s="223">
        <v>290.439077</v>
      </c>
      <c r="M178" s="223">
        <v>20.916293499999998</v>
      </c>
      <c r="N178" s="223">
        <v>311.35537099999999</v>
      </c>
      <c r="O178" s="142"/>
      <c r="P178" s="149"/>
      <c r="Q178" s="149"/>
      <c r="R178" s="149"/>
      <c r="S178" s="142"/>
      <c r="T178" s="142"/>
      <c r="U178" s="142"/>
    </row>
    <row r="179" spans="1:21" s="137" customFormat="1" x14ac:dyDescent="0.2">
      <c r="A179" s="141"/>
      <c r="B179" s="218">
        <v>4264</v>
      </c>
      <c r="C179" s="219" t="s">
        <v>167</v>
      </c>
      <c r="D179" s="227">
        <v>36</v>
      </c>
      <c r="E179" s="230">
        <v>24</v>
      </c>
      <c r="F179" s="75">
        <v>0</v>
      </c>
      <c r="G179" s="219">
        <v>2</v>
      </c>
      <c r="H179" s="219">
        <v>2</v>
      </c>
      <c r="I179" s="219">
        <v>8</v>
      </c>
      <c r="J179" s="223">
        <v>649.31463099999996</v>
      </c>
      <c r="K179" s="223">
        <v>13138.5874</v>
      </c>
      <c r="L179" s="223">
        <v>44.7679191</v>
      </c>
      <c r="M179" s="223">
        <v>10.093140399999999</v>
      </c>
      <c r="N179" s="223">
        <v>54.861059500000003</v>
      </c>
      <c r="O179" s="142"/>
      <c r="P179" s="149"/>
      <c r="Q179" s="149"/>
      <c r="R179" s="149"/>
      <c r="S179" s="142"/>
      <c r="T179" s="142"/>
      <c r="U179" s="142"/>
    </row>
    <row r="180" spans="1:21" s="137" customFormat="1" x14ac:dyDescent="0.2">
      <c r="A180" s="141"/>
      <c r="B180" s="218">
        <v>4271</v>
      </c>
      <c r="C180" s="219" t="s">
        <v>168</v>
      </c>
      <c r="D180" s="227">
        <v>319</v>
      </c>
      <c r="E180" s="230">
        <v>224</v>
      </c>
      <c r="F180" s="219">
        <v>28</v>
      </c>
      <c r="G180" s="219">
        <v>23</v>
      </c>
      <c r="H180" s="219">
        <v>21</v>
      </c>
      <c r="I180" s="219">
        <v>23</v>
      </c>
      <c r="J180" s="223">
        <v>34832.479599999999</v>
      </c>
      <c r="K180" s="223">
        <v>285340.28600000002</v>
      </c>
      <c r="L180" s="223">
        <v>2916.4808899999998</v>
      </c>
      <c r="M180" s="223">
        <v>119.52260099999999</v>
      </c>
      <c r="N180" s="223">
        <v>3036.0034900000001</v>
      </c>
      <c r="O180" s="142"/>
      <c r="P180" s="149"/>
      <c r="Q180" s="149"/>
      <c r="R180" s="149"/>
      <c r="S180" s="142"/>
      <c r="T180" s="142"/>
      <c r="U180" s="142"/>
    </row>
    <row r="181" spans="1:21" s="137" customFormat="1" x14ac:dyDescent="0.2">
      <c r="A181" s="141"/>
      <c r="B181" s="218">
        <v>4272</v>
      </c>
      <c r="C181" s="219" t="s">
        <v>169</v>
      </c>
      <c r="D181" s="227">
        <v>23</v>
      </c>
      <c r="E181" s="230">
        <v>16</v>
      </c>
      <c r="F181" s="219">
        <v>3</v>
      </c>
      <c r="G181" s="75">
        <v>0</v>
      </c>
      <c r="H181" s="75">
        <v>0</v>
      </c>
      <c r="I181" s="219">
        <v>4</v>
      </c>
      <c r="J181" s="223">
        <v>765.33876499999997</v>
      </c>
      <c r="K181" s="223">
        <v>6448.9440800000002</v>
      </c>
      <c r="L181" s="223">
        <v>58.3934189</v>
      </c>
      <c r="M181" s="223">
        <v>5.1002255600000002</v>
      </c>
      <c r="N181" s="223">
        <v>63.493644500000002</v>
      </c>
      <c r="O181" s="142"/>
      <c r="P181" s="149"/>
      <c r="Q181" s="149"/>
      <c r="R181" s="149"/>
      <c r="S181" s="142"/>
      <c r="T181" s="142"/>
      <c r="U181" s="142"/>
    </row>
    <row r="182" spans="1:21" s="137" customFormat="1" x14ac:dyDescent="0.2">
      <c r="A182" s="141"/>
      <c r="B182" s="218">
        <v>4273</v>
      </c>
      <c r="C182" s="219" t="s">
        <v>170</v>
      </c>
      <c r="D182" s="227">
        <v>39</v>
      </c>
      <c r="E182" s="230">
        <v>24</v>
      </c>
      <c r="F182" s="219">
        <v>2</v>
      </c>
      <c r="G182" s="219">
        <v>1</v>
      </c>
      <c r="H182" s="219">
        <v>1</v>
      </c>
      <c r="I182" s="219">
        <v>11</v>
      </c>
      <c r="J182" s="223">
        <v>987.51295400000004</v>
      </c>
      <c r="K182" s="223">
        <v>6840.9251000000004</v>
      </c>
      <c r="L182" s="223">
        <v>75.163230900000002</v>
      </c>
      <c r="M182" s="223">
        <v>6.4330378599999998</v>
      </c>
      <c r="N182" s="223">
        <v>81.596268800000004</v>
      </c>
      <c r="O182" s="142"/>
      <c r="P182" s="149"/>
      <c r="Q182" s="149"/>
      <c r="R182" s="149"/>
      <c r="S182" s="142"/>
      <c r="T182" s="142"/>
      <c r="U182" s="142"/>
    </row>
    <row r="183" spans="1:21" s="137" customFormat="1" x14ac:dyDescent="0.2">
      <c r="A183" s="141"/>
      <c r="B183" s="218">
        <v>4274</v>
      </c>
      <c r="C183" s="219" t="s">
        <v>171</v>
      </c>
      <c r="D183" s="227">
        <v>115</v>
      </c>
      <c r="E183" s="230">
        <v>73</v>
      </c>
      <c r="F183" s="219">
        <v>16</v>
      </c>
      <c r="G183" s="219">
        <v>7</v>
      </c>
      <c r="H183" s="219">
        <v>10</v>
      </c>
      <c r="I183" s="219">
        <v>9</v>
      </c>
      <c r="J183" s="223">
        <v>4713.1029900000003</v>
      </c>
      <c r="K183" s="223">
        <v>58893.363400000002</v>
      </c>
      <c r="L183" s="223">
        <v>363.99576100000002</v>
      </c>
      <c r="M183" s="223">
        <v>32.434108799999997</v>
      </c>
      <c r="N183" s="223">
        <v>396.42986999999999</v>
      </c>
      <c r="O183" s="142"/>
      <c r="P183" s="149"/>
      <c r="Q183" s="149"/>
      <c r="R183" s="149"/>
      <c r="S183" s="142"/>
      <c r="T183" s="142"/>
      <c r="U183" s="142"/>
    </row>
    <row r="184" spans="1:21" s="137" customFormat="1" x14ac:dyDescent="0.2">
      <c r="A184" s="141"/>
      <c r="B184" s="218">
        <v>4275</v>
      </c>
      <c r="C184" s="219" t="s">
        <v>172</v>
      </c>
      <c r="D184" s="227">
        <v>42</v>
      </c>
      <c r="E184" s="230">
        <v>21</v>
      </c>
      <c r="F184" s="219">
        <v>4</v>
      </c>
      <c r="G184" s="219">
        <v>2</v>
      </c>
      <c r="H184" s="219">
        <v>2</v>
      </c>
      <c r="I184" s="219">
        <v>13</v>
      </c>
      <c r="J184" s="223">
        <v>3516.95183</v>
      </c>
      <c r="K184" s="223">
        <v>38977.689400000003</v>
      </c>
      <c r="L184" s="223">
        <v>295.00098600000001</v>
      </c>
      <c r="M184" s="223">
        <v>10.497107400000001</v>
      </c>
      <c r="N184" s="223">
        <v>305.49809399999998</v>
      </c>
      <c r="O184" s="142"/>
      <c r="P184" s="149"/>
      <c r="Q184" s="149"/>
      <c r="R184" s="149"/>
      <c r="S184" s="142"/>
      <c r="T184" s="142"/>
      <c r="U184" s="142"/>
    </row>
    <row r="185" spans="1:21" s="137" customFormat="1" x14ac:dyDescent="0.2">
      <c r="A185" s="141"/>
      <c r="B185" s="218">
        <v>4276</v>
      </c>
      <c r="C185" s="219" t="s">
        <v>173</v>
      </c>
      <c r="D185" s="227">
        <v>180</v>
      </c>
      <c r="E185" s="230">
        <v>123</v>
      </c>
      <c r="F185" s="219">
        <v>22</v>
      </c>
      <c r="G185" s="219">
        <v>6</v>
      </c>
      <c r="H185" s="219">
        <v>9</v>
      </c>
      <c r="I185" s="219">
        <v>20</v>
      </c>
      <c r="J185" s="223">
        <v>16156.7502</v>
      </c>
      <c r="K185" s="223">
        <v>124863.136</v>
      </c>
      <c r="L185" s="223">
        <v>1338.2847400000001</v>
      </c>
      <c r="M185" s="223">
        <v>61.0234205</v>
      </c>
      <c r="N185" s="223">
        <v>1399.30816</v>
      </c>
      <c r="O185" s="142"/>
      <c r="P185" s="149"/>
      <c r="Q185" s="149"/>
      <c r="R185" s="149"/>
      <c r="S185" s="142"/>
      <c r="T185" s="142"/>
      <c r="U185" s="142"/>
    </row>
    <row r="186" spans="1:21" s="137" customFormat="1" x14ac:dyDescent="0.2">
      <c r="A186" s="141"/>
      <c r="B186" s="218">
        <v>4277</v>
      </c>
      <c r="C186" s="219" t="s">
        <v>174</v>
      </c>
      <c r="D186" s="227">
        <v>35</v>
      </c>
      <c r="E186" s="230">
        <v>18</v>
      </c>
      <c r="F186" s="219">
        <v>5</v>
      </c>
      <c r="G186" s="219">
        <v>1</v>
      </c>
      <c r="H186" s="219">
        <v>4</v>
      </c>
      <c r="I186" s="219">
        <v>7</v>
      </c>
      <c r="J186" s="223">
        <v>2074.8063999999999</v>
      </c>
      <c r="K186" s="223">
        <v>15406.7618</v>
      </c>
      <c r="L186" s="223">
        <v>158.50969799999999</v>
      </c>
      <c r="M186" s="223">
        <v>4.13356207</v>
      </c>
      <c r="N186" s="223">
        <v>162.64326</v>
      </c>
      <c r="O186" s="142"/>
      <c r="P186" s="149"/>
      <c r="Q186" s="149"/>
      <c r="R186" s="149"/>
      <c r="S186" s="142"/>
      <c r="T186" s="142"/>
      <c r="U186" s="142"/>
    </row>
    <row r="187" spans="1:21" s="137" customFormat="1" x14ac:dyDescent="0.2">
      <c r="A187" s="141"/>
      <c r="B187" s="218">
        <v>4279</v>
      </c>
      <c r="C187" s="219" t="s">
        <v>175</v>
      </c>
      <c r="D187" s="227">
        <v>149</v>
      </c>
      <c r="E187" s="230">
        <v>102</v>
      </c>
      <c r="F187" s="219">
        <v>17</v>
      </c>
      <c r="G187" s="219">
        <v>7</v>
      </c>
      <c r="H187" s="219">
        <v>7</v>
      </c>
      <c r="I187" s="219">
        <v>16</v>
      </c>
      <c r="J187" s="223">
        <v>9433.5633099999995</v>
      </c>
      <c r="K187" s="223">
        <v>52099.476600000002</v>
      </c>
      <c r="L187" s="223">
        <v>775.97105199999999</v>
      </c>
      <c r="M187" s="223">
        <v>29.644369699999999</v>
      </c>
      <c r="N187" s="223">
        <v>805.61542099999997</v>
      </c>
      <c r="O187" s="142"/>
      <c r="P187" s="149"/>
      <c r="Q187" s="149"/>
      <c r="R187" s="149"/>
      <c r="S187" s="142"/>
      <c r="T187" s="142"/>
      <c r="U187" s="142"/>
    </row>
    <row r="188" spans="1:21" s="137" customFormat="1" x14ac:dyDescent="0.2">
      <c r="A188" s="141"/>
      <c r="B188" s="218">
        <v>4280</v>
      </c>
      <c r="C188" s="219" t="s">
        <v>176</v>
      </c>
      <c r="D188" s="227">
        <v>552</v>
      </c>
      <c r="E188" s="230">
        <v>372</v>
      </c>
      <c r="F188" s="219">
        <v>76</v>
      </c>
      <c r="G188" s="219">
        <v>34</v>
      </c>
      <c r="H188" s="219">
        <v>39</v>
      </c>
      <c r="I188" s="219">
        <v>31</v>
      </c>
      <c r="J188" s="223">
        <v>44369.8073</v>
      </c>
      <c r="K188" s="223">
        <v>871291.94400000002</v>
      </c>
      <c r="L188" s="223">
        <v>3630.9131299999999</v>
      </c>
      <c r="M188" s="223">
        <v>722.85080400000004</v>
      </c>
      <c r="N188" s="223">
        <v>4353.7639300000001</v>
      </c>
      <c r="O188" s="142"/>
      <c r="P188" s="149"/>
      <c r="Q188" s="149"/>
      <c r="R188" s="149"/>
      <c r="S188" s="142"/>
      <c r="T188" s="142"/>
      <c r="U188" s="142"/>
    </row>
    <row r="189" spans="1:21" s="137" customFormat="1" x14ac:dyDescent="0.2">
      <c r="A189" s="141"/>
      <c r="B189" s="218">
        <v>4281</v>
      </c>
      <c r="C189" s="219" t="s">
        <v>177</v>
      </c>
      <c r="D189" s="227">
        <v>54</v>
      </c>
      <c r="E189" s="230">
        <v>34</v>
      </c>
      <c r="F189" s="219">
        <v>6</v>
      </c>
      <c r="G189" s="219">
        <v>2</v>
      </c>
      <c r="H189" s="219">
        <v>6</v>
      </c>
      <c r="I189" s="219">
        <v>6</v>
      </c>
      <c r="J189" s="223">
        <v>1493.12337</v>
      </c>
      <c r="K189" s="223">
        <v>23280.3148</v>
      </c>
      <c r="L189" s="223">
        <v>109.045879</v>
      </c>
      <c r="M189" s="223">
        <v>10.848452099999999</v>
      </c>
      <c r="N189" s="223">
        <v>119.89433099999999</v>
      </c>
      <c r="O189" s="142"/>
      <c r="P189" s="149"/>
      <c r="Q189" s="149"/>
      <c r="R189" s="149"/>
      <c r="S189" s="142"/>
      <c r="T189" s="142"/>
      <c r="U189" s="142"/>
    </row>
    <row r="190" spans="1:21" s="137" customFormat="1" x14ac:dyDescent="0.2">
      <c r="A190" s="141"/>
      <c r="B190" s="218">
        <v>4282</v>
      </c>
      <c r="C190" s="219" t="s">
        <v>178</v>
      </c>
      <c r="D190" s="227">
        <v>371</v>
      </c>
      <c r="E190" s="230">
        <v>260</v>
      </c>
      <c r="F190" s="219">
        <v>51</v>
      </c>
      <c r="G190" s="219">
        <v>20</v>
      </c>
      <c r="H190" s="219">
        <v>17</v>
      </c>
      <c r="I190" s="219">
        <v>23</v>
      </c>
      <c r="J190" s="223">
        <v>61278.557200000003</v>
      </c>
      <c r="K190" s="223">
        <v>410357.609</v>
      </c>
      <c r="L190" s="223">
        <v>5217.2247900000002</v>
      </c>
      <c r="M190" s="223">
        <v>104.15586</v>
      </c>
      <c r="N190" s="223">
        <v>5321.3806500000001</v>
      </c>
      <c r="O190" s="142"/>
      <c r="P190" s="149"/>
      <c r="Q190" s="149"/>
      <c r="R190" s="149"/>
      <c r="S190" s="142"/>
      <c r="T190" s="142"/>
      <c r="U190" s="142"/>
    </row>
    <row r="191" spans="1:21" s="137" customFormat="1" x14ac:dyDescent="0.2">
      <c r="A191" s="141"/>
      <c r="B191" s="218">
        <v>4283</v>
      </c>
      <c r="C191" s="219" t="s">
        <v>179</v>
      </c>
      <c r="D191" s="227">
        <v>192</v>
      </c>
      <c r="E191" s="230">
        <v>130</v>
      </c>
      <c r="F191" s="219">
        <v>21</v>
      </c>
      <c r="G191" s="219">
        <v>13</v>
      </c>
      <c r="H191" s="219">
        <v>10</v>
      </c>
      <c r="I191" s="219">
        <v>18</v>
      </c>
      <c r="J191" s="223">
        <v>47716.837</v>
      </c>
      <c r="K191" s="223">
        <v>435498.587</v>
      </c>
      <c r="L191" s="223">
        <v>4152.0783499999998</v>
      </c>
      <c r="M191" s="223">
        <v>139.49248</v>
      </c>
      <c r="N191" s="223">
        <v>4291.5708299999997</v>
      </c>
      <c r="O191" s="142"/>
      <c r="P191" s="149"/>
      <c r="Q191" s="149"/>
      <c r="R191" s="149"/>
      <c r="S191" s="142"/>
      <c r="T191" s="142"/>
      <c r="U191" s="142"/>
    </row>
    <row r="192" spans="1:21" s="137" customFormat="1" x14ac:dyDescent="0.2">
      <c r="A192" s="141"/>
      <c r="B192" s="218">
        <v>4284</v>
      </c>
      <c r="C192" s="219" t="s">
        <v>180</v>
      </c>
      <c r="D192" s="227">
        <v>57</v>
      </c>
      <c r="E192" s="230">
        <v>31</v>
      </c>
      <c r="F192" s="219">
        <v>9</v>
      </c>
      <c r="G192" s="219">
        <v>1</v>
      </c>
      <c r="H192" s="219">
        <v>4</v>
      </c>
      <c r="I192" s="219">
        <v>12</v>
      </c>
      <c r="J192" s="223">
        <v>3915.8047099999999</v>
      </c>
      <c r="K192" s="223">
        <v>22090.569500000001</v>
      </c>
      <c r="L192" s="223">
        <v>314.58576900000003</v>
      </c>
      <c r="M192" s="223">
        <v>9.4953890100000002</v>
      </c>
      <c r="N192" s="223">
        <v>324.08115800000002</v>
      </c>
      <c r="O192" s="142"/>
      <c r="P192" s="149"/>
      <c r="Q192" s="149"/>
      <c r="R192" s="149"/>
      <c r="S192" s="142"/>
      <c r="T192" s="142"/>
      <c r="U192" s="142"/>
    </row>
    <row r="193" spans="1:21" s="137" customFormat="1" x14ac:dyDescent="0.2">
      <c r="A193" s="141"/>
      <c r="B193" s="218">
        <v>4285</v>
      </c>
      <c r="C193" s="219" t="s">
        <v>181</v>
      </c>
      <c r="D193" s="227">
        <v>132</v>
      </c>
      <c r="E193" s="230">
        <v>88</v>
      </c>
      <c r="F193" s="219">
        <v>16</v>
      </c>
      <c r="G193" s="219">
        <v>6</v>
      </c>
      <c r="H193" s="219">
        <v>10</v>
      </c>
      <c r="I193" s="219">
        <v>12</v>
      </c>
      <c r="J193" s="223">
        <v>12759.717699999999</v>
      </c>
      <c r="K193" s="223">
        <v>112064.65</v>
      </c>
      <c r="L193" s="223">
        <v>1030.3805400000001</v>
      </c>
      <c r="M193" s="223">
        <v>35.258871599999999</v>
      </c>
      <c r="N193" s="223">
        <v>1065.63941</v>
      </c>
      <c r="O193" s="142"/>
      <c r="P193" s="149"/>
      <c r="Q193" s="149"/>
      <c r="R193" s="149"/>
      <c r="S193" s="142"/>
      <c r="T193" s="142"/>
      <c r="U193" s="142"/>
    </row>
    <row r="194" spans="1:21" s="137" customFormat="1" x14ac:dyDescent="0.2">
      <c r="A194" s="141"/>
      <c r="B194" s="218">
        <v>4286</v>
      </c>
      <c r="C194" s="219" t="s">
        <v>182</v>
      </c>
      <c r="D194" s="227">
        <v>53</v>
      </c>
      <c r="E194" s="230">
        <v>32</v>
      </c>
      <c r="F194" s="219">
        <v>10</v>
      </c>
      <c r="G194" s="219">
        <v>2</v>
      </c>
      <c r="H194" s="219">
        <v>1</v>
      </c>
      <c r="I194" s="219">
        <v>8</v>
      </c>
      <c r="J194" s="223">
        <v>960.84358499999996</v>
      </c>
      <c r="K194" s="223">
        <v>12212.448200000001</v>
      </c>
      <c r="L194" s="223">
        <v>65.300159800000003</v>
      </c>
      <c r="M194" s="223">
        <v>9.7403700600000001</v>
      </c>
      <c r="N194" s="223">
        <v>75.040529899999996</v>
      </c>
      <c r="O194" s="142"/>
      <c r="P194" s="149"/>
      <c r="Q194" s="149"/>
      <c r="R194" s="149"/>
      <c r="S194" s="142"/>
      <c r="T194" s="142"/>
      <c r="U194" s="142"/>
    </row>
    <row r="195" spans="1:21" s="137" customFormat="1" x14ac:dyDescent="0.2">
      <c r="A195" s="141"/>
      <c r="B195" s="218">
        <v>4287</v>
      </c>
      <c r="C195" s="219" t="s">
        <v>183</v>
      </c>
      <c r="D195" s="227">
        <v>59</v>
      </c>
      <c r="E195" s="230">
        <v>40</v>
      </c>
      <c r="F195" s="219">
        <v>5</v>
      </c>
      <c r="G195" s="219">
        <v>1</v>
      </c>
      <c r="H195" s="219">
        <v>6</v>
      </c>
      <c r="I195" s="219">
        <v>7</v>
      </c>
      <c r="J195" s="223">
        <v>2557.0273499999998</v>
      </c>
      <c r="K195" s="223">
        <v>25184.357199999999</v>
      </c>
      <c r="L195" s="223">
        <v>205.91130000000001</v>
      </c>
      <c r="M195" s="223">
        <v>15.341048000000001</v>
      </c>
      <c r="N195" s="223">
        <v>221.25234800000001</v>
      </c>
      <c r="O195" s="142"/>
      <c r="P195" s="149"/>
      <c r="Q195" s="149"/>
      <c r="R195" s="149"/>
      <c r="S195" s="142"/>
      <c r="T195" s="142"/>
      <c r="U195" s="142"/>
    </row>
    <row r="196" spans="1:21" s="137" customFormat="1" x14ac:dyDescent="0.2">
      <c r="A196" s="141"/>
      <c r="B196" s="218">
        <v>4288</v>
      </c>
      <c r="C196" s="219" t="s">
        <v>184</v>
      </c>
      <c r="D196" s="227">
        <v>9</v>
      </c>
      <c r="E196" s="230">
        <v>6</v>
      </c>
      <c r="F196" s="75">
        <v>0</v>
      </c>
      <c r="G196" s="75">
        <v>0</v>
      </c>
      <c r="H196" s="75">
        <v>0</v>
      </c>
      <c r="I196" s="219">
        <v>3</v>
      </c>
      <c r="J196" s="223">
        <v>54.509332100000002</v>
      </c>
      <c r="K196" s="223">
        <v>917.86064199999998</v>
      </c>
      <c r="L196" s="223">
        <v>3.5933891299999998</v>
      </c>
      <c r="M196" s="223">
        <v>1.1056999999999999</v>
      </c>
      <c r="N196" s="223">
        <v>4.6990891299999999</v>
      </c>
      <c r="O196" s="142"/>
      <c r="P196" s="149"/>
      <c r="Q196" s="149"/>
      <c r="R196" s="149"/>
      <c r="S196" s="142"/>
      <c r="T196" s="142"/>
      <c r="U196" s="142"/>
    </row>
    <row r="197" spans="1:21" s="137" customFormat="1" x14ac:dyDescent="0.2">
      <c r="A197" s="141"/>
      <c r="B197" s="218">
        <v>4289</v>
      </c>
      <c r="C197" s="219" t="s">
        <v>10</v>
      </c>
      <c r="D197" s="227">
        <v>755</v>
      </c>
      <c r="E197" s="230">
        <v>579</v>
      </c>
      <c r="F197" s="219">
        <v>74</v>
      </c>
      <c r="G197" s="219">
        <v>39</v>
      </c>
      <c r="H197" s="219">
        <v>26</v>
      </c>
      <c r="I197" s="219">
        <v>37</v>
      </c>
      <c r="J197" s="223">
        <v>81490.9038</v>
      </c>
      <c r="K197" s="223">
        <v>1154567.1200000001</v>
      </c>
      <c r="L197" s="223">
        <v>6784.0772699999998</v>
      </c>
      <c r="M197" s="223">
        <v>509.11372799999998</v>
      </c>
      <c r="N197" s="223">
        <v>7293.1909900000001</v>
      </c>
      <c r="O197" s="142"/>
      <c r="P197" s="149"/>
      <c r="Q197" s="149"/>
      <c r="R197" s="149"/>
      <c r="S197" s="142"/>
      <c r="T197" s="142"/>
      <c r="U197" s="142"/>
    </row>
    <row r="198" spans="1:21" s="137" customFormat="1" x14ac:dyDescent="0.2">
      <c r="A198" s="141"/>
      <c r="B198" s="218">
        <v>4323</v>
      </c>
      <c r="C198" s="219" t="s">
        <v>185</v>
      </c>
      <c r="D198" s="227">
        <v>240</v>
      </c>
      <c r="E198" s="230">
        <v>174</v>
      </c>
      <c r="F198" s="219">
        <v>26</v>
      </c>
      <c r="G198" s="219">
        <v>15</v>
      </c>
      <c r="H198" s="219">
        <v>7</v>
      </c>
      <c r="I198" s="219">
        <v>18</v>
      </c>
      <c r="J198" s="223">
        <v>14365.8714</v>
      </c>
      <c r="K198" s="223">
        <v>169106.73499999999</v>
      </c>
      <c r="L198" s="223">
        <v>1160.12871</v>
      </c>
      <c r="M198" s="223">
        <v>126.948939</v>
      </c>
      <c r="N198" s="223">
        <v>1287.0776499999999</v>
      </c>
      <c r="O198" s="142"/>
      <c r="P198" s="149"/>
      <c r="Q198" s="149"/>
      <c r="R198" s="149"/>
      <c r="S198" s="142"/>
      <c r="T198" s="142"/>
      <c r="U198" s="142"/>
    </row>
    <row r="199" spans="1:21" s="137" customFormat="1" ht="12.75" customHeight="1" x14ac:dyDescent="0.2">
      <c r="A199" s="141"/>
      <c r="B199" s="218">
        <v>4301</v>
      </c>
      <c r="C199" s="219" t="s">
        <v>186</v>
      </c>
      <c r="D199" s="227">
        <v>14</v>
      </c>
      <c r="E199" s="230">
        <v>7</v>
      </c>
      <c r="F199" s="75">
        <v>0</v>
      </c>
      <c r="G199" s="75">
        <v>0</v>
      </c>
      <c r="H199" s="75">
        <v>0</v>
      </c>
      <c r="I199" s="219">
        <v>7</v>
      </c>
      <c r="J199" s="223">
        <v>82.704305000000005</v>
      </c>
      <c r="K199" s="223">
        <v>2608.4395300000001</v>
      </c>
      <c r="L199" s="223">
        <v>6.6063966199999999</v>
      </c>
      <c r="M199" s="223">
        <v>2.66785958</v>
      </c>
      <c r="N199" s="223">
        <v>9.2742562</v>
      </c>
      <c r="O199" s="142"/>
      <c r="P199" s="149"/>
      <c r="Q199" s="149"/>
      <c r="R199" s="149"/>
      <c r="S199" s="142"/>
      <c r="T199" s="142"/>
      <c r="U199" s="142"/>
    </row>
    <row r="200" spans="1:21" s="137" customFormat="1" x14ac:dyDescent="0.2">
      <c r="A200" s="141"/>
      <c r="B200" s="218">
        <v>4302</v>
      </c>
      <c r="C200" s="219" t="s">
        <v>187</v>
      </c>
      <c r="D200" s="227">
        <v>13</v>
      </c>
      <c r="E200" s="230">
        <v>6</v>
      </c>
      <c r="F200" s="75">
        <v>0</v>
      </c>
      <c r="G200" s="75">
        <v>0</v>
      </c>
      <c r="H200" s="219">
        <v>1</v>
      </c>
      <c r="I200" s="219">
        <v>6</v>
      </c>
      <c r="J200" s="223">
        <v>166.77557999999999</v>
      </c>
      <c r="K200" s="223">
        <v>2614.1650100000002</v>
      </c>
      <c r="L200" s="223">
        <v>12.6774036</v>
      </c>
      <c r="M200" s="223">
        <v>3.0842617699999999</v>
      </c>
      <c r="N200" s="223">
        <v>15.7616654</v>
      </c>
      <c r="O200" s="142"/>
      <c r="P200" s="149"/>
      <c r="Q200" s="149"/>
      <c r="R200" s="149"/>
      <c r="S200" s="142"/>
      <c r="T200" s="142"/>
      <c r="U200" s="142"/>
    </row>
    <row r="201" spans="1:21" s="137" customFormat="1" x14ac:dyDescent="0.2">
      <c r="A201" s="141"/>
      <c r="B201" s="218">
        <v>4303</v>
      </c>
      <c r="C201" s="219" t="s">
        <v>188</v>
      </c>
      <c r="D201" s="227">
        <v>142</v>
      </c>
      <c r="E201" s="230">
        <v>87</v>
      </c>
      <c r="F201" s="219">
        <v>14</v>
      </c>
      <c r="G201" s="219">
        <v>14</v>
      </c>
      <c r="H201" s="219">
        <v>15</v>
      </c>
      <c r="I201" s="219">
        <v>12</v>
      </c>
      <c r="J201" s="223">
        <v>28691.437600000001</v>
      </c>
      <c r="K201" s="223">
        <v>164731.75099999999</v>
      </c>
      <c r="L201" s="223">
        <v>2457.7396399999998</v>
      </c>
      <c r="M201" s="223">
        <v>27.600659499999999</v>
      </c>
      <c r="N201" s="223">
        <v>2485.3402999999998</v>
      </c>
      <c r="O201" s="142"/>
      <c r="P201" s="149"/>
      <c r="Q201" s="149"/>
      <c r="R201" s="149"/>
      <c r="S201" s="142"/>
      <c r="T201" s="142"/>
      <c r="U201" s="142"/>
    </row>
    <row r="202" spans="1:21" s="137" customFormat="1" x14ac:dyDescent="0.2">
      <c r="A202" s="141"/>
      <c r="B202" s="218">
        <v>4304</v>
      </c>
      <c r="C202" s="219" t="s">
        <v>189</v>
      </c>
      <c r="D202" s="227">
        <v>185</v>
      </c>
      <c r="E202" s="230">
        <v>111</v>
      </c>
      <c r="F202" s="219">
        <v>22</v>
      </c>
      <c r="G202" s="219">
        <v>12</v>
      </c>
      <c r="H202" s="219">
        <v>12</v>
      </c>
      <c r="I202" s="219">
        <v>28</v>
      </c>
      <c r="J202" s="223">
        <v>87814.013000000006</v>
      </c>
      <c r="K202" s="223">
        <v>1989194.56</v>
      </c>
      <c r="L202" s="223">
        <v>7773.7431800000004</v>
      </c>
      <c r="M202" s="223">
        <v>59.8129828</v>
      </c>
      <c r="N202" s="223">
        <v>7833.5561600000001</v>
      </c>
      <c r="O202" s="142"/>
      <c r="P202" s="149"/>
      <c r="Q202" s="149"/>
      <c r="R202" s="149"/>
      <c r="S202" s="142"/>
      <c r="T202" s="142"/>
      <c r="U202" s="142"/>
    </row>
    <row r="203" spans="1:21" s="137" customFormat="1" x14ac:dyDescent="0.2">
      <c r="A203" s="141"/>
      <c r="B203" s="218">
        <v>4305</v>
      </c>
      <c r="C203" s="219" t="s">
        <v>190</v>
      </c>
      <c r="D203" s="227">
        <v>90</v>
      </c>
      <c r="E203" s="230">
        <v>61</v>
      </c>
      <c r="F203" s="219">
        <v>6</v>
      </c>
      <c r="G203" s="219">
        <v>7</v>
      </c>
      <c r="H203" s="219">
        <v>1</v>
      </c>
      <c r="I203" s="219">
        <v>15</v>
      </c>
      <c r="J203" s="223">
        <v>2338.4149900000002</v>
      </c>
      <c r="K203" s="223">
        <v>42745.357799999998</v>
      </c>
      <c r="L203" s="223">
        <v>174.547549</v>
      </c>
      <c r="M203" s="223">
        <v>31.971359899999999</v>
      </c>
      <c r="N203" s="223">
        <v>206.51890900000001</v>
      </c>
      <c r="O203" s="142"/>
      <c r="P203" s="149"/>
      <c r="Q203" s="149"/>
      <c r="R203" s="149"/>
      <c r="S203" s="142"/>
      <c r="T203" s="142"/>
      <c r="U203" s="142"/>
    </row>
    <row r="204" spans="1:21" s="137" customFormat="1" ht="12.75" customHeight="1" x14ac:dyDescent="0.2">
      <c r="A204" s="141"/>
      <c r="B204" s="218">
        <v>4306</v>
      </c>
      <c r="C204" s="219" t="s">
        <v>191</v>
      </c>
      <c r="D204" s="227">
        <v>28</v>
      </c>
      <c r="E204" s="230">
        <v>16</v>
      </c>
      <c r="F204" s="219">
        <v>3</v>
      </c>
      <c r="G204" s="75">
        <v>0</v>
      </c>
      <c r="H204" s="219">
        <v>2</v>
      </c>
      <c r="I204" s="219">
        <v>7</v>
      </c>
      <c r="J204" s="223">
        <v>1371.4097099999999</v>
      </c>
      <c r="K204" s="223">
        <v>19942.418300000001</v>
      </c>
      <c r="L204" s="223">
        <v>108.23785700000001</v>
      </c>
      <c r="M204" s="223">
        <v>9.9723741199999996</v>
      </c>
      <c r="N204" s="223">
        <v>118.21023099999999</v>
      </c>
      <c r="O204" s="142"/>
      <c r="P204" s="149"/>
      <c r="Q204" s="149"/>
      <c r="R204" s="149"/>
      <c r="S204" s="142"/>
      <c r="T204" s="142"/>
      <c r="U204" s="142"/>
    </row>
    <row r="205" spans="1:21" s="137" customFormat="1" x14ac:dyDescent="0.2">
      <c r="A205" s="141"/>
      <c r="B205" s="218">
        <v>4307</v>
      </c>
      <c r="C205" s="219" t="s">
        <v>192</v>
      </c>
      <c r="D205" s="227">
        <v>34</v>
      </c>
      <c r="E205" s="230">
        <v>18</v>
      </c>
      <c r="F205" s="219">
        <v>1</v>
      </c>
      <c r="G205" s="219">
        <v>6</v>
      </c>
      <c r="H205" s="219">
        <v>2</v>
      </c>
      <c r="I205" s="219">
        <v>7</v>
      </c>
      <c r="J205" s="223">
        <v>1367.75668</v>
      </c>
      <c r="K205" s="223">
        <v>8768.8078299999997</v>
      </c>
      <c r="L205" s="223">
        <v>104.79261200000001</v>
      </c>
      <c r="M205" s="223">
        <v>5.8599686100000001</v>
      </c>
      <c r="N205" s="223">
        <v>110.652581</v>
      </c>
      <c r="O205" s="142"/>
      <c r="P205" s="149"/>
      <c r="Q205" s="149"/>
      <c r="R205" s="149"/>
      <c r="S205" s="142"/>
      <c r="T205" s="142"/>
      <c r="U205" s="142"/>
    </row>
    <row r="206" spans="1:21" s="137" customFormat="1" x14ac:dyDescent="0.2">
      <c r="A206" s="141"/>
      <c r="B206" s="218">
        <v>4308</v>
      </c>
      <c r="C206" s="219" t="s">
        <v>193</v>
      </c>
      <c r="D206" s="227">
        <v>26</v>
      </c>
      <c r="E206" s="230">
        <v>19</v>
      </c>
      <c r="F206" s="219">
        <v>2</v>
      </c>
      <c r="G206" s="219">
        <v>1</v>
      </c>
      <c r="H206" s="219">
        <v>1</v>
      </c>
      <c r="I206" s="219">
        <v>3</v>
      </c>
      <c r="J206" s="223">
        <v>156.09903499999999</v>
      </c>
      <c r="K206" s="223">
        <v>6798.9123</v>
      </c>
      <c r="L206" s="223">
        <v>12.0087405</v>
      </c>
      <c r="M206" s="223">
        <v>6.7135648899999998</v>
      </c>
      <c r="N206" s="223">
        <v>18.7223054</v>
      </c>
      <c r="O206" s="142"/>
      <c r="P206" s="149"/>
      <c r="Q206" s="149"/>
      <c r="R206" s="149"/>
      <c r="S206" s="142"/>
      <c r="T206" s="142"/>
      <c r="U206" s="142"/>
    </row>
    <row r="207" spans="1:21" s="137" customFormat="1" x14ac:dyDescent="0.2">
      <c r="A207" s="141"/>
      <c r="B207" s="218">
        <v>4309</v>
      </c>
      <c r="C207" s="219" t="s">
        <v>194</v>
      </c>
      <c r="D207" s="227">
        <v>124</v>
      </c>
      <c r="E207" s="230">
        <v>72</v>
      </c>
      <c r="F207" s="219">
        <v>12</v>
      </c>
      <c r="G207" s="219">
        <v>13</v>
      </c>
      <c r="H207" s="219">
        <v>14</v>
      </c>
      <c r="I207" s="219">
        <v>13</v>
      </c>
      <c r="J207" s="223">
        <v>18860.624500000002</v>
      </c>
      <c r="K207" s="223">
        <v>85249.769499999995</v>
      </c>
      <c r="L207" s="223">
        <v>1627.77154</v>
      </c>
      <c r="M207" s="223">
        <v>40.528820199999998</v>
      </c>
      <c r="N207" s="223">
        <v>1668.30036</v>
      </c>
      <c r="O207" s="142"/>
      <c r="P207" s="149"/>
      <c r="Q207" s="149"/>
      <c r="R207" s="149"/>
      <c r="S207" s="142"/>
      <c r="T207" s="142"/>
      <c r="U207" s="142"/>
    </row>
    <row r="208" spans="1:21" s="137" customFormat="1" x14ac:dyDescent="0.2">
      <c r="A208" s="141"/>
      <c r="B208" s="218">
        <v>4310</v>
      </c>
      <c r="C208" s="219" t="s">
        <v>195</v>
      </c>
      <c r="D208" s="227">
        <v>97</v>
      </c>
      <c r="E208" s="230">
        <v>62</v>
      </c>
      <c r="F208" s="219">
        <v>9</v>
      </c>
      <c r="G208" s="219">
        <v>5</v>
      </c>
      <c r="H208" s="219">
        <v>8</v>
      </c>
      <c r="I208" s="219">
        <v>13</v>
      </c>
      <c r="J208" s="223">
        <v>5190.5568999999996</v>
      </c>
      <c r="K208" s="223">
        <v>57285.537900000003</v>
      </c>
      <c r="L208" s="223">
        <v>414.70826899999997</v>
      </c>
      <c r="M208" s="223">
        <v>32.182098199999999</v>
      </c>
      <c r="N208" s="223">
        <v>446.89036700000003</v>
      </c>
      <c r="O208" s="142"/>
      <c r="P208" s="149"/>
      <c r="Q208" s="149"/>
      <c r="R208" s="149"/>
      <c r="S208" s="142"/>
      <c r="T208" s="142"/>
      <c r="U208" s="142"/>
    </row>
    <row r="209" spans="1:21" s="137" customFormat="1" x14ac:dyDescent="0.2">
      <c r="A209" s="141"/>
      <c r="B209" s="218">
        <v>4311</v>
      </c>
      <c r="C209" s="219" t="s">
        <v>196</v>
      </c>
      <c r="D209" s="227">
        <v>67</v>
      </c>
      <c r="E209" s="230">
        <v>30</v>
      </c>
      <c r="F209" s="219">
        <v>11</v>
      </c>
      <c r="G209" s="219">
        <v>8</v>
      </c>
      <c r="H209" s="219">
        <v>4</v>
      </c>
      <c r="I209" s="219">
        <v>14</v>
      </c>
      <c r="J209" s="223">
        <v>32470.053199999998</v>
      </c>
      <c r="K209" s="223">
        <v>566718.39</v>
      </c>
      <c r="L209" s="223">
        <v>2872.8181599999998</v>
      </c>
      <c r="M209" s="223">
        <v>19.155767600000001</v>
      </c>
      <c r="N209" s="223">
        <v>2891.9739199999999</v>
      </c>
      <c r="O209" s="142"/>
      <c r="P209" s="149"/>
      <c r="Q209" s="149"/>
      <c r="R209" s="149"/>
      <c r="S209" s="142"/>
      <c r="T209" s="142"/>
      <c r="U209" s="142"/>
    </row>
    <row r="210" spans="1:21" s="137" customFormat="1" x14ac:dyDescent="0.2">
      <c r="A210" s="141"/>
      <c r="B210" s="218">
        <v>4312</v>
      </c>
      <c r="C210" s="219" t="s">
        <v>523</v>
      </c>
      <c r="D210" s="227">
        <v>118</v>
      </c>
      <c r="E210" s="230">
        <v>86</v>
      </c>
      <c r="F210" s="219">
        <v>13</v>
      </c>
      <c r="G210" s="219">
        <v>4</v>
      </c>
      <c r="H210" s="219">
        <v>3</v>
      </c>
      <c r="I210" s="219">
        <v>12</v>
      </c>
      <c r="J210" s="223">
        <v>5858.2069499999998</v>
      </c>
      <c r="K210" s="223">
        <v>82930.236900000004</v>
      </c>
      <c r="L210" s="223">
        <v>446.64838500000002</v>
      </c>
      <c r="M210" s="223">
        <v>48.774923899999997</v>
      </c>
      <c r="N210" s="223">
        <v>495.42330900000002</v>
      </c>
      <c r="O210" s="142"/>
      <c r="P210" s="149"/>
      <c r="Q210" s="149"/>
      <c r="R210" s="149"/>
      <c r="S210" s="142"/>
      <c r="T210" s="142"/>
      <c r="U210" s="142"/>
    </row>
    <row r="211" spans="1:21" s="137" customFormat="1" x14ac:dyDescent="0.2">
      <c r="A211" s="141"/>
      <c r="B211" s="218">
        <v>4313</v>
      </c>
      <c r="C211" s="219" t="s">
        <v>197</v>
      </c>
      <c r="D211" s="227">
        <v>79</v>
      </c>
      <c r="E211" s="230">
        <v>45</v>
      </c>
      <c r="F211" s="219">
        <v>7</v>
      </c>
      <c r="G211" s="219">
        <v>8</v>
      </c>
      <c r="H211" s="219">
        <v>5</v>
      </c>
      <c r="I211" s="219">
        <v>14</v>
      </c>
      <c r="J211" s="223">
        <v>3752.0877799999998</v>
      </c>
      <c r="K211" s="223">
        <v>52043.2667</v>
      </c>
      <c r="L211" s="223">
        <v>290.22451000000001</v>
      </c>
      <c r="M211" s="223">
        <v>18.1767386</v>
      </c>
      <c r="N211" s="223">
        <v>308.40124900000001</v>
      </c>
      <c r="O211" s="142"/>
      <c r="P211" s="149"/>
      <c r="Q211" s="149"/>
      <c r="R211" s="149"/>
      <c r="S211" s="142"/>
      <c r="T211" s="142"/>
      <c r="U211" s="142"/>
    </row>
    <row r="212" spans="1:21" s="137" customFormat="1" x14ac:dyDescent="0.2">
      <c r="A212" s="141"/>
      <c r="B212" s="218">
        <v>4314</v>
      </c>
      <c r="C212" s="219" t="s">
        <v>198</v>
      </c>
      <c r="D212" s="227">
        <v>22</v>
      </c>
      <c r="E212" s="230">
        <v>11</v>
      </c>
      <c r="F212" s="219">
        <v>2</v>
      </c>
      <c r="G212" s="219">
        <v>2</v>
      </c>
      <c r="H212" s="219">
        <v>2</v>
      </c>
      <c r="I212" s="219">
        <v>5</v>
      </c>
      <c r="J212" s="223">
        <v>1231.3490899999999</v>
      </c>
      <c r="K212" s="223">
        <v>9158.3329799999992</v>
      </c>
      <c r="L212" s="223">
        <v>99.143457600000005</v>
      </c>
      <c r="M212" s="223">
        <v>5.7353598699999999</v>
      </c>
      <c r="N212" s="223">
        <v>104.878817</v>
      </c>
      <c r="O212" s="142"/>
      <c r="P212" s="149"/>
      <c r="Q212" s="149"/>
      <c r="R212" s="149"/>
      <c r="S212" s="142"/>
      <c r="T212" s="142"/>
      <c r="U212" s="142"/>
    </row>
    <row r="213" spans="1:21" s="137" customFormat="1" x14ac:dyDescent="0.2">
      <c r="A213" s="141"/>
      <c r="B213" s="218">
        <v>4315</v>
      </c>
      <c r="C213" s="219" t="s">
        <v>524</v>
      </c>
      <c r="D213" s="227">
        <v>55</v>
      </c>
      <c r="E213" s="230">
        <v>28</v>
      </c>
      <c r="F213" s="219">
        <v>7</v>
      </c>
      <c r="G213" s="219">
        <v>5</v>
      </c>
      <c r="H213" s="219">
        <v>6</v>
      </c>
      <c r="I213" s="219">
        <v>9</v>
      </c>
      <c r="J213" s="223">
        <v>2476.5972999999999</v>
      </c>
      <c r="K213" s="223">
        <v>22656.706399999999</v>
      </c>
      <c r="L213" s="223">
        <v>189.58421799999999</v>
      </c>
      <c r="M213" s="223">
        <v>13.6356816</v>
      </c>
      <c r="N213" s="223">
        <v>203.219899</v>
      </c>
      <c r="O213" s="142"/>
      <c r="P213" s="149"/>
      <c r="Q213" s="149"/>
      <c r="R213" s="149"/>
      <c r="S213" s="142"/>
      <c r="T213" s="142"/>
      <c r="U213" s="142"/>
    </row>
    <row r="214" spans="1:21" s="137" customFormat="1" x14ac:dyDescent="0.2">
      <c r="A214" s="141"/>
      <c r="B214" s="218">
        <v>4316</v>
      </c>
      <c r="C214" s="219" t="s">
        <v>199</v>
      </c>
      <c r="D214" s="227">
        <v>29</v>
      </c>
      <c r="E214" s="230">
        <v>15</v>
      </c>
      <c r="F214" s="219">
        <v>4</v>
      </c>
      <c r="G214" s="219">
        <v>2</v>
      </c>
      <c r="H214" s="219">
        <v>1</v>
      </c>
      <c r="I214" s="219">
        <v>7</v>
      </c>
      <c r="J214" s="223">
        <v>643.22817499999996</v>
      </c>
      <c r="K214" s="223">
        <v>5290.9037600000001</v>
      </c>
      <c r="L214" s="223">
        <v>44.191737500000002</v>
      </c>
      <c r="M214" s="223">
        <v>7.8218397499999996</v>
      </c>
      <c r="N214" s="223">
        <v>52.013577300000001</v>
      </c>
      <c r="O214" s="142"/>
      <c r="P214" s="149"/>
      <c r="Q214" s="149"/>
      <c r="R214" s="149"/>
      <c r="S214" s="142"/>
      <c r="T214" s="142"/>
      <c r="U214" s="142"/>
    </row>
    <row r="215" spans="1:21" s="137" customFormat="1" x14ac:dyDescent="0.2">
      <c r="A215" s="141"/>
      <c r="B215" s="218">
        <v>4317</v>
      </c>
      <c r="C215" s="219" t="s">
        <v>200</v>
      </c>
      <c r="D215" s="227">
        <v>27</v>
      </c>
      <c r="E215" s="230">
        <v>11</v>
      </c>
      <c r="F215" s="219">
        <v>4</v>
      </c>
      <c r="G215" s="219">
        <v>3</v>
      </c>
      <c r="H215" s="219">
        <v>2</v>
      </c>
      <c r="I215" s="219">
        <v>7</v>
      </c>
      <c r="J215" s="223">
        <v>1002.282</v>
      </c>
      <c r="K215" s="223">
        <v>12833.8784</v>
      </c>
      <c r="L215" s="223">
        <v>78.163139999999999</v>
      </c>
      <c r="M215" s="223">
        <v>5.2540650299999996</v>
      </c>
      <c r="N215" s="223">
        <v>83.417204999999996</v>
      </c>
      <c r="O215" s="142"/>
      <c r="P215" s="149"/>
      <c r="Q215" s="149"/>
      <c r="R215" s="149"/>
      <c r="S215" s="142"/>
      <c r="T215" s="142"/>
      <c r="U215" s="142"/>
    </row>
    <row r="216" spans="1:21" s="137" customFormat="1" x14ac:dyDescent="0.2">
      <c r="A216" s="141"/>
      <c r="B216" s="218">
        <v>4318</v>
      </c>
      <c r="C216" s="219" t="s">
        <v>201</v>
      </c>
      <c r="D216" s="227">
        <v>45</v>
      </c>
      <c r="E216" s="230">
        <v>30</v>
      </c>
      <c r="F216" s="219">
        <v>6</v>
      </c>
      <c r="G216" s="219">
        <v>4</v>
      </c>
      <c r="H216" s="75">
        <v>0</v>
      </c>
      <c r="I216" s="219">
        <v>5</v>
      </c>
      <c r="J216" s="223">
        <v>3416.4993199999999</v>
      </c>
      <c r="K216" s="223">
        <v>37703.8822</v>
      </c>
      <c r="L216" s="223">
        <v>276.80587600000001</v>
      </c>
      <c r="M216" s="223">
        <v>16.9856573</v>
      </c>
      <c r="N216" s="223">
        <v>293.79153400000001</v>
      </c>
      <c r="O216" s="142"/>
      <c r="P216" s="149"/>
      <c r="Q216" s="149"/>
      <c r="R216" s="149"/>
      <c r="S216" s="142"/>
      <c r="T216" s="142"/>
      <c r="U216" s="142"/>
    </row>
    <row r="217" spans="1:21" s="137" customFormat="1" x14ac:dyDescent="0.2">
      <c r="A217" s="141"/>
      <c r="B217" s="218">
        <v>4319</v>
      </c>
      <c r="C217" s="219" t="s">
        <v>202</v>
      </c>
      <c r="D217" s="227">
        <v>30</v>
      </c>
      <c r="E217" s="230">
        <v>23</v>
      </c>
      <c r="F217" s="219">
        <v>1</v>
      </c>
      <c r="G217" s="219">
        <v>1</v>
      </c>
      <c r="H217" s="219">
        <v>1</v>
      </c>
      <c r="I217" s="219">
        <v>4</v>
      </c>
      <c r="J217" s="223">
        <v>819.60707200000002</v>
      </c>
      <c r="K217" s="223">
        <v>4422.4954600000001</v>
      </c>
      <c r="L217" s="223">
        <v>56.3781824</v>
      </c>
      <c r="M217" s="223">
        <v>4.7045137600000002</v>
      </c>
      <c r="N217" s="223">
        <v>61.0826961</v>
      </c>
      <c r="O217" s="142"/>
      <c r="P217" s="149"/>
      <c r="Q217" s="149"/>
      <c r="R217" s="149"/>
      <c r="S217" s="142"/>
      <c r="T217" s="142"/>
      <c r="U217" s="142"/>
    </row>
    <row r="218" spans="1:21" s="137" customFormat="1" x14ac:dyDescent="0.2">
      <c r="A218" s="141"/>
      <c r="B218" s="218">
        <v>4320</v>
      </c>
      <c r="C218" s="219" t="s">
        <v>203</v>
      </c>
      <c r="D218" s="227">
        <v>57</v>
      </c>
      <c r="E218" s="230">
        <v>39</v>
      </c>
      <c r="F218" s="219">
        <v>3</v>
      </c>
      <c r="G218" s="219">
        <v>4</v>
      </c>
      <c r="H218" s="219">
        <v>3</v>
      </c>
      <c r="I218" s="219">
        <v>8</v>
      </c>
      <c r="J218" s="223">
        <v>5233.2873300000001</v>
      </c>
      <c r="K218" s="223">
        <v>29567.426599999999</v>
      </c>
      <c r="L218" s="223">
        <v>429.75171599999999</v>
      </c>
      <c r="M218" s="223">
        <v>12.077734599999999</v>
      </c>
      <c r="N218" s="223">
        <v>441.82945100000001</v>
      </c>
      <c r="O218" s="142"/>
      <c r="P218" s="149"/>
      <c r="Q218" s="149"/>
      <c r="R218" s="149"/>
      <c r="S218" s="142"/>
      <c r="T218" s="142"/>
      <c r="U218" s="142"/>
    </row>
    <row r="219" spans="1:21" s="137" customFormat="1" ht="12.75" customHeight="1" x14ac:dyDescent="0.2">
      <c r="A219" s="141"/>
      <c r="B219" s="218">
        <v>4322</v>
      </c>
      <c r="C219" s="219" t="s">
        <v>204</v>
      </c>
      <c r="D219" s="227">
        <v>20</v>
      </c>
      <c r="E219" s="230">
        <v>9</v>
      </c>
      <c r="F219" s="219">
        <v>2</v>
      </c>
      <c r="G219" s="219">
        <v>2</v>
      </c>
      <c r="H219" s="75">
        <v>0</v>
      </c>
      <c r="I219" s="219">
        <v>7</v>
      </c>
      <c r="J219" s="223">
        <v>250.494482</v>
      </c>
      <c r="K219" s="223">
        <v>5652.8944199999996</v>
      </c>
      <c r="L219" s="223">
        <v>20.743507999999999</v>
      </c>
      <c r="M219" s="223">
        <v>6.0164375999999997</v>
      </c>
      <c r="N219" s="223">
        <v>26.759945600000002</v>
      </c>
      <c r="O219" s="142"/>
      <c r="P219" s="149"/>
      <c r="Q219" s="149"/>
      <c r="R219" s="149"/>
      <c r="S219" s="142"/>
      <c r="T219" s="142"/>
      <c r="U219" s="142"/>
    </row>
    <row r="220" spans="1:21" s="137" customFormat="1" x14ac:dyDescent="0.2">
      <c r="A220" s="141"/>
      <c r="B220" s="141"/>
      <c r="C220" s="143"/>
      <c r="D220" s="226"/>
      <c r="E220" s="226"/>
      <c r="F220" s="142"/>
      <c r="G220" s="142"/>
      <c r="H220" s="142"/>
      <c r="I220" s="142"/>
      <c r="J220" s="144"/>
      <c r="K220" s="142"/>
      <c r="L220" s="142"/>
      <c r="M220" s="142"/>
      <c r="N220" s="142"/>
      <c r="O220" s="142"/>
      <c r="P220" s="142"/>
      <c r="Q220" s="142"/>
      <c r="R220" s="142"/>
      <c r="S220" s="142"/>
      <c r="T220" s="142"/>
      <c r="U220" s="142"/>
    </row>
    <row r="221" spans="1:21" s="137" customFormat="1" x14ac:dyDescent="0.2">
      <c r="A221" s="141"/>
      <c r="B221" s="143" t="s">
        <v>556</v>
      </c>
      <c r="D221" s="226"/>
      <c r="E221" s="226"/>
      <c r="F221" s="142"/>
      <c r="G221" s="142"/>
      <c r="H221" s="142"/>
      <c r="I221" s="142"/>
      <c r="J221" s="142"/>
      <c r="K221" s="142"/>
      <c r="L221" s="142"/>
      <c r="M221" s="142"/>
      <c r="N221" s="142"/>
      <c r="O221" s="142"/>
      <c r="P221" s="142"/>
      <c r="Q221" s="142"/>
      <c r="R221" s="142"/>
      <c r="S221" s="142"/>
      <c r="T221" s="142"/>
      <c r="U221" s="142"/>
    </row>
    <row r="222" spans="1:21" x14ac:dyDescent="0.2">
      <c r="B222" s="205" t="s">
        <v>557</v>
      </c>
      <c r="F222" s="151"/>
      <c r="H222" s="151"/>
      <c r="I222" s="151"/>
      <c r="J222" s="151"/>
      <c r="K222" s="151"/>
      <c r="L222" s="151"/>
      <c r="M222" s="151"/>
      <c r="N222" s="151"/>
      <c r="O222" s="151"/>
      <c r="P222" s="151"/>
      <c r="Q222" s="151"/>
      <c r="R222" s="151"/>
      <c r="S222" s="151"/>
      <c r="T222" s="151"/>
    </row>
  </sheetData>
  <mergeCells count="11">
    <mergeCell ref="B1:X1"/>
    <mergeCell ref="B4:B6"/>
    <mergeCell ref="M4:M6"/>
    <mergeCell ref="N4:N6"/>
    <mergeCell ref="D5:D6"/>
    <mergeCell ref="E5:I5"/>
    <mergeCell ref="C4:C6"/>
    <mergeCell ref="D4:I4"/>
    <mergeCell ref="J4:J6"/>
    <mergeCell ref="K4:K6"/>
    <mergeCell ref="L4:L6"/>
  </mergeCells>
  <phoneticPr fontId="7" type="noConversion"/>
  <pageMargins left="0.78740157480314965" right="0.78740157480314965" top="0.98425196850393704" bottom="0.98425196850393704" header="0.51181102362204722" footer="0.51181102362204722"/>
  <pageSetup paperSize="9" scale="52" orientation="portrait" r:id="rId1"/>
  <headerFooter alignWithMargins="0"/>
  <rowBreaks count="3" manualBreakCount="3">
    <brk id="67" max="13" man="1"/>
    <brk id="128" max="13" man="1"/>
    <brk id="181" max="1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tabColor rgb="FF545F60"/>
  </sheetPr>
  <dimension ref="A1:V240"/>
  <sheetViews>
    <sheetView view="pageBreakPreview" zoomScaleNormal="100" zoomScaleSheetLayoutView="100" workbookViewId="0">
      <pane ySplit="6" topLeftCell="A7" activePane="bottomLeft" state="frozen"/>
      <selection pane="bottomLeft" activeCell="B1" sqref="B1:J1"/>
    </sheetView>
  </sheetViews>
  <sheetFormatPr baseColWidth="10" defaultRowHeight="12.75" x14ac:dyDescent="0.2"/>
  <cols>
    <col min="1" max="1" width="2" style="153" customWidth="1"/>
    <col min="2" max="2" width="10.7109375" style="153" customWidth="1"/>
    <col min="3" max="3" width="19" style="153" bestFit="1" customWidth="1"/>
    <col min="4" max="4" width="16.5703125" style="153" customWidth="1"/>
    <col min="5" max="5" width="16.42578125" style="153" bestFit="1" customWidth="1"/>
    <col min="6" max="8" width="16.5703125" style="153" customWidth="1"/>
    <col min="9" max="9" width="16.42578125" style="153" bestFit="1" customWidth="1"/>
    <col min="10" max="10" width="16.5703125" style="153" customWidth="1"/>
    <col min="11" max="16384" width="11.42578125" style="153"/>
  </cols>
  <sheetData>
    <row r="1" spans="1:22" ht="15.75" x14ac:dyDescent="0.2">
      <c r="B1" s="269" t="str">
        <f>Inhaltsverzeichnis!B59&amp;" "&amp;Inhaltsverzeichnis!C59&amp;" "&amp;Inhaltsverzeichnis!E59</f>
        <v>Tabelle 19b: Steuerertrag der Gemeinden von juristischen Personen, 2014</v>
      </c>
      <c r="C1" s="269"/>
      <c r="D1" s="269"/>
      <c r="E1" s="269"/>
      <c r="F1" s="269"/>
      <c r="G1" s="269"/>
      <c r="H1" s="269"/>
      <c r="I1" s="269"/>
      <c r="J1" s="269"/>
      <c r="K1" s="220"/>
      <c r="L1" s="220"/>
      <c r="M1" s="220"/>
      <c r="N1" s="220"/>
      <c r="O1" s="220"/>
      <c r="P1" s="220"/>
      <c r="Q1" s="220"/>
      <c r="R1" s="220"/>
      <c r="S1" s="220"/>
      <c r="T1" s="220"/>
      <c r="U1" s="220"/>
      <c r="V1" s="220"/>
    </row>
    <row r="2" spans="1:22" s="180" customFormat="1" ht="12.75" customHeight="1" x14ac:dyDescent="0.2">
      <c r="B2" s="196"/>
      <c r="C2" s="196"/>
      <c r="D2" s="196"/>
      <c r="E2" s="196"/>
      <c r="F2" s="196"/>
      <c r="G2" s="196"/>
      <c r="H2" s="196"/>
      <c r="I2" s="196"/>
      <c r="J2" s="196"/>
      <c r="K2" s="196"/>
      <c r="L2" s="196"/>
      <c r="M2" s="196"/>
      <c r="N2" s="196"/>
      <c r="O2" s="196"/>
      <c r="P2" s="196"/>
      <c r="Q2" s="196"/>
      <c r="R2" s="196"/>
      <c r="S2" s="196"/>
      <c r="T2" s="196"/>
      <c r="U2" s="196"/>
      <c r="V2" s="196"/>
    </row>
    <row r="3" spans="1:22" ht="12.75" customHeight="1" x14ac:dyDescent="0.2">
      <c r="A3" s="141"/>
      <c r="B3" s="141"/>
    </row>
    <row r="4" spans="1:22" s="101" customFormat="1" ht="20.25" customHeight="1" x14ac:dyDescent="0.2">
      <c r="A4" s="143"/>
      <c r="B4" s="277" t="s">
        <v>353</v>
      </c>
      <c r="C4" s="308" t="s">
        <v>357</v>
      </c>
      <c r="D4" s="332" t="s">
        <v>369</v>
      </c>
      <c r="E4" s="332"/>
      <c r="F4" s="332"/>
      <c r="G4" s="332"/>
      <c r="H4" s="332" t="s">
        <v>370</v>
      </c>
      <c r="I4" s="332"/>
      <c r="J4" s="332"/>
    </row>
    <row r="5" spans="1:22" s="101" customFormat="1" ht="20.25" customHeight="1" x14ac:dyDescent="0.2">
      <c r="A5" s="143"/>
      <c r="B5" s="278"/>
      <c r="C5" s="308"/>
      <c r="D5" s="277" t="s">
        <v>587</v>
      </c>
      <c r="E5" s="288" t="s">
        <v>586</v>
      </c>
      <c r="F5" s="288" t="s">
        <v>558</v>
      </c>
      <c r="G5" s="283" t="s">
        <v>215</v>
      </c>
      <c r="H5" s="307" t="s">
        <v>587</v>
      </c>
      <c r="I5" s="288" t="s">
        <v>585</v>
      </c>
      <c r="J5" s="283" t="s">
        <v>371</v>
      </c>
    </row>
    <row r="6" spans="1:22" s="101" customFormat="1" ht="23.25" customHeight="1" x14ac:dyDescent="0.2">
      <c r="A6" s="143"/>
      <c r="B6" s="279"/>
      <c r="C6" s="319"/>
      <c r="D6" s="279"/>
      <c r="E6" s="289"/>
      <c r="F6" s="289"/>
      <c r="G6" s="284"/>
      <c r="H6" s="319"/>
      <c r="I6" s="289"/>
      <c r="J6" s="284"/>
    </row>
    <row r="7" spans="1:22" ht="20.100000000000001" customHeight="1" x14ac:dyDescent="0.2">
      <c r="A7" s="141"/>
      <c r="B7" s="159">
        <v>4335</v>
      </c>
      <c r="C7" s="13" t="s">
        <v>12</v>
      </c>
      <c r="D7" s="51">
        <v>169638667.90000001</v>
      </c>
      <c r="E7" s="51">
        <v>2102750.1</v>
      </c>
      <c r="F7" s="51">
        <v>1429338.1</v>
      </c>
      <c r="G7" s="51">
        <v>173170756.09999999</v>
      </c>
      <c r="H7" s="170">
        <v>97.960343719999997</v>
      </c>
      <c r="I7" s="170">
        <v>1.2142639710000001</v>
      </c>
      <c r="J7" s="170">
        <v>0.82539230799999996</v>
      </c>
    </row>
    <row r="8" spans="1:22" ht="20.100000000000001" customHeight="1" x14ac:dyDescent="0.2">
      <c r="A8" s="141"/>
      <c r="B8" s="159">
        <v>4019</v>
      </c>
      <c r="C8" s="136" t="s">
        <v>358</v>
      </c>
      <c r="D8" s="51">
        <v>24268239.620000001</v>
      </c>
      <c r="E8" s="51">
        <v>194769.15640000001</v>
      </c>
      <c r="F8" s="51">
        <v>155258.83499999999</v>
      </c>
      <c r="G8" s="51">
        <v>24618267.609999999</v>
      </c>
      <c r="H8" s="170">
        <v>98.57817781</v>
      </c>
      <c r="I8" s="170">
        <v>0.79115703599999998</v>
      </c>
      <c r="J8" s="170">
        <v>0.63066515300000003</v>
      </c>
      <c r="L8" s="180"/>
    </row>
    <row r="9" spans="1:22" x14ac:dyDescent="0.2">
      <c r="A9" s="141"/>
      <c r="B9" s="218">
        <v>4001</v>
      </c>
      <c r="C9" s="219" t="s">
        <v>1</v>
      </c>
      <c r="D9" s="75">
        <v>12339582.890000001</v>
      </c>
      <c r="E9" s="75">
        <v>117367.72289999999</v>
      </c>
      <c r="F9" s="75">
        <v>116341.40579999999</v>
      </c>
      <c r="G9" s="75">
        <v>12573292.02</v>
      </c>
      <c r="H9" s="171">
        <v>98.141225640000002</v>
      </c>
      <c r="I9" s="171">
        <v>0.93346852000000002</v>
      </c>
      <c r="J9" s="171">
        <v>0.92530584400000004</v>
      </c>
      <c r="L9" s="180"/>
    </row>
    <row r="10" spans="1:22" x14ac:dyDescent="0.2">
      <c r="A10" s="141"/>
      <c r="B10" s="218">
        <v>4002</v>
      </c>
      <c r="C10" s="219" t="s">
        <v>22</v>
      </c>
      <c r="D10" s="75">
        <v>91933.904620000001</v>
      </c>
      <c r="E10" s="75">
        <v>9829.4835000000003</v>
      </c>
      <c r="F10" s="75">
        <v>197.58174500000001</v>
      </c>
      <c r="G10" s="75">
        <v>101960.9699</v>
      </c>
      <c r="H10" s="171">
        <v>90.165780830000003</v>
      </c>
      <c r="I10" s="171">
        <v>9.6404374270000002</v>
      </c>
      <c r="J10" s="171">
        <v>0.19378174300000001</v>
      </c>
      <c r="L10" s="180"/>
    </row>
    <row r="11" spans="1:22" x14ac:dyDescent="0.2">
      <c r="A11" s="141"/>
      <c r="B11" s="218">
        <v>4003</v>
      </c>
      <c r="C11" s="219" t="s">
        <v>504</v>
      </c>
      <c r="D11" s="75">
        <v>2591973.375</v>
      </c>
      <c r="E11" s="75">
        <v>17917.849999999999</v>
      </c>
      <c r="F11" s="75">
        <v>782.625</v>
      </c>
      <c r="G11" s="75">
        <v>2610673.85</v>
      </c>
      <c r="H11" s="171">
        <v>99.283691640000001</v>
      </c>
      <c r="I11" s="171">
        <v>0.68633046600000003</v>
      </c>
      <c r="J11" s="171">
        <v>2.9977891999999999E-2</v>
      </c>
      <c r="L11" s="180"/>
    </row>
    <row r="12" spans="1:22" x14ac:dyDescent="0.2">
      <c r="A12" s="141"/>
      <c r="B12" s="218">
        <v>4004</v>
      </c>
      <c r="C12" s="219" t="s">
        <v>23</v>
      </c>
      <c r="D12" s="75">
        <v>93602.091960000005</v>
      </c>
      <c r="E12" s="75">
        <v>409.27499999999998</v>
      </c>
      <c r="F12" s="75">
        <v>1087.9749999999999</v>
      </c>
      <c r="G12" s="75">
        <v>95099.341960000005</v>
      </c>
      <c r="H12" s="171">
        <v>98.425593730000003</v>
      </c>
      <c r="I12" s="171">
        <v>0.43036575399999999</v>
      </c>
      <c r="J12" s="171">
        <v>1.144040513</v>
      </c>
      <c r="L12" s="180"/>
    </row>
    <row r="13" spans="1:22" x14ac:dyDescent="0.2">
      <c r="A13" s="141"/>
      <c r="B13" s="218">
        <v>4005</v>
      </c>
      <c r="C13" s="219" t="s">
        <v>505</v>
      </c>
      <c r="D13" s="75">
        <v>206192.59109999999</v>
      </c>
      <c r="E13" s="75">
        <v>112.52500000000001</v>
      </c>
      <c r="F13" s="75">
        <v>800.4</v>
      </c>
      <c r="G13" s="75">
        <v>207105.51610000001</v>
      </c>
      <c r="H13" s="171">
        <v>99.559198120000005</v>
      </c>
      <c r="I13" s="171">
        <v>5.4332208E-2</v>
      </c>
      <c r="J13" s="171">
        <v>0.38646966799999999</v>
      </c>
      <c r="L13" s="180"/>
    </row>
    <row r="14" spans="1:22" x14ac:dyDescent="0.2">
      <c r="A14" s="141"/>
      <c r="B14" s="218">
        <v>4006</v>
      </c>
      <c r="C14" s="219" t="s">
        <v>24</v>
      </c>
      <c r="D14" s="75">
        <v>570968.20909999998</v>
      </c>
      <c r="E14" s="75">
        <v>27201.125</v>
      </c>
      <c r="F14" s="75">
        <v>1567.125</v>
      </c>
      <c r="G14" s="75">
        <v>599736.45909999998</v>
      </c>
      <c r="H14" s="171">
        <v>95.203184739999998</v>
      </c>
      <c r="I14" s="171">
        <v>4.5355129889999999</v>
      </c>
      <c r="J14" s="171">
        <v>0.26130227299999997</v>
      </c>
      <c r="L14" s="180"/>
    </row>
    <row r="15" spans="1:22" x14ac:dyDescent="0.2">
      <c r="A15" s="141"/>
      <c r="B15" s="218">
        <v>4007</v>
      </c>
      <c r="C15" s="219" t="s">
        <v>25</v>
      </c>
      <c r="D15" s="75">
        <v>961800.78300000005</v>
      </c>
      <c r="E15" s="75">
        <v>2614.35</v>
      </c>
      <c r="F15" s="75">
        <v>2.6</v>
      </c>
      <c r="G15" s="75">
        <v>964417.73300000001</v>
      </c>
      <c r="H15" s="171">
        <v>99.728649739999994</v>
      </c>
      <c r="I15" s="171">
        <v>0.271080665</v>
      </c>
      <c r="J15" s="171">
        <v>2.6959299999999999E-4</v>
      </c>
      <c r="L15" s="180"/>
    </row>
    <row r="16" spans="1:22" x14ac:dyDescent="0.2">
      <c r="A16" s="141"/>
      <c r="B16" s="218">
        <v>4008</v>
      </c>
      <c r="C16" s="219" t="s">
        <v>26</v>
      </c>
      <c r="D16" s="75">
        <v>406257.04479999997</v>
      </c>
      <c r="E16" s="75">
        <v>327</v>
      </c>
      <c r="F16" s="75">
        <v>6529.529031</v>
      </c>
      <c r="G16" s="75">
        <v>413113.57380000001</v>
      </c>
      <c r="H16" s="171">
        <v>98.340279899999999</v>
      </c>
      <c r="I16" s="171">
        <v>7.9154987999999996E-2</v>
      </c>
      <c r="J16" s="171">
        <v>1.580565115</v>
      </c>
      <c r="L16" s="180"/>
    </row>
    <row r="17" spans="1:12" x14ac:dyDescent="0.2">
      <c r="A17" s="141"/>
      <c r="B17" s="218">
        <v>4009</v>
      </c>
      <c r="C17" s="219" t="s">
        <v>27</v>
      </c>
      <c r="D17" s="75">
        <v>354983.39929999999</v>
      </c>
      <c r="E17" s="75">
        <v>366.375</v>
      </c>
      <c r="F17" s="75">
        <v>597.65</v>
      </c>
      <c r="G17" s="75">
        <v>355947.42430000001</v>
      </c>
      <c r="H17" s="171">
        <v>99.729166460000002</v>
      </c>
      <c r="I17" s="171">
        <v>0.10292952700000001</v>
      </c>
      <c r="J17" s="171">
        <v>0.16790400999999999</v>
      </c>
      <c r="L17" s="180"/>
    </row>
    <row r="18" spans="1:12" x14ac:dyDescent="0.2">
      <c r="A18" s="141"/>
      <c r="B18" s="218">
        <v>4010</v>
      </c>
      <c r="C18" s="219" t="s">
        <v>28</v>
      </c>
      <c r="D18" s="75">
        <v>1959725.1939999999</v>
      </c>
      <c r="E18" s="75">
        <v>3059.4250000000002</v>
      </c>
      <c r="F18" s="75">
        <v>8604.1698670000005</v>
      </c>
      <c r="G18" s="75">
        <v>1971388.7890000001</v>
      </c>
      <c r="H18" s="171">
        <v>99.408356440000006</v>
      </c>
      <c r="I18" s="171">
        <v>0.155191356</v>
      </c>
      <c r="J18" s="171">
        <v>0.43645220699999998</v>
      </c>
      <c r="L18" s="180"/>
    </row>
    <row r="19" spans="1:12" x14ac:dyDescent="0.2">
      <c r="A19" s="141"/>
      <c r="B19" s="218">
        <v>4012</v>
      </c>
      <c r="C19" s="219" t="s">
        <v>29</v>
      </c>
      <c r="D19" s="75">
        <v>3693656.2209999999</v>
      </c>
      <c r="E19" s="75">
        <v>14995.924999999999</v>
      </c>
      <c r="F19" s="75">
        <v>18333.223559999999</v>
      </c>
      <c r="G19" s="75">
        <v>3726985.37</v>
      </c>
      <c r="H19" s="171">
        <v>99.105734389999995</v>
      </c>
      <c r="I19" s="171">
        <v>0.40236071499999998</v>
      </c>
      <c r="J19" s="171">
        <v>0.49190489700000001</v>
      </c>
      <c r="L19" s="180"/>
    </row>
    <row r="20" spans="1:12" x14ac:dyDescent="0.2">
      <c r="A20" s="141"/>
      <c r="B20" s="218">
        <v>4013</v>
      </c>
      <c r="C20" s="219" t="s">
        <v>30</v>
      </c>
      <c r="D20" s="75">
        <v>997563.91540000006</v>
      </c>
      <c r="E20" s="75">
        <v>568.1</v>
      </c>
      <c r="F20" s="75">
        <v>414.55</v>
      </c>
      <c r="G20" s="75">
        <v>998546.56539999996</v>
      </c>
      <c r="H20" s="171">
        <v>99.901591969999998</v>
      </c>
      <c r="I20" s="171">
        <v>5.6892690000000003E-2</v>
      </c>
      <c r="J20" s="171">
        <v>4.1515339999999998E-2</v>
      </c>
      <c r="L20" s="180"/>
    </row>
    <row r="21" spans="1:12" ht="20.100000000000001" customHeight="1" x14ac:dyDescent="0.2">
      <c r="A21" s="141"/>
      <c r="B21" s="159">
        <v>4059</v>
      </c>
      <c r="C21" s="136" t="s">
        <v>359</v>
      </c>
      <c r="D21" s="51">
        <v>51960762.329999998</v>
      </c>
      <c r="E21" s="51">
        <v>468175.11249999999</v>
      </c>
      <c r="F21" s="51">
        <v>391939.33960000001</v>
      </c>
      <c r="G21" s="51">
        <v>52820876.780000001</v>
      </c>
      <c r="H21" s="170">
        <v>98.371639200000004</v>
      </c>
      <c r="I21" s="170">
        <v>0.88634483399999997</v>
      </c>
      <c r="J21" s="170">
        <v>0.74201596700000005</v>
      </c>
      <c r="L21" s="180"/>
    </row>
    <row r="22" spans="1:12" x14ac:dyDescent="0.2">
      <c r="A22" s="141"/>
      <c r="B22" s="218">
        <v>4021</v>
      </c>
      <c r="C22" s="219" t="s">
        <v>2</v>
      </c>
      <c r="D22" s="75">
        <v>25227985.719999999</v>
      </c>
      <c r="E22" s="75">
        <v>217139.95629999999</v>
      </c>
      <c r="F22" s="75">
        <v>138399.97690000001</v>
      </c>
      <c r="G22" s="75">
        <v>25583525.649999999</v>
      </c>
      <c r="H22" s="171">
        <v>98.610277809999999</v>
      </c>
      <c r="I22" s="171">
        <v>0.84874914899999998</v>
      </c>
      <c r="J22" s="171">
        <v>0.54097304199999996</v>
      </c>
    </row>
    <row r="23" spans="1:12" x14ac:dyDescent="0.2">
      <c r="A23" s="141"/>
      <c r="B23" s="218">
        <v>4022</v>
      </c>
      <c r="C23" s="219" t="s">
        <v>31</v>
      </c>
      <c r="D23" s="75">
        <v>48038.30543</v>
      </c>
      <c r="E23" s="75">
        <v>190.125</v>
      </c>
      <c r="F23" s="75">
        <v>0</v>
      </c>
      <c r="G23" s="75">
        <v>48228.43043</v>
      </c>
      <c r="H23" s="171">
        <v>99.605782320000003</v>
      </c>
      <c r="I23" s="171">
        <v>0.39421768099999999</v>
      </c>
      <c r="J23" s="171">
        <v>0</v>
      </c>
    </row>
    <row r="24" spans="1:12" x14ac:dyDescent="0.2">
      <c r="A24" s="141"/>
      <c r="B24" s="218">
        <v>4023</v>
      </c>
      <c r="C24" s="219" t="s">
        <v>32</v>
      </c>
      <c r="D24" s="75">
        <v>1850862.5959999999</v>
      </c>
      <c r="E24" s="75">
        <v>12671.625</v>
      </c>
      <c r="F24" s="75">
        <v>348.41056329999998</v>
      </c>
      <c r="G24" s="75">
        <v>1863882.6310000001</v>
      </c>
      <c r="H24" s="171">
        <v>99.301456250000001</v>
      </c>
      <c r="I24" s="171">
        <v>0.67985101599999997</v>
      </c>
      <c r="J24" s="171">
        <v>1.8692731000000001E-2</v>
      </c>
    </row>
    <row r="25" spans="1:12" x14ac:dyDescent="0.2">
      <c r="A25" s="141"/>
      <c r="B25" s="218">
        <v>4024</v>
      </c>
      <c r="C25" s="219" t="s">
        <v>506</v>
      </c>
      <c r="D25" s="75">
        <v>532939.65980000002</v>
      </c>
      <c r="E25" s="75">
        <v>575.65</v>
      </c>
      <c r="F25" s="75">
        <v>91.733661999999995</v>
      </c>
      <c r="G25" s="75">
        <v>533607.04339999997</v>
      </c>
      <c r="H25" s="171">
        <v>99.874929750000007</v>
      </c>
      <c r="I25" s="171">
        <v>0.107879011</v>
      </c>
      <c r="J25" s="171">
        <v>1.7191239000000001E-2</v>
      </c>
    </row>
    <row r="26" spans="1:12" x14ac:dyDescent="0.2">
      <c r="A26" s="141"/>
      <c r="B26" s="218">
        <v>4049</v>
      </c>
      <c r="C26" s="219" t="s">
        <v>33</v>
      </c>
      <c r="D26" s="75">
        <v>252237.6986</v>
      </c>
      <c r="E26" s="75">
        <v>1464.6375</v>
      </c>
      <c r="F26" s="75">
        <v>231.45</v>
      </c>
      <c r="G26" s="75">
        <v>253933.7861</v>
      </c>
      <c r="H26" s="171">
        <v>99.332074899999995</v>
      </c>
      <c r="I26" s="171">
        <v>0.57677929400000005</v>
      </c>
      <c r="J26" s="171">
        <v>9.1145807999999995E-2</v>
      </c>
    </row>
    <row r="27" spans="1:12" x14ac:dyDescent="0.2">
      <c r="A27" s="141"/>
      <c r="B27" s="218">
        <v>4026</v>
      </c>
      <c r="C27" s="219" t="s">
        <v>34</v>
      </c>
      <c r="D27" s="75">
        <v>348689.2586</v>
      </c>
      <c r="E27" s="75">
        <v>3798.3</v>
      </c>
      <c r="F27" s="75">
        <v>1639.2327250000001</v>
      </c>
      <c r="G27" s="75">
        <v>354126.79129999998</v>
      </c>
      <c r="H27" s="171">
        <v>98.464523760000006</v>
      </c>
      <c r="I27" s="171">
        <v>1.0725819379999999</v>
      </c>
      <c r="J27" s="171">
        <v>0.46289429799999998</v>
      </c>
    </row>
    <row r="28" spans="1:12" x14ac:dyDescent="0.2">
      <c r="A28" s="141"/>
      <c r="B28" s="218">
        <v>4027</v>
      </c>
      <c r="C28" s="219" t="s">
        <v>35</v>
      </c>
      <c r="D28" s="75">
        <v>471659.78649999999</v>
      </c>
      <c r="E28" s="75">
        <v>760.65</v>
      </c>
      <c r="F28" s="75">
        <v>59.274999999999999</v>
      </c>
      <c r="G28" s="75">
        <v>472479.71149999998</v>
      </c>
      <c r="H28" s="171">
        <v>99.826463450000006</v>
      </c>
      <c r="I28" s="171">
        <v>0.16099104</v>
      </c>
      <c r="J28" s="171">
        <v>1.2545512E-2</v>
      </c>
    </row>
    <row r="29" spans="1:12" x14ac:dyDescent="0.2">
      <c r="A29" s="141"/>
      <c r="B29" s="218">
        <v>4028</v>
      </c>
      <c r="C29" s="219" t="s">
        <v>36</v>
      </c>
      <c r="D29" s="75">
        <v>38515.130210000003</v>
      </c>
      <c r="E29" s="75">
        <v>0</v>
      </c>
      <c r="F29" s="75">
        <v>27.35</v>
      </c>
      <c r="G29" s="75">
        <v>38542.480210000002</v>
      </c>
      <c r="H29" s="171">
        <v>99.929039340000003</v>
      </c>
      <c r="I29" s="171">
        <v>0</v>
      </c>
      <c r="J29" s="171">
        <v>7.0960664000000007E-2</v>
      </c>
    </row>
    <row r="30" spans="1:12" x14ac:dyDescent="0.2">
      <c r="A30" s="141"/>
      <c r="B30" s="218">
        <v>4029</v>
      </c>
      <c r="C30" s="219" t="s">
        <v>37</v>
      </c>
      <c r="D30" s="75">
        <v>767513.37410000002</v>
      </c>
      <c r="E30" s="75">
        <v>642.15</v>
      </c>
      <c r="F30" s="75">
        <v>41203.282950000001</v>
      </c>
      <c r="G30" s="75">
        <v>809358.80700000003</v>
      </c>
      <c r="H30" s="171">
        <v>94.829804460000005</v>
      </c>
      <c r="I30" s="171">
        <v>7.9340583000000006E-2</v>
      </c>
      <c r="J30" s="171">
        <v>5.0908549580000004</v>
      </c>
    </row>
    <row r="31" spans="1:12" x14ac:dyDescent="0.2">
      <c r="A31" s="141"/>
      <c r="B31" s="218">
        <v>4030</v>
      </c>
      <c r="C31" s="219" t="s">
        <v>38</v>
      </c>
      <c r="D31" s="75">
        <v>129892.5214</v>
      </c>
      <c r="E31" s="75">
        <v>17.399999999999999</v>
      </c>
      <c r="F31" s="75">
        <v>471.25</v>
      </c>
      <c r="G31" s="75">
        <v>130381.17140000001</v>
      </c>
      <c r="H31" s="171">
        <v>99.625214290000002</v>
      </c>
      <c r="I31" s="171">
        <v>1.3345485000000001E-2</v>
      </c>
      <c r="J31" s="171">
        <v>0.36144022599999998</v>
      </c>
    </row>
    <row r="32" spans="1:12" x14ac:dyDescent="0.2">
      <c r="A32" s="141"/>
      <c r="B32" s="218">
        <v>4031</v>
      </c>
      <c r="C32" s="219" t="s">
        <v>39</v>
      </c>
      <c r="D32" s="75">
        <v>111276.579</v>
      </c>
      <c r="E32" s="75">
        <v>11.47367575</v>
      </c>
      <c r="F32" s="75">
        <v>70.075000000000003</v>
      </c>
      <c r="G32" s="75">
        <v>111358.1277</v>
      </c>
      <c r="H32" s="171">
        <v>99.926768999999993</v>
      </c>
      <c r="I32" s="171">
        <v>1.0303402E-2</v>
      </c>
      <c r="J32" s="171">
        <v>6.2927602999999999E-2</v>
      </c>
    </row>
    <row r="33" spans="1:10" x14ac:dyDescent="0.2">
      <c r="A33" s="141"/>
      <c r="B33" s="218">
        <v>4032</v>
      </c>
      <c r="C33" s="219" t="s">
        <v>40</v>
      </c>
      <c r="D33" s="75">
        <v>1496893.4450000001</v>
      </c>
      <c r="E33" s="75">
        <v>4729.0249999999996</v>
      </c>
      <c r="F33" s="75">
        <v>411.77499999999998</v>
      </c>
      <c r="G33" s="75">
        <v>1502034.2450000001</v>
      </c>
      <c r="H33" s="171">
        <v>99.657744149999999</v>
      </c>
      <c r="I33" s="171">
        <v>0.31484135699999999</v>
      </c>
      <c r="J33" s="171">
        <v>2.7414488000000001E-2</v>
      </c>
    </row>
    <row r="34" spans="1:10" x14ac:dyDescent="0.2">
      <c r="A34" s="141"/>
      <c r="B34" s="218">
        <v>4033</v>
      </c>
      <c r="C34" s="219" t="s">
        <v>41</v>
      </c>
      <c r="D34" s="75">
        <v>546650.55500000005</v>
      </c>
      <c r="E34" s="75">
        <v>332.6</v>
      </c>
      <c r="F34" s="75">
        <v>9458.7000000000007</v>
      </c>
      <c r="G34" s="75">
        <v>556441.85499999998</v>
      </c>
      <c r="H34" s="171">
        <v>98.240373199999993</v>
      </c>
      <c r="I34" s="171">
        <v>5.9772642000000001E-2</v>
      </c>
      <c r="J34" s="171">
        <v>1.699854156</v>
      </c>
    </row>
    <row r="35" spans="1:10" x14ac:dyDescent="0.2">
      <c r="A35" s="141"/>
      <c r="B35" s="218">
        <v>4034</v>
      </c>
      <c r="C35" s="219" t="s">
        <v>42</v>
      </c>
      <c r="D35" s="75">
        <v>1533777.057</v>
      </c>
      <c r="E35" s="75">
        <v>529.25</v>
      </c>
      <c r="F35" s="75">
        <v>159091.97409999999</v>
      </c>
      <c r="G35" s="75">
        <v>1693398.281</v>
      </c>
      <c r="H35" s="171">
        <v>90.573911300000006</v>
      </c>
      <c r="I35" s="171">
        <v>3.1253722999999997E-2</v>
      </c>
      <c r="J35" s="171">
        <v>9.3948349810000007</v>
      </c>
    </row>
    <row r="36" spans="1:10" x14ac:dyDescent="0.2">
      <c r="A36" s="141"/>
      <c r="B36" s="218">
        <v>4035</v>
      </c>
      <c r="C36" s="219" t="s">
        <v>43</v>
      </c>
      <c r="D36" s="75">
        <v>408581.0748</v>
      </c>
      <c r="E36" s="75">
        <v>184.7</v>
      </c>
      <c r="F36" s="75">
        <v>333.77499999999998</v>
      </c>
      <c r="G36" s="75">
        <v>409099.54979999998</v>
      </c>
      <c r="H36" s="171">
        <v>99.873264340000006</v>
      </c>
      <c r="I36" s="171">
        <v>4.5147935E-2</v>
      </c>
      <c r="J36" s="171">
        <v>8.1587721000000002E-2</v>
      </c>
    </row>
    <row r="37" spans="1:10" x14ac:dyDescent="0.2">
      <c r="A37" s="141"/>
      <c r="B37" s="218">
        <v>4037</v>
      </c>
      <c r="C37" s="219" t="s">
        <v>44</v>
      </c>
      <c r="D37" s="75">
        <v>409721.71299999999</v>
      </c>
      <c r="E37" s="75">
        <v>484.97500000000002</v>
      </c>
      <c r="F37" s="75">
        <v>304.5</v>
      </c>
      <c r="G37" s="75">
        <v>410511.18800000002</v>
      </c>
      <c r="H37" s="171">
        <v>99.807684899999998</v>
      </c>
      <c r="I37" s="171">
        <v>0.11813928899999999</v>
      </c>
      <c r="J37" s="171">
        <v>7.4175809999999995E-2</v>
      </c>
    </row>
    <row r="38" spans="1:10" x14ac:dyDescent="0.2">
      <c r="A38" s="141"/>
      <c r="B38" s="218">
        <v>4038</v>
      </c>
      <c r="C38" s="219" t="s">
        <v>45</v>
      </c>
      <c r="D38" s="75">
        <v>565808.62379999994</v>
      </c>
      <c r="E38" s="75">
        <v>191569.97500000001</v>
      </c>
      <c r="F38" s="75">
        <v>858.65425000000005</v>
      </c>
      <c r="G38" s="75">
        <v>758237.25309999997</v>
      </c>
      <c r="H38" s="171">
        <v>74.621580719999997</v>
      </c>
      <c r="I38" s="171">
        <v>25.265175800000002</v>
      </c>
      <c r="J38" s="171">
        <v>0.11324347999999999</v>
      </c>
    </row>
    <row r="39" spans="1:10" x14ac:dyDescent="0.2">
      <c r="A39" s="141"/>
      <c r="B39" s="218">
        <v>4039</v>
      </c>
      <c r="C39" s="219" t="s">
        <v>46</v>
      </c>
      <c r="D39" s="75">
        <v>295379.88640000002</v>
      </c>
      <c r="E39" s="75">
        <v>330.82499999999999</v>
      </c>
      <c r="F39" s="75">
        <v>67.5</v>
      </c>
      <c r="G39" s="75">
        <v>295778.21139999997</v>
      </c>
      <c r="H39" s="171">
        <v>99.865329840000001</v>
      </c>
      <c r="I39" s="171">
        <v>0.11184901</v>
      </c>
      <c r="J39" s="171">
        <v>2.2821154E-2</v>
      </c>
    </row>
    <row r="40" spans="1:10" x14ac:dyDescent="0.2">
      <c r="A40" s="141"/>
      <c r="B40" s="218">
        <v>4040</v>
      </c>
      <c r="C40" s="219" t="s">
        <v>47</v>
      </c>
      <c r="D40" s="75">
        <v>6272280.7740000002</v>
      </c>
      <c r="E40" s="75">
        <v>14713.075000000001</v>
      </c>
      <c r="F40" s="75">
        <v>664.04909299999997</v>
      </c>
      <c r="G40" s="75">
        <v>6287657.898</v>
      </c>
      <c r="H40" s="171">
        <v>99.755439559999999</v>
      </c>
      <c r="I40" s="171">
        <v>0.233999293</v>
      </c>
      <c r="J40" s="171">
        <v>1.0561152000000001E-2</v>
      </c>
    </row>
    <row r="41" spans="1:10" x14ac:dyDescent="0.2">
      <c r="A41" s="141"/>
      <c r="B41" s="218">
        <v>4041</v>
      </c>
      <c r="C41" s="219" t="s">
        <v>507</v>
      </c>
      <c r="D41" s="75">
        <v>618103.05000000005</v>
      </c>
      <c r="E41" s="75">
        <v>242.77500000000001</v>
      </c>
      <c r="F41" s="75">
        <v>32.65</v>
      </c>
      <c r="G41" s="75">
        <v>618378.47499999998</v>
      </c>
      <c r="H41" s="171">
        <v>99.955460119999998</v>
      </c>
      <c r="I41" s="171">
        <v>3.9259937000000002E-2</v>
      </c>
      <c r="J41" s="171">
        <v>5.2799379999999996E-3</v>
      </c>
    </row>
    <row r="42" spans="1:10" x14ac:dyDescent="0.2">
      <c r="A42" s="141"/>
      <c r="B42" s="218">
        <v>4042</v>
      </c>
      <c r="C42" s="219" t="s">
        <v>48</v>
      </c>
      <c r="D42" s="75">
        <v>770217.38630000001</v>
      </c>
      <c r="E42" s="75">
        <v>4267.3249999999998</v>
      </c>
      <c r="F42" s="75">
        <v>555.30259999999998</v>
      </c>
      <c r="G42" s="75">
        <v>775040.01390000002</v>
      </c>
      <c r="H42" s="171">
        <v>99.377757599999995</v>
      </c>
      <c r="I42" s="171">
        <v>0.55059415300000003</v>
      </c>
      <c r="J42" s="171">
        <v>7.1648248999999997E-2</v>
      </c>
    </row>
    <row r="43" spans="1:10" x14ac:dyDescent="0.2">
      <c r="A43" s="141"/>
      <c r="B43" s="218">
        <v>4044</v>
      </c>
      <c r="C43" s="219" t="s">
        <v>49</v>
      </c>
      <c r="D43" s="75">
        <v>2207148.0269999998</v>
      </c>
      <c r="E43" s="75">
        <v>1958.05</v>
      </c>
      <c r="F43" s="75">
        <v>31.55</v>
      </c>
      <c r="G43" s="75">
        <v>2209137.6269999999</v>
      </c>
      <c r="H43" s="171">
        <v>99.909937709999994</v>
      </c>
      <c r="I43" s="171">
        <v>8.8634134000000003E-2</v>
      </c>
      <c r="J43" s="171">
        <v>1.428159E-3</v>
      </c>
    </row>
    <row r="44" spans="1:10" x14ac:dyDescent="0.2">
      <c r="A44" s="141"/>
      <c r="B44" s="218">
        <v>4045</v>
      </c>
      <c r="C44" s="219" t="s">
        <v>50</v>
      </c>
      <c r="D44" s="75">
        <v>3389857.5449999999</v>
      </c>
      <c r="E44" s="75">
        <v>9532.3950000000004</v>
      </c>
      <c r="F44" s="75">
        <v>24735.329310000001</v>
      </c>
      <c r="G44" s="75">
        <v>3424125.27</v>
      </c>
      <c r="H44" s="171">
        <v>98.999226910000004</v>
      </c>
      <c r="I44" s="171">
        <v>0.278389202</v>
      </c>
      <c r="J44" s="171">
        <v>0.72238389000000003</v>
      </c>
    </row>
    <row r="45" spans="1:10" x14ac:dyDescent="0.2">
      <c r="A45" s="141"/>
      <c r="B45" s="218">
        <v>4046</v>
      </c>
      <c r="C45" s="219" t="s">
        <v>51</v>
      </c>
      <c r="D45" s="75">
        <v>53569.736010000001</v>
      </c>
      <c r="E45" s="75">
        <v>54.575000000000003</v>
      </c>
      <c r="F45" s="75">
        <v>183.875</v>
      </c>
      <c r="G45" s="75">
        <v>53808.186009999998</v>
      </c>
      <c r="H45" s="171">
        <v>99.556851809999998</v>
      </c>
      <c r="I45" s="171">
        <v>0.101425088</v>
      </c>
      <c r="J45" s="171">
        <v>0.341723098</v>
      </c>
    </row>
    <row r="46" spans="1:10" x14ac:dyDescent="0.2">
      <c r="A46" s="141"/>
      <c r="B46" s="218">
        <v>4047</v>
      </c>
      <c r="C46" s="219" t="s">
        <v>52</v>
      </c>
      <c r="D46" s="75">
        <v>2513843.8790000002</v>
      </c>
      <c r="E46" s="75">
        <v>1070.8</v>
      </c>
      <c r="F46" s="75">
        <v>9669.6</v>
      </c>
      <c r="G46" s="75">
        <v>2524584.2790000001</v>
      </c>
      <c r="H46" s="171">
        <v>99.574567579999993</v>
      </c>
      <c r="I46" s="171">
        <v>4.2414904000000003E-2</v>
      </c>
      <c r="J46" s="171">
        <v>0.383017516</v>
      </c>
    </row>
    <row r="47" spans="1:10" x14ac:dyDescent="0.2">
      <c r="A47" s="141"/>
      <c r="B47" s="218">
        <v>4048</v>
      </c>
      <c r="C47" s="219" t="s">
        <v>53</v>
      </c>
      <c r="D47" s="75">
        <v>1099318.949</v>
      </c>
      <c r="E47" s="75">
        <v>902.8</v>
      </c>
      <c r="F47" s="75">
        <v>2998.068444</v>
      </c>
      <c r="G47" s="75">
        <v>1103219.817</v>
      </c>
      <c r="H47" s="171">
        <v>99.646410590000002</v>
      </c>
      <c r="I47" s="171">
        <v>8.1833192999999999E-2</v>
      </c>
      <c r="J47" s="171">
        <v>0.27175621700000002</v>
      </c>
    </row>
    <row r="48" spans="1:10" ht="20.100000000000001" customHeight="1" x14ac:dyDescent="0.2">
      <c r="A48" s="141"/>
      <c r="B48" s="172">
        <v>4089</v>
      </c>
      <c r="C48" s="136" t="s">
        <v>360</v>
      </c>
      <c r="D48" s="51">
        <v>12301945.199999999</v>
      </c>
      <c r="E48" s="51">
        <v>37303.85</v>
      </c>
      <c r="F48" s="51">
        <v>31787.181540000001</v>
      </c>
      <c r="G48" s="51">
        <v>12371036.24</v>
      </c>
      <c r="H48" s="170">
        <v>99.441509749999994</v>
      </c>
      <c r="I48" s="170">
        <v>0.30154183800000001</v>
      </c>
      <c r="J48" s="170">
        <v>0.25694841499999999</v>
      </c>
    </row>
    <row r="49" spans="1:10" x14ac:dyDescent="0.2">
      <c r="A49" s="141"/>
      <c r="B49" s="218">
        <v>4061</v>
      </c>
      <c r="C49" s="219" t="s">
        <v>508</v>
      </c>
      <c r="D49" s="75">
        <v>84442.016050000006</v>
      </c>
      <c r="E49" s="75">
        <v>1349.825</v>
      </c>
      <c r="F49" s="75">
        <v>1693.4520869999999</v>
      </c>
      <c r="G49" s="75">
        <v>87485.293139999994</v>
      </c>
      <c r="H49" s="171">
        <v>96.521384359999999</v>
      </c>
      <c r="I49" s="171">
        <v>1.5429164740000001</v>
      </c>
      <c r="J49" s="171">
        <v>1.935699163</v>
      </c>
    </row>
    <row r="50" spans="1:10" x14ac:dyDescent="0.2">
      <c r="A50" s="141"/>
      <c r="B50" s="218">
        <v>4062</v>
      </c>
      <c r="C50" s="219" t="s">
        <v>54</v>
      </c>
      <c r="D50" s="75">
        <v>589280.76580000005</v>
      </c>
      <c r="E50" s="75">
        <v>5</v>
      </c>
      <c r="F50" s="75">
        <v>123.8</v>
      </c>
      <c r="G50" s="75">
        <v>589409.56579999998</v>
      </c>
      <c r="H50" s="171">
        <v>99.978147620000001</v>
      </c>
      <c r="I50" s="171">
        <v>8.4830699999999997E-4</v>
      </c>
      <c r="J50" s="171">
        <v>2.100407E-2</v>
      </c>
    </row>
    <row r="51" spans="1:10" x14ac:dyDescent="0.2">
      <c r="A51" s="141"/>
      <c r="B51" s="218">
        <v>4063</v>
      </c>
      <c r="C51" s="219" t="s">
        <v>509</v>
      </c>
      <c r="D51" s="75">
        <v>2433851.639</v>
      </c>
      <c r="E51" s="75">
        <v>6926.1750000000002</v>
      </c>
      <c r="F51" s="75">
        <v>22194.356510000001</v>
      </c>
      <c r="G51" s="75">
        <v>2462972.1710000001</v>
      </c>
      <c r="H51" s="171">
        <v>98.817667049999997</v>
      </c>
      <c r="I51" s="171">
        <v>0.28121206900000001</v>
      </c>
      <c r="J51" s="171">
        <v>0.90112088000000001</v>
      </c>
    </row>
    <row r="52" spans="1:10" x14ac:dyDescent="0.2">
      <c r="A52" s="141"/>
      <c r="B52" s="218">
        <v>4064</v>
      </c>
      <c r="C52" s="219" t="s">
        <v>55</v>
      </c>
      <c r="D52" s="75">
        <v>96912.388449999999</v>
      </c>
      <c r="E52" s="75">
        <v>519.6</v>
      </c>
      <c r="F52" s="75">
        <v>0</v>
      </c>
      <c r="G52" s="75">
        <v>97431.988450000004</v>
      </c>
      <c r="H52" s="171">
        <v>99.466704919999998</v>
      </c>
      <c r="I52" s="171">
        <v>0.53329507899999995</v>
      </c>
      <c r="J52" s="171">
        <v>0</v>
      </c>
    </row>
    <row r="53" spans="1:10" x14ac:dyDescent="0.2">
      <c r="A53" s="141"/>
      <c r="B53" s="218">
        <v>4065</v>
      </c>
      <c r="C53" s="219" t="s">
        <v>56</v>
      </c>
      <c r="D53" s="75">
        <v>282849.65529999998</v>
      </c>
      <c r="E53" s="75">
        <v>10102.7125</v>
      </c>
      <c r="F53" s="75">
        <v>179.97499999999999</v>
      </c>
      <c r="G53" s="75">
        <v>293132.34279999998</v>
      </c>
      <c r="H53" s="171">
        <v>96.492134780000001</v>
      </c>
      <c r="I53" s="171">
        <v>3.4464680360000002</v>
      </c>
      <c r="J53" s="171">
        <v>6.1397183000000001E-2</v>
      </c>
    </row>
    <row r="54" spans="1:10" x14ac:dyDescent="0.2">
      <c r="A54" s="141"/>
      <c r="B54" s="218">
        <v>4066</v>
      </c>
      <c r="C54" s="219" t="s">
        <v>57</v>
      </c>
      <c r="D54" s="75">
        <v>18715.78296</v>
      </c>
      <c r="E54" s="75">
        <v>5</v>
      </c>
      <c r="F54" s="75">
        <v>656.64284999999995</v>
      </c>
      <c r="G54" s="75">
        <v>19377.425810000001</v>
      </c>
      <c r="H54" s="171">
        <v>96.585496669999998</v>
      </c>
      <c r="I54" s="171">
        <v>2.5803221000000001E-2</v>
      </c>
      <c r="J54" s="171">
        <v>3.3887001109999999</v>
      </c>
    </row>
    <row r="55" spans="1:10" x14ac:dyDescent="0.2">
      <c r="A55" s="141"/>
      <c r="B55" s="218">
        <v>4067</v>
      </c>
      <c r="C55" s="219" t="s">
        <v>58</v>
      </c>
      <c r="D55" s="75">
        <v>178411.8695</v>
      </c>
      <c r="E55" s="75">
        <v>380.52499999999998</v>
      </c>
      <c r="F55" s="75">
        <v>340.15</v>
      </c>
      <c r="G55" s="75">
        <v>179132.54449999999</v>
      </c>
      <c r="H55" s="171">
        <v>99.597686170000003</v>
      </c>
      <c r="I55" s="171">
        <v>0.21242650299999999</v>
      </c>
      <c r="J55" s="171">
        <v>0.18988732699999999</v>
      </c>
    </row>
    <row r="56" spans="1:10" x14ac:dyDescent="0.2">
      <c r="A56" s="141"/>
      <c r="B56" s="218">
        <v>4068</v>
      </c>
      <c r="C56" s="219" t="s">
        <v>59</v>
      </c>
      <c r="D56" s="75">
        <v>142773.44289999999</v>
      </c>
      <c r="E56" s="75">
        <v>108.7</v>
      </c>
      <c r="F56" s="75">
        <v>583.82500000000005</v>
      </c>
      <c r="G56" s="75">
        <v>143465.96789999999</v>
      </c>
      <c r="H56" s="171">
        <v>99.517289700000006</v>
      </c>
      <c r="I56" s="171">
        <v>7.5767098000000005E-2</v>
      </c>
      <c r="J56" s="171">
        <v>0.40694319899999998</v>
      </c>
    </row>
    <row r="57" spans="1:10" x14ac:dyDescent="0.2">
      <c r="A57" s="141"/>
      <c r="B57" s="218">
        <v>4084</v>
      </c>
      <c r="C57" s="219" t="s">
        <v>60</v>
      </c>
      <c r="D57" s="75">
        <v>26351.466110000001</v>
      </c>
      <c r="E57" s="75">
        <v>112.9</v>
      </c>
      <c r="F57" s="75">
        <v>0</v>
      </c>
      <c r="G57" s="75">
        <v>26464.366109999999</v>
      </c>
      <c r="H57" s="171">
        <v>99.573388609999995</v>
      </c>
      <c r="I57" s="171">
        <v>0.42661138900000001</v>
      </c>
      <c r="J57" s="171">
        <v>0</v>
      </c>
    </row>
    <row r="58" spans="1:10" x14ac:dyDescent="0.2">
      <c r="A58" s="141"/>
      <c r="B58" s="218">
        <v>4071</v>
      </c>
      <c r="C58" s="219" t="s">
        <v>61</v>
      </c>
      <c r="D58" s="75">
        <v>100493.7687</v>
      </c>
      <c r="E58" s="75">
        <v>0</v>
      </c>
      <c r="F58" s="75">
        <v>303.78081880000002</v>
      </c>
      <c r="G58" s="75">
        <v>100797.54949999999</v>
      </c>
      <c r="H58" s="171">
        <v>99.698622810000003</v>
      </c>
      <c r="I58" s="171">
        <v>0</v>
      </c>
      <c r="J58" s="171">
        <v>0.30137718699999999</v>
      </c>
    </row>
    <row r="59" spans="1:10" x14ac:dyDescent="0.2">
      <c r="A59" s="141"/>
      <c r="B59" s="218">
        <v>4072</v>
      </c>
      <c r="C59" s="219" t="s">
        <v>510</v>
      </c>
      <c r="D59" s="75">
        <v>458807.13089999999</v>
      </c>
      <c r="E59" s="75">
        <v>2136.8249999999998</v>
      </c>
      <c r="F59" s="75">
        <v>108.65</v>
      </c>
      <c r="G59" s="75">
        <v>461052.60590000002</v>
      </c>
      <c r="H59" s="171">
        <v>99.512967720000006</v>
      </c>
      <c r="I59" s="171">
        <v>0.46346663500000002</v>
      </c>
      <c r="J59" s="171">
        <v>2.3565640999999998E-2</v>
      </c>
    </row>
    <row r="60" spans="1:10" x14ac:dyDescent="0.2">
      <c r="A60" s="141"/>
      <c r="B60" s="218">
        <v>4073</v>
      </c>
      <c r="C60" s="219" t="s">
        <v>62</v>
      </c>
      <c r="D60" s="75">
        <v>181143.5031</v>
      </c>
      <c r="E60" s="75">
        <v>0</v>
      </c>
      <c r="F60" s="75">
        <v>111.7</v>
      </c>
      <c r="G60" s="75">
        <v>181255.20310000001</v>
      </c>
      <c r="H60" s="171">
        <v>99.938374179999997</v>
      </c>
      <c r="I60" s="171">
        <v>0</v>
      </c>
      <c r="J60" s="171">
        <v>6.1625816999999999E-2</v>
      </c>
    </row>
    <row r="61" spans="1:10" x14ac:dyDescent="0.2">
      <c r="A61" s="141"/>
      <c r="B61" s="218">
        <v>4074</v>
      </c>
      <c r="C61" s="219" t="s">
        <v>63</v>
      </c>
      <c r="D61" s="75">
        <v>276619.30080000003</v>
      </c>
      <c r="E61" s="75">
        <v>0</v>
      </c>
      <c r="F61" s="75">
        <v>80.650000000000006</v>
      </c>
      <c r="G61" s="75">
        <v>276699.95079999999</v>
      </c>
      <c r="H61" s="171">
        <v>99.970852899999997</v>
      </c>
      <c r="I61" s="171">
        <v>0</v>
      </c>
      <c r="J61" s="171">
        <v>2.9147096000000001E-2</v>
      </c>
    </row>
    <row r="62" spans="1:10" x14ac:dyDescent="0.2">
      <c r="A62" s="141"/>
      <c r="B62" s="218">
        <v>4075</v>
      </c>
      <c r="C62" s="219" t="s">
        <v>205</v>
      </c>
      <c r="D62" s="75">
        <v>341230.56679999997</v>
      </c>
      <c r="E62" s="75">
        <v>1072.45</v>
      </c>
      <c r="F62" s="75">
        <v>92.8</v>
      </c>
      <c r="G62" s="75">
        <v>342395.81679999997</v>
      </c>
      <c r="H62" s="171">
        <v>99.659677500000001</v>
      </c>
      <c r="I62" s="171">
        <v>0.313219364</v>
      </c>
      <c r="J62" s="171">
        <v>2.7103135E-2</v>
      </c>
    </row>
    <row r="63" spans="1:10" x14ac:dyDescent="0.2">
      <c r="A63" s="141"/>
      <c r="B63" s="218">
        <v>4076</v>
      </c>
      <c r="C63" s="219" t="s">
        <v>64</v>
      </c>
      <c r="D63" s="75">
        <v>161718.81409999999</v>
      </c>
      <c r="E63" s="75">
        <v>1.6</v>
      </c>
      <c r="F63" s="75">
        <v>80.05</v>
      </c>
      <c r="G63" s="75">
        <v>161800.46410000001</v>
      </c>
      <c r="H63" s="171">
        <v>99.949536609999996</v>
      </c>
      <c r="I63" s="171">
        <v>9.8887200000000001E-4</v>
      </c>
      <c r="J63" s="171">
        <v>4.9474518000000002E-2</v>
      </c>
    </row>
    <row r="64" spans="1:10" x14ac:dyDescent="0.2">
      <c r="A64" s="141"/>
      <c r="B64" s="218">
        <v>4077</v>
      </c>
      <c r="C64" s="219" t="s">
        <v>65</v>
      </c>
      <c r="D64" s="75">
        <v>131270.75459999999</v>
      </c>
      <c r="E64" s="75">
        <v>0</v>
      </c>
      <c r="F64" s="75">
        <v>51.225000000000001</v>
      </c>
      <c r="G64" s="75">
        <v>131321.97959999999</v>
      </c>
      <c r="H64" s="171">
        <v>99.960992820000001</v>
      </c>
      <c r="I64" s="171">
        <v>0</v>
      </c>
      <c r="J64" s="171">
        <v>3.9007179000000003E-2</v>
      </c>
    </row>
    <row r="65" spans="1:10" x14ac:dyDescent="0.2">
      <c r="A65" s="141"/>
      <c r="B65" s="218">
        <v>4078</v>
      </c>
      <c r="C65" s="219" t="s">
        <v>66</v>
      </c>
      <c r="D65" s="75">
        <v>16646.279989999999</v>
      </c>
      <c r="E65" s="75">
        <v>0</v>
      </c>
      <c r="F65" s="75">
        <v>2.375</v>
      </c>
      <c r="G65" s="75">
        <v>16648.654989999999</v>
      </c>
      <c r="H65" s="171">
        <v>99.985734579999999</v>
      </c>
      <c r="I65" s="171">
        <v>0</v>
      </c>
      <c r="J65" s="171">
        <v>1.4265417000000001E-2</v>
      </c>
    </row>
    <row r="66" spans="1:10" x14ac:dyDescent="0.2">
      <c r="A66" s="141"/>
      <c r="B66" s="218">
        <v>4079</v>
      </c>
      <c r="C66" s="219" t="s">
        <v>67</v>
      </c>
      <c r="D66" s="75">
        <v>100417.8317</v>
      </c>
      <c r="E66" s="75">
        <v>0</v>
      </c>
      <c r="F66" s="75">
        <v>0</v>
      </c>
      <c r="G66" s="75">
        <v>100417.8317</v>
      </c>
      <c r="H66" s="171">
        <v>100</v>
      </c>
      <c r="I66" s="171">
        <v>0</v>
      </c>
      <c r="J66" s="171">
        <v>0</v>
      </c>
    </row>
    <row r="67" spans="1:10" x14ac:dyDescent="0.2">
      <c r="A67" s="141"/>
      <c r="B67" s="218">
        <v>4080</v>
      </c>
      <c r="C67" s="219" t="s">
        <v>68</v>
      </c>
      <c r="D67" s="75">
        <v>2681042.0490000001</v>
      </c>
      <c r="E67" s="75">
        <v>11788.737499999999</v>
      </c>
      <c r="F67" s="75">
        <v>1626.270319</v>
      </c>
      <c r="G67" s="75">
        <v>2694457.057</v>
      </c>
      <c r="H67" s="171">
        <v>99.502125750000005</v>
      </c>
      <c r="I67" s="171">
        <v>0.43751810699999999</v>
      </c>
      <c r="J67" s="171">
        <v>6.0356142000000002E-2</v>
      </c>
    </row>
    <row r="68" spans="1:10" x14ac:dyDescent="0.2">
      <c r="A68" s="141"/>
      <c r="B68" s="218">
        <v>4081</v>
      </c>
      <c r="C68" s="219" t="s">
        <v>69</v>
      </c>
      <c r="D68" s="75">
        <v>339162.73389999999</v>
      </c>
      <c r="E68" s="75">
        <v>196.35</v>
      </c>
      <c r="F68" s="75">
        <v>5.125</v>
      </c>
      <c r="G68" s="75">
        <v>339364.20890000003</v>
      </c>
      <c r="H68" s="171">
        <v>99.940631629999999</v>
      </c>
      <c r="I68" s="171">
        <v>5.7858193000000002E-2</v>
      </c>
      <c r="J68" s="171">
        <v>1.5101769999999999E-3</v>
      </c>
    </row>
    <row r="69" spans="1:10" x14ac:dyDescent="0.2">
      <c r="A69" s="141"/>
      <c r="B69" s="218">
        <v>4082</v>
      </c>
      <c r="C69" s="219" t="s">
        <v>511</v>
      </c>
      <c r="D69" s="75">
        <v>2795974.318</v>
      </c>
      <c r="E69" s="75">
        <v>2551.85</v>
      </c>
      <c r="F69" s="75">
        <v>3411.6789560000002</v>
      </c>
      <c r="G69" s="75">
        <v>2801937.8470000001</v>
      </c>
      <c r="H69" s="171">
        <v>99.78716412</v>
      </c>
      <c r="I69" s="171">
        <v>9.1074468000000006E-2</v>
      </c>
      <c r="J69" s="171">
        <v>0.121761407</v>
      </c>
    </row>
    <row r="70" spans="1:10" x14ac:dyDescent="0.2">
      <c r="A70" s="141"/>
      <c r="B70" s="218">
        <v>4083</v>
      </c>
      <c r="C70" s="219" t="s">
        <v>71</v>
      </c>
      <c r="D70" s="75">
        <v>863829.12589999998</v>
      </c>
      <c r="E70" s="75">
        <v>45.6</v>
      </c>
      <c r="F70" s="75">
        <v>140.67500000000001</v>
      </c>
      <c r="G70" s="75">
        <v>864015.40090000001</v>
      </c>
      <c r="H70" s="171">
        <v>99.97844078</v>
      </c>
      <c r="I70" s="171">
        <v>5.2776840000000004E-3</v>
      </c>
      <c r="J70" s="171">
        <v>1.6281538000000002E-2</v>
      </c>
    </row>
    <row r="71" spans="1:10" ht="20.100000000000001" customHeight="1" x14ac:dyDescent="0.2">
      <c r="A71" s="141"/>
      <c r="B71" s="159">
        <v>4129</v>
      </c>
      <c r="C71" s="136" t="s">
        <v>361</v>
      </c>
      <c r="D71" s="51">
        <v>11126350.18</v>
      </c>
      <c r="E71" s="51">
        <v>52591.124949999998</v>
      </c>
      <c r="F71" s="51">
        <v>96973.023279999994</v>
      </c>
      <c r="G71" s="51">
        <v>11275914.33</v>
      </c>
      <c r="H71" s="170">
        <v>98.673596270000004</v>
      </c>
      <c r="I71" s="170">
        <v>0.46640230999999999</v>
      </c>
      <c r="J71" s="170">
        <v>0.86000141900000004</v>
      </c>
    </row>
    <row r="72" spans="1:10" x14ac:dyDescent="0.2">
      <c r="A72" s="141"/>
      <c r="B72" s="218">
        <v>4091</v>
      </c>
      <c r="C72" s="219" t="s">
        <v>72</v>
      </c>
      <c r="D72" s="75">
        <v>184780.6133</v>
      </c>
      <c r="E72" s="75">
        <v>928.85969999999998</v>
      </c>
      <c r="F72" s="75">
        <v>464.77499999999998</v>
      </c>
      <c r="G72" s="75">
        <v>186174.24799999999</v>
      </c>
      <c r="H72" s="171">
        <v>99.251435299999997</v>
      </c>
      <c r="I72" s="171">
        <v>0.49891953900000002</v>
      </c>
      <c r="J72" s="171">
        <v>0.24964516</v>
      </c>
    </row>
    <row r="73" spans="1:10" x14ac:dyDescent="0.2">
      <c r="A73" s="141"/>
      <c r="B73" s="218">
        <v>4092</v>
      </c>
      <c r="C73" s="219" t="s">
        <v>73</v>
      </c>
      <c r="D73" s="75">
        <v>2104883.3429999999</v>
      </c>
      <c r="E73" s="75">
        <v>62.35</v>
      </c>
      <c r="F73" s="75">
        <v>44228.005819999998</v>
      </c>
      <c r="G73" s="75">
        <v>2149173.699</v>
      </c>
      <c r="H73" s="171">
        <v>97.939191429999994</v>
      </c>
      <c r="I73" s="171">
        <v>2.9011150000000001E-3</v>
      </c>
      <c r="J73" s="171">
        <v>2.0579074570000002</v>
      </c>
    </row>
    <row r="74" spans="1:10" x14ac:dyDescent="0.2">
      <c r="A74" s="141"/>
      <c r="B74" s="218">
        <v>4093</v>
      </c>
      <c r="C74" s="219" t="s">
        <v>74</v>
      </c>
      <c r="D74" s="75">
        <v>141209.9523</v>
      </c>
      <c r="E74" s="75">
        <v>0</v>
      </c>
      <c r="F74" s="75">
        <v>49.348744750000002</v>
      </c>
      <c r="G74" s="75">
        <v>141259.30100000001</v>
      </c>
      <c r="H74" s="171">
        <v>99.965065139999993</v>
      </c>
      <c r="I74" s="171">
        <v>0</v>
      </c>
      <c r="J74" s="171">
        <v>3.4934864000000003E-2</v>
      </c>
    </row>
    <row r="75" spans="1:10" x14ac:dyDescent="0.2">
      <c r="A75" s="141"/>
      <c r="B75" s="218">
        <v>4124</v>
      </c>
      <c r="C75" s="219" t="s">
        <v>574</v>
      </c>
      <c r="D75" s="75">
        <v>39644.436220000003</v>
      </c>
      <c r="E75" s="75">
        <v>0</v>
      </c>
      <c r="F75" s="75">
        <v>103.575</v>
      </c>
      <c r="G75" s="75">
        <v>39748.01122</v>
      </c>
      <c r="H75" s="171">
        <v>99.739420920000001</v>
      </c>
      <c r="I75" s="171">
        <v>0</v>
      </c>
      <c r="J75" s="171">
        <v>0.26057907499999999</v>
      </c>
    </row>
    <row r="76" spans="1:10" x14ac:dyDescent="0.2">
      <c r="A76" s="141"/>
      <c r="B76" s="218">
        <v>4094</v>
      </c>
      <c r="C76" s="219" t="s">
        <v>75</v>
      </c>
      <c r="D76" s="75">
        <v>17723.08871</v>
      </c>
      <c r="E76" s="75">
        <v>0</v>
      </c>
      <c r="F76" s="75">
        <v>0</v>
      </c>
      <c r="G76" s="75">
        <v>17723.08871</v>
      </c>
      <c r="H76" s="171">
        <v>100</v>
      </c>
      <c r="I76" s="171">
        <v>0</v>
      </c>
      <c r="J76" s="171">
        <v>0</v>
      </c>
    </row>
    <row r="77" spans="1:10" x14ac:dyDescent="0.2">
      <c r="A77" s="141"/>
      <c r="B77" s="218">
        <v>4095</v>
      </c>
      <c r="C77" s="219" t="s">
        <v>4</v>
      </c>
      <c r="D77" s="75">
        <v>4248480.3289999999</v>
      </c>
      <c r="E77" s="75">
        <v>24156.775000000001</v>
      </c>
      <c r="F77" s="75">
        <v>43268.476340000001</v>
      </c>
      <c r="G77" s="75">
        <v>4315905.58</v>
      </c>
      <c r="H77" s="171">
        <v>98.437749620000005</v>
      </c>
      <c r="I77" s="171">
        <v>0.55971509500000005</v>
      </c>
      <c r="J77" s="171">
        <v>1.0025352860000001</v>
      </c>
    </row>
    <row r="78" spans="1:10" x14ac:dyDescent="0.2">
      <c r="A78" s="141"/>
      <c r="B78" s="218">
        <v>4096</v>
      </c>
      <c r="C78" s="219" t="s">
        <v>76</v>
      </c>
      <c r="D78" s="75">
        <v>27600.644250000001</v>
      </c>
      <c r="E78" s="75">
        <v>0</v>
      </c>
      <c r="F78" s="75">
        <v>0</v>
      </c>
      <c r="G78" s="75">
        <v>27600.644250000001</v>
      </c>
      <c r="H78" s="171">
        <v>100</v>
      </c>
      <c r="I78" s="171">
        <v>0</v>
      </c>
      <c r="J78" s="171">
        <v>0</v>
      </c>
    </row>
    <row r="79" spans="1:10" x14ac:dyDescent="0.2">
      <c r="A79" s="141"/>
      <c r="B79" s="218">
        <v>4097</v>
      </c>
      <c r="C79" s="219" t="s">
        <v>77</v>
      </c>
      <c r="D79" s="75">
        <v>6673.9343769999996</v>
      </c>
      <c r="E79" s="75">
        <v>0</v>
      </c>
      <c r="F79" s="75">
        <v>0</v>
      </c>
      <c r="G79" s="75">
        <v>6673.9343769999996</v>
      </c>
      <c r="H79" s="171">
        <v>100</v>
      </c>
      <c r="I79" s="171">
        <v>0</v>
      </c>
      <c r="J79" s="171">
        <v>0</v>
      </c>
    </row>
    <row r="80" spans="1:10" x14ac:dyDescent="0.2">
      <c r="A80" s="141"/>
      <c r="B80" s="218">
        <v>4099</v>
      </c>
      <c r="C80" s="219" t="s">
        <v>78</v>
      </c>
      <c r="D80" s="75">
        <v>6135.8773110000002</v>
      </c>
      <c r="E80" s="75">
        <v>0</v>
      </c>
      <c r="F80" s="75">
        <v>112.5</v>
      </c>
      <c r="G80" s="75">
        <v>6248.3773110000002</v>
      </c>
      <c r="H80" s="171">
        <v>98.199532540000007</v>
      </c>
      <c r="I80" s="171">
        <v>0</v>
      </c>
      <c r="J80" s="171">
        <v>1.800467456</v>
      </c>
    </row>
    <row r="81" spans="1:10" x14ac:dyDescent="0.2">
      <c r="A81" s="141"/>
      <c r="B81" s="218">
        <v>4100</v>
      </c>
      <c r="C81" s="219" t="s">
        <v>512</v>
      </c>
      <c r="D81" s="75">
        <v>268715.30780000001</v>
      </c>
      <c r="E81" s="75">
        <v>1092.5129999999999</v>
      </c>
      <c r="F81" s="75">
        <v>189.125</v>
      </c>
      <c r="G81" s="75">
        <v>269996.94579999999</v>
      </c>
      <c r="H81" s="171">
        <v>99.525313890000007</v>
      </c>
      <c r="I81" s="171">
        <v>0.40463902200000001</v>
      </c>
      <c r="J81" s="171">
        <v>7.0047089000000007E-2</v>
      </c>
    </row>
    <row r="82" spans="1:10" x14ac:dyDescent="0.2">
      <c r="A82" s="141"/>
      <c r="B82" s="218">
        <v>4104</v>
      </c>
      <c r="C82" s="219" t="s">
        <v>79</v>
      </c>
      <c r="D82" s="75">
        <v>1671536.3870000001</v>
      </c>
      <c r="E82" s="75">
        <v>188.375</v>
      </c>
      <c r="F82" s="75">
        <v>5325.4512549999999</v>
      </c>
      <c r="G82" s="75">
        <v>1677050.213</v>
      </c>
      <c r="H82" s="171">
        <v>99.671218769999996</v>
      </c>
      <c r="I82" s="171">
        <v>1.1232519999999999E-2</v>
      </c>
      <c r="J82" s="171">
        <v>0.31754870600000001</v>
      </c>
    </row>
    <row r="83" spans="1:10" x14ac:dyDescent="0.2">
      <c r="A83" s="141"/>
      <c r="B83" s="218">
        <v>4105</v>
      </c>
      <c r="C83" s="219" t="s">
        <v>80</v>
      </c>
      <c r="D83" s="75">
        <v>4100.9858350000004</v>
      </c>
      <c r="E83" s="75">
        <v>0</v>
      </c>
      <c r="F83" s="75">
        <v>1.6</v>
      </c>
      <c r="G83" s="75">
        <v>4102.5858349999999</v>
      </c>
      <c r="H83" s="171">
        <v>99.961000209999995</v>
      </c>
      <c r="I83" s="171">
        <v>0</v>
      </c>
      <c r="J83" s="171">
        <v>3.8999792999999998E-2</v>
      </c>
    </row>
    <row r="84" spans="1:10" x14ac:dyDescent="0.2">
      <c r="A84" s="141"/>
      <c r="B84" s="218">
        <v>4106</v>
      </c>
      <c r="C84" s="219" t="s">
        <v>81</v>
      </c>
      <c r="D84" s="75">
        <v>15598.520060000001</v>
      </c>
      <c r="E84" s="75">
        <v>0</v>
      </c>
      <c r="F84" s="75">
        <v>5.1749999999999998</v>
      </c>
      <c r="G84" s="75">
        <v>15603.69506</v>
      </c>
      <c r="H84" s="171">
        <v>99.966834779999999</v>
      </c>
      <c r="I84" s="171">
        <v>0</v>
      </c>
      <c r="J84" s="171">
        <v>3.3165221000000002E-2</v>
      </c>
    </row>
    <row r="85" spans="1:10" x14ac:dyDescent="0.2">
      <c r="A85" s="141"/>
      <c r="B85" s="218">
        <v>4107</v>
      </c>
      <c r="C85" s="219" t="s">
        <v>82</v>
      </c>
      <c r="D85" s="75">
        <v>126431.4917</v>
      </c>
      <c r="E85" s="75">
        <v>0</v>
      </c>
      <c r="F85" s="75">
        <v>7.9249999999999998</v>
      </c>
      <c r="G85" s="75">
        <v>126439.4167</v>
      </c>
      <c r="H85" s="171">
        <v>99.993732179999995</v>
      </c>
      <c r="I85" s="171">
        <v>0</v>
      </c>
      <c r="J85" s="171">
        <v>6.267824E-3</v>
      </c>
    </row>
    <row r="86" spans="1:10" x14ac:dyDescent="0.2">
      <c r="A86" s="141"/>
      <c r="B86" s="218">
        <v>4110</v>
      </c>
      <c r="C86" s="219" t="s">
        <v>83</v>
      </c>
      <c r="D86" s="75">
        <v>94841.670979999995</v>
      </c>
      <c r="E86" s="75">
        <v>345.02499999999998</v>
      </c>
      <c r="F86" s="75">
        <v>2.9</v>
      </c>
      <c r="G86" s="75">
        <v>95189.595979999998</v>
      </c>
      <c r="H86" s="171">
        <v>99.634492620000003</v>
      </c>
      <c r="I86" s="171">
        <v>0.36246083000000001</v>
      </c>
      <c r="J86" s="171">
        <v>3.0465510000000002E-3</v>
      </c>
    </row>
    <row r="87" spans="1:10" x14ac:dyDescent="0.2">
      <c r="A87" s="141"/>
      <c r="B87" s="218">
        <v>4111</v>
      </c>
      <c r="C87" s="219" t="s">
        <v>84</v>
      </c>
      <c r="D87" s="75">
        <v>61851.658580000003</v>
      </c>
      <c r="E87" s="75">
        <v>204.6</v>
      </c>
      <c r="F87" s="75">
        <v>758.625</v>
      </c>
      <c r="G87" s="75">
        <v>62814.883580000002</v>
      </c>
      <c r="H87" s="171">
        <v>98.466565650000007</v>
      </c>
      <c r="I87" s="171">
        <v>0.32571898300000002</v>
      </c>
      <c r="J87" s="171">
        <v>1.207715364</v>
      </c>
    </row>
    <row r="88" spans="1:10" x14ac:dyDescent="0.2">
      <c r="A88" s="141"/>
      <c r="B88" s="218">
        <v>4112</v>
      </c>
      <c r="C88" s="219" t="s">
        <v>85</v>
      </c>
      <c r="D88" s="75">
        <v>17583.25027</v>
      </c>
      <c r="E88" s="75">
        <v>0</v>
      </c>
      <c r="F88" s="75">
        <v>0</v>
      </c>
      <c r="G88" s="75">
        <v>17583.25027</v>
      </c>
      <c r="H88" s="171">
        <v>100</v>
      </c>
      <c r="I88" s="171">
        <v>0</v>
      </c>
      <c r="J88" s="171">
        <v>0</v>
      </c>
    </row>
    <row r="89" spans="1:10" x14ac:dyDescent="0.2">
      <c r="A89" s="141"/>
      <c r="B89" s="218">
        <v>4113</v>
      </c>
      <c r="C89" s="219" t="s">
        <v>86</v>
      </c>
      <c r="D89" s="75">
        <v>29570.456870000002</v>
      </c>
      <c r="E89" s="75">
        <v>0</v>
      </c>
      <c r="F89" s="75">
        <v>86</v>
      </c>
      <c r="G89" s="75">
        <v>29656.456870000002</v>
      </c>
      <c r="H89" s="171">
        <v>99.710012559999996</v>
      </c>
      <c r="I89" s="171">
        <v>0</v>
      </c>
      <c r="J89" s="171">
        <v>0.28998743999999999</v>
      </c>
    </row>
    <row r="90" spans="1:10" s="180" customFormat="1" x14ac:dyDescent="0.2">
      <c r="A90" s="141"/>
      <c r="B90" s="218">
        <v>4125</v>
      </c>
      <c r="C90" s="219" t="s">
        <v>617</v>
      </c>
      <c r="D90" s="75">
        <v>394590.4952</v>
      </c>
      <c r="E90" s="75">
        <v>98.474999999999994</v>
      </c>
      <c r="F90" s="75">
        <v>53.475000000000001</v>
      </c>
      <c r="G90" s="75">
        <v>394742.44520000002</v>
      </c>
      <c r="H90" s="171">
        <v>99.961506549999996</v>
      </c>
      <c r="I90" s="171">
        <v>2.4946645999999999E-2</v>
      </c>
      <c r="J90" s="171">
        <v>1.3546808E-2</v>
      </c>
    </row>
    <row r="91" spans="1:10" x14ac:dyDescent="0.2">
      <c r="A91" s="141"/>
      <c r="B91" s="218">
        <v>4114</v>
      </c>
      <c r="C91" s="219" t="s">
        <v>87</v>
      </c>
      <c r="D91" s="75">
        <v>238373.71170000001</v>
      </c>
      <c r="E91" s="75">
        <v>0</v>
      </c>
      <c r="F91" s="75">
        <v>323.2</v>
      </c>
      <c r="G91" s="75">
        <v>238696.9117</v>
      </c>
      <c r="H91" s="171">
        <v>99.86459816</v>
      </c>
      <c r="I91" s="171">
        <v>0</v>
      </c>
      <c r="J91" s="171">
        <v>0.135401836</v>
      </c>
    </row>
    <row r="92" spans="1:10" x14ac:dyDescent="0.2">
      <c r="A92" s="141"/>
      <c r="B92" s="218">
        <v>4117</v>
      </c>
      <c r="C92" s="219" t="s">
        <v>513</v>
      </c>
      <c r="D92" s="75">
        <v>51387.933219999999</v>
      </c>
      <c r="E92" s="75">
        <v>59.025750000000002</v>
      </c>
      <c r="F92" s="75">
        <v>43.7</v>
      </c>
      <c r="G92" s="75">
        <v>51490.658969999997</v>
      </c>
      <c r="H92" s="171">
        <v>99.800496339999995</v>
      </c>
      <c r="I92" s="171">
        <v>0.114633899</v>
      </c>
      <c r="J92" s="171">
        <v>8.4869763000000001E-2</v>
      </c>
    </row>
    <row r="93" spans="1:10" x14ac:dyDescent="0.2">
      <c r="A93" s="141"/>
      <c r="B93" s="218">
        <v>4120</v>
      </c>
      <c r="C93" s="219" t="s">
        <v>514</v>
      </c>
      <c r="D93" s="75">
        <v>560749.11529999995</v>
      </c>
      <c r="E93" s="75">
        <v>16.8645</v>
      </c>
      <c r="F93" s="75">
        <v>162.65</v>
      </c>
      <c r="G93" s="75">
        <v>560928.6298</v>
      </c>
      <c r="H93" s="171">
        <v>99.967996909999997</v>
      </c>
      <c r="I93" s="171">
        <v>3.0065320000000001E-3</v>
      </c>
      <c r="J93" s="171">
        <v>2.8996559000000002E-2</v>
      </c>
    </row>
    <row r="94" spans="1:10" x14ac:dyDescent="0.2">
      <c r="A94" s="141"/>
      <c r="B94" s="218">
        <v>4121</v>
      </c>
      <c r="C94" s="219" t="s">
        <v>88</v>
      </c>
      <c r="D94" s="75">
        <v>162133.23980000001</v>
      </c>
      <c r="E94" s="75">
        <v>0</v>
      </c>
      <c r="F94" s="75">
        <v>31.925000000000001</v>
      </c>
      <c r="G94" s="75">
        <v>162165.1648</v>
      </c>
      <c r="H94" s="171">
        <v>99.980313280000004</v>
      </c>
      <c r="I94" s="171">
        <v>0</v>
      </c>
      <c r="J94" s="171">
        <v>1.9686718999999998E-2</v>
      </c>
    </row>
    <row r="95" spans="1:10" x14ac:dyDescent="0.2">
      <c r="A95" s="141"/>
      <c r="B95" s="218">
        <v>4122</v>
      </c>
      <c r="C95" s="219" t="s">
        <v>89</v>
      </c>
      <c r="D95" s="75">
        <v>189816.89939999999</v>
      </c>
      <c r="E95" s="75">
        <v>0</v>
      </c>
      <c r="F95" s="75">
        <v>62.375</v>
      </c>
      <c r="G95" s="75">
        <v>189879.27439999999</v>
      </c>
      <c r="H95" s="171">
        <v>99.967150180000004</v>
      </c>
      <c r="I95" s="171">
        <v>0</v>
      </c>
      <c r="J95" s="171">
        <v>3.2849820000000002E-2</v>
      </c>
    </row>
    <row r="96" spans="1:10" x14ac:dyDescent="0.2">
      <c r="A96" s="141"/>
      <c r="B96" s="218">
        <v>4123</v>
      </c>
      <c r="C96" s="219" t="s">
        <v>90</v>
      </c>
      <c r="D96" s="75">
        <v>461936.84269999998</v>
      </c>
      <c r="E96" s="75">
        <v>25438.261999999999</v>
      </c>
      <c r="F96" s="75">
        <v>1692.216109</v>
      </c>
      <c r="G96" s="75">
        <v>489067.32079999999</v>
      </c>
      <c r="H96" s="171">
        <v>94.452608679999997</v>
      </c>
      <c r="I96" s="171">
        <v>5.2013824919999996</v>
      </c>
      <c r="J96" s="171">
        <v>0.34600882900000002</v>
      </c>
    </row>
    <row r="97" spans="1:10" ht="20.100000000000001" customHeight="1" x14ac:dyDescent="0.2">
      <c r="A97" s="141"/>
      <c r="B97" s="159">
        <v>4159</v>
      </c>
      <c r="C97" s="136" t="s">
        <v>362</v>
      </c>
      <c r="D97" s="51">
        <v>4569125.1890000002</v>
      </c>
      <c r="E97" s="51">
        <v>102942.52499999999</v>
      </c>
      <c r="F97" s="51">
        <v>29965.679169999999</v>
      </c>
      <c r="G97" s="51">
        <v>4702033.3930000002</v>
      </c>
      <c r="H97" s="170">
        <v>97.173388770000003</v>
      </c>
      <c r="I97" s="170">
        <v>2.189319309</v>
      </c>
      <c r="J97" s="170">
        <v>0.63729192599999995</v>
      </c>
    </row>
    <row r="98" spans="1:10" x14ac:dyDescent="0.2">
      <c r="A98" s="141"/>
      <c r="B98" s="218">
        <v>4131</v>
      </c>
      <c r="C98" s="219" t="s">
        <v>91</v>
      </c>
      <c r="D98" s="75">
        <v>199581.3425</v>
      </c>
      <c r="E98" s="75">
        <v>548.17499999999995</v>
      </c>
      <c r="F98" s="75">
        <v>171.72499999999999</v>
      </c>
      <c r="G98" s="75">
        <v>200301.24249999999</v>
      </c>
      <c r="H98" s="171">
        <v>99.640591349999994</v>
      </c>
      <c r="I98" s="171">
        <v>0.27367528699999999</v>
      </c>
      <c r="J98" s="171">
        <v>8.5733367000000005E-2</v>
      </c>
    </row>
    <row r="99" spans="1:10" x14ac:dyDescent="0.2">
      <c r="A99" s="141"/>
      <c r="B99" s="218">
        <v>4132</v>
      </c>
      <c r="C99" s="219" t="s">
        <v>92</v>
      </c>
      <c r="D99" s="75">
        <v>72291.434540000002</v>
      </c>
      <c r="E99" s="75">
        <v>0</v>
      </c>
      <c r="F99" s="75">
        <v>60.8</v>
      </c>
      <c r="G99" s="75">
        <v>72352.234540000005</v>
      </c>
      <c r="H99" s="171">
        <v>99.915966659999995</v>
      </c>
      <c r="I99" s="171">
        <v>0</v>
      </c>
      <c r="J99" s="171">
        <v>8.4033340999999998E-2</v>
      </c>
    </row>
    <row r="100" spans="1:10" x14ac:dyDescent="0.2">
      <c r="A100" s="141"/>
      <c r="B100" s="218">
        <v>4133</v>
      </c>
      <c r="C100" s="219" t="s">
        <v>515</v>
      </c>
      <c r="D100" s="75">
        <v>210507.5275</v>
      </c>
      <c r="E100" s="75">
        <v>58289.45</v>
      </c>
      <c r="F100" s="75">
        <v>0</v>
      </c>
      <c r="G100" s="75">
        <v>268796.97749999998</v>
      </c>
      <c r="H100" s="171">
        <v>78.314692919999999</v>
      </c>
      <c r="I100" s="171">
        <v>21.685307080000001</v>
      </c>
      <c r="J100" s="171">
        <v>0</v>
      </c>
    </row>
    <row r="101" spans="1:10" x14ac:dyDescent="0.2">
      <c r="A101" s="141"/>
      <c r="B101" s="218">
        <v>4134</v>
      </c>
      <c r="C101" s="219" t="s">
        <v>93</v>
      </c>
      <c r="D101" s="75">
        <v>429979.16149999999</v>
      </c>
      <c r="E101" s="75">
        <v>1119.75</v>
      </c>
      <c r="F101" s="75">
        <v>240.7</v>
      </c>
      <c r="G101" s="75">
        <v>431339.6115</v>
      </c>
      <c r="H101" s="171">
        <v>99.684598870000002</v>
      </c>
      <c r="I101" s="171">
        <v>0.25959823100000001</v>
      </c>
      <c r="J101" s="171">
        <v>5.5802896999999997E-2</v>
      </c>
    </row>
    <row r="102" spans="1:10" x14ac:dyDescent="0.2">
      <c r="A102" s="141"/>
      <c r="B102" s="218">
        <v>4135</v>
      </c>
      <c r="C102" s="219" t="s">
        <v>94</v>
      </c>
      <c r="D102" s="75">
        <v>312633.27659999998</v>
      </c>
      <c r="E102" s="75">
        <v>254.9</v>
      </c>
      <c r="F102" s="75">
        <v>360.375</v>
      </c>
      <c r="G102" s="75">
        <v>313248.55160000001</v>
      </c>
      <c r="H102" s="171">
        <v>99.803582489999997</v>
      </c>
      <c r="I102" s="171">
        <v>8.1373081999999999E-2</v>
      </c>
      <c r="J102" s="171">
        <v>0.115044427</v>
      </c>
    </row>
    <row r="103" spans="1:10" x14ac:dyDescent="0.2">
      <c r="A103" s="141"/>
      <c r="B103" s="218">
        <v>4136</v>
      </c>
      <c r="C103" s="219" t="s">
        <v>95</v>
      </c>
      <c r="D103" s="75">
        <v>117106.6686</v>
      </c>
      <c r="E103" s="75">
        <v>5</v>
      </c>
      <c r="F103" s="75">
        <v>17.100000000000001</v>
      </c>
      <c r="G103" s="75">
        <v>117128.7686</v>
      </c>
      <c r="H103" s="171">
        <v>99.981131880000007</v>
      </c>
      <c r="I103" s="171">
        <v>4.268806E-3</v>
      </c>
      <c r="J103" s="171">
        <v>1.4599317000000001E-2</v>
      </c>
    </row>
    <row r="104" spans="1:10" x14ac:dyDescent="0.2">
      <c r="A104" s="141"/>
      <c r="B104" s="218">
        <v>4137</v>
      </c>
      <c r="C104" s="219" t="s">
        <v>516</v>
      </c>
      <c r="D104" s="75">
        <v>89845.006269999998</v>
      </c>
      <c r="E104" s="75">
        <v>0</v>
      </c>
      <c r="F104" s="75">
        <v>0</v>
      </c>
      <c r="G104" s="75">
        <v>89845.006269999998</v>
      </c>
      <c r="H104" s="171">
        <v>100</v>
      </c>
      <c r="I104" s="171">
        <v>0</v>
      </c>
      <c r="J104" s="171">
        <v>0</v>
      </c>
    </row>
    <row r="105" spans="1:10" x14ac:dyDescent="0.2">
      <c r="A105" s="141"/>
      <c r="B105" s="218">
        <v>4138</v>
      </c>
      <c r="C105" s="219" t="s">
        <v>96</v>
      </c>
      <c r="D105" s="75">
        <v>13240.49286</v>
      </c>
      <c r="E105" s="75">
        <v>0</v>
      </c>
      <c r="F105" s="75">
        <v>222.3</v>
      </c>
      <c r="G105" s="75">
        <v>13462.79286</v>
      </c>
      <c r="H105" s="171">
        <v>98.348782439999994</v>
      </c>
      <c r="I105" s="171">
        <v>0</v>
      </c>
      <c r="J105" s="171">
        <v>1.6512175609999999</v>
      </c>
    </row>
    <row r="106" spans="1:10" x14ac:dyDescent="0.2">
      <c r="A106" s="141"/>
      <c r="B106" s="218">
        <v>4139</v>
      </c>
      <c r="C106" s="219" t="s">
        <v>97</v>
      </c>
      <c r="D106" s="75">
        <v>556477.98589999997</v>
      </c>
      <c r="E106" s="75">
        <v>20329.818749999999</v>
      </c>
      <c r="F106" s="75">
        <v>123.77500000000001</v>
      </c>
      <c r="G106" s="75">
        <v>576931.5797</v>
      </c>
      <c r="H106" s="171">
        <v>96.454762669999994</v>
      </c>
      <c r="I106" s="171">
        <v>3.5237833159999998</v>
      </c>
      <c r="J106" s="171">
        <v>2.1454016999999999E-2</v>
      </c>
    </row>
    <row r="107" spans="1:10" x14ac:dyDescent="0.2">
      <c r="A107" s="141"/>
      <c r="B107" s="218">
        <v>4140</v>
      </c>
      <c r="C107" s="219" t="s">
        <v>98</v>
      </c>
      <c r="D107" s="75">
        <v>420713.75069999998</v>
      </c>
      <c r="E107" s="75">
        <v>2438.4250000000002</v>
      </c>
      <c r="F107" s="75">
        <v>103.925</v>
      </c>
      <c r="G107" s="75">
        <v>423256.10070000001</v>
      </c>
      <c r="H107" s="171">
        <v>99.399335300000004</v>
      </c>
      <c r="I107" s="171">
        <v>0.57611101099999995</v>
      </c>
      <c r="J107" s="171">
        <v>2.4553691999999998E-2</v>
      </c>
    </row>
    <row r="108" spans="1:10" x14ac:dyDescent="0.2">
      <c r="A108" s="141"/>
      <c r="B108" s="218">
        <v>4141</v>
      </c>
      <c r="C108" s="219" t="s">
        <v>517</v>
      </c>
      <c r="D108" s="75">
        <v>1184342.1510000001</v>
      </c>
      <c r="E108" s="75">
        <v>19498.206249999999</v>
      </c>
      <c r="F108" s="75">
        <v>2245.5970900000002</v>
      </c>
      <c r="G108" s="75">
        <v>1206085.9539999999</v>
      </c>
      <c r="H108" s="171">
        <v>98.197159720000002</v>
      </c>
      <c r="I108" s="171">
        <v>1.616651466</v>
      </c>
      <c r="J108" s="171">
        <v>0.18618881000000001</v>
      </c>
    </row>
    <row r="109" spans="1:10" x14ac:dyDescent="0.2">
      <c r="A109" s="141"/>
      <c r="B109" s="218">
        <v>4142</v>
      </c>
      <c r="C109" s="219" t="s">
        <v>99</v>
      </c>
      <c r="D109" s="75">
        <v>60207.971530000003</v>
      </c>
      <c r="E109" s="75">
        <v>0</v>
      </c>
      <c r="F109" s="75">
        <v>186.25</v>
      </c>
      <c r="G109" s="75">
        <v>60394.221530000003</v>
      </c>
      <c r="H109" s="171">
        <v>99.691609569999997</v>
      </c>
      <c r="I109" s="171">
        <v>0</v>
      </c>
      <c r="J109" s="171">
        <v>0.30839043100000002</v>
      </c>
    </row>
    <row r="110" spans="1:10" x14ac:dyDescent="0.2">
      <c r="A110" s="141"/>
      <c r="B110" s="218">
        <v>4143</v>
      </c>
      <c r="C110" s="219" t="s">
        <v>100</v>
      </c>
      <c r="D110" s="75">
        <v>71082.128559999997</v>
      </c>
      <c r="E110" s="75">
        <v>0</v>
      </c>
      <c r="F110" s="75">
        <v>28.375</v>
      </c>
      <c r="G110" s="75">
        <v>71110.503559999997</v>
      </c>
      <c r="H110" s="171">
        <v>99.960097320000003</v>
      </c>
      <c r="I110" s="171">
        <v>0</v>
      </c>
      <c r="J110" s="171">
        <v>3.9902685E-2</v>
      </c>
    </row>
    <row r="111" spans="1:10" x14ac:dyDescent="0.2">
      <c r="A111" s="141"/>
      <c r="B111" s="218">
        <v>4144</v>
      </c>
      <c r="C111" s="219" t="s">
        <v>101</v>
      </c>
      <c r="D111" s="75">
        <v>538411.9192</v>
      </c>
      <c r="E111" s="75">
        <v>434.625</v>
      </c>
      <c r="F111" s="75">
        <v>25678.657080000001</v>
      </c>
      <c r="G111" s="75">
        <v>564525.20120000001</v>
      </c>
      <c r="H111" s="171">
        <v>95.374292940000004</v>
      </c>
      <c r="I111" s="171">
        <v>7.6989477000000001E-2</v>
      </c>
      <c r="J111" s="171">
        <v>4.5487175820000001</v>
      </c>
    </row>
    <row r="112" spans="1:10" x14ac:dyDescent="0.2">
      <c r="A112" s="141"/>
      <c r="B112" s="218">
        <v>4145</v>
      </c>
      <c r="C112" s="219" t="s">
        <v>518</v>
      </c>
      <c r="D112" s="75">
        <v>49942.739200000004</v>
      </c>
      <c r="E112" s="75">
        <v>0</v>
      </c>
      <c r="F112" s="75">
        <v>259.55</v>
      </c>
      <c r="G112" s="75">
        <v>50202.289199999999</v>
      </c>
      <c r="H112" s="171">
        <v>99.482991699999999</v>
      </c>
      <c r="I112" s="171">
        <v>0</v>
      </c>
      <c r="J112" s="171">
        <v>0.51700829599999998</v>
      </c>
    </row>
    <row r="113" spans="1:10" x14ac:dyDescent="0.2">
      <c r="A113" s="141"/>
      <c r="B113" s="218">
        <v>4146</v>
      </c>
      <c r="C113" s="219" t="s">
        <v>102</v>
      </c>
      <c r="D113" s="75">
        <v>173874.5619</v>
      </c>
      <c r="E113" s="75">
        <v>24.175000000000001</v>
      </c>
      <c r="F113" s="75">
        <v>200.4</v>
      </c>
      <c r="G113" s="75">
        <v>174099.13690000001</v>
      </c>
      <c r="H113" s="171">
        <v>99.871007399999996</v>
      </c>
      <c r="I113" s="171">
        <v>1.3885767E-2</v>
      </c>
      <c r="J113" s="171">
        <v>0.11510683100000001</v>
      </c>
    </row>
    <row r="114" spans="1:10" x14ac:dyDescent="0.2">
      <c r="A114" s="141"/>
      <c r="B114" s="218">
        <v>4147</v>
      </c>
      <c r="C114" s="219" t="s">
        <v>103</v>
      </c>
      <c r="D114" s="75">
        <v>68887.071349999998</v>
      </c>
      <c r="E114" s="75">
        <v>0</v>
      </c>
      <c r="F114" s="75">
        <v>66.150000000000006</v>
      </c>
      <c r="G114" s="75">
        <v>68953.221350000007</v>
      </c>
      <c r="H114" s="171">
        <v>99.904065399999993</v>
      </c>
      <c r="I114" s="171">
        <v>0</v>
      </c>
      <c r="J114" s="171">
        <v>9.5934604000000007E-2</v>
      </c>
    </row>
    <row r="115" spans="1:10" ht="20.100000000000001" customHeight="1" x14ac:dyDescent="0.2">
      <c r="A115" s="141"/>
      <c r="B115" s="159">
        <v>4189</v>
      </c>
      <c r="C115" s="136" t="s">
        <v>363</v>
      </c>
      <c r="D115" s="51">
        <v>6106770.2350000003</v>
      </c>
      <c r="E115" s="51">
        <v>152023.6317</v>
      </c>
      <c r="F115" s="51">
        <v>41755.480989999996</v>
      </c>
      <c r="G115" s="51">
        <v>6300549.3480000002</v>
      </c>
      <c r="H115" s="170">
        <v>96.924409249999997</v>
      </c>
      <c r="I115" s="170">
        <v>2.4128631220000001</v>
      </c>
      <c r="J115" s="170">
        <v>0.66272762399999996</v>
      </c>
    </row>
    <row r="116" spans="1:10" x14ac:dyDescent="0.2">
      <c r="A116" s="141"/>
      <c r="B116" s="218">
        <v>4161</v>
      </c>
      <c r="C116" s="219" t="s">
        <v>104</v>
      </c>
      <c r="D116" s="75">
        <v>212855.98929999999</v>
      </c>
      <c r="E116" s="75">
        <v>52242.3629</v>
      </c>
      <c r="F116" s="75">
        <v>636.54436499999997</v>
      </c>
      <c r="G116" s="75">
        <v>265734.89659999998</v>
      </c>
      <c r="H116" s="171">
        <v>80.100879500000005</v>
      </c>
      <c r="I116" s="171">
        <v>19.659579369999999</v>
      </c>
      <c r="J116" s="171">
        <v>0.23954112699999999</v>
      </c>
    </row>
    <row r="117" spans="1:10" x14ac:dyDescent="0.2">
      <c r="A117" s="141"/>
      <c r="B117" s="218">
        <v>4163</v>
      </c>
      <c r="C117" s="219" t="s">
        <v>105</v>
      </c>
      <c r="D117" s="75">
        <v>1380897.095</v>
      </c>
      <c r="E117" s="75">
        <v>22109.424999999999</v>
      </c>
      <c r="F117" s="75">
        <v>6614.0344359999999</v>
      </c>
      <c r="G117" s="75">
        <v>1409620.5549999999</v>
      </c>
      <c r="H117" s="171">
        <v>97.962326860000005</v>
      </c>
      <c r="I117" s="171">
        <v>1.568466417</v>
      </c>
      <c r="J117" s="171">
        <v>0.46920672499999999</v>
      </c>
    </row>
    <row r="118" spans="1:10" x14ac:dyDescent="0.2">
      <c r="A118" s="141"/>
      <c r="B118" s="218">
        <v>4164</v>
      </c>
      <c r="C118" s="219" t="s">
        <v>106</v>
      </c>
      <c r="D118" s="75">
        <v>80677.529949999996</v>
      </c>
      <c r="E118" s="75">
        <v>0</v>
      </c>
      <c r="F118" s="75">
        <v>65.224999999999994</v>
      </c>
      <c r="G118" s="75">
        <v>80742.754950000002</v>
      </c>
      <c r="H118" s="171">
        <v>99.919218760000007</v>
      </c>
      <c r="I118" s="171">
        <v>0</v>
      </c>
      <c r="J118" s="171">
        <v>8.0781242000000003E-2</v>
      </c>
    </row>
    <row r="119" spans="1:10" x14ac:dyDescent="0.2">
      <c r="A119" s="141"/>
      <c r="B119" s="218">
        <v>4165</v>
      </c>
      <c r="C119" s="219" t="s">
        <v>107</v>
      </c>
      <c r="D119" s="75">
        <v>186193.19130000001</v>
      </c>
      <c r="E119" s="75">
        <v>117.925</v>
      </c>
      <c r="F119" s="75">
        <v>558.19484150000005</v>
      </c>
      <c r="G119" s="75">
        <v>186869.3112</v>
      </c>
      <c r="H119" s="171">
        <v>99.638185730000004</v>
      </c>
      <c r="I119" s="171">
        <v>6.3105599999999998E-2</v>
      </c>
      <c r="J119" s="171">
        <v>0.29870867400000001</v>
      </c>
    </row>
    <row r="120" spans="1:10" x14ac:dyDescent="0.2">
      <c r="A120" s="141"/>
      <c r="B120" s="218">
        <v>4166</v>
      </c>
      <c r="C120" s="219" t="s">
        <v>108</v>
      </c>
      <c r="D120" s="75">
        <v>71256.421589999998</v>
      </c>
      <c r="E120" s="75">
        <v>271.67500000000001</v>
      </c>
      <c r="F120" s="75">
        <v>22.9</v>
      </c>
      <c r="G120" s="75">
        <v>71550.996589999995</v>
      </c>
      <c r="H120" s="171">
        <v>99.588300630000006</v>
      </c>
      <c r="I120" s="171">
        <v>0.37969422200000003</v>
      </c>
      <c r="J120" s="171">
        <v>3.2005144999999999E-2</v>
      </c>
    </row>
    <row r="121" spans="1:10" x14ac:dyDescent="0.2">
      <c r="A121" s="141"/>
      <c r="B121" s="218">
        <v>4167</v>
      </c>
      <c r="C121" s="219" t="s">
        <v>109</v>
      </c>
      <c r="D121" s="75">
        <v>46672.70736</v>
      </c>
      <c r="E121" s="75">
        <v>0</v>
      </c>
      <c r="F121" s="75">
        <v>6.35</v>
      </c>
      <c r="G121" s="75">
        <v>46679.057359999999</v>
      </c>
      <c r="H121" s="171">
        <v>99.986396470000003</v>
      </c>
      <c r="I121" s="171">
        <v>0</v>
      </c>
      <c r="J121" s="171">
        <v>1.3603531E-2</v>
      </c>
    </row>
    <row r="122" spans="1:10" x14ac:dyDescent="0.2">
      <c r="A122" s="141"/>
      <c r="B122" s="218">
        <v>4169</v>
      </c>
      <c r="C122" s="219" t="s">
        <v>110</v>
      </c>
      <c r="D122" s="75">
        <v>703816.75249999994</v>
      </c>
      <c r="E122" s="75">
        <v>0</v>
      </c>
      <c r="F122" s="75">
        <v>11223.06529</v>
      </c>
      <c r="G122" s="75">
        <v>715039.81779999996</v>
      </c>
      <c r="H122" s="171">
        <v>98.430427929999993</v>
      </c>
      <c r="I122" s="171">
        <v>0</v>
      </c>
      <c r="J122" s="171">
        <v>1.569572073</v>
      </c>
    </row>
    <row r="123" spans="1:10" x14ac:dyDescent="0.2">
      <c r="A123" s="141"/>
      <c r="B123" s="218">
        <v>4170</v>
      </c>
      <c r="C123" s="219" t="s">
        <v>6</v>
      </c>
      <c r="D123" s="75">
        <v>1764575.1329999999</v>
      </c>
      <c r="E123" s="75">
        <v>21609.95</v>
      </c>
      <c r="F123" s="75">
        <v>561.71249999999998</v>
      </c>
      <c r="G123" s="75">
        <v>1786746.7949999999</v>
      </c>
      <c r="H123" s="171">
        <v>98.759104390000005</v>
      </c>
      <c r="I123" s="171">
        <v>1.209457885</v>
      </c>
      <c r="J123" s="171">
        <v>3.1437723000000001E-2</v>
      </c>
    </row>
    <row r="124" spans="1:10" x14ac:dyDescent="0.2">
      <c r="A124" s="141"/>
      <c r="B124" s="218">
        <v>4184</v>
      </c>
      <c r="C124" s="219" t="s">
        <v>111</v>
      </c>
      <c r="D124" s="75">
        <v>140025.11749999999</v>
      </c>
      <c r="E124" s="75">
        <v>21.774999999999999</v>
      </c>
      <c r="F124" s="75">
        <v>135.65</v>
      </c>
      <c r="G124" s="75">
        <v>140182.54250000001</v>
      </c>
      <c r="H124" s="171">
        <v>99.887699999999995</v>
      </c>
      <c r="I124" s="171">
        <v>1.5533318000000001E-2</v>
      </c>
      <c r="J124" s="171">
        <v>9.6766686000000005E-2</v>
      </c>
    </row>
    <row r="125" spans="1:10" x14ac:dyDescent="0.2">
      <c r="A125" s="141"/>
      <c r="B125" s="218">
        <v>4172</v>
      </c>
      <c r="C125" s="219" t="s">
        <v>519</v>
      </c>
      <c r="D125" s="75">
        <v>629793.89040000003</v>
      </c>
      <c r="E125" s="75">
        <v>52.4</v>
      </c>
      <c r="F125" s="75">
        <v>2.5249999999999999</v>
      </c>
      <c r="G125" s="75">
        <v>629848.81539999996</v>
      </c>
      <c r="H125" s="171">
        <v>99.991279649999996</v>
      </c>
      <c r="I125" s="171">
        <v>8.3194570000000006E-3</v>
      </c>
      <c r="J125" s="171">
        <v>4.0088999999999999E-4</v>
      </c>
    </row>
    <row r="126" spans="1:10" x14ac:dyDescent="0.2">
      <c r="A126" s="141"/>
      <c r="B126" s="218">
        <v>4173</v>
      </c>
      <c r="C126" s="219" t="s">
        <v>112</v>
      </c>
      <c r="D126" s="75">
        <v>8208.3095799999992</v>
      </c>
      <c r="E126" s="75">
        <v>0</v>
      </c>
      <c r="F126" s="75">
        <v>0</v>
      </c>
      <c r="G126" s="75">
        <v>8208.3095799999992</v>
      </c>
      <c r="H126" s="171">
        <v>100</v>
      </c>
      <c r="I126" s="171">
        <v>0</v>
      </c>
      <c r="J126" s="171">
        <v>0</v>
      </c>
    </row>
    <row r="127" spans="1:10" x14ac:dyDescent="0.2">
      <c r="A127" s="141"/>
      <c r="B127" s="218">
        <v>4175</v>
      </c>
      <c r="C127" s="219" t="s">
        <v>113</v>
      </c>
      <c r="D127" s="75">
        <v>34152.196060000002</v>
      </c>
      <c r="E127" s="75">
        <v>2.2000000000000002</v>
      </c>
      <c r="F127" s="75">
        <v>462.60983549999997</v>
      </c>
      <c r="G127" s="75">
        <v>34617.005899999996</v>
      </c>
      <c r="H127" s="171">
        <v>98.657278919999996</v>
      </c>
      <c r="I127" s="171">
        <v>6.3552579999999999E-3</v>
      </c>
      <c r="J127" s="171">
        <v>1.3363658220000001</v>
      </c>
    </row>
    <row r="128" spans="1:10" x14ac:dyDescent="0.2">
      <c r="A128" s="141"/>
      <c r="B128" s="218">
        <v>4176</v>
      </c>
      <c r="C128" s="219" t="s">
        <v>114</v>
      </c>
      <c r="D128" s="75">
        <v>35622.424809999997</v>
      </c>
      <c r="E128" s="75">
        <v>0</v>
      </c>
      <c r="F128" s="75">
        <v>108</v>
      </c>
      <c r="G128" s="75">
        <v>35730.424809999997</v>
      </c>
      <c r="H128" s="171">
        <v>99.697736590000005</v>
      </c>
      <c r="I128" s="171">
        <v>0</v>
      </c>
      <c r="J128" s="171">
        <v>0.30226340899999998</v>
      </c>
    </row>
    <row r="129" spans="1:10" x14ac:dyDescent="0.2">
      <c r="A129" s="141"/>
      <c r="B129" s="218">
        <v>4177</v>
      </c>
      <c r="C129" s="219" t="s">
        <v>115</v>
      </c>
      <c r="D129" s="75">
        <v>589514.33140000002</v>
      </c>
      <c r="E129" s="75">
        <v>55550.218769999999</v>
      </c>
      <c r="F129" s="75">
        <v>21336.89472</v>
      </c>
      <c r="G129" s="75">
        <v>666401.4449</v>
      </c>
      <c r="H129" s="171">
        <v>88.462342919999998</v>
      </c>
      <c r="I129" s="171">
        <v>8.3358490889999999</v>
      </c>
      <c r="J129" s="171">
        <v>3.201807992</v>
      </c>
    </row>
    <row r="130" spans="1:10" x14ac:dyDescent="0.2">
      <c r="A130" s="141"/>
      <c r="B130" s="218">
        <v>4179</v>
      </c>
      <c r="C130" s="219" t="s">
        <v>116</v>
      </c>
      <c r="D130" s="75">
        <v>54866.33584</v>
      </c>
      <c r="E130" s="75">
        <v>0</v>
      </c>
      <c r="F130" s="75">
        <v>19.649999999999999</v>
      </c>
      <c r="G130" s="75">
        <v>54885.985840000001</v>
      </c>
      <c r="H130" s="171">
        <v>99.964198510000003</v>
      </c>
      <c r="I130" s="171">
        <v>0</v>
      </c>
      <c r="J130" s="171">
        <v>3.5801488999999999E-2</v>
      </c>
    </row>
    <row r="131" spans="1:10" x14ac:dyDescent="0.2">
      <c r="A131" s="141"/>
      <c r="B131" s="218">
        <v>4181</v>
      </c>
      <c r="C131" s="219" t="s">
        <v>117</v>
      </c>
      <c r="D131" s="75">
        <v>76727.453750000001</v>
      </c>
      <c r="E131" s="75">
        <v>7.5</v>
      </c>
      <c r="F131" s="75">
        <v>0</v>
      </c>
      <c r="G131" s="75">
        <v>76734.953750000001</v>
      </c>
      <c r="H131" s="171">
        <v>99.990226100000001</v>
      </c>
      <c r="I131" s="171">
        <v>9.7739030000000005E-3</v>
      </c>
      <c r="J131" s="171">
        <v>0</v>
      </c>
    </row>
    <row r="132" spans="1:10" x14ac:dyDescent="0.2">
      <c r="A132" s="141"/>
      <c r="B132" s="218">
        <v>4182</v>
      </c>
      <c r="C132" s="219" t="s">
        <v>118</v>
      </c>
      <c r="D132" s="75">
        <v>44218.448510000002</v>
      </c>
      <c r="E132" s="75">
        <v>0</v>
      </c>
      <c r="F132" s="75">
        <v>1.35</v>
      </c>
      <c r="G132" s="75">
        <v>44219.798510000001</v>
      </c>
      <c r="H132" s="171">
        <v>99.996947070000004</v>
      </c>
      <c r="I132" s="171">
        <v>0</v>
      </c>
      <c r="J132" s="171">
        <v>3.052931E-3</v>
      </c>
    </row>
    <row r="133" spans="1:10" x14ac:dyDescent="0.2">
      <c r="A133" s="141"/>
      <c r="B133" s="218">
        <v>4183</v>
      </c>
      <c r="C133" s="219" t="s">
        <v>119</v>
      </c>
      <c r="D133" s="75">
        <v>46696.907359999997</v>
      </c>
      <c r="E133" s="75">
        <v>38.200000000000003</v>
      </c>
      <c r="F133" s="75">
        <v>0.77500000000000002</v>
      </c>
      <c r="G133" s="75">
        <v>46735.882360000003</v>
      </c>
      <c r="H133" s="171">
        <v>99.916605829999995</v>
      </c>
      <c r="I133" s="171">
        <v>8.1735912999999993E-2</v>
      </c>
      <c r="J133" s="171">
        <v>1.658255E-3</v>
      </c>
    </row>
    <row r="134" spans="1:10" ht="20.100000000000001" customHeight="1" x14ac:dyDescent="0.2">
      <c r="A134" s="141"/>
      <c r="B134" s="159">
        <v>4219</v>
      </c>
      <c r="C134" s="136" t="s">
        <v>364</v>
      </c>
      <c r="D134" s="51">
        <v>15688856.550000001</v>
      </c>
      <c r="E134" s="51">
        <v>78973.451920000007</v>
      </c>
      <c r="F134" s="51">
        <v>210196.83420000001</v>
      </c>
      <c r="G134" s="51">
        <v>15978026.84</v>
      </c>
      <c r="H134" s="170">
        <v>98.190200270000005</v>
      </c>
      <c r="I134" s="170">
        <v>0.494262857</v>
      </c>
      <c r="J134" s="170">
        <v>1.3155368700000001</v>
      </c>
    </row>
    <row r="135" spans="1:10" x14ac:dyDescent="0.2">
      <c r="A135" s="141"/>
      <c r="B135" s="218">
        <v>4191</v>
      </c>
      <c r="C135" s="219" t="s">
        <v>120</v>
      </c>
      <c r="D135" s="75">
        <v>18348.894359999998</v>
      </c>
      <c r="E135" s="75">
        <v>0</v>
      </c>
      <c r="F135" s="75">
        <v>15.45</v>
      </c>
      <c r="G135" s="75">
        <v>18364.344359999999</v>
      </c>
      <c r="H135" s="171">
        <v>99.915869580000006</v>
      </c>
      <c r="I135" s="171">
        <v>0</v>
      </c>
      <c r="J135" s="171">
        <v>8.4130419999999997E-2</v>
      </c>
    </row>
    <row r="136" spans="1:10" x14ac:dyDescent="0.2">
      <c r="A136" s="141"/>
      <c r="B136" s="218">
        <v>4192</v>
      </c>
      <c r="C136" s="219" t="s">
        <v>121</v>
      </c>
      <c r="D136" s="75">
        <v>114470.52589999999</v>
      </c>
      <c r="E136" s="75">
        <v>0</v>
      </c>
      <c r="F136" s="75">
        <v>862.9</v>
      </c>
      <c r="G136" s="75">
        <v>115333.4259</v>
      </c>
      <c r="H136" s="171">
        <v>99.251821410000005</v>
      </c>
      <c r="I136" s="171">
        <v>0</v>
      </c>
      <c r="J136" s="171">
        <v>0.74817858999999998</v>
      </c>
    </row>
    <row r="137" spans="1:10" x14ac:dyDescent="0.2">
      <c r="A137" s="141"/>
      <c r="B137" s="218">
        <v>4193</v>
      </c>
      <c r="C137" s="219" t="s">
        <v>122</v>
      </c>
      <c r="D137" s="75">
        <v>578374.80709999998</v>
      </c>
      <c r="E137" s="75">
        <v>105.5</v>
      </c>
      <c r="F137" s="75">
        <v>0</v>
      </c>
      <c r="G137" s="75">
        <v>578480.30709999998</v>
      </c>
      <c r="H137" s="171">
        <v>99.981762560000007</v>
      </c>
      <c r="I137" s="171">
        <v>1.8237440000000001E-2</v>
      </c>
      <c r="J137" s="171">
        <v>0</v>
      </c>
    </row>
    <row r="138" spans="1:10" x14ac:dyDescent="0.2">
      <c r="A138" s="141"/>
      <c r="B138" s="218">
        <v>4194</v>
      </c>
      <c r="C138" s="219" t="s">
        <v>123</v>
      </c>
      <c r="D138" s="75">
        <v>946191.36340000003</v>
      </c>
      <c r="E138" s="75">
        <v>772.35</v>
      </c>
      <c r="F138" s="75">
        <v>92.55</v>
      </c>
      <c r="G138" s="75">
        <v>947056.26340000005</v>
      </c>
      <c r="H138" s="171">
        <v>99.908674910000002</v>
      </c>
      <c r="I138" s="171">
        <v>8.1552705000000003E-2</v>
      </c>
      <c r="J138" s="171">
        <v>9.7723870000000004E-3</v>
      </c>
    </row>
    <row r="139" spans="1:10" x14ac:dyDescent="0.2">
      <c r="A139" s="141"/>
      <c r="B139" s="218">
        <v>4195</v>
      </c>
      <c r="C139" s="219" t="s">
        <v>124</v>
      </c>
      <c r="D139" s="75">
        <v>201846.351</v>
      </c>
      <c r="E139" s="75">
        <v>59.475000000000001</v>
      </c>
      <c r="F139" s="75">
        <v>124.97499999999999</v>
      </c>
      <c r="G139" s="75">
        <v>202030.80100000001</v>
      </c>
      <c r="H139" s="171">
        <v>99.908702039999994</v>
      </c>
      <c r="I139" s="171">
        <v>2.9438580999999998E-2</v>
      </c>
      <c r="J139" s="171">
        <v>6.1859379999999999E-2</v>
      </c>
    </row>
    <row r="140" spans="1:10" x14ac:dyDescent="0.2">
      <c r="A140" s="141"/>
      <c r="B140" s="218">
        <v>4196</v>
      </c>
      <c r="C140" s="219" t="s">
        <v>125</v>
      </c>
      <c r="D140" s="75">
        <v>256243.85579999999</v>
      </c>
      <c r="E140" s="75">
        <v>344.92500000000001</v>
      </c>
      <c r="F140" s="75">
        <v>156.35</v>
      </c>
      <c r="G140" s="75">
        <v>256745.13080000001</v>
      </c>
      <c r="H140" s="171">
        <v>99.804757739999999</v>
      </c>
      <c r="I140" s="171">
        <v>0.134345294</v>
      </c>
      <c r="J140" s="171">
        <v>6.0896968000000003E-2</v>
      </c>
    </row>
    <row r="141" spans="1:10" x14ac:dyDescent="0.2">
      <c r="A141" s="141"/>
      <c r="B141" s="218">
        <v>4197</v>
      </c>
      <c r="C141" s="219" t="s">
        <v>126</v>
      </c>
      <c r="D141" s="75">
        <v>46782.861629999999</v>
      </c>
      <c r="E141" s="75">
        <v>0</v>
      </c>
      <c r="F141" s="75">
        <v>152.5</v>
      </c>
      <c r="G141" s="75">
        <v>46935.361629999999</v>
      </c>
      <c r="H141" s="171">
        <v>99.675085060000001</v>
      </c>
      <c r="I141" s="171">
        <v>0</v>
      </c>
      <c r="J141" s="171">
        <v>0.32491493599999999</v>
      </c>
    </row>
    <row r="142" spans="1:10" x14ac:dyDescent="0.2">
      <c r="A142" s="141"/>
      <c r="B142" s="218">
        <v>4198</v>
      </c>
      <c r="C142" s="219" t="s">
        <v>127</v>
      </c>
      <c r="D142" s="75">
        <v>166132.8958</v>
      </c>
      <c r="E142" s="75">
        <v>4885</v>
      </c>
      <c r="F142" s="75">
        <v>0</v>
      </c>
      <c r="G142" s="75">
        <v>171017.8958</v>
      </c>
      <c r="H142" s="171">
        <v>97.143573790000005</v>
      </c>
      <c r="I142" s="171">
        <v>2.85642621</v>
      </c>
      <c r="J142" s="171">
        <v>0</v>
      </c>
    </row>
    <row r="143" spans="1:10" x14ac:dyDescent="0.2">
      <c r="A143" s="141"/>
      <c r="B143" s="218">
        <v>4199</v>
      </c>
      <c r="C143" s="219" t="s">
        <v>520</v>
      </c>
      <c r="D143" s="75">
        <v>617844.86569999997</v>
      </c>
      <c r="E143" s="75">
        <v>45.424999999999997</v>
      </c>
      <c r="F143" s="75">
        <v>0</v>
      </c>
      <c r="G143" s="75">
        <v>617890.29070000001</v>
      </c>
      <c r="H143" s="171">
        <v>99.992648369999998</v>
      </c>
      <c r="I143" s="171">
        <v>7.3516290000000001E-3</v>
      </c>
      <c r="J143" s="171">
        <v>0</v>
      </c>
    </row>
    <row r="144" spans="1:10" x14ac:dyDescent="0.2">
      <c r="A144" s="141"/>
      <c r="B144" s="218">
        <v>4200</v>
      </c>
      <c r="C144" s="219" t="s">
        <v>128</v>
      </c>
      <c r="D144" s="75">
        <v>1603121.4069999999</v>
      </c>
      <c r="E144" s="75">
        <v>660.32500000000005</v>
      </c>
      <c r="F144" s="75">
        <v>510.1</v>
      </c>
      <c r="G144" s="75">
        <v>1604291.8319999999</v>
      </c>
      <c r="H144" s="171">
        <v>99.927044129999999</v>
      </c>
      <c r="I144" s="171">
        <v>4.1159904999999997E-2</v>
      </c>
      <c r="J144" s="171">
        <v>3.1795960999999998E-2</v>
      </c>
    </row>
    <row r="145" spans="1:10" x14ac:dyDescent="0.2">
      <c r="A145" s="141"/>
      <c r="B145" s="218">
        <v>4201</v>
      </c>
      <c r="C145" s="219" t="s">
        <v>7</v>
      </c>
      <c r="D145" s="75">
        <v>4379434.3219999997</v>
      </c>
      <c r="E145" s="75">
        <v>20757.650000000001</v>
      </c>
      <c r="F145" s="75">
        <v>69552.001439999993</v>
      </c>
      <c r="G145" s="75">
        <v>4469743.9730000002</v>
      </c>
      <c r="H145" s="171">
        <v>97.979534130000005</v>
      </c>
      <c r="I145" s="171">
        <v>0.46440355700000002</v>
      </c>
      <c r="J145" s="171">
        <v>1.556062313</v>
      </c>
    </row>
    <row r="146" spans="1:10" x14ac:dyDescent="0.2">
      <c r="A146" s="141"/>
      <c r="B146" s="218">
        <v>4202</v>
      </c>
      <c r="C146" s="219" t="s">
        <v>129</v>
      </c>
      <c r="D146" s="75">
        <v>235103.6833</v>
      </c>
      <c r="E146" s="75">
        <v>37988.733269999997</v>
      </c>
      <c r="F146" s="75">
        <v>1093.1094499999999</v>
      </c>
      <c r="G146" s="75">
        <v>274185.52600000001</v>
      </c>
      <c r="H146" s="171">
        <v>85.746205029999999</v>
      </c>
      <c r="I146" s="171">
        <v>13.85511986</v>
      </c>
      <c r="J146" s="171">
        <v>0.39867511100000003</v>
      </c>
    </row>
    <row r="147" spans="1:10" x14ac:dyDescent="0.2">
      <c r="A147" s="141"/>
      <c r="B147" s="218">
        <v>4203</v>
      </c>
      <c r="C147" s="219" t="s">
        <v>130</v>
      </c>
      <c r="D147" s="75">
        <v>1814858.1059999999</v>
      </c>
      <c r="E147" s="75">
        <v>427.1</v>
      </c>
      <c r="F147" s="75">
        <v>68453.867169999998</v>
      </c>
      <c r="G147" s="75">
        <v>1883739.0730000001</v>
      </c>
      <c r="H147" s="171">
        <v>96.343391280000006</v>
      </c>
      <c r="I147" s="171">
        <v>2.2672991999999999E-2</v>
      </c>
      <c r="J147" s="171">
        <v>3.6339357259999998</v>
      </c>
    </row>
    <row r="148" spans="1:10" x14ac:dyDescent="0.2">
      <c r="A148" s="141"/>
      <c r="B148" s="218">
        <v>4204</v>
      </c>
      <c r="C148" s="219" t="s">
        <v>131</v>
      </c>
      <c r="D148" s="75">
        <v>946276.47479999997</v>
      </c>
      <c r="E148" s="75">
        <v>1158.84745</v>
      </c>
      <c r="F148" s="75">
        <v>2155.4250000000002</v>
      </c>
      <c r="G148" s="75">
        <v>949590.74730000005</v>
      </c>
      <c r="H148" s="171">
        <v>99.650978859999995</v>
      </c>
      <c r="I148" s="171">
        <v>0.122036515</v>
      </c>
      <c r="J148" s="171">
        <v>0.226984625</v>
      </c>
    </row>
    <row r="149" spans="1:10" x14ac:dyDescent="0.2">
      <c r="A149" s="141"/>
      <c r="B149" s="218">
        <v>4205</v>
      </c>
      <c r="C149" s="219" t="s">
        <v>132</v>
      </c>
      <c r="D149" s="75">
        <v>322357.35460000002</v>
      </c>
      <c r="E149" s="75">
        <v>0</v>
      </c>
      <c r="F149" s="75">
        <v>19855.5</v>
      </c>
      <c r="G149" s="75">
        <v>342212.85460000002</v>
      </c>
      <c r="H149" s="171">
        <v>94.197909359999997</v>
      </c>
      <c r="I149" s="171">
        <v>0</v>
      </c>
      <c r="J149" s="171">
        <v>5.8020906380000001</v>
      </c>
    </row>
    <row r="150" spans="1:10" x14ac:dyDescent="0.2">
      <c r="A150" s="141"/>
      <c r="B150" s="218">
        <v>4206</v>
      </c>
      <c r="C150" s="219" t="s">
        <v>133</v>
      </c>
      <c r="D150" s="75">
        <v>752407.61349999998</v>
      </c>
      <c r="E150" s="75">
        <v>647.15</v>
      </c>
      <c r="F150" s="75">
        <v>33000.777909999997</v>
      </c>
      <c r="G150" s="75">
        <v>786055.54139999999</v>
      </c>
      <c r="H150" s="171">
        <v>95.71939562</v>
      </c>
      <c r="I150" s="171">
        <v>8.2328788E-2</v>
      </c>
      <c r="J150" s="171">
        <v>4.1982755889999996</v>
      </c>
    </row>
    <row r="151" spans="1:10" x14ac:dyDescent="0.2">
      <c r="A151" s="141"/>
      <c r="B151" s="218">
        <v>4207</v>
      </c>
      <c r="C151" s="219" t="s">
        <v>134</v>
      </c>
      <c r="D151" s="75">
        <v>514377.85200000001</v>
      </c>
      <c r="E151" s="75">
        <v>7289.7250000000004</v>
      </c>
      <c r="F151" s="75">
        <v>71.05</v>
      </c>
      <c r="G151" s="75">
        <v>521738.62699999998</v>
      </c>
      <c r="H151" s="171">
        <v>98.589183430000006</v>
      </c>
      <c r="I151" s="171">
        <v>1.39719864</v>
      </c>
      <c r="J151" s="171">
        <v>1.361793E-2</v>
      </c>
    </row>
    <row r="152" spans="1:10" x14ac:dyDescent="0.2">
      <c r="A152" s="141"/>
      <c r="B152" s="218">
        <v>4208</v>
      </c>
      <c r="C152" s="219" t="s">
        <v>135</v>
      </c>
      <c r="D152" s="75">
        <v>378382.05160000001</v>
      </c>
      <c r="E152" s="75">
        <v>472.75</v>
      </c>
      <c r="F152" s="75">
        <v>1171.55</v>
      </c>
      <c r="G152" s="75">
        <v>380026.35159999999</v>
      </c>
      <c r="H152" s="171">
        <v>99.567319479999995</v>
      </c>
      <c r="I152" s="171">
        <v>0.12439926799999999</v>
      </c>
      <c r="J152" s="171">
        <v>0.30828125299999998</v>
      </c>
    </row>
    <row r="153" spans="1:10" x14ac:dyDescent="0.2">
      <c r="A153" s="141"/>
      <c r="B153" s="218">
        <v>4209</v>
      </c>
      <c r="C153" s="219" t="s">
        <v>136</v>
      </c>
      <c r="D153" s="75">
        <v>1596723.5349999999</v>
      </c>
      <c r="E153" s="75">
        <v>2990.8461980000002</v>
      </c>
      <c r="F153" s="75">
        <v>433.25</v>
      </c>
      <c r="G153" s="75">
        <v>1600147.6310000001</v>
      </c>
      <c r="H153" s="171">
        <v>99.786013729999993</v>
      </c>
      <c r="I153" s="171">
        <v>0.18691064099999999</v>
      </c>
      <c r="J153" s="171">
        <v>2.7075627000000001E-2</v>
      </c>
    </row>
    <row r="154" spans="1:10" x14ac:dyDescent="0.2">
      <c r="A154" s="141"/>
      <c r="B154" s="218">
        <v>4210</v>
      </c>
      <c r="C154" s="219" t="s">
        <v>137</v>
      </c>
      <c r="D154" s="75">
        <v>199577.734</v>
      </c>
      <c r="E154" s="75">
        <v>367.65</v>
      </c>
      <c r="F154" s="75">
        <v>12495.47819</v>
      </c>
      <c r="G154" s="75">
        <v>212440.8622</v>
      </c>
      <c r="H154" s="171">
        <v>93.945078150000001</v>
      </c>
      <c r="I154" s="171">
        <v>0.173059927</v>
      </c>
      <c r="J154" s="171">
        <v>5.8818619280000002</v>
      </c>
    </row>
    <row r="155" spans="1:10" ht="20.100000000000001" customHeight="1" x14ac:dyDescent="0.2">
      <c r="A155" s="141"/>
      <c r="B155" s="159">
        <v>4249</v>
      </c>
      <c r="C155" s="136" t="s">
        <v>365</v>
      </c>
      <c r="D155" s="51">
        <v>4606790.3600000003</v>
      </c>
      <c r="E155" s="51">
        <v>12567.174999999999</v>
      </c>
      <c r="F155" s="51">
        <v>20009.82919</v>
      </c>
      <c r="G155" s="51">
        <v>4639367.3640000001</v>
      </c>
      <c r="H155" s="170">
        <v>99.297813649999995</v>
      </c>
      <c r="I155" s="170">
        <v>0.27088122199999998</v>
      </c>
      <c r="J155" s="170">
        <v>0.43130512500000001</v>
      </c>
    </row>
    <row r="156" spans="1:10" x14ac:dyDescent="0.2">
      <c r="A156" s="141"/>
      <c r="B156" s="218">
        <v>4221</v>
      </c>
      <c r="C156" s="219" t="s">
        <v>138</v>
      </c>
      <c r="D156" s="75">
        <v>65460.71673</v>
      </c>
      <c r="E156" s="75">
        <v>0</v>
      </c>
      <c r="F156" s="75">
        <v>23.675000000000001</v>
      </c>
      <c r="G156" s="75">
        <v>65484.391730000003</v>
      </c>
      <c r="H156" s="171">
        <v>99.963846349999997</v>
      </c>
      <c r="I156" s="171">
        <v>0</v>
      </c>
      <c r="J156" s="171">
        <v>3.6153653000000001E-2</v>
      </c>
    </row>
    <row r="157" spans="1:10" x14ac:dyDescent="0.2">
      <c r="A157" s="141"/>
      <c r="B157" s="218">
        <v>4222</v>
      </c>
      <c r="C157" s="219" t="s">
        <v>139</v>
      </c>
      <c r="D157" s="75">
        <v>34961.850290000002</v>
      </c>
      <c r="E157" s="75">
        <v>0</v>
      </c>
      <c r="F157" s="75">
        <v>653.63329999999996</v>
      </c>
      <c r="G157" s="75">
        <v>35615.483590000003</v>
      </c>
      <c r="H157" s="171">
        <v>98.164749610000001</v>
      </c>
      <c r="I157" s="171">
        <v>0</v>
      </c>
      <c r="J157" s="171">
        <v>1.835250386</v>
      </c>
    </row>
    <row r="158" spans="1:10" x14ac:dyDescent="0.2">
      <c r="A158" s="141"/>
      <c r="B158" s="218">
        <v>4223</v>
      </c>
      <c r="C158" s="219" t="s">
        <v>140</v>
      </c>
      <c r="D158" s="75">
        <v>160382.2947</v>
      </c>
      <c r="E158" s="75">
        <v>1023.25</v>
      </c>
      <c r="F158" s="75">
        <v>121.425</v>
      </c>
      <c r="G158" s="75">
        <v>161526.96969999999</v>
      </c>
      <c r="H158" s="171">
        <v>99.291341250000002</v>
      </c>
      <c r="I158" s="171">
        <v>0.63348554199999996</v>
      </c>
      <c r="J158" s="171">
        <v>7.5173205000000007E-2</v>
      </c>
    </row>
    <row r="159" spans="1:10" x14ac:dyDescent="0.2">
      <c r="A159" s="141"/>
      <c r="B159" s="218">
        <v>4224</v>
      </c>
      <c r="C159" s="219" t="s">
        <v>141</v>
      </c>
      <c r="D159" s="75">
        <v>142246.77979999999</v>
      </c>
      <c r="E159" s="75">
        <v>227.4</v>
      </c>
      <c r="F159" s="75">
        <v>287.125</v>
      </c>
      <c r="G159" s="75">
        <v>142761.30480000001</v>
      </c>
      <c r="H159" s="171">
        <v>99.639590709999993</v>
      </c>
      <c r="I159" s="171">
        <v>0.15928686</v>
      </c>
      <c r="J159" s="171">
        <v>0.20112242599999999</v>
      </c>
    </row>
    <row r="160" spans="1:10" x14ac:dyDescent="0.2">
      <c r="A160" s="141"/>
      <c r="B160" s="218">
        <v>4226</v>
      </c>
      <c r="C160" s="219" t="s">
        <v>142</v>
      </c>
      <c r="D160" s="75">
        <v>54562.729330000002</v>
      </c>
      <c r="E160" s="75">
        <v>0</v>
      </c>
      <c r="F160" s="75">
        <v>44.825000000000003</v>
      </c>
      <c r="G160" s="75">
        <v>54607.554329999999</v>
      </c>
      <c r="H160" s="171">
        <v>99.917914289999999</v>
      </c>
      <c r="I160" s="171">
        <v>0</v>
      </c>
      <c r="J160" s="171">
        <v>8.2085712000000005E-2</v>
      </c>
    </row>
    <row r="161" spans="1:10" x14ac:dyDescent="0.2">
      <c r="A161" s="141"/>
      <c r="B161" s="218">
        <v>4227</v>
      </c>
      <c r="C161" s="219" t="s">
        <v>143</v>
      </c>
      <c r="D161" s="75">
        <v>13162.067870000001</v>
      </c>
      <c r="E161" s="75">
        <v>0</v>
      </c>
      <c r="F161" s="75">
        <v>1.575</v>
      </c>
      <c r="G161" s="75">
        <v>13163.64287</v>
      </c>
      <c r="H161" s="171">
        <v>99.988035229999994</v>
      </c>
      <c r="I161" s="171">
        <v>0</v>
      </c>
      <c r="J161" s="171">
        <v>1.1964773E-2</v>
      </c>
    </row>
    <row r="162" spans="1:10" x14ac:dyDescent="0.2">
      <c r="A162" s="141"/>
      <c r="B162" s="218">
        <v>4228</v>
      </c>
      <c r="C162" s="219" t="s">
        <v>144</v>
      </c>
      <c r="D162" s="75">
        <v>422935.5477</v>
      </c>
      <c r="E162" s="75">
        <v>76.924999999999997</v>
      </c>
      <c r="F162" s="75">
        <v>33.25</v>
      </c>
      <c r="G162" s="75">
        <v>423045.72269999998</v>
      </c>
      <c r="H162" s="171">
        <v>99.973956720000004</v>
      </c>
      <c r="I162" s="171">
        <v>1.8183614000000001E-2</v>
      </c>
      <c r="J162" s="171">
        <v>7.8596710000000004E-3</v>
      </c>
    </row>
    <row r="163" spans="1:10" x14ac:dyDescent="0.2">
      <c r="A163" s="141"/>
      <c r="B163" s="218">
        <v>4229</v>
      </c>
      <c r="C163" s="219" t="s">
        <v>145</v>
      </c>
      <c r="D163" s="75">
        <v>102275.97349999999</v>
      </c>
      <c r="E163" s="75">
        <v>38.174999999999997</v>
      </c>
      <c r="F163" s="75">
        <v>37.4</v>
      </c>
      <c r="G163" s="75">
        <v>102351.5485</v>
      </c>
      <c r="H163" s="171">
        <v>99.926161350000001</v>
      </c>
      <c r="I163" s="171">
        <v>3.7297920999999998E-2</v>
      </c>
      <c r="J163" s="171">
        <v>3.6540727000000002E-2</v>
      </c>
    </row>
    <row r="164" spans="1:10" x14ac:dyDescent="0.2">
      <c r="A164" s="141"/>
      <c r="B164" s="218">
        <v>4230</v>
      </c>
      <c r="C164" s="219" t="s">
        <v>146</v>
      </c>
      <c r="D164" s="75">
        <v>50845.387799999997</v>
      </c>
      <c r="E164" s="75">
        <v>83.125</v>
      </c>
      <c r="F164" s="75">
        <v>39.200000000000003</v>
      </c>
      <c r="G164" s="75">
        <v>50967.712800000001</v>
      </c>
      <c r="H164" s="171">
        <v>99.759995119999999</v>
      </c>
      <c r="I164" s="171">
        <v>0.163093448</v>
      </c>
      <c r="J164" s="171">
        <v>7.6911436E-2</v>
      </c>
    </row>
    <row r="165" spans="1:10" x14ac:dyDescent="0.2">
      <c r="A165" s="141"/>
      <c r="B165" s="218">
        <v>4231</v>
      </c>
      <c r="C165" s="219" t="s">
        <v>147</v>
      </c>
      <c r="D165" s="75">
        <v>108494.24069999999</v>
      </c>
      <c r="E165" s="75">
        <v>0</v>
      </c>
      <c r="F165" s="75">
        <v>107.8</v>
      </c>
      <c r="G165" s="75">
        <v>108602.0407</v>
      </c>
      <c r="H165" s="171">
        <v>99.900738509999996</v>
      </c>
      <c r="I165" s="171">
        <v>0</v>
      </c>
      <c r="J165" s="171">
        <v>9.9261486999999995E-2</v>
      </c>
    </row>
    <row r="166" spans="1:10" x14ac:dyDescent="0.2">
      <c r="A166" s="141"/>
      <c r="B166" s="218">
        <v>4232</v>
      </c>
      <c r="C166" s="219" t="s">
        <v>148</v>
      </c>
      <c r="D166" s="75">
        <v>4009.413176</v>
      </c>
      <c r="E166" s="75">
        <v>0</v>
      </c>
      <c r="F166" s="75">
        <v>0</v>
      </c>
      <c r="G166" s="75">
        <v>4009.413176</v>
      </c>
      <c r="H166" s="171">
        <v>100</v>
      </c>
      <c r="I166" s="171">
        <v>0</v>
      </c>
      <c r="J166" s="171">
        <v>0</v>
      </c>
    </row>
    <row r="167" spans="1:10" x14ac:dyDescent="0.2">
      <c r="A167" s="141"/>
      <c r="B167" s="218">
        <v>4233</v>
      </c>
      <c r="C167" s="219" t="s">
        <v>149</v>
      </c>
      <c r="D167" s="75">
        <v>7842.9820650000001</v>
      </c>
      <c r="E167" s="75">
        <v>0</v>
      </c>
      <c r="F167" s="75">
        <v>0</v>
      </c>
      <c r="G167" s="75">
        <v>7842.9820650000001</v>
      </c>
      <c r="H167" s="171">
        <v>100</v>
      </c>
      <c r="I167" s="171">
        <v>0</v>
      </c>
      <c r="J167" s="171">
        <v>0</v>
      </c>
    </row>
    <row r="168" spans="1:10" x14ac:dyDescent="0.2">
      <c r="A168" s="141"/>
      <c r="B168" s="218">
        <v>4234</v>
      </c>
      <c r="C168" s="219" t="s">
        <v>150</v>
      </c>
      <c r="D168" s="75">
        <v>817624.81530000002</v>
      </c>
      <c r="E168" s="75">
        <v>210.1</v>
      </c>
      <c r="F168" s="75">
        <v>2367.8809940000001</v>
      </c>
      <c r="G168" s="75">
        <v>820202.79630000005</v>
      </c>
      <c r="H168" s="171">
        <v>99.68568981</v>
      </c>
      <c r="I168" s="171">
        <v>2.5615616000000001E-2</v>
      </c>
      <c r="J168" s="171">
        <v>0.28869457700000001</v>
      </c>
    </row>
    <row r="169" spans="1:10" x14ac:dyDescent="0.2">
      <c r="A169" s="141"/>
      <c r="B169" s="218">
        <v>4235</v>
      </c>
      <c r="C169" s="219" t="s">
        <v>151</v>
      </c>
      <c r="D169" s="75">
        <v>71494.124160000007</v>
      </c>
      <c r="E169" s="75">
        <v>827.42499999999995</v>
      </c>
      <c r="F169" s="75">
        <v>169.8</v>
      </c>
      <c r="G169" s="75">
        <v>72491.349159999998</v>
      </c>
      <c r="H169" s="171">
        <v>98.624353099999993</v>
      </c>
      <c r="I169" s="171">
        <v>1.141412058</v>
      </c>
      <c r="J169" s="171">
        <v>0.234234846</v>
      </c>
    </row>
    <row r="170" spans="1:10" x14ac:dyDescent="0.2">
      <c r="A170" s="141"/>
      <c r="B170" s="218">
        <v>4236</v>
      </c>
      <c r="C170" s="219" t="s">
        <v>521</v>
      </c>
      <c r="D170" s="75">
        <v>1431222.9890000001</v>
      </c>
      <c r="E170" s="75">
        <v>10027.950000000001</v>
      </c>
      <c r="F170" s="75">
        <v>15448.66489</v>
      </c>
      <c r="G170" s="75">
        <v>1456699.6040000001</v>
      </c>
      <c r="H170" s="171">
        <v>98.25107285</v>
      </c>
      <c r="I170" s="171">
        <v>0.68840205399999999</v>
      </c>
      <c r="J170" s="171">
        <v>1.060525097</v>
      </c>
    </row>
    <row r="171" spans="1:10" x14ac:dyDescent="0.2">
      <c r="A171" s="141"/>
      <c r="B171" s="218">
        <v>4237</v>
      </c>
      <c r="C171" s="219" t="s">
        <v>152</v>
      </c>
      <c r="D171" s="75">
        <v>303136.30469999998</v>
      </c>
      <c r="E171" s="75">
        <v>0</v>
      </c>
      <c r="F171" s="75">
        <v>130.625</v>
      </c>
      <c r="G171" s="75">
        <v>303266.92969999998</v>
      </c>
      <c r="H171" s="171">
        <v>99.956927379999996</v>
      </c>
      <c r="I171" s="171">
        <v>0</v>
      </c>
      <c r="J171" s="171">
        <v>4.3072616000000001E-2</v>
      </c>
    </row>
    <row r="172" spans="1:10" x14ac:dyDescent="0.2">
      <c r="A172" s="141"/>
      <c r="B172" s="218">
        <v>4238</v>
      </c>
      <c r="C172" s="219" t="s">
        <v>153</v>
      </c>
      <c r="D172" s="75">
        <v>26807.589790000002</v>
      </c>
      <c r="E172" s="75">
        <v>0</v>
      </c>
      <c r="F172" s="75">
        <v>148.67500000000001</v>
      </c>
      <c r="G172" s="75">
        <v>26956.264790000001</v>
      </c>
      <c r="H172" s="171">
        <v>99.448458450000004</v>
      </c>
      <c r="I172" s="171">
        <v>0</v>
      </c>
      <c r="J172" s="171">
        <v>0.55154154799999999</v>
      </c>
    </row>
    <row r="173" spans="1:10" x14ac:dyDescent="0.2">
      <c r="A173" s="141"/>
      <c r="B173" s="218">
        <v>4239</v>
      </c>
      <c r="C173" s="219" t="s">
        <v>154</v>
      </c>
      <c r="D173" s="75">
        <v>597195.20409999997</v>
      </c>
      <c r="E173" s="75">
        <v>52.825000000000003</v>
      </c>
      <c r="F173" s="75">
        <v>296.64999999999998</v>
      </c>
      <c r="G173" s="75">
        <v>597544.67909999995</v>
      </c>
      <c r="H173" s="171">
        <v>99.941514830000003</v>
      </c>
      <c r="I173" s="171">
        <v>8.8403430000000005E-3</v>
      </c>
      <c r="J173" s="171">
        <v>4.9644822999999998E-2</v>
      </c>
    </row>
    <row r="174" spans="1:10" x14ac:dyDescent="0.2">
      <c r="A174" s="141"/>
      <c r="B174" s="218">
        <v>4240</v>
      </c>
      <c r="C174" s="219" t="s">
        <v>155</v>
      </c>
      <c r="D174" s="75">
        <v>192129.3487</v>
      </c>
      <c r="E174" s="75">
        <v>0</v>
      </c>
      <c r="F174" s="75">
        <v>97.625</v>
      </c>
      <c r="G174" s="75">
        <v>192226.9737</v>
      </c>
      <c r="H174" s="171">
        <v>99.94921368</v>
      </c>
      <c r="I174" s="171">
        <v>0</v>
      </c>
      <c r="J174" s="171">
        <v>5.0786316999999997E-2</v>
      </c>
    </row>
    <row r="175" spans="1:10" ht="20.100000000000001" customHeight="1" x14ac:dyDescent="0.2">
      <c r="A175" s="141"/>
      <c r="B175" s="159">
        <v>4269</v>
      </c>
      <c r="C175" s="136" t="s">
        <v>366</v>
      </c>
      <c r="D175" s="51">
        <v>14767729.27</v>
      </c>
      <c r="E175" s="51">
        <v>418623.11009999999</v>
      </c>
      <c r="F175" s="51">
        <v>188660.2144</v>
      </c>
      <c r="G175" s="51">
        <v>15375012.59</v>
      </c>
      <c r="H175" s="170">
        <v>96.050192989999999</v>
      </c>
      <c r="I175" s="170">
        <v>2.7227497060000001</v>
      </c>
      <c r="J175" s="170">
        <v>1.2270573</v>
      </c>
    </row>
    <row r="176" spans="1:10" x14ac:dyDescent="0.2">
      <c r="A176" s="141"/>
      <c r="B176" s="218">
        <v>4251</v>
      </c>
      <c r="C176" s="219" t="s">
        <v>156</v>
      </c>
      <c r="D176" s="75">
        <v>15049.086789999999</v>
      </c>
      <c r="E176" s="75">
        <v>0</v>
      </c>
      <c r="F176" s="75">
        <v>47.95</v>
      </c>
      <c r="G176" s="75">
        <v>15097.03679</v>
      </c>
      <c r="H176" s="171">
        <v>99.682388000000003</v>
      </c>
      <c r="I176" s="171">
        <v>0</v>
      </c>
      <c r="J176" s="171">
        <v>0.31761199699999998</v>
      </c>
    </row>
    <row r="177" spans="1:10" x14ac:dyDescent="0.2">
      <c r="A177" s="141"/>
      <c r="B177" s="218">
        <v>4252</v>
      </c>
      <c r="C177" s="219" t="s">
        <v>157</v>
      </c>
      <c r="D177" s="75">
        <v>4998069.5970000001</v>
      </c>
      <c r="E177" s="75">
        <v>400218.99329999997</v>
      </c>
      <c r="F177" s="75">
        <v>6751.9704959999999</v>
      </c>
      <c r="G177" s="75">
        <v>5405040.5609999998</v>
      </c>
      <c r="H177" s="171">
        <v>92.470528959999996</v>
      </c>
      <c r="I177" s="171">
        <v>7.4045511560000001</v>
      </c>
      <c r="J177" s="171">
        <v>0.12491988599999999</v>
      </c>
    </row>
    <row r="178" spans="1:10" x14ac:dyDescent="0.2">
      <c r="A178" s="141"/>
      <c r="B178" s="218">
        <v>4253</v>
      </c>
      <c r="C178" s="219" t="s">
        <v>158</v>
      </c>
      <c r="D178" s="75">
        <v>258301.92929999999</v>
      </c>
      <c r="E178" s="75">
        <v>2291.5250000000001</v>
      </c>
      <c r="F178" s="75">
        <v>97.8</v>
      </c>
      <c r="G178" s="75">
        <v>260691.2543</v>
      </c>
      <c r="H178" s="171">
        <v>99.083465610000005</v>
      </c>
      <c r="I178" s="171">
        <v>0.87901874800000002</v>
      </c>
      <c r="J178" s="171">
        <v>3.7515643000000001E-2</v>
      </c>
    </row>
    <row r="179" spans="1:10" x14ac:dyDescent="0.2">
      <c r="A179" s="141"/>
      <c r="B179" s="218">
        <v>4254</v>
      </c>
      <c r="C179" s="219" t="s">
        <v>159</v>
      </c>
      <c r="D179" s="75">
        <v>1672719.09</v>
      </c>
      <c r="E179" s="75">
        <v>3818.1417259999998</v>
      </c>
      <c r="F179" s="75">
        <v>31241.147850000001</v>
      </c>
      <c r="G179" s="75">
        <v>1707778.379</v>
      </c>
      <c r="H179" s="171">
        <v>97.947082010000003</v>
      </c>
      <c r="I179" s="171">
        <v>0.22357360700000001</v>
      </c>
      <c r="J179" s="171">
        <v>1.8293443819999999</v>
      </c>
    </row>
    <row r="180" spans="1:10" x14ac:dyDescent="0.2">
      <c r="A180" s="141"/>
      <c r="B180" s="218">
        <v>4255</v>
      </c>
      <c r="C180" s="219" t="s">
        <v>160</v>
      </c>
      <c r="D180" s="75">
        <v>98739.466450000007</v>
      </c>
      <c r="E180" s="75">
        <v>0</v>
      </c>
      <c r="F180" s="75">
        <v>39.024999999999999</v>
      </c>
      <c r="G180" s="75">
        <v>98778.491450000001</v>
      </c>
      <c r="H180" s="171">
        <v>99.960492410000001</v>
      </c>
      <c r="I180" s="171">
        <v>0</v>
      </c>
      <c r="J180" s="171">
        <v>3.9507589000000003E-2</v>
      </c>
    </row>
    <row r="181" spans="1:10" x14ac:dyDescent="0.2">
      <c r="A181" s="141"/>
      <c r="B181" s="218">
        <v>4256</v>
      </c>
      <c r="C181" s="219" t="s">
        <v>161</v>
      </c>
      <c r="D181" s="75">
        <v>27746.292580000001</v>
      </c>
      <c r="E181" s="75">
        <v>0</v>
      </c>
      <c r="F181" s="75">
        <v>0</v>
      </c>
      <c r="G181" s="75">
        <v>27746.292580000001</v>
      </c>
      <c r="H181" s="171">
        <v>100</v>
      </c>
      <c r="I181" s="171">
        <v>0</v>
      </c>
      <c r="J181" s="171">
        <v>0</v>
      </c>
    </row>
    <row r="182" spans="1:10" x14ac:dyDescent="0.2">
      <c r="A182" s="141"/>
      <c r="B182" s="218">
        <v>4257</v>
      </c>
      <c r="C182" s="219" t="s">
        <v>162</v>
      </c>
      <c r="D182" s="75">
        <v>6136.3946349999997</v>
      </c>
      <c r="E182" s="75">
        <v>0</v>
      </c>
      <c r="F182" s="75">
        <v>0</v>
      </c>
      <c r="G182" s="75">
        <v>6136.3946349999997</v>
      </c>
      <c r="H182" s="171">
        <v>100</v>
      </c>
      <c r="I182" s="171">
        <v>0</v>
      </c>
      <c r="J182" s="171">
        <v>0</v>
      </c>
    </row>
    <row r="183" spans="1:10" x14ac:dyDescent="0.2">
      <c r="A183" s="141"/>
      <c r="B183" s="218">
        <v>4258</v>
      </c>
      <c r="C183" s="219" t="s">
        <v>9</v>
      </c>
      <c r="D183" s="75">
        <v>5861109.7740000002</v>
      </c>
      <c r="E183" s="75">
        <v>12038.5</v>
      </c>
      <c r="F183" s="75">
        <v>143676.0085</v>
      </c>
      <c r="G183" s="75">
        <v>6016824.2819999997</v>
      </c>
      <c r="H183" s="171">
        <v>97.412015019999998</v>
      </c>
      <c r="I183" s="171">
        <v>0.20008063100000001</v>
      </c>
      <c r="J183" s="171">
        <v>2.3879043449999999</v>
      </c>
    </row>
    <row r="184" spans="1:10" x14ac:dyDescent="0.2">
      <c r="A184" s="141"/>
      <c r="B184" s="218">
        <v>4259</v>
      </c>
      <c r="C184" s="219" t="s">
        <v>163</v>
      </c>
      <c r="D184" s="75">
        <v>38568.851849999999</v>
      </c>
      <c r="E184" s="75">
        <v>0</v>
      </c>
      <c r="F184" s="75">
        <v>3955.125</v>
      </c>
      <c r="G184" s="75">
        <v>42523.976849999999</v>
      </c>
      <c r="H184" s="171">
        <v>90.699070750000004</v>
      </c>
      <c r="I184" s="171">
        <v>0</v>
      </c>
      <c r="J184" s="171">
        <v>9.3009292469999991</v>
      </c>
    </row>
    <row r="185" spans="1:10" x14ac:dyDescent="0.2">
      <c r="A185" s="141"/>
      <c r="B185" s="218">
        <v>4260</v>
      </c>
      <c r="C185" s="219" t="s">
        <v>522</v>
      </c>
      <c r="D185" s="75">
        <v>1441875.429</v>
      </c>
      <c r="E185" s="75">
        <v>0</v>
      </c>
      <c r="F185" s="75">
        <v>570.56119679999995</v>
      </c>
      <c r="G185" s="75">
        <v>1442445.99</v>
      </c>
      <c r="H185" s="171">
        <v>99.960444879999997</v>
      </c>
      <c r="I185" s="171">
        <v>0</v>
      </c>
      <c r="J185" s="171">
        <v>3.9555117000000001E-2</v>
      </c>
    </row>
    <row r="186" spans="1:10" x14ac:dyDescent="0.2">
      <c r="A186" s="141"/>
      <c r="B186" s="218">
        <v>4261</v>
      </c>
      <c r="C186" s="219" t="s">
        <v>164</v>
      </c>
      <c r="D186" s="75">
        <v>145418.77770000001</v>
      </c>
      <c r="E186" s="75">
        <v>88.025000000000006</v>
      </c>
      <c r="F186" s="75">
        <v>1792.4513340000001</v>
      </c>
      <c r="G186" s="75">
        <v>147299.25399999999</v>
      </c>
      <c r="H186" s="171">
        <v>98.723363300000003</v>
      </c>
      <c r="I186" s="171">
        <v>5.9759298000000002E-2</v>
      </c>
      <c r="J186" s="171">
        <v>1.2168774010000001</v>
      </c>
    </row>
    <row r="187" spans="1:10" x14ac:dyDescent="0.2">
      <c r="A187" s="141"/>
      <c r="B187" s="218">
        <v>4262</v>
      </c>
      <c r="C187" s="219" t="s">
        <v>165</v>
      </c>
      <c r="D187" s="75">
        <v>20886.36159</v>
      </c>
      <c r="E187" s="75">
        <v>0</v>
      </c>
      <c r="F187" s="75">
        <v>65.974999999999994</v>
      </c>
      <c r="G187" s="75">
        <v>20952.336589999999</v>
      </c>
      <c r="H187" s="171">
        <v>99.685118650000007</v>
      </c>
      <c r="I187" s="171">
        <v>0</v>
      </c>
      <c r="J187" s="171">
        <v>0.31488134800000001</v>
      </c>
    </row>
    <row r="188" spans="1:10" x14ac:dyDescent="0.2">
      <c r="A188" s="141"/>
      <c r="B188" s="218">
        <v>4263</v>
      </c>
      <c r="C188" s="219" t="s">
        <v>166</v>
      </c>
      <c r="D188" s="75">
        <v>155677.68549999999</v>
      </c>
      <c r="E188" s="75">
        <v>167.92500000000001</v>
      </c>
      <c r="F188" s="75">
        <v>363.22504049999998</v>
      </c>
      <c r="G188" s="75">
        <v>156208.83549999999</v>
      </c>
      <c r="H188" s="171">
        <v>99.659974390000002</v>
      </c>
      <c r="I188" s="171">
        <v>0.107500321</v>
      </c>
      <c r="J188" s="171">
        <v>0.232525285</v>
      </c>
    </row>
    <row r="189" spans="1:10" x14ac:dyDescent="0.2">
      <c r="A189" s="141"/>
      <c r="B189" s="218">
        <v>4264</v>
      </c>
      <c r="C189" s="219" t="s">
        <v>167</v>
      </c>
      <c r="D189" s="75">
        <v>27430.529729999998</v>
      </c>
      <c r="E189" s="75">
        <v>0</v>
      </c>
      <c r="F189" s="75">
        <v>58.975000000000001</v>
      </c>
      <c r="G189" s="75">
        <v>27489.504730000001</v>
      </c>
      <c r="H189" s="171">
        <v>99.785463579999998</v>
      </c>
      <c r="I189" s="171">
        <v>0</v>
      </c>
      <c r="J189" s="171">
        <v>0.214536422</v>
      </c>
    </row>
    <row r="190" spans="1:10" ht="20.100000000000001" customHeight="1" x14ac:dyDescent="0.2">
      <c r="A190" s="141"/>
      <c r="B190" s="159">
        <v>4299</v>
      </c>
      <c r="C190" s="136" t="s">
        <v>367</v>
      </c>
      <c r="D190" s="51">
        <v>14660550.75</v>
      </c>
      <c r="E190" s="51">
        <v>501668.17499999999</v>
      </c>
      <c r="F190" s="51">
        <v>167002.21160000001</v>
      </c>
      <c r="G190" s="51">
        <v>15329221.130000001</v>
      </c>
      <c r="H190" s="89">
        <v>95.637936330000002</v>
      </c>
      <c r="I190" s="89">
        <v>3.2726266430000002</v>
      </c>
      <c r="J190" s="89">
        <v>1.0894370309999999</v>
      </c>
    </row>
    <row r="191" spans="1:10" x14ac:dyDescent="0.2">
      <c r="A191" s="141"/>
      <c r="B191" s="218">
        <v>4271</v>
      </c>
      <c r="C191" s="219" t="s">
        <v>168</v>
      </c>
      <c r="D191" s="75">
        <v>1518001.743</v>
      </c>
      <c r="E191" s="75">
        <v>53821.4</v>
      </c>
      <c r="F191" s="75">
        <v>1806.9970129999999</v>
      </c>
      <c r="G191" s="75">
        <v>1573630.14</v>
      </c>
      <c r="H191" s="171">
        <v>96.464963679999997</v>
      </c>
      <c r="I191" s="171">
        <v>3.4202064779999999</v>
      </c>
      <c r="J191" s="171">
        <v>0.114829843</v>
      </c>
    </row>
    <row r="192" spans="1:10" x14ac:dyDescent="0.2">
      <c r="A192" s="141"/>
      <c r="B192" s="218">
        <v>4272</v>
      </c>
      <c r="C192" s="219" t="s">
        <v>169</v>
      </c>
      <c r="D192" s="75">
        <v>31746.822230000002</v>
      </c>
      <c r="E192" s="75">
        <v>0</v>
      </c>
      <c r="F192" s="75">
        <v>0</v>
      </c>
      <c r="G192" s="75">
        <v>31746.822230000002</v>
      </c>
      <c r="H192" s="171">
        <v>100</v>
      </c>
      <c r="I192" s="171">
        <v>0</v>
      </c>
      <c r="J192" s="171">
        <v>0</v>
      </c>
    </row>
    <row r="193" spans="1:10" x14ac:dyDescent="0.2">
      <c r="A193" s="141"/>
      <c r="B193" s="218">
        <v>4273</v>
      </c>
      <c r="C193" s="219" t="s">
        <v>170</v>
      </c>
      <c r="D193" s="75">
        <v>40798.134400000003</v>
      </c>
      <c r="E193" s="75">
        <v>0</v>
      </c>
      <c r="F193" s="75">
        <v>0</v>
      </c>
      <c r="G193" s="75">
        <v>40798.134400000003</v>
      </c>
      <c r="H193" s="171">
        <v>100</v>
      </c>
      <c r="I193" s="171">
        <v>0</v>
      </c>
      <c r="J193" s="171">
        <v>0</v>
      </c>
    </row>
    <row r="194" spans="1:10" x14ac:dyDescent="0.2">
      <c r="A194" s="141"/>
      <c r="B194" s="218">
        <v>4274</v>
      </c>
      <c r="C194" s="219" t="s">
        <v>171</v>
      </c>
      <c r="D194" s="75">
        <v>198214.935</v>
      </c>
      <c r="E194" s="75">
        <v>497.55</v>
      </c>
      <c r="F194" s="75">
        <v>474.375</v>
      </c>
      <c r="G194" s="75">
        <v>199186.86</v>
      </c>
      <c r="H194" s="171">
        <v>99.512053660000007</v>
      </c>
      <c r="I194" s="171">
        <v>0.24979057399999999</v>
      </c>
      <c r="J194" s="171">
        <v>0.23815576999999999</v>
      </c>
    </row>
    <row r="195" spans="1:10" x14ac:dyDescent="0.2">
      <c r="A195" s="141"/>
      <c r="B195" s="218">
        <v>4275</v>
      </c>
      <c r="C195" s="219" t="s">
        <v>172</v>
      </c>
      <c r="D195" s="75">
        <v>152749.04680000001</v>
      </c>
      <c r="E195" s="75">
        <v>0</v>
      </c>
      <c r="F195" s="75">
        <v>0</v>
      </c>
      <c r="G195" s="75">
        <v>152749.04680000001</v>
      </c>
      <c r="H195" s="171">
        <v>100</v>
      </c>
      <c r="I195" s="171">
        <v>0</v>
      </c>
      <c r="J195" s="171">
        <v>0</v>
      </c>
    </row>
    <row r="196" spans="1:10" x14ac:dyDescent="0.2">
      <c r="A196" s="141"/>
      <c r="B196" s="218">
        <v>4276</v>
      </c>
      <c r="C196" s="219" t="s">
        <v>173</v>
      </c>
      <c r="D196" s="75">
        <v>699654.08239999996</v>
      </c>
      <c r="E196" s="75">
        <v>41.875</v>
      </c>
      <c r="F196" s="75">
        <v>592.45000000000005</v>
      </c>
      <c r="G196" s="75">
        <v>700288.40740000003</v>
      </c>
      <c r="H196" s="171">
        <v>99.909419459999995</v>
      </c>
      <c r="I196" s="171">
        <v>5.9796789999999999E-3</v>
      </c>
      <c r="J196" s="171">
        <v>8.4600858000000001E-2</v>
      </c>
    </row>
    <row r="197" spans="1:10" x14ac:dyDescent="0.2">
      <c r="A197" s="141"/>
      <c r="B197" s="218">
        <v>4277</v>
      </c>
      <c r="C197" s="219" t="s">
        <v>174</v>
      </c>
      <c r="D197" s="75">
        <v>81321.6302</v>
      </c>
      <c r="E197" s="75">
        <v>160.85</v>
      </c>
      <c r="F197" s="75">
        <v>10.1</v>
      </c>
      <c r="G197" s="75">
        <v>81492.580199999997</v>
      </c>
      <c r="H197" s="171">
        <v>99.7902263</v>
      </c>
      <c r="I197" s="171">
        <v>0.19737993300000001</v>
      </c>
      <c r="J197" s="171">
        <v>1.2393766000000001E-2</v>
      </c>
    </row>
    <row r="198" spans="1:10" x14ac:dyDescent="0.2">
      <c r="A198" s="141"/>
      <c r="B198" s="218">
        <v>4279</v>
      </c>
      <c r="C198" s="219" t="s">
        <v>175</v>
      </c>
      <c r="D198" s="75">
        <v>402807.7107</v>
      </c>
      <c r="E198" s="75">
        <v>241.27500000000001</v>
      </c>
      <c r="F198" s="75">
        <v>2319.25</v>
      </c>
      <c r="G198" s="75">
        <v>405368.23570000002</v>
      </c>
      <c r="H198" s="171">
        <v>99.368345919999996</v>
      </c>
      <c r="I198" s="171">
        <v>5.9519956999999998E-2</v>
      </c>
      <c r="J198" s="171">
        <v>0.57213412299999999</v>
      </c>
    </row>
    <row r="199" spans="1:10" x14ac:dyDescent="0.2">
      <c r="A199" s="141"/>
      <c r="B199" s="218">
        <v>4280</v>
      </c>
      <c r="C199" s="219" t="s">
        <v>176</v>
      </c>
      <c r="D199" s="75">
        <v>2176881.9670000002</v>
      </c>
      <c r="E199" s="75">
        <v>398783.67499999999</v>
      </c>
      <c r="F199" s="75">
        <v>94562.710019999999</v>
      </c>
      <c r="G199" s="75">
        <v>2670228.352</v>
      </c>
      <c r="H199" s="171">
        <v>81.524187449999999</v>
      </c>
      <c r="I199" s="171">
        <v>14.934440889999999</v>
      </c>
      <c r="J199" s="171">
        <v>3.5413716559999999</v>
      </c>
    </row>
    <row r="200" spans="1:10" x14ac:dyDescent="0.2">
      <c r="A200" s="141"/>
      <c r="B200" s="218">
        <v>4281</v>
      </c>
      <c r="C200" s="219" t="s">
        <v>177</v>
      </c>
      <c r="D200" s="75">
        <v>59947.165439999997</v>
      </c>
      <c r="E200" s="75">
        <v>0</v>
      </c>
      <c r="F200" s="75">
        <v>9.0500000000000007</v>
      </c>
      <c r="G200" s="75">
        <v>59956.21544</v>
      </c>
      <c r="H200" s="171">
        <v>99.984905650000002</v>
      </c>
      <c r="I200" s="171">
        <v>0</v>
      </c>
      <c r="J200" s="171">
        <v>1.5094348E-2</v>
      </c>
    </row>
    <row r="201" spans="1:10" x14ac:dyDescent="0.2">
      <c r="A201" s="141"/>
      <c r="B201" s="218">
        <v>4282</v>
      </c>
      <c r="C201" s="219" t="s">
        <v>178</v>
      </c>
      <c r="D201" s="75">
        <v>2660690.327</v>
      </c>
      <c r="E201" s="75">
        <v>4476.1499999999996</v>
      </c>
      <c r="F201" s="75">
        <v>44592.773450000001</v>
      </c>
      <c r="G201" s="75">
        <v>2709759.25</v>
      </c>
      <c r="H201" s="171">
        <v>98.189177749999999</v>
      </c>
      <c r="I201" s="171">
        <v>0.165186261</v>
      </c>
      <c r="J201" s="171">
        <v>1.6456359890000001</v>
      </c>
    </row>
    <row r="202" spans="1:10" x14ac:dyDescent="0.2">
      <c r="A202" s="141"/>
      <c r="B202" s="218">
        <v>4283</v>
      </c>
      <c r="C202" s="219" t="s">
        <v>179</v>
      </c>
      <c r="D202" s="75">
        <v>2145785.4160000002</v>
      </c>
      <c r="E202" s="75">
        <v>141.75</v>
      </c>
      <c r="F202" s="75">
        <v>73.099999999999994</v>
      </c>
      <c r="G202" s="75">
        <v>2146000.2659999998</v>
      </c>
      <c r="H202" s="171">
        <v>99.989988350000004</v>
      </c>
      <c r="I202" s="171">
        <v>6.605311E-3</v>
      </c>
      <c r="J202" s="171">
        <v>3.4063370000000002E-3</v>
      </c>
    </row>
    <row r="203" spans="1:10" x14ac:dyDescent="0.2">
      <c r="A203" s="141"/>
      <c r="B203" s="218">
        <v>4284</v>
      </c>
      <c r="C203" s="219" t="s">
        <v>180</v>
      </c>
      <c r="D203" s="75">
        <v>162040.5791</v>
      </c>
      <c r="E203" s="75">
        <v>64.349999999999994</v>
      </c>
      <c r="F203" s="75">
        <v>20.725000000000001</v>
      </c>
      <c r="G203" s="75">
        <v>162125.65410000001</v>
      </c>
      <c r="H203" s="171">
        <v>99.94752527</v>
      </c>
      <c r="I203" s="171">
        <v>3.9691435999999997E-2</v>
      </c>
      <c r="J203" s="171">
        <v>1.2783295E-2</v>
      </c>
    </row>
    <row r="204" spans="1:10" x14ac:dyDescent="0.2">
      <c r="A204" s="141"/>
      <c r="B204" s="218">
        <v>4285</v>
      </c>
      <c r="C204" s="219" t="s">
        <v>181</v>
      </c>
      <c r="D204" s="75">
        <v>532819.70479999995</v>
      </c>
      <c r="E204" s="75">
        <v>81.650000000000006</v>
      </c>
      <c r="F204" s="75">
        <v>0</v>
      </c>
      <c r="G204" s="75">
        <v>532901.35479999997</v>
      </c>
      <c r="H204" s="171">
        <v>99.984678209999998</v>
      </c>
      <c r="I204" s="171">
        <v>1.5321784999999999E-2</v>
      </c>
      <c r="J204" s="171">
        <v>0</v>
      </c>
    </row>
    <row r="205" spans="1:10" x14ac:dyDescent="0.2">
      <c r="A205" s="141"/>
      <c r="B205" s="218">
        <v>4286</v>
      </c>
      <c r="C205" s="219" t="s">
        <v>182</v>
      </c>
      <c r="D205" s="75">
        <v>37520.264940000001</v>
      </c>
      <c r="E205" s="75">
        <v>0</v>
      </c>
      <c r="F205" s="75">
        <v>18.074999999999999</v>
      </c>
      <c r="G205" s="75">
        <v>37538.339939999998</v>
      </c>
      <c r="H205" s="171">
        <v>99.951849229999993</v>
      </c>
      <c r="I205" s="171">
        <v>0</v>
      </c>
      <c r="J205" s="171">
        <v>4.8150771000000002E-2</v>
      </c>
    </row>
    <row r="206" spans="1:10" x14ac:dyDescent="0.2">
      <c r="A206" s="141"/>
      <c r="B206" s="218">
        <v>4287</v>
      </c>
      <c r="C206" s="219" t="s">
        <v>183</v>
      </c>
      <c r="D206" s="75">
        <v>110626.174</v>
      </c>
      <c r="E206" s="75">
        <v>104.375</v>
      </c>
      <c r="F206" s="75">
        <v>228.625</v>
      </c>
      <c r="G206" s="75">
        <v>110959.174</v>
      </c>
      <c r="H206" s="171">
        <v>99.699889619999993</v>
      </c>
      <c r="I206" s="171">
        <v>9.4066128999999998E-2</v>
      </c>
      <c r="J206" s="171">
        <v>0.20604425200000001</v>
      </c>
    </row>
    <row r="207" spans="1:10" x14ac:dyDescent="0.2">
      <c r="A207" s="141"/>
      <c r="B207" s="218">
        <v>4288</v>
      </c>
      <c r="C207" s="219" t="s">
        <v>184</v>
      </c>
      <c r="D207" s="75">
        <v>2349.5445629999999</v>
      </c>
      <c r="E207" s="75">
        <v>0</v>
      </c>
      <c r="F207" s="75">
        <v>0</v>
      </c>
      <c r="G207" s="75">
        <v>2349.5445629999999</v>
      </c>
      <c r="H207" s="171">
        <v>100</v>
      </c>
      <c r="I207" s="171">
        <v>0</v>
      </c>
      <c r="J207" s="171">
        <v>0</v>
      </c>
    </row>
    <row r="208" spans="1:10" x14ac:dyDescent="0.2">
      <c r="A208" s="141"/>
      <c r="B208" s="218">
        <v>4289</v>
      </c>
      <c r="C208" s="219" t="s">
        <v>10</v>
      </c>
      <c r="D208" s="75">
        <v>3646595.497</v>
      </c>
      <c r="E208" s="75">
        <v>43253.275000000001</v>
      </c>
      <c r="F208" s="75">
        <v>22293.98113</v>
      </c>
      <c r="G208" s="75">
        <v>3712142.753</v>
      </c>
      <c r="H208" s="171">
        <v>98.234247429999996</v>
      </c>
      <c r="I208" s="171">
        <v>1.165183504</v>
      </c>
      <c r="J208" s="171">
        <v>0.60056906799999998</v>
      </c>
    </row>
    <row r="209" spans="1:10" ht="20.100000000000001" customHeight="1" x14ac:dyDescent="0.2">
      <c r="A209" s="141"/>
      <c r="B209" s="159">
        <v>4329</v>
      </c>
      <c r="C209" s="136" t="s">
        <v>368</v>
      </c>
      <c r="D209" s="51">
        <v>9581548.1970000006</v>
      </c>
      <c r="E209" s="51">
        <v>83112.787500000006</v>
      </c>
      <c r="F209" s="51">
        <v>95789.471059999996</v>
      </c>
      <c r="G209" s="51">
        <v>9760450.4550000001</v>
      </c>
      <c r="H209" s="89">
        <v>98.167069650000002</v>
      </c>
      <c r="I209" s="89">
        <v>0.85152614500000001</v>
      </c>
      <c r="J209" s="89">
        <v>0.98140420399999995</v>
      </c>
    </row>
    <row r="210" spans="1:10" x14ac:dyDescent="0.2">
      <c r="A210" s="141"/>
      <c r="B210" s="218">
        <v>4323</v>
      </c>
      <c r="C210" s="219" t="s">
        <v>185</v>
      </c>
      <c r="D210" s="75">
        <v>643538.82649999997</v>
      </c>
      <c r="E210" s="75">
        <v>74366.3</v>
      </c>
      <c r="F210" s="75">
        <v>64520.503799999999</v>
      </c>
      <c r="G210" s="75">
        <v>782425.63029999996</v>
      </c>
      <c r="H210" s="171">
        <v>82.249200639999998</v>
      </c>
      <c r="I210" s="171">
        <v>9.5045838370000002</v>
      </c>
      <c r="J210" s="171">
        <v>8.2462155250000002</v>
      </c>
    </row>
    <row r="211" spans="1:10" x14ac:dyDescent="0.2">
      <c r="A211" s="141"/>
      <c r="B211" s="218">
        <v>4301</v>
      </c>
      <c r="C211" s="219" t="s">
        <v>186</v>
      </c>
      <c r="D211" s="75">
        <v>4637.1280980000001</v>
      </c>
      <c r="E211" s="75">
        <v>0</v>
      </c>
      <c r="F211" s="75">
        <v>0</v>
      </c>
      <c r="G211" s="75">
        <v>4637.1280980000001</v>
      </c>
      <c r="H211" s="171">
        <v>100</v>
      </c>
      <c r="I211" s="171">
        <v>0</v>
      </c>
      <c r="J211" s="171">
        <v>0</v>
      </c>
    </row>
    <row r="212" spans="1:10" x14ac:dyDescent="0.2">
      <c r="A212" s="141"/>
      <c r="B212" s="218">
        <v>4302</v>
      </c>
      <c r="C212" s="219" t="s">
        <v>187</v>
      </c>
      <c r="D212" s="75">
        <v>7880.8326820000002</v>
      </c>
      <c r="E212" s="75">
        <v>0</v>
      </c>
      <c r="F212" s="75">
        <v>0</v>
      </c>
      <c r="G212" s="75">
        <v>7880.8326820000002</v>
      </c>
      <c r="H212" s="171">
        <v>100</v>
      </c>
      <c r="I212" s="171">
        <v>0</v>
      </c>
      <c r="J212" s="171">
        <v>0</v>
      </c>
    </row>
    <row r="213" spans="1:10" x14ac:dyDescent="0.2">
      <c r="A213" s="141"/>
      <c r="B213" s="218">
        <v>4303</v>
      </c>
      <c r="C213" s="219" t="s">
        <v>188</v>
      </c>
      <c r="D213" s="75">
        <v>1242670.149</v>
      </c>
      <c r="E213" s="75">
        <v>179.75</v>
      </c>
      <c r="F213" s="75">
        <v>56.55</v>
      </c>
      <c r="G213" s="75">
        <v>1242906.449</v>
      </c>
      <c r="H213" s="171">
        <v>99.980988109999998</v>
      </c>
      <c r="I213" s="171">
        <v>1.446207E-2</v>
      </c>
      <c r="J213" s="171">
        <v>4.5498200000000004E-3</v>
      </c>
    </row>
    <row r="214" spans="1:10" x14ac:dyDescent="0.2">
      <c r="A214" s="141"/>
      <c r="B214" s="218">
        <v>4304</v>
      </c>
      <c r="C214" s="219" t="s">
        <v>189</v>
      </c>
      <c r="D214" s="75">
        <v>3916778.0789999999</v>
      </c>
      <c r="E214" s="75">
        <v>570.75</v>
      </c>
      <c r="F214" s="75">
        <v>21856.409540000001</v>
      </c>
      <c r="G214" s="75">
        <v>3939205.2390000001</v>
      </c>
      <c r="H214" s="171">
        <v>99.430667909999997</v>
      </c>
      <c r="I214" s="171">
        <v>1.4488963000000001E-2</v>
      </c>
      <c r="J214" s="171">
        <v>0.55484312700000005</v>
      </c>
    </row>
    <row r="215" spans="1:10" x14ac:dyDescent="0.2">
      <c r="A215" s="141"/>
      <c r="B215" s="218">
        <v>4305</v>
      </c>
      <c r="C215" s="219" t="s">
        <v>190</v>
      </c>
      <c r="D215" s="75">
        <v>103259.45450000001</v>
      </c>
      <c r="E215" s="75">
        <v>0</v>
      </c>
      <c r="F215" s="75">
        <v>59.1</v>
      </c>
      <c r="G215" s="75">
        <v>103318.5545</v>
      </c>
      <c r="H215" s="171">
        <v>99.942798269999997</v>
      </c>
      <c r="I215" s="171">
        <v>0</v>
      </c>
      <c r="J215" s="171">
        <v>5.7201729E-2</v>
      </c>
    </row>
    <row r="216" spans="1:10" x14ac:dyDescent="0.2">
      <c r="A216" s="141"/>
      <c r="B216" s="218">
        <v>4306</v>
      </c>
      <c r="C216" s="219" t="s">
        <v>191</v>
      </c>
      <c r="D216" s="75">
        <v>59105.115360000003</v>
      </c>
      <c r="E216" s="75">
        <v>213.97499999999999</v>
      </c>
      <c r="F216" s="75">
        <v>0</v>
      </c>
      <c r="G216" s="75">
        <v>59319.090360000002</v>
      </c>
      <c r="H216" s="171">
        <v>99.639281389999994</v>
      </c>
      <c r="I216" s="171">
        <v>0.36071861300000002</v>
      </c>
      <c r="J216" s="171">
        <v>0</v>
      </c>
    </row>
    <row r="217" spans="1:10" x14ac:dyDescent="0.2">
      <c r="A217" s="141"/>
      <c r="B217" s="218">
        <v>4307</v>
      </c>
      <c r="C217" s="219" t="s">
        <v>192</v>
      </c>
      <c r="D217" s="75">
        <v>55326.290330000003</v>
      </c>
      <c r="E217" s="75">
        <v>0</v>
      </c>
      <c r="F217" s="75">
        <v>41.25</v>
      </c>
      <c r="G217" s="75">
        <v>55367.540330000003</v>
      </c>
      <c r="H217" s="171">
        <v>99.925497859999993</v>
      </c>
      <c r="I217" s="171">
        <v>0</v>
      </c>
      <c r="J217" s="171">
        <v>7.4502135999999997E-2</v>
      </c>
    </row>
    <row r="218" spans="1:10" x14ac:dyDescent="0.2">
      <c r="A218" s="141"/>
      <c r="B218" s="218">
        <v>4308</v>
      </c>
      <c r="C218" s="219" t="s">
        <v>193</v>
      </c>
      <c r="D218" s="75">
        <v>9361.1527150000002</v>
      </c>
      <c r="E218" s="75">
        <v>2.15</v>
      </c>
      <c r="F218" s="75">
        <v>2497.125</v>
      </c>
      <c r="G218" s="75">
        <v>11860.42772</v>
      </c>
      <c r="H218" s="171">
        <v>78.927614919999996</v>
      </c>
      <c r="I218" s="171">
        <v>1.8127508000000001E-2</v>
      </c>
      <c r="J218" s="171">
        <v>21.054257570000001</v>
      </c>
    </row>
    <row r="219" spans="1:10" x14ac:dyDescent="0.2">
      <c r="A219" s="141"/>
      <c r="B219" s="218">
        <v>4309</v>
      </c>
      <c r="C219" s="219" t="s">
        <v>194</v>
      </c>
      <c r="D219" s="75">
        <v>834150.18240000005</v>
      </c>
      <c r="E219" s="75">
        <v>0</v>
      </c>
      <c r="F219" s="75">
        <v>392.625</v>
      </c>
      <c r="G219" s="75">
        <v>834542.80740000005</v>
      </c>
      <c r="H219" s="171">
        <v>99.952953280000003</v>
      </c>
      <c r="I219" s="171">
        <v>0</v>
      </c>
      <c r="J219" s="171">
        <v>4.7046718000000001E-2</v>
      </c>
    </row>
    <row r="220" spans="1:10" x14ac:dyDescent="0.2">
      <c r="A220" s="141"/>
      <c r="B220" s="218">
        <v>4310</v>
      </c>
      <c r="C220" s="219" t="s">
        <v>195</v>
      </c>
      <c r="D220" s="75">
        <v>223445.18350000001</v>
      </c>
      <c r="E220" s="75">
        <v>1089.3499999999999</v>
      </c>
      <c r="F220" s="75">
        <v>4.55</v>
      </c>
      <c r="G220" s="75">
        <v>224539.08350000001</v>
      </c>
      <c r="H220" s="171">
        <v>99.512824230000007</v>
      </c>
      <c r="I220" s="171">
        <v>0.48514939299999998</v>
      </c>
      <c r="J220" s="171">
        <v>2.0263730000000001E-3</v>
      </c>
    </row>
    <row r="221" spans="1:10" x14ac:dyDescent="0.2">
      <c r="A221" s="141"/>
      <c r="B221" s="218">
        <v>4311</v>
      </c>
      <c r="C221" s="219" t="s">
        <v>196</v>
      </c>
      <c r="D221" s="75">
        <v>1445986.9609999999</v>
      </c>
      <c r="E221" s="75">
        <v>1757.375</v>
      </c>
      <c r="F221" s="75">
        <v>4967.4077200000002</v>
      </c>
      <c r="G221" s="75">
        <v>1452711.7439999999</v>
      </c>
      <c r="H221" s="171">
        <v>99.53708761</v>
      </c>
      <c r="I221" s="171">
        <v>0.120972038</v>
      </c>
      <c r="J221" s="171">
        <v>0.34194035699999997</v>
      </c>
    </row>
    <row r="222" spans="1:10" x14ac:dyDescent="0.2">
      <c r="A222" s="141"/>
      <c r="B222" s="218">
        <v>4312</v>
      </c>
      <c r="C222" s="219" t="s">
        <v>523</v>
      </c>
      <c r="D222" s="75">
        <v>247711.6544</v>
      </c>
      <c r="E222" s="75">
        <v>1369.7750000000001</v>
      </c>
      <c r="F222" s="75">
        <v>415.875</v>
      </c>
      <c r="G222" s="75">
        <v>249497.30439999999</v>
      </c>
      <c r="H222" s="171">
        <v>99.284300880000004</v>
      </c>
      <c r="I222" s="171">
        <v>0.54901394699999995</v>
      </c>
      <c r="J222" s="171">
        <v>0.16668516799999999</v>
      </c>
    </row>
    <row r="223" spans="1:10" x14ac:dyDescent="0.2">
      <c r="A223" s="141"/>
      <c r="B223" s="218">
        <v>4313</v>
      </c>
      <c r="C223" s="219" t="s">
        <v>197</v>
      </c>
      <c r="D223" s="75">
        <v>154200.6243</v>
      </c>
      <c r="E223" s="75">
        <v>66.375</v>
      </c>
      <c r="F223" s="75">
        <v>549.1</v>
      </c>
      <c r="G223" s="75">
        <v>154816.0993</v>
      </c>
      <c r="H223" s="171">
        <v>99.602447679999997</v>
      </c>
      <c r="I223" s="171">
        <v>4.2873448000000002E-2</v>
      </c>
      <c r="J223" s="171">
        <v>0.354678875</v>
      </c>
    </row>
    <row r="224" spans="1:10" x14ac:dyDescent="0.2">
      <c r="A224" s="141"/>
      <c r="B224" s="218">
        <v>4314</v>
      </c>
      <c r="C224" s="219" t="s">
        <v>198</v>
      </c>
      <c r="D224" s="75">
        <v>52439.408739999999</v>
      </c>
      <c r="E224" s="75">
        <v>520.875</v>
      </c>
      <c r="F224" s="75">
        <v>0</v>
      </c>
      <c r="G224" s="75">
        <v>52960.283739999999</v>
      </c>
      <c r="H224" s="171">
        <v>99.016479970000006</v>
      </c>
      <c r="I224" s="171">
        <v>0.98352003300000002</v>
      </c>
      <c r="J224" s="171">
        <v>0</v>
      </c>
    </row>
    <row r="225" spans="1:10" x14ac:dyDescent="0.2">
      <c r="A225" s="141"/>
      <c r="B225" s="218">
        <v>4315</v>
      </c>
      <c r="C225" s="219" t="s">
        <v>524</v>
      </c>
      <c r="D225" s="75">
        <v>101609.9497</v>
      </c>
      <c r="E225" s="75">
        <v>0</v>
      </c>
      <c r="F225" s="75">
        <v>201.6</v>
      </c>
      <c r="G225" s="75">
        <v>101811.5497</v>
      </c>
      <c r="H225" s="171">
        <v>99.801987100000005</v>
      </c>
      <c r="I225" s="171">
        <v>0</v>
      </c>
      <c r="J225" s="171">
        <v>0.19801289799999999</v>
      </c>
    </row>
    <row r="226" spans="1:10" x14ac:dyDescent="0.2">
      <c r="A226" s="141"/>
      <c r="B226" s="218">
        <v>4316</v>
      </c>
      <c r="C226" s="219" t="s">
        <v>199</v>
      </c>
      <c r="D226" s="75">
        <v>26006.788639999999</v>
      </c>
      <c r="E226" s="75">
        <v>0</v>
      </c>
      <c r="F226" s="75">
        <v>0</v>
      </c>
      <c r="G226" s="75">
        <v>26006.788639999999</v>
      </c>
      <c r="H226" s="171">
        <v>100</v>
      </c>
      <c r="I226" s="171">
        <v>0</v>
      </c>
      <c r="J226" s="171">
        <v>0</v>
      </c>
    </row>
    <row r="227" spans="1:10" x14ac:dyDescent="0.2">
      <c r="A227" s="141"/>
      <c r="B227" s="218">
        <v>4317</v>
      </c>
      <c r="C227" s="219" t="s">
        <v>200</v>
      </c>
      <c r="D227" s="75">
        <v>41708.602500000001</v>
      </c>
      <c r="E227" s="75">
        <v>0</v>
      </c>
      <c r="F227" s="75">
        <v>0</v>
      </c>
      <c r="G227" s="75">
        <v>41708.602500000001</v>
      </c>
      <c r="H227" s="171">
        <v>100</v>
      </c>
      <c r="I227" s="171">
        <v>0</v>
      </c>
      <c r="J227" s="171">
        <v>0</v>
      </c>
    </row>
    <row r="228" spans="1:10" x14ac:dyDescent="0.2">
      <c r="A228" s="141"/>
      <c r="B228" s="218">
        <v>4318</v>
      </c>
      <c r="C228" s="219" t="s">
        <v>201</v>
      </c>
      <c r="D228" s="75">
        <v>146895.76680000001</v>
      </c>
      <c r="E228" s="75">
        <v>2336.7125000000001</v>
      </c>
      <c r="F228" s="75">
        <v>58.674999999999997</v>
      </c>
      <c r="G228" s="75">
        <v>149291.15429999999</v>
      </c>
      <c r="H228" s="171">
        <v>98.395492680000004</v>
      </c>
      <c r="I228" s="171">
        <v>1.565204925</v>
      </c>
      <c r="J228" s="171">
        <v>3.9302396000000003E-2</v>
      </c>
    </row>
    <row r="229" spans="1:10" x14ac:dyDescent="0.2">
      <c r="A229" s="141"/>
      <c r="B229" s="218">
        <v>4319</v>
      </c>
      <c r="C229" s="219" t="s">
        <v>202</v>
      </c>
      <c r="D229" s="75">
        <v>30541.34807</v>
      </c>
      <c r="E229" s="75">
        <v>0</v>
      </c>
      <c r="F229" s="75">
        <v>0</v>
      </c>
      <c r="G229" s="75">
        <v>30541.34807</v>
      </c>
      <c r="H229" s="171">
        <v>100</v>
      </c>
      <c r="I229" s="171">
        <v>0</v>
      </c>
      <c r="J229" s="171">
        <v>0</v>
      </c>
    </row>
    <row r="230" spans="1:10" x14ac:dyDescent="0.2">
      <c r="A230" s="141"/>
      <c r="B230" s="218">
        <v>4320</v>
      </c>
      <c r="C230" s="219" t="s">
        <v>203</v>
      </c>
      <c r="D230" s="75">
        <v>220914.72529999999</v>
      </c>
      <c r="E230" s="75">
        <v>639.4</v>
      </c>
      <c r="F230" s="75">
        <v>168.7</v>
      </c>
      <c r="G230" s="75">
        <v>221722.8253</v>
      </c>
      <c r="H230" s="171">
        <v>99.635535939999997</v>
      </c>
      <c r="I230" s="171">
        <v>0.28837806799999999</v>
      </c>
      <c r="J230" s="171">
        <v>7.6085986999999994E-2</v>
      </c>
    </row>
    <row r="231" spans="1:10" x14ac:dyDescent="0.2">
      <c r="B231" s="218">
        <v>4322</v>
      </c>
      <c r="C231" s="219" t="s">
        <v>204</v>
      </c>
      <c r="D231" s="75">
        <v>13379.972820000001</v>
      </c>
      <c r="E231" s="75">
        <v>0</v>
      </c>
      <c r="F231" s="75">
        <v>0</v>
      </c>
      <c r="G231" s="75">
        <v>13379.972820000001</v>
      </c>
      <c r="H231" s="171">
        <v>100</v>
      </c>
      <c r="I231" s="171">
        <v>0</v>
      </c>
      <c r="J231" s="171">
        <v>0</v>
      </c>
    </row>
    <row r="232" spans="1:10" x14ac:dyDescent="0.2">
      <c r="C232" s="29"/>
      <c r="D232" s="87"/>
      <c r="E232" s="87"/>
      <c r="F232" s="87"/>
      <c r="G232" s="87"/>
      <c r="H232" s="173"/>
      <c r="I232" s="173"/>
      <c r="J232" s="173"/>
    </row>
    <row r="233" spans="1:10" x14ac:dyDescent="0.2">
      <c r="C233" s="29"/>
      <c r="D233" s="87"/>
      <c r="E233" s="87"/>
      <c r="F233" s="87"/>
      <c r="G233" s="87"/>
      <c r="H233" s="173"/>
      <c r="I233" s="173"/>
      <c r="J233" s="173"/>
    </row>
    <row r="234" spans="1:10" x14ac:dyDescent="0.2">
      <c r="C234" s="174"/>
      <c r="D234" s="87"/>
      <c r="E234" s="87"/>
      <c r="F234" s="87"/>
      <c r="G234" s="87"/>
      <c r="H234" s="173"/>
      <c r="I234" s="173"/>
      <c r="J234" s="173"/>
    </row>
    <row r="235" spans="1:10" x14ac:dyDescent="0.2">
      <c r="C235" s="174"/>
      <c r="D235" s="87"/>
      <c r="E235" s="87"/>
      <c r="F235" s="87"/>
      <c r="G235" s="87"/>
      <c r="H235" s="173"/>
      <c r="I235" s="173"/>
      <c r="J235" s="173"/>
    </row>
    <row r="236" spans="1:10" x14ac:dyDescent="0.2">
      <c r="C236" s="174"/>
      <c r="D236" s="87"/>
      <c r="E236" s="87"/>
      <c r="F236" s="87"/>
      <c r="G236" s="87"/>
      <c r="H236" s="173"/>
      <c r="I236" s="173"/>
      <c r="J236" s="173"/>
    </row>
    <row r="237" spans="1:10" x14ac:dyDescent="0.2">
      <c r="C237" s="174"/>
      <c r="D237" s="87"/>
      <c r="E237" s="87"/>
      <c r="F237" s="87"/>
      <c r="G237" s="87"/>
      <c r="H237" s="173"/>
      <c r="I237" s="173"/>
      <c r="J237" s="173"/>
    </row>
    <row r="238" spans="1:10" x14ac:dyDescent="0.2">
      <c r="C238" s="174"/>
      <c r="D238" s="87"/>
      <c r="E238" s="87"/>
      <c r="F238" s="87"/>
      <c r="G238" s="87"/>
      <c r="H238" s="173"/>
      <c r="I238" s="173"/>
      <c r="J238" s="173"/>
    </row>
    <row r="239" spans="1:10" x14ac:dyDescent="0.2">
      <c r="C239" s="174"/>
      <c r="D239" s="87"/>
      <c r="E239" s="87"/>
      <c r="F239" s="87"/>
      <c r="G239" s="87"/>
      <c r="H239" s="173"/>
      <c r="I239" s="173"/>
      <c r="J239" s="173"/>
    </row>
    <row r="240" spans="1:10" x14ac:dyDescent="0.2">
      <c r="C240" s="174"/>
      <c r="D240" s="87"/>
      <c r="E240" s="87"/>
      <c r="F240" s="87"/>
      <c r="G240" s="87"/>
      <c r="H240" s="173"/>
      <c r="I240" s="173"/>
      <c r="J240" s="173"/>
    </row>
  </sheetData>
  <mergeCells count="12">
    <mergeCell ref="B1:J1"/>
    <mergeCell ref="C4:C6"/>
    <mergeCell ref="B4:B6"/>
    <mergeCell ref="D4:G4"/>
    <mergeCell ref="H4:J4"/>
    <mergeCell ref="D5:D6"/>
    <mergeCell ref="E5:E6"/>
    <mergeCell ref="F5:F6"/>
    <mergeCell ref="G5:G6"/>
    <mergeCell ref="H5:H6"/>
    <mergeCell ref="I5:I6"/>
    <mergeCell ref="J5:J6"/>
  </mergeCells>
  <pageMargins left="0.70866141732283472" right="0.70866141732283472" top="0.78740157480314965" bottom="0.78740157480314965" header="0.31496062992125984" footer="0.31496062992125984"/>
  <pageSetup paperSize="9" scale="60" orientation="portrait" r:id="rId1"/>
  <rowBreaks count="3" manualBreakCount="3">
    <brk id="70" max="10" man="1"/>
    <brk id="133" max="10" man="1"/>
    <brk id="189" max="10"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tabColor rgb="FF444D60"/>
  </sheetPr>
  <dimension ref="B1:W2"/>
  <sheetViews>
    <sheetView view="pageBreakPreview" zoomScaleNormal="100" zoomScaleSheetLayoutView="100" workbookViewId="0">
      <selection activeCell="B1" sqref="B1:Q1"/>
    </sheetView>
  </sheetViews>
  <sheetFormatPr baseColWidth="10" defaultRowHeight="12.75" x14ac:dyDescent="0.2"/>
  <cols>
    <col min="1" max="1" width="2.140625" customWidth="1"/>
    <col min="18" max="18" width="1.42578125" customWidth="1"/>
  </cols>
  <sheetData>
    <row r="1" spans="2:23" ht="15.75" x14ac:dyDescent="0.2">
      <c r="B1" s="269" t="str">
        <f>Inhaltsverzeichnis!B61&amp;" "&amp;Inhaltsverzeichnis!C61&amp;" "&amp;Inhaltsverzeichnis!E61</f>
        <v>Gemeindekarte:  Einfache Kantonssteuer der ordentlich besteuerten Kapitalgesellschaften und Genossenschaften nach Gemeinden, 2014, in Franken pro Einwohner</v>
      </c>
      <c r="C1" s="269"/>
      <c r="D1" s="269"/>
      <c r="E1" s="269"/>
      <c r="F1" s="269"/>
      <c r="G1" s="269"/>
      <c r="H1" s="269"/>
      <c r="I1" s="269"/>
      <c r="J1" s="269"/>
      <c r="K1" s="269"/>
      <c r="L1" s="269"/>
      <c r="M1" s="269"/>
      <c r="N1" s="269"/>
      <c r="O1" s="269"/>
      <c r="P1" s="269"/>
      <c r="Q1" s="269"/>
      <c r="R1" s="220"/>
      <c r="S1" s="220"/>
      <c r="T1" s="220"/>
      <c r="U1" s="220"/>
      <c r="V1" s="220"/>
      <c r="W1" s="220"/>
    </row>
    <row r="2" spans="2:23" x14ac:dyDescent="0.2">
      <c r="B2" s="210"/>
    </row>
  </sheetData>
  <mergeCells count="1">
    <mergeCell ref="B1:Q1"/>
  </mergeCells>
  <pageMargins left="0.7" right="0.7" top="0.78740157499999996" bottom="0.78740157499999996" header="0.3" footer="0.3"/>
  <pageSetup paperSize="9" scale="45"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tabColor theme="5" tint="0.39997558519241921"/>
  </sheetPr>
  <dimension ref="B1:W55"/>
  <sheetViews>
    <sheetView view="pageBreakPreview" zoomScaleNormal="100" zoomScaleSheetLayoutView="100" workbookViewId="0"/>
  </sheetViews>
  <sheetFormatPr baseColWidth="10" defaultRowHeight="12.75" x14ac:dyDescent="0.2"/>
  <cols>
    <col min="1" max="1" width="2.5703125" style="4" customWidth="1"/>
    <col min="2" max="2" width="100.140625" style="31" customWidth="1"/>
    <col min="3" max="16384" width="11.42578125" style="4"/>
  </cols>
  <sheetData>
    <row r="1" spans="2:23" s="11" customFormat="1" ht="15.75" x14ac:dyDescent="0.2">
      <c r="B1" s="220" t="str">
        <f>Inhaltsverzeichnis!B64&amp;" "&amp;Inhaltsverzeichnis!C64&amp;" "&amp;Inhaltsverzeichnis!E64</f>
        <v xml:space="preserve">Erläuterungen und Hinweise  </v>
      </c>
      <c r="C1" s="220"/>
      <c r="D1" s="220"/>
      <c r="E1" s="220"/>
      <c r="F1" s="220"/>
      <c r="G1" s="220"/>
      <c r="H1" s="220"/>
      <c r="I1" s="220"/>
      <c r="J1" s="220"/>
      <c r="K1" s="220"/>
      <c r="L1" s="220"/>
      <c r="M1" s="220"/>
      <c r="N1" s="220"/>
      <c r="O1" s="220"/>
      <c r="P1" s="220"/>
      <c r="Q1" s="220"/>
      <c r="R1" s="220"/>
      <c r="S1" s="220"/>
      <c r="T1" s="220"/>
      <c r="U1" s="220"/>
      <c r="V1" s="220"/>
      <c r="W1" s="220"/>
    </row>
    <row r="3" spans="2:23" x14ac:dyDescent="0.2">
      <c r="B3" s="32" t="s">
        <v>373</v>
      </c>
    </row>
    <row r="4" spans="2:23" x14ac:dyDescent="0.2">
      <c r="B4" s="33"/>
    </row>
    <row r="5" spans="2:23" ht="51" x14ac:dyDescent="0.2">
      <c r="B5" s="26" t="s">
        <v>374</v>
      </c>
    </row>
    <row r="7" spans="2:23" ht="25.5" x14ac:dyDescent="0.2">
      <c r="B7" s="26" t="s">
        <v>573</v>
      </c>
    </row>
    <row r="8" spans="2:23" s="79" customFormat="1" x14ac:dyDescent="0.2">
      <c r="B8" s="26"/>
    </row>
    <row r="9" spans="2:23" s="79" customFormat="1" ht="25.5" x14ac:dyDescent="0.2">
      <c r="B9" s="26" t="s">
        <v>590</v>
      </c>
    </row>
    <row r="10" spans="2:23" s="79" customFormat="1" x14ac:dyDescent="0.2">
      <c r="B10" s="26" t="s">
        <v>375</v>
      </c>
    </row>
    <row r="11" spans="2:23" s="79" customFormat="1" ht="51" x14ac:dyDescent="0.2">
      <c r="B11" s="26" t="s">
        <v>376</v>
      </c>
    </row>
    <row r="13" spans="2:23" x14ac:dyDescent="0.2">
      <c r="B13" s="32" t="s">
        <v>377</v>
      </c>
    </row>
    <row r="14" spans="2:23" x14ac:dyDescent="0.2">
      <c r="B14" s="33" t="s">
        <v>382</v>
      </c>
    </row>
    <row r="15" spans="2:23" x14ac:dyDescent="0.2">
      <c r="B15" s="26" t="s">
        <v>378</v>
      </c>
    </row>
    <row r="16" spans="2:23" x14ac:dyDescent="0.2">
      <c r="B16" s="96" t="s">
        <v>379</v>
      </c>
    </row>
    <row r="17" spans="2:2" ht="25.5" x14ac:dyDescent="0.2">
      <c r="B17" s="96" t="s">
        <v>380</v>
      </c>
    </row>
    <row r="18" spans="2:2" ht="25.5" x14ac:dyDescent="0.2">
      <c r="B18" s="96" t="s">
        <v>381</v>
      </c>
    </row>
    <row r="19" spans="2:2" x14ac:dyDescent="0.2">
      <c r="B19" s="96" t="s">
        <v>383</v>
      </c>
    </row>
    <row r="20" spans="2:2" x14ac:dyDescent="0.2">
      <c r="B20" s="33"/>
    </row>
    <row r="21" spans="2:2" x14ac:dyDescent="0.2">
      <c r="B21" s="33" t="s">
        <v>384</v>
      </c>
    </row>
    <row r="22" spans="2:2" ht="63.75" x14ac:dyDescent="0.2">
      <c r="B22" s="26" t="s">
        <v>385</v>
      </c>
    </row>
    <row r="23" spans="2:2" x14ac:dyDescent="0.2">
      <c r="B23" s="33"/>
    </row>
    <row r="24" spans="2:2" x14ac:dyDescent="0.2">
      <c r="B24" s="32" t="s">
        <v>525</v>
      </c>
    </row>
    <row r="26" spans="2:2" ht="25.5" x14ac:dyDescent="0.2">
      <c r="B26" s="26" t="s">
        <v>386</v>
      </c>
    </row>
    <row r="27" spans="2:2" ht="38.25" x14ac:dyDescent="0.2">
      <c r="B27" s="95" t="s">
        <v>409</v>
      </c>
    </row>
    <row r="28" spans="2:2" x14ac:dyDescent="0.2">
      <c r="B28" s="95" t="s">
        <v>632</v>
      </c>
    </row>
    <row r="29" spans="2:2" x14ac:dyDescent="0.2">
      <c r="B29" s="95" t="s">
        <v>387</v>
      </c>
    </row>
    <row r="30" spans="2:2" ht="51" x14ac:dyDescent="0.2">
      <c r="B30" s="95" t="s">
        <v>591</v>
      </c>
    </row>
    <row r="31" spans="2:2" s="79" customFormat="1" x14ac:dyDescent="0.2">
      <c r="B31" s="83"/>
    </row>
    <row r="32" spans="2:2" ht="102" x14ac:dyDescent="0.2">
      <c r="B32" s="83" t="s">
        <v>633</v>
      </c>
    </row>
    <row r="34" spans="2:2" x14ac:dyDescent="0.2">
      <c r="B34" s="32" t="s">
        <v>388</v>
      </c>
    </row>
    <row r="35" spans="2:2" s="79" customFormat="1" x14ac:dyDescent="0.2">
      <c r="B35" s="84"/>
    </row>
    <row r="36" spans="2:2" ht="51" x14ac:dyDescent="0.2">
      <c r="B36" s="26" t="s">
        <v>389</v>
      </c>
    </row>
    <row r="37" spans="2:2" x14ac:dyDescent="0.2">
      <c r="B37" s="96" t="s">
        <v>390</v>
      </c>
    </row>
    <row r="38" spans="2:2" x14ac:dyDescent="0.2">
      <c r="B38" s="96" t="s">
        <v>391</v>
      </c>
    </row>
    <row r="39" spans="2:2" s="94" customFormat="1" x14ac:dyDescent="0.2">
      <c r="B39" s="96"/>
    </row>
    <row r="40" spans="2:2" x14ac:dyDescent="0.2">
      <c r="B40" s="97" t="s">
        <v>592</v>
      </c>
    </row>
    <row r="42" spans="2:2" x14ac:dyDescent="0.2">
      <c r="B42" s="32" t="s">
        <v>392</v>
      </c>
    </row>
    <row r="43" spans="2:2" x14ac:dyDescent="0.2">
      <c r="B43" s="26"/>
    </row>
    <row r="44" spans="2:2" x14ac:dyDescent="0.2">
      <c r="B44" s="83" t="s">
        <v>393</v>
      </c>
    </row>
    <row r="45" spans="2:2" x14ac:dyDescent="0.2">
      <c r="B45" s="33"/>
    </row>
    <row r="46" spans="2:2" ht="25.5" x14ac:dyDescent="0.2">
      <c r="B46" s="83" t="s">
        <v>394</v>
      </c>
    </row>
    <row r="48" spans="2:2" ht="38.25" x14ac:dyDescent="0.2">
      <c r="B48" s="83" t="s">
        <v>593</v>
      </c>
    </row>
    <row r="49" spans="2:2" x14ac:dyDescent="0.2">
      <c r="B49" s="26"/>
    </row>
    <row r="50" spans="2:2" x14ac:dyDescent="0.2">
      <c r="B50" s="83" t="s">
        <v>395</v>
      </c>
    </row>
    <row r="51" spans="2:2" x14ac:dyDescent="0.2">
      <c r="B51" s="33"/>
    </row>
    <row r="52" spans="2:2" x14ac:dyDescent="0.2">
      <c r="B52" s="26"/>
    </row>
    <row r="54" spans="2:2" x14ac:dyDescent="0.2">
      <c r="B54" s="33"/>
    </row>
    <row r="55" spans="2:2" x14ac:dyDescent="0.2">
      <c r="B55" s="26"/>
    </row>
  </sheetData>
  <pageMargins left="0.7" right="0.7" top="0.78740157499999996" bottom="0.78740157499999996" header="0.3" footer="0.3"/>
  <pageSetup paperSize="9" scale="83" orientation="portrait" r:id="rId1"/>
  <rowBreaks count="1" manualBreakCount="1">
    <brk id="33" max="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1" tint="0.14999847407452621"/>
  </sheetPr>
  <dimension ref="B1:AE32"/>
  <sheetViews>
    <sheetView view="pageBreakPreview" zoomScaleNormal="100" zoomScaleSheetLayoutView="100" zoomScalePageLayoutView="70" workbookViewId="0">
      <selection activeCell="B1" sqref="B1:L1"/>
    </sheetView>
  </sheetViews>
  <sheetFormatPr baseColWidth="10" defaultRowHeight="12.75" x14ac:dyDescent="0.2"/>
  <cols>
    <col min="1" max="1" width="2" style="180" customWidth="1"/>
    <col min="2" max="2" width="36.140625" style="180" bestFit="1" customWidth="1"/>
    <col min="3" max="8" width="11.42578125" style="180" customWidth="1"/>
    <col min="9" max="12" width="11.42578125" style="180"/>
    <col min="13" max="14" width="3.7109375" style="180" customWidth="1"/>
    <col min="15" max="16384" width="11.42578125" style="180"/>
  </cols>
  <sheetData>
    <row r="1" spans="2:31" s="14" customFormat="1" ht="15.75" x14ac:dyDescent="0.2">
      <c r="B1" s="269" t="str">
        <f>Inhaltsverzeichnis!B21&amp;" "&amp;Inhaltsverzeichnis!C21&amp;" "&amp;Inhaltsverzeichnis!E21</f>
        <v>Tabelle 2: Steuerpflichtige, Steuerfaktoren und Steuern nach Rechtsform, 2014</v>
      </c>
      <c r="C1" s="269"/>
      <c r="D1" s="269"/>
      <c r="E1" s="269"/>
      <c r="F1" s="269"/>
      <c r="G1" s="269"/>
      <c r="H1" s="269"/>
      <c r="I1" s="269"/>
      <c r="J1" s="269"/>
      <c r="K1" s="269"/>
      <c r="L1" s="269"/>
      <c r="M1" s="220"/>
      <c r="N1" s="220"/>
      <c r="O1" s="220"/>
      <c r="P1" s="220"/>
      <c r="Q1" s="220"/>
      <c r="R1" s="220"/>
      <c r="S1" s="220"/>
      <c r="T1" s="220"/>
      <c r="U1" s="220"/>
      <c r="V1" s="220"/>
      <c r="W1" s="220"/>
      <c r="X1" s="220"/>
      <c r="Y1" s="220"/>
      <c r="Z1" s="220"/>
      <c r="AA1" s="220"/>
      <c r="AB1" s="220"/>
      <c r="AC1" s="220"/>
      <c r="AD1" s="220"/>
      <c r="AE1" s="220"/>
    </row>
    <row r="2" spans="2:31" x14ac:dyDescent="0.2">
      <c r="B2" s="143"/>
    </row>
    <row r="4" spans="2:31" s="101" customFormat="1" ht="27.75" customHeight="1" x14ac:dyDescent="0.2">
      <c r="B4" s="270" t="s">
        <v>528</v>
      </c>
      <c r="C4" s="276" t="s">
        <v>219</v>
      </c>
      <c r="D4" s="274"/>
      <c r="E4" s="273" t="s">
        <v>533</v>
      </c>
      <c r="F4" s="275"/>
      <c r="G4" s="273" t="s">
        <v>534</v>
      </c>
      <c r="H4" s="274"/>
      <c r="I4" s="273" t="s">
        <v>559</v>
      </c>
      <c r="J4" s="274"/>
      <c r="K4" s="273" t="s">
        <v>560</v>
      </c>
      <c r="L4" s="274"/>
    </row>
    <row r="5" spans="2:31" s="101" customFormat="1" x14ac:dyDescent="0.2">
      <c r="B5" s="271"/>
      <c r="C5" s="200" t="s">
        <v>14</v>
      </c>
      <c r="D5" s="200" t="s">
        <v>15</v>
      </c>
      <c r="E5" s="200" t="s">
        <v>14</v>
      </c>
      <c r="F5" s="200" t="s">
        <v>15</v>
      </c>
      <c r="G5" s="200" t="s">
        <v>14</v>
      </c>
      <c r="H5" s="200" t="s">
        <v>15</v>
      </c>
      <c r="I5" s="204" t="s">
        <v>14</v>
      </c>
      <c r="J5" s="204" t="s">
        <v>15</v>
      </c>
      <c r="K5" s="204" t="s">
        <v>14</v>
      </c>
      <c r="L5" s="204" t="s">
        <v>15</v>
      </c>
    </row>
    <row r="6" spans="2:31" x14ac:dyDescent="0.2">
      <c r="B6" s="18" t="s">
        <v>529</v>
      </c>
      <c r="C6" s="40">
        <v>12503</v>
      </c>
      <c r="D6" s="82">
        <f>C6/$C$10*100</f>
        <v>45.284317276349149</v>
      </c>
      <c r="E6" s="40">
        <v>3229914.7570000002</v>
      </c>
      <c r="F6" s="82">
        <f>E6/$E$10*100</f>
        <v>82.484797686972072</v>
      </c>
      <c r="G6" s="40">
        <v>48174217.189999998</v>
      </c>
      <c r="H6" s="82">
        <f>G6/$G$10*100</f>
        <v>89.683458280921172</v>
      </c>
      <c r="I6" s="40">
        <v>276461.68320000003</v>
      </c>
      <c r="J6" s="171">
        <f>I6/$I$10*100</f>
        <v>83.371950335629762</v>
      </c>
      <c r="K6" s="40">
        <v>10240.38048</v>
      </c>
      <c r="L6" s="76">
        <f>K6/$K$10*100</f>
        <v>69.467954872446725</v>
      </c>
    </row>
    <row r="7" spans="2:31" x14ac:dyDescent="0.2">
      <c r="B7" s="17" t="s">
        <v>530</v>
      </c>
      <c r="C7" s="40">
        <v>9775</v>
      </c>
      <c r="D7" s="82">
        <f t="shared" ref="D7:D9" si="0">C7/$C$10*100</f>
        <v>35.403839188699749</v>
      </c>
      <c r="E7" s="40">
        <v>525244.86899999995</v>
      </c>
      <c r="F7" s="82">
        <f t="shared" ref="F7:F9" si="1">E7/$E$10*100</f>
        <v>13.413578999783226</v>
      </c>
      <c r="G7" s="40">
        <v>2551826.4219999998</v>
      </c>
      <c r="H7" s="82">
        <f t="shared" ref="H7:H9" si="2">G7/$G$10*100</f>
        <v>4.7506037836582715</v>
      </c>
      <c r="I7" s="40">
        <v>42428.387000000002</v>
      </c>
      <c r="J7" s="171">
        <f t="shared" ref="J7:J9" si="3">I7/$I$10*100</f>
        <v>12.795036667797005</v>
      </c>
      <c r="K7" s="40">
        <v>3042.6147089999999</v>
      </c>
      <c r="L7" s="76">
        <f t="shared" ref="L7:L9" si="4">K7/$K$10*100</f>
        <v>20.640270321191682</v>
      </c>
    </row>
    <row r="8" spans="2:31" x14ac:dyDescent="0.2">
      <c r="B8" s="18" t="s">
        <v>531</v>
      </c>
      <c r="C8" s="40">
        <v>548</v>
      </c>
      <c r="D8" s="82">
        <f t="shared" si="0"/>
        <v>1.9847881202462874</v>
      </c>
      <c r="E8" s="40">
        <v>128617.37</v>
      </c>
      <c r="F8" s="82">
        <f t="shared" si="1"/>
        <v>3.2845999172232734</v>
      </c>
      <c r="G8" s="40">
        <v>1809336.699</v>
      </c>
      <c r="H8" s="82">
        <f t="shared" si="2"/>
        <v>3.3683489182796649</v>
      </c>
      <c r="I8" s="40">
        <v>11130.345300000001</v>
      </c>
      <c r="J8" s="171">
        <f t="shared" si="3"/>
        <v>3.3565540975842909</v>
      </c>
      <c r="K8" s="40">
        <v>154.05378630000001</v>
      </c>
      <c r="L8" s="76">
        <f t="shared" si="4"/>
        <v>1.0450589697833135</v>
      </c>
    </row>
    <row r="9" spans="2:31" x14ac:dyDescent="0.2">
      <c r="B9" s="18" t="s">
        <v>532</v>
      </c>
      <c r="C9" s="40">
        <v>4784</v>
      </c>
      <c r="D9" s="82">
        <f t="shared" si="0"/>
        <v>17.327055414704816</v>
      </c>
      <c r="E9" s="40">
        <v>31992.755160000001</v>
      </c>
      <c r="F9" s="82">
        <f t="shared" si="1"/>
        <v>0.81702340010746966</v>
      </c>
      <c r="G9" s="40">
        <v>1180453.2509999999</v>
      </c>
      <c r="H9" s="82">
        <f t="shared" si="2"/>
        <v>2.1975890022477036</v>
      </c>
      <c r="I9" s="40">
        <v>1579.9394500000001</v>
      </c>
      <c r="J9" s="171">
        <f t="shared" si="3"/>
        <v>0.47645891406734447</v>
      </c>
      <c r="K9" s="40">
        <v>1304.1083000000001</v>
      </c>
      <c r="L9" s="76">
        <f t="shared" si="4"/>
        <v>8.8467158725320356</v>
      </c>
    </row>
    <row r="10" spans="2:31" x14ac:dyDescent="0.2">
      <c r="B10" s="13" t="s">
        <v>13</v>
      </c>
      <c r="C10" s="45">
        <v>27610</v>
      </c>
      <c r="D10" s="201">
        <f>SUM(D6:D9)</f>
        <v>100.00000000000001</v>
      </c>
      <c r="E10" s="45">
        <v>3915769.7510000002</v>
      </c>
      <c r="F10" s="201">
        <f>SUM(F6:F9)</f>
        <v>100.00000000408605</v>
      </c>
      <c r="G10" s="45">
        <v>53715833.57</v>
      </c>
      <c r="H10" s="201">
        <f>SUM(H6:H9)</f>
        <v>99.999999985106825</v>
      </c>
      <c r="I10" s="45">
        <v>331600.35489999998</v>
      </c>
      <c r="J10" s="201">
        <f>SUM(J6:J9)</f>
        <v>100.00000001507841</v>
      </c>
      <c r="K10" s="45">
        <v>14741.15727</v>
      </c>
      <c r="L10" s="201">
        <f>SUM(L6:L9)</f>
        <v>100.00000003595375</v>
      </c>
    </row>
    <row r="11" spans="2:31" x14ac:dyDescent="0.2">
      <c r="Q11" s="197"/>
      <c r="R11" s="197"/>
      <c r="S11" s="129"/>
      <c r="T11" s="129"/>
    </row>
    <row r="12" spans="2:31" x14ac:dyDescent="0.2">
      <c r="Q12" s="197"/>
      <c r="R12" s="197"/>
      <c r="S12" s="197"/>
      <c r="T12" s="197"/>
    </row>
    <row r="13" spans="2:31" x14ac:dyDescent="0.2">
      <c r="Q13" s="197"/>
      <c r="R13" s="197"/>
      <c r="S13" s="197"/>
      <c r="T13" s="197"/>
    </row>
    <row r="14" spans="2:31" x14ac:dyDescent="0.2">
      <c r="Q14" s="197"/>
      <c r="R14" s="197"/>
      <c r="S14" s="197"/>
      <c r="T14" s="197"/>
    </row>
    <row r="19" spans="16:24" x14ac:dyDescent="0.2">
      <c r="W19" s="202"/>
    </row>
    <row r="20" spans="16:24" x14ac:dyDescent="0.2">
      <c r="W20" s="202"/>
    </row>
    <row r="21" spans="16:24" x14ac:dyDescent="0.2">
      <c r="W21" s="202"/>
    </row>
    <row r="22" spans="16:24" x14ac:dyDescent="0.2">
      <c r="W22" s="202"/>
    </row>
    <row r="23" spans="16:24" x14ac:dyDescent="0.2">
      <c r="P23" s="101"/>
      <c r="Q23" s="101"/>
      <c r="R23" s="101"/>
      <c r="S23" s="101"/>
      <c r="T23" s="101"/>
      <c r="U23" s="101"/>
      <c r="V23" s="101"/>
      <c r="W23" s="101"/>
      <c r="X23" s="101"/>
    </row>
    <row r="24" spans="16:24" x14ac:dyDescent="0.2">
      <c r="P24" s="101"/>
      <c r="Q24" s="194" t="s">
        <v>529</v>
      </c>
      <c r="R24" s="194" t="s">
        <v>530</v>
      </c>
      <c r="S24" s="194" t="s">
        <v>531</v>
      </c>
      <c r="T24" s="194" t="s">
        <v>532</v>
      </c>
      <c r="U24" s="244"/>
      <c r="V24" s="244"/>
      <c r="W24" s="101"/>
      <c r="X24" s="101"/>
    </row>
    <row r="25" spans="16:24" x14ac:dyDescent="0.2">
      <c r="P25" s="101" t="s">
        <v>219</v>
      </c>
      <c r="Q25" s="245">
        <f>D6</f>
        <v>45.284317276349149</v>
      </c>
      <c r="R25" s="245">
        <f>D7</f>
        <v>35.403839188699749</v>
      </c>
      <c r="S25" s="245">
        <f>D8</f>
        <v>1.9847881202462874</v>
      </c>
      <c r="T25" s="245">
        <f>D9</f>
        <v>17.327055414704816</v>
      </c>
      <c r="U25" s="101"/>
      <c r="V25" s="101"/>
      <c r="W25" s="101"/>
      <c r="X25" s="101"/>
    </row>
    <row r="26" spans="16:24" x14ac:dyDescent="0.2">
      <c r="P26" s="101" t="s">
        <v>221</v>
      </c>
      <c r="Q26" s="245">
        <f>F6</f>
        <v>82.484797686972072</v>
      </c>
      <c r="R26" s="245">
        <f>F7</f>
        <v>13.413578999783226</v>
      </c>
      <c r="S26" s="245">
        <f>F8</f>
        <v>3.2845999172232734</v>
      </c>
      <c r="T26" s="245">
        <f>F9</f>
        <v>0.81702340010746966</v>
      </c>
      <c r="U26" s="101"/>
      <c r="V26" s="101"/>
      <c r="W26" s="101"/>
      <c r="X26" s="101"/>
    </row>
    <row r="27" spans="16:24" x14ac:dyDescent="0.2">
      <c r="P27" s="101" t="s">
        <v>218</v>
      </c>
      <c r="Q27" s="245">
        <f>H6</f>
        <v>89.683458280921172</v>
      </c>
      <c r="R27" s="245">
        <f>H7</f>
        <v>4.7506037836582715</v>
      </c>
      <c r="S27" s="245">
        <f>H8</f>
        <v>3.3683489182796649</v>
      </c>
      <c r="T27" s="245">
        <f>H9</f>
        <v>2.1975890022477036</v>
      </c>
      <c r="U27" s="101"/>
      <c r="V27" s="101"/>
      <c r="W27" s="101"/>
      <c r="X27" s="101"/>
    </row>
    <row r="28" spans="16:24" x14ac:dyDescent="0.2">
      <c r="P28" s="101" t="s">
        <v>217</v>
      </c>
      <c r="Q28" s="243">
        <f>J6</f>
        <v>83.371950335629762</v>
      </c>
      <c r="R28" s="243">
        <f>J7</f>
        <v>12.795036667797005</v>
      </c>
      <c r="S28" s="243">
        <f>J8</f>
        <v>3.3565540975842909</v>
      </c>
      <c r="T28" s="243">
        <f>J9</f>
        <v>0.47645891406734447</v>
      </c>
      <c r="U28" s="101"/>
      <c r="V28" s="101"/>
      <c r="W28" s="101"/>
      <c r="X28" s="101"/>
    </row>
    <row r="29" spans="16:24" x14ac:dyDescent="0.2">
      <c r="P29" s="101" t="s">
        <v>216</v>
      </c>
      <c r="Q29" s="245">
        <f>L6</f>
        <v>69.467954872446725</v>
      </c>
      <c r="R29" s="245">
        <f>L7</f>
        <v>20.640270321191682</v>
      </c>
      <c r="S29" s="245">
        <f>L8</f>
        <v>1.0450589697833135</v>
      </c>
      <c r="T29" s="245">
        <f>L9</f>
        <v>8.8467158725320356</v>
      </c>
      <c r="U29" s="101"/>
      <c r="V29" s="101"/>
      <c r="W29" s="101"/>
      <c r="X29" s="101"/>
    </row>
    <row r="30" spans="16:24" x14ac:dyDescent="0.2">
      <c r="P30" s="101"/>
      <c r="Q30" s="101"/>
      <c r="R30" s="101"/>
      <c r="S30" s="101"/>
      <c r="T30" s="101"/>
      <c r="U30" s="101"/>
      <c r="V30" s="101"/>
      <c r="W30" s="101"/>
      <c r="X30" s="101"/>
    </row>
    <row r="31" spans="16:24" x14ac:dyDescent="0.2">
      <c r="P31" s="101"/>
      <c r="Q31" s="101"/>
      <c r="R31" s="101"/>
      <c r="S31" s="101"/>
      <c r="T31" s="101"/>
      <c r="U31" s="101"/>
      <c r="V31" s="101"/>
      <c r="W31" s="101"/>
      <c r="X31" s="101"/>
    </row>
    <row r="32" spans="16:24" x14ac:dyDescent="0.2">
      <c r="P32" s="232"/>
      <c r="Q32" s="232"/>
      <c r="R32" s="232"/>
      <c r="S32" s="232"/>
      <c r="T32" s="232"/>
      <c r="U32" s="232"/>
      <c r="V32" s="232"/>
      <c r="W32" s="232"/>
    </row>
  </sheetData>
  <mergeCells count="7">
    <mergeCell ref="K4:L4"/>
    <mergeCell ref="B1:L1"/>
    <mergeCell ref="E4:F4"/>
    <mergeCell ref="C4:D4"/>
    <mergeCell ref="G4:H4"/>
    <mergeCell ref="B4:B5"/>
    <mergeCell ref="I4:J4"/>
  </mergeCells>
  <pageMargins left="0.78740157480314965" right="0.78740157480314965" top="0.98425196850393704" bottom="0.98425196850393704" header="0.51181102362204722" footer="0.51181102362204722"/>
  <pageSetup paperSize="9" scale="85" fitToWidth="0" orientation="landscape" r:id="rId1"/>
  <headerFooter alignWithMargins="0"/>
  <rowBreaks count="1" manualBreakCount="1">
    <brk id="41" max="1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1" tint="0.34998626667073579"/>
  </sheetPr>
  <dimension ref="B1:AF63"/>
  <sheetViews>
    <sheetView view="pageBreakPreview" zoomScaleNormal="100" zoomScaleSheetLayoutView="100" zoomScalePageLayoutView="70" workbookViewId="0">
      <selection activeCell="B1" sqref="B1:N1"/>
    </sheetView>
  </sheetViews>
  <sheetFormatPr baseColWidth="10" defaultRowHeight="12.75" x14ac:dyDescent="0.2"/>
  <cols>
    <col min="1" max="1" width="2" style="177" customWidth="1"/>
    <col min="2" max="2" width="6.42578125" style="177" customWidth="1"/>
    <col min="3" max="3" width="11.42578125" style="177" customWidth="1"/>
    <col min="4" max="4" width="13.5703125" style="177" customWidth="1"/>
    <col min="5" max="11" width="11.42578125" style="177" customWidth="1"/>
    <col min="12" max="14" width="13.7109375" style="177" customWidth="1"/>
    <col min="15" max="17" width="11.42578125" style="177" customWidth="1"/>
    <col min="18" max="16384" width="11.42578125" style="177"/>
  </cols>
  <sheetData>
    <row r="1" spans="2:32" s="14" customFormat="1" ht="15.75" x14ac:dyDescent="0.2">
      <c r="B1" s="269" t="str">
        <f>Inhaltsverzeichnis!B24&amp;" "&amp;Inhaltsverzeichnis!C24&amp;" "&amp;Inhaltsverzeichnis!E24</f>
        <v>Tabelle 3: Steuerpflichtige, Steuerfaktoren und Steuern, 2001 – 2014, in 1’000 Franken</v>
      </c>
      <c r="C1" s="269"/>
      <c r="D1" s="269"/>
      <c r="E1" s="269"/>
      <c r="F1" s="269"/>
      <c r="G1" s="269"/>
      <c r="H1" s="269"/>
      <c r="I1" s="269"/>
      <c r="J1" s="269"/>
      <c r="K1" s="269"/>
      <c r="L1" s="269"/>
      <c r="M1" s="269"/>
      <c r="N1" s="269"/>
      <c r="O1" s="221"/>
      <c r="P1" s="221"/>
      <c r="Q1" s="221"/>
      <c r="R1" s="221"/>
      <c r="S1" s="221"/>
      <c r="T1" s="221"/>
      <c r="U1" s="221"/>
      <c r="V1" s="221"/>
      <c r="W1" s="221"/>
      <c r="X1" s="176"/>
      <c r="Y1" s="176"/>
      <c r="Z1" s="176"/>
      <c r="AA1" s="176"/>
      <c r="AB1" s="176"/>
      <c r="AC1" s="176"/>
      <c r="AD1" s="176"/>
      <c r="AE1" s="176"/>
      <c r="AF1" s="176"/>
    </row>
    <row r="2" spans="2:32" x14ac:dyDescent="0.2">
      <c r="B2" s="143"/>
    </row>
    <row r="4" spans="2:32" s="101" customFormat="1" ht="25.5" customHeight="1" x14ac:dyDescent="0.2">
      <c r="B4" s="283" t="s">
        <v>19</v>
      </c>
      <c r="C4" s="287" t="s">
        <v>220</v>
      </c>
      <c r="D4" s="281"/>
      <c r="E4" s="282"/>
      <c r="F4" s="280" t="s">
        <v>499</v>
      </c>
      <c r="G4" s="281"/>
      <c r="H4" s="282"/>
      <c r="I4" s="280" t="s">
        <v>224</v>
      </c>
      <c r="J4" s="281"/>
      <c r="K4" s="282"/>
      <c r="L4" s="277" t="s">
        <v>260</v>
      </c>
      <c r="M4" s="277" t="s">
        <v>399</v>
      </c>
      <c r="N4" s="277" t="s">
        <v>575</v>
      </c>
    </row>
    <row r="5" spans="2:32" s="101" customFormat="1" x14ac:dyDescent="0.2">
      <c r="B5" s="286"/>
      <c r="C5" s="283" t="s">
        <v>411</v>
      </c>
      <c r="D5" s="280" t="s">
        <v>423</v>
      </c>
      <c r="E5" s="285"/>
      <c r="F5" s="283" t="s">
        <v>13</v>
      </c>
      <c r="G5" s="280" t="s">
        <v>423</v>
      </c>
      <c r="H5" s="285"/>
      <c r="I5" s="283" t="s">
        <v>13</v>
      </c>
      <c r="J5" s="280" t="s">
        <v>423</v>
      </c>
      <c r="K5" s="285"/>
      <c r="L5" s="278"/>
      <c r="M5" s="278"/>
      <c r="N5" s="278"/>
    </row>
    <row r="6" spans="2:32" s="101" customFormat="1" x14ac:dyDescent="0.2">
      <c r="B6" s="284"/>
      <c r="C6" s="284"/>
      <c r="D6" s="118" t="s">
        <v>14</v>
      </c>
      <c r="E6" s="118" t="s">
        <v>15</v>
      </c>
      <c r="F6" s="284"/>
      <c r="G6" s="118" t="s">
        <v>14</v>
      </c>
      <c r="H6" s="118" t="s">
        <v>15</v>
      </c>
      <c r="I6" s="284"/>
      <c r="J6" s="118" t="s">
        <v>14</v>
      </c>
      <c r="K6" s="118" t="s">
        <v>15</v>
      </c>
      <c r="L6" s="279"/>
      <c r="M6" s="279"/>
      <c r="N6" s="279"/>
    </row>
    <row r="7" spans="2:32" x14ac:dyDescent="0.2">
      <c r="B7" s="74">
        <v>2001</v>
      </c>
      <c r="C7" s="75">
        <v>13969</v>
      </c>
      <c r="D7" s="75">
        <v>12316</v>
      </c>
      <c r="E7" s="100">
        <f>D7/C7*100</f>
        <v>88.166654735485722</v>
      </c>
      <c r="F7" s="75">
        <v>2287149</v>
      </c>
      <c r="G7" s="75">
        <v>896347</v>
      </c>
      <c r="H7" s="100">
        <f>G7/F7*100</f>
        <v>39.190581811679081</v>
      </c>
      <c r="I7" s="75">
        <v>215733</v>
      </c>
      <c r="J7" s="75">
        <v>62744</v>
      </c>
      <c r="K7" s="100">
        <f>J7/I7*100</f>
        <v>29.084099326482271</v>
      </c>
      <c r="L7" s="75">
        <v>19703146</v>
      </c>
      <c r="M7" s="75">
        <v>55114</v>
      </c>
      <c r="N7" s="75">
        <v>270847</v>
      </c>
    </row>
    <row r="8" spans="2:32" x14ac:dyDescent="0.2">
      <c r="B8" s="74">
        <v>2002</v>
      </c>
      <c r="C8" s="75">
        <v>14499</v>
      </c>
      <c r="D8" s="75">
        <v>13101</v>
      </c>
      <c r="E8" s="100">
        <f>D8/C8*100</f>
        <v>90.35795572108421</v>
      </c>
      <c r="F8" s="75">
        <v>1528595.5089999991</v>
      </c>
      <c r="G8" s="75">
        <v>643045.37700000149</v>
      </c>
      <c r="H8" s="100">
        <f>G8/F8*100</f>
        <v>42.067726433442104</v>
      </c>
      <c r="I8" s="75">
        <v>142423.69435000056</v>
      </c>
      <c r="J8" s="75">
        <v>45013.178699999866</v>
      </c>
      <c r="K8" s="100">
        <f>J8/I8*100</f>
        <v>31.605119432853478</v>
      </c>
      <c r="L8" s="75">
        <v>19729503.953999866</v>
      </c>
      <c r="M8" s="75">
        <v>56461.116983333573</v>
      </c>
      <c r="N8" s="75">
        <v>198884.81133333422</v>
      </c>
      <c r="P8" s="263"/>
    </row>
    <row r="9" spans="2:32" x14ac:dyDescent="0.2">
      <c r="B9" s="74">
        <v>2003</v>
      </c>
      <c r="C9" s="75">
        <v>14938</v>
      </c>
      <c r="D9" s="75">
        <v>13468</v>
      </c>
      <c r="E9" s="100">
        <f t="shared" ref="E9:E17" si="0">D9/C9*100</f>
        <v>90.1593252108716</v>
      </c>
      <c r="F9" s="75">
        <v>1710893</v>
      </c>
      <c r="G9" s="75">
        <v>668572</v>
      </c>
      <c r="H9" s="100">
        <f t="shared" ref="H9:H17" si="1">G9/F9*100</f>
        <v>39.077370706408878</v>
      </c>
      <c r="I9" s="75">
        <v>161455</v>
      </c>
      <c r="J9" s="75">
        <v>46800</v>
      </c>
      <c r="K9" s="100">
        <f t="shared" ref="K9:K17" si="2">J9/I9*100</f>
        <v>28.986404880616888</v>
      </c>
      <c r="L9" s="75">
        <v>20808122</v>
      </c>
      <c r="M9" s="75">
        <v>58841</v>
      </c>
      <c r="N9" s="75">
        <v>220297</v>
      </c>
      <c r="P9" s="261"/>
    </row>
    <row r="10" spans="2:32" x14ac:dyDescent="0.2">
      <c r="B10" s="74">
        <v>2004</v>
      </c>
      <c r="C10" s="75">
        <v>15410</v>
      </c>
      <c r="D10" s="75">
        <v>13861</v>
      </c>
      <c r="E10" s="100">
        <f t="shared" si="0"/>
        <v>89.948085658663203</v>
      </c>
      <c r="F10" s="75">
        <v>1926896.1920000047</v>
      </c>
      <c r="G10" s="75">
        <v>694971.55400000198</v>
      </c>
      <c r="H10" s="100">
        <f t="shared" si="1"/>
        <v>36.066891246417512</v>
      </c>
      <c r="I10" s="75">
        <v>184159.71919999921</v>
      </c>
      <c r="J10" s="75">
        <v>48648.008199999786</v>
      </c>
      <c r="K10" s="100">
        <f t="shared" si="2"/>
        <v>26.416204592040881</v>
      </c>
      <c r="L10" s="75">
        <v>21710443.915000159</v>
      </c>
      <c r="M10" s="75">
        <v>60641.329438888701</v>
      </c>
      <c r="N10" s="75">
        <v>244801.04863889018</v>
      </c>
      <c r="P10" s="262"/>
    </row>
    <row r="11" spans="2:32" x14ac:dyDescent="0.2">
      <c r="B11" s="74">
        <v>2005</v>
      </c>
      <c r="C11" s="75">
        <v>15827</v>
      </c>
      <c r="D11" s="75">
        <v>14108</v>
      </c>
      <c r="E11" s="100">
        <f t="shared" si="0"/>
        <v>89.138813420104881</v>
      </c>
      <c r="F11" s="75">
        <v>2417954</v>
      </c>
      <c r="G11" s="75">
        <v>772736</v>
      </c>
      <c r="H11" s="100">
        <f t="shared" si="1"/>
        <v>31.958258924694182</v>
      </c>
      <c r="I11" s="75">
        <v>235066</v>
      </c>
      <c r="J11" s="75">
        <v>54092</v>
      </c>
      <c r="K11" s="100">
        <f t="shared" si="2"/>
        <v>23.011409561569941</v>
      </c>
      <c r="L11" s="75">
        <v>21887669</v>
      </c>
      <c r="M11" s="75">
        <v>60409</v>
      </c>
      <c r="N11" s="75">
        <v>295474</v>
      </c>
      <c r="P11" s="261"/>
    </row>
    <row r="12" spans="2:32" x14ac:dyDescent="0.2">
      <c r="B12" s="74">
        <v>2006</v>
      </c>
      <c r="C12" s="75">
        <v>16441</v>
      </c>
      <c r="D12" s="75">
        <v>14505</v>
      </c>
      <c r="E12" s="100">
        <f t="shared" si="0"/>
        <v>88.224560549844895</v>
      </c>
      <c r="F12" s="75">
        <v>2823305.6480000024</v>
      </c>
      <c r="G12" s="75">
        <v>829553.21000000485</v>
      </c>
      <c r="H12" s="100">
        <f t="shared" si="1"/>
        <v>29.382338061330728</v>
      </c>
      <c r="I12" s="75">
        <v>277381.49480000115</v>
      </c>
      <c r="J12" s="75">
        <v>58068.727149999679</v>
      </c>
      <c r="K12" s="100">
        <f t="shared" si="2"/>
        <v>20.934607476922228</v>
      </c>
      <c r="L12" s="75">
        <v>23522321.879000086</v>
      </c>
      <c r="M12" s="75">
        <v>64527.618338889042</v>
      </c>
      <c r="N12" s="75">
        <v>341909.11313889053</v>
      </c>
    </row>
    <row r="13" spans="2:32" x14ac:dyDescent="0.2">
      <c r="B13" s="74">
        <v>2007</v>
      </c>
      <c r="C13" s="75">
        <v>17086</v>
      </c>
      <c r="D13" s="75">
        <v>14805</v>
      </c>
      <c r="E13" s="100">
        <f t="shared" si="0"/>
        <v>86.649888797846188</v>
      </c>
      <c r="F13" s="75">
        <v>3424294</v>
      </c>
      <c r="G13" s="75">
        <v>971415</v>
      </c>
      <c r="H13" s="100">
        <f t="shared" si="1"/>
        <v>28.368329354897682</v>
      </c>
      <c r="I13" s="75">
        <v>337816</v>
      </c>
      <c r="J13" s="75">
        <v>67999</v>
      </c>
      <c r="K13" s="100">
        <f t="shared" si="2"/>
        <v>20.129005138892179</v>
      </c>
      <c r="L13" s="75">
        <v>24789956</v>
      </c>
      <c r="M13" s="75">
        <v>33762</v>
      </c>
      <c r="N13" s="75">
        <v>371578</v>
      </c>
    </row>
    <row r="14" spans="2:32" x14ac:dyDescent="0.2">
      <c r="B14" s="74">
        <v>2008</v>
      </c>
      <c r="C14" s="75">
        <v>17781</v>
      </c>
      <c r="D14" s="75">
        <v>15420</v>
      </c>
      <c r="E14" s="100">
        <f t="shared" si="0"/>
        <v>86.721781677071036</v>
      </c>
      <c r="F14" s="75">
        <v>3210680.9510000017</v>
      </c>
      <c r="G14" s="75">
        <v>963633.7980000074</v>
      </c>
      <c r="H14" s="100">
        <f t="shared" si="1"/>
        <v>30.013377620092495</v>
      </c>
      <c r="I14" s="75">
        <v>314629.55315000098</v>
      </c>
      <c r="J14" s="75">
        <v>67454.365799999898</v>
      </c>
      <c r="K14" s="100">
        <f t="shared" si="2"/>
        <v>21.439297460986044</v>
      </c>
      <c r="L14" s="75">
        <v>26298037.268999908</v>
      </c>
      <c r="M14" s="75">
        <v>35751.341861111228</v>
      </c>
      <c r="N14" s="75">
        <v>350380.8950111114</v>
      </c>
    </row>
    <row r="15" spans="2:32" x14ac:dyDescent="0.2">
      <c r="B15" s="74">
        <v>2009</v>
      </c>
      <c r="C15" s="75">
        <v>18430</v>
      </c>
      <c r="D15" s="75">
        <v>16137</v>
      </c>
      <c r="E15" s="100">
        <f t="shared" si="0"/>
        <v>87.558328811720017</v>
      </c>
      <c r="F15" s="75">
        <v>3672141</v>
      </c>
      <c r="G15" s="75">
        <v>485146</v>
      </c>
      <c r="H15" s="100">
        <f t="shared" si="1"/>
        <v>13.211529731565319</v>
      </c>
      <c r="I15" s="75">
        <v>315938</v>
      </c>
      <c r="J15" s="75">
        <v>29109</v>
      </c>
      <c r="K15" s="100">
        <f t="shared" si="2"/>
        <v>9.2135165760370707</v>
      </c>
      <c r="L15" s="75">
        <v>26945233</v>
      </c>
      <c r="M15" s="75">
        <v>12073</v>
      </c>
      <c r="N15" s="75">
        <v>328011</v>
      </c>
    </row>
    <row r="16" spans="2:32" x14ac:dyDescent="0.2">
      <c r="B16" s="74">
        <v>2010</v>
      </c>
      <c r="C16" s="75">
        <v>19096</v>
      </c>
      <c r="D16" s="75">
        <v>16551</v>
      </c>
      <c r="E16" s="100">
        <f t="shared" si="0"/>
        <v>86.672601591956436</v>
      </c>
      <c r="F16" s="75">
        <v>3497960.7460000259</v>
      </c>
      <c r="G16" s="75">
        <v>536036.41099999798</v>
      </c>
      <c r="H16" s="100">
        <f t="shared" si="1"/>
        <v>15.324254613576329</v>
      </c>
      <c r="I16" s="75">
        <v>298735.3648000008</v>
      </c>
      <c r="J16" s="75">
        <v>32162.176150000025</v>
      </c>
      <c r="K16" s="100">
        <f t="shared" si="2"/>
        <v>10.766109386323295</v>
      </c>
      <c r="L16" s="75">
        <v>26800372.457000189</v>
      </c>
      <c r="M16" s="75">
        <v>11408.878861111132</v>
      </c>
      <c r="N16" s="75">
        <v>310144.24366111349</v>
      </c>
    </row>
    <row r="17" spans="2:20" x14ac:dyDescent="0.2">
      <c r="B17" s="74">
        <v>2011</v>
      </c>
      <c r="C17" s="75">
        <v>19900</v>
      </c>
      <c r="D17" s="75">
        <v>17183</v>
      </c>
      <c r="E17" s="100">
        <f t="shared" si="0"/>
        <v>86.346733668341713</v>
      </c>
      <c r="F17" s="75">
        <v>3872757</v>
      </c>
      <c r="G17" s="75">
        <v>570909</v>
      </c>
      <c r="H17" s="100">
        <f t="shared" si="1"/>
        <v>14.741668532262675</v>
      </c>
      <c r="I17" s="75">
        <v>331421</v>
      </c>
      <c r="J17" s="75">
        <v>34255</v>
      </c>
      <c r="K17" s="100">
        <f t="shared" si="2"/>
        <v>10.335796464315781</v>
      </c>
      <c r="L17" s="75">
        <v>28036006</v>
      </c>
      <c r="M17" s="75">
        <v>11835.107077999999</v>
      </c>
      <c r="N17" s="75">
        <v>343256</v>
      </c>
    </row>
    <row r="18" spans="2:20" s="180" customFormat="1" x14ac:dyDescent="0.2">
      <c r="B18" s="74">
        <v>2012</v>
      </c>
      <c r="C18" s="75">
        <v>20628</v>
      </c>
      <c r="D18" s="75">
        <v>17721</v>
      </c>
      <c r="E18" s="100">
        <f t="shared" ref="E18" si="3">D18/C18*100</f>
        <v>85.907504363001735</v>
      </c>
      <c r="F18" s="75">
        <v>3546528.2130000368</v>
      </c>
      <c r="G18" s="75">
        <v>599846.35799999989</v>
      </c>
      <c r="H18" s="100">
        <f t="shared" ref="H18" si="4">G18/F18*100</f>
        <v>16.91362149048252</v>
      </c>
      <c r="I18" s="75">
        <v>301192.14099999657</v>
      </c>
      <c r="J18" s="75">
        <v>35990.773299999841</v>
      </c>
      <c r="K18" s="100">
        <f t="shared" ref="K18" si="5">J18/I18*100</f>
        <v>11.949439709982423</v>
      </c>
      <c r="L18" s="75">
        <v>29110741.698999912</v>
      </c>
      <c r="M18" s="75">
        <v>11832.297686736129</v>
      </c>
      <c r="N18" s="75">
        <v>313024.43868673511</v>
      </c>
    </row>
    <row r="19" spans="2:20" x14ac:dyDescent="0.2">
      <c r="B19" s="74">
        <v>2013</v>
      </c>
      <c r="C19" s="75">
        <v>21429</v>
      </c>
      <c r="D19" s="75">
        <v>18376</v>
      </c>
      <c r="E19" s="100">
        <f t="shared" ref="E19:E20" si="6">D19/C19*100</f>
        <v>85.752951607634515</v>
      </c>
      <c r="F19" s="75">
        <v>3893565.8250000002</v>
      </c>
      <c r="G19" s="75">
        <v>622278.19799999997</v>
      </c>
      <c r="H19" s="100">
        <f t="shared" ref="H19:H20" si="7">G19/F19*100</f>
        <v>15.982218510457569</v>
      </c>
      <c r="I19" s="75">
        <v>331752.57199999801</v>
      </c>
      <c r="J19" s="75">
        <v>37336.6852</v>
      </c>
      <c r="K19" s="100">
        <f t="shared" ref="K19:K20" si="8">J19/I19*100</f>
        <v>11.254377012034205</v>
      </c>
      <c r="L19" s="75">
        <v>31070365.460999802</v>
      </c>
      <c r="M19" s="75">
        <v>11391.4607443611</v>
      </c>
      <c r="N19" s="75">
        <v>343144.03274436097</v>
      </c>
    </row>
    <row r="20" spans="2:20" x14ac:dyDescent="0.2">
      <c r="B20" s="74">
        <v>2014</v>
      </c>
      <c r="C20" s="75">
        <v>22254</v>
      </c>
      <c r="D20" s="75">
        <v>19106</v>
      </c>
      <c r="E20" s="100">
        <f t="shared" si="6"/>
        <v>85.854228453311762</v>
      </c>
      <c r="F20" s="75">
        <v>3859932.5329999984</v>
      </c>
      <c r="G20" s="75">
        <v>650204.63599999773</v>
      </c>
      <c r="H20" s="100">
        <f t="shared" si="7"/>
        <v>16.84497411395553</v>
      </c>
      <c r="I20" s="75">
        <v>327887.78149999637</v>
      </c>
      <c r="J20" s="75">
        <v>39012.271099999809</v>
      </c>
      <c r="K20" s="100">
        <f t="shared" si="8"/>
        <v>11.898055768205024</v>
      </c>
      <c r="L20" s="75">
        <v>31763337.98</v>
      </c>
      <c r="M20" s="75">
        <v>11389.554270000001</v>
      </c>
      <c r="N20" s="75">
        <v>339277.3358</v>
      </c>
    </row>
    <row r="25" spans="2:20" x14ac:dyDescent="0.2">
      <c r="P25" s="241" t="s">
        <v>19</v>
      </c>
      <c r="Q25" s="145" t="s">
        <v>219</v>
      </c>
      <c r="R25" s="145" t="s">
        <v>221</v>
      </c>
      <c r="S25" s="145" t="s">
        <v>218</v>
      </c>
      <c r="T25" s="145" t="s">
        <v>481</v>
      </c>
    </row>
    <row r="26" spans="2:20" x14ac:dyDescent="0.2">
      <c r="O26" s="179"/>
      <c r="P26" s="145">
        <v>2001</v>
      </c>
      <c r="Q26" s="242">
        <v>100</v>
      </c>
      <c r="R26" s="242">
        <v>100</v>
      </c>
      <c r="S26" s="242">
        <v>100</v>
      </c>
      <c r="T26" s="242">
        <v>100</v>
      </c>
    </row>
    <row r="27" spans="2:20" x14ac:dyDescent="0.2">
      <c r="O27" s="179"/>
      <c r="P27" s="145">
        <v>2002</v>
      </c>
      <c r="Q27" s="242">
        <v>103.794115541556</v>
      </c>
      <c r="R27" s="242">
        <v>66.834124055756746</v>
      </c>
      <c r="S27" s="242">
        <v>100.13377559096399</v>
      </c>
      <c r="T27" s="242">
        <v>73.430687141788766</v>
      </c>
    </row>
    <row r="28" spans="2:20" x14ac:dyDescent="0.2">
      <c r="O28" s="179"/>
      <c r="P28" s="145">
        <v>2003</v>
      </c>
      <c r="Q28" s="242">
        <v>106.93678860333596</v>
      </c>
      <c r="R28" s="242">
        <v>74.804614828329946</v>
      </c>
      <c r="S28" s="242">
        <v>105.60811963734116</v>
      </c>
      <c r="T28" s="242">
        <v>81.336169291181022</v>
      </c>
    </row>
    <row r="29" spans="2:20" x14ac:dyDescent="0.2">
      <c r="O29" s="179"/>
      <c r="P29" s="145">
        <v>2004</v>
      </c>
      <c r="Q29" s="242">
        <v>110.31569904789175</v>
      </c>
      <c r="R29" s="242">
        <v>84.248818070007687</v>
      </c>
      <c r="S29" s="242">
        <v>110.18770301960916</v>
      </c>
      <c r="T29" s="242">
        <v>90.383519740482853</v>
      </c>
    </row>
    <row r="30" spans="2:20" x14ac:dyDescent="0.2">
      <c r="O30" s="179"/>
      <c r="P30" s="145">
        <v>2005</v>
      </c>
      <c r="Q30" s="242">
        <v>113.30088052115399</v>
      </c>
      <c r="R30" s="242">
        <v>105.71912892426336</v>
      </c>
      <c r="S30" s="242">
        <v>111.08717866679767</v>
      </c>
      <c r="T30" s="242">
        <v>109.09266311710297</v>
      </c>
    </row>
    <row r="31" spans="2:20" x14ac:dyDescent="0.2">
      <c r="O31" s="179"/>
      <c r="P31" s="145">
        <v>2006</v>
      </c>
      <c r="Q31" s="242">
        <v>117.69632758250413</v>
      </c>
      <c r="R31" s="242">
        <v>123.44215440270835</v>
      </c>
      <c r="S31" s="242">
        <v>119.38358473311825</v>
      </c>
      <c r="T31" s="242">
        <v>126.23699608528428</v>
      </c>
    </row>
    <row r="32" spans="2:20" x14ac:dyDescent="0.2">
      <c r="O32" s="179"/>
      <c r="P32" s="145">
        <v>2007</v>
      </c>
      <c r="Q32" s="242">
        <v>122.31369460949244</v>
      </c>
      <c r="R32" s="242">
        <v>149.71888582685256</v>
      </c>
      <c r="S32" s="242">
        <v>125.81724766187085</v>
      </c>
      <c r="T32" s="242">
        <v>137.19092554679497</v>
      </c>
    </row>
    <row r="33" spans="15:20" x14ac:dyDescent="0.2">
      <c r="O33" s="179"/>
      <c r="P33" s="145">
        <v>2008</v>
      </c>
      <c r="Q33" s="242">
        <v>127.28899706492949</v>
      </c>
      <c r="R33" s="242">
        <v>140.37917949377149</v>
      </c>
      <c r="S33" s="242">
        <v>133.47125885378915</v>
      </c>
      <c r="T33" s="242">
        <v>129.36488086666878</v>
      </c>
    </row>
    <row r="34" spans="15:20" x14ac:dyDescent="0.2">
      <c r="O34" s="179"/>
      <c r="P34" s="145">
        <v>2009</v>
      </c>
      <c r="Q34" s="242">
        <v>131.93499892619371</v>
      </c>
      <c r="R34" s="242">
        <v>160.55539013855241</v>
      </c>
      <c r="S34" s="242">
        <v>136.75599317997239</v>
      </c>
      <c r="T34" s="242">
        <v>121.10579649513338</v>
      </c>
    </row>
    <row r="35" spans="15:20" x14ac:dyDescent="0.2">
      <c r="O35" s="179"/>
      <c r="P35" s="145">
        <v>2010</v>
      </c>
      <c r="Q35" s="242">
        <v>136.70269883313051</v>
      </c>
      <c r="R35" s="242">
        <v>152.93978424667699</v>
      </c>
      <c r="S35" s="242">
        <v>136.0207778849134</v>
      </c>
      <c r="T35" s="242">
        <v>114.50902062654511</v>
      </c>
    </row>
    <row r="36" spans="15:20" x14ac:dyDescent="0.2">
      <c r="O36" s="179"/>
      <c r="P36" s="145">
        <v>2011</v>
      </c>
      <c r="Q36" s="242">
        <v>142.45830052258572</v>
      </c>
      <c r="R36" s="242">
        <v>169.3268354619664</v>
      </c>
      <c r="S36" s="242">
        <v>142.29202866384995</v>
      </c>
      <c r="T36" s="242">
        <v>126.73427118632443</v>
      </c>
    </row>
    <row r="37" spans="15:20" x14ac:dyDescent="0.2">
      <c r="O37" s="179"/>
      <c r="P37" s="145">
        <v>2012</v>
      </c>
      <c r="Q37" s="242">
        <f>C18/C7*100</f>
        <v>147.6698403607989</v>
      </c>
      <c r="R37" s="242">
        <f>F18/F7*100</f>
        <v>155.06327803741851</v>
      </c>
      <c r="S37" s="242">
        <f>L18/L7*100</f>
        <v>147.74666796358261</v>
      </c>
      <c r="T37" s="242">
        <f>N18/N7*100</f>
        <v>115.57242232209886</v>
      </c>
    </row>
    <row r="38" spans="15:20" x14ac:dyDescent="0.2">
      <c r="O38" s="179"/>
      <c r="P38" s="145">
        <v>2013</v>
      </c>
      <c r="Q38" s="242">
        <f>C19/C7*100</f>
        <v>153.40396592454721</v>
      </c>
      <c r="R38" s="242">
        <f>F19/F7*100</f>
        <v>170.23664942686287</v>
      </c>
      <c r="S38" s="242">
        <f>L19/L7*100</f>
        <v>157.69240841538604</v>
      </c>
      <c r="T38" s="242">
        <f>N19/N7*100</f>
        <v>126.69294204638079</v>
      </c>
    </row>
    <row r="39" spans="15:20" x14ac:dyDescent="0.2">
      <c r="O39" s="179"/>
      <c r="P39" s="101">
        <v>2014</v>
      </c>
      <c r="Q39" s="243">
        <f>100/C7*C20</f>
        <v>159.30990049395089</v>
      </c>
      <c r="R39" s="242">
        <f>100/F7*F20</f>
        <v>168.76611593735248</v>
      </c>
      <c r="S39" s="242">
        <f>100/L7*L20</f>
        <v>161.20947375611996</v>
      </c>
      <c r="T39" s="242">
        <f>100/N7*N20</f>
        <v>125.26531059971128</v>
      </c>
    </row>
    <row r="40" spans="15:20" x14ac:dyDescent="0.2">
      <c r="O40" s="179"/>
    </row>
    <row r="41" spans="15:20" x14ac:dyDescent="0.2">
      <c r="O41" s="179"/>
    </row>
    <row r="42" spans="15:20" x14ac:dyDescent="0.2">
      <c r="O42" s="179"/>
    </row>
    <row r="43" spans="15:20" x14ac:dyDescent="0.2">
      <c r="O43" s="179"/>
    </row>
    <row r="44" spans="15:20" x14ac:dyDescent="0.2">
      <c r="O44" s="179"/>
    </row>
    <row r="45" spans="15:20" x14ac:dyDescent="0.2">
      <c r="O45" s="179"/>
    </row>
    <row r="46" spans="15:20" x14ac:dyDescent="0.2">
      <c r="O46" s="179"/>
    </row>
    <row r="47" spans="15:20" x14ac:dyDescent="0.2">
      <c r="O47" s="179"/>
    </row>
    <row r="49" spans="16:20" x14ac:dyDescent="0.2">
      <c r="P49" s="174"/>
      <c r="Q49" s="174"/>
      <c r="R49" s="174"/>
      <c r="S49" s="174"/>
      <c r="T49" s="174"/>
    </row>
    <row r="50" spans="16:20" x14ac:dyDescent="0.2">
      <c r="P50" s="174"/>
      <c r="Q50" s="174"/>
      <c r="R50" s="174"/>
      <c r="S50" s="174"/>
      <c r="T50" s="174"/>
    </row>
    <row r="51" spans="16:20" x14ac:dyDescent="0.2">
      <c r="P51" s="174"/>
      <c r="Q51" s="174"/>
      <c r="R51" s="174"/>
      <c r="S51" s="174"/>
      <c r="T51" s="174"/>
    </row>
    <row r="52" spans="16:20" x14ac:dyDescent="0.2">
      <c r="Q52" s="174"/>
      <c r="R52" s="174"/>
      <c r="S52" s="174"/>
      <c r="T52" s="174"/>
    </row>
    <row r="53" spans="16:20" x14ac:dyDescent="0.2">
      <c r="Q53" s="174"/>
      <c r="R53" s="174"/>
      <c r="S53" s="174"/>
      <c r="T53" s="174"/>
    </row>
    <row r="54" spans="16:20" x14ac:dyDescent="0.2">
      <c r="Q54" s="174"/>
      <c r="R54" s="174"/>
      <c r="S54" s="174"/>
      <c r="T54" s="174"/>
    </row>
    <row r="55" spans="16:20" x14ac:dyDescent="0.2">
      <c r="Q55" s="174"/>
      <c r="R55" s="174"/>
      <c r="S55" s="174"/>
      <c r="T55" s="174"/>
    </row>
    <row r="56" spans="16:20" x14ac:dyDescent="0.2">
      <c r="Q56" s="174"/>
      <c r="R56" s="174"/>
      <c r="S56" s="174"/>
      <c r="T56" s="174"/>
    </row>
    <row r="57" spans="16:20" x14ac:dyDescent="0.2">
      <c r="Q57" s="174"/>
      <c r="R57" s="174"/>
      <c r="S57" s="174"/>
      <c r="T57" s="174"/>
    </row>
    <row r="58" spans="16:20" x14ac:dyDescent="0.2">
      <c r="Q58" s="174"/>
      <c r="R58" s="174"/>
      <c r="S58" s="174"/>
      <c r="T58" s="174"/>
    </row>
    <row r="59" spans="16:20" x14ac:dyDescent="0.2">
      <c r="Q59" s="174"/>
      <c r="R59" s="174"/>
      <c r="S59" s="174"/>
      <c r="T59" s="174"/>
    </row>
    <row r="60" spans="16:20" x14ac:dyDescent="0.2">
      <c r="Q60" s="174"/>
      <c r="R60" s="174"/>
      <c r="S60" s="174"/>
      <c r="T60" s="174"/>
    </row>
    <row r="61" spans="16:20" x14ac:dyDescent="0.2">
      <c r="Q61" s="174"/>
      <c r="R61" s="174"/>
      <c r="S61" s="174"/>
      <c r="T61" s="174"/>
    </row>
    <row r="62" spans="16:20" x14ac:dyDescent="0.2">
      <c r="Q62" s="174"/>
      <c r="R62" s="174"/>
      <c r="S62" s="174"/>
      <c r="T62" s="174"/>
    </row>
    <row r="63" spans="16:20" x14ac:dyDescent="0.2">
      <c r="Q63" s="174"/>
      <c r="R63" s="174"/>
      <c r="S63" s="174"/>
      <c r="T63" s="174"/>
    </row>
  </sheetData>
  <mergeCells count="14">
    <mergeCell ref="B1:N1"/>
    <mergeCell ref="M4:M6"/>
    <mergeCell ref="N4:N6"/>
    <mergeCell ref="F4:H4"/>
    <mergeCell ref="F5:F6"/>
    <mergeCell ref="G5:H5"/>
    <mergeCell ref="I4:K4"/>
    <mergeCell ref="I5:I6"/>
    <mergeCell ref="J5:K5"/>
    <mergeCell ref="D5:E5"/>
    <mergeCell ref="B4:B6"/>
    <mergeCell ref="C5:C6"/>
    <mergeCell ref="C4:E4"/>
    <mergeCell ref="L4:L6"/>
  </mergeCells>
  <phoneticPr fontId="7" type="noConversion"/>
  <pageMargins left="0.78740157480314965" right="0.78740157480314965" top="0.98425196850393704" bottom="0.98425196850393704" header="0.51181102362204722" footer="0.51181102362204722"/>
  <pageSetup paperSize="9" scale="7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1" tint="0.34998626667073579"/>
  </sheetPr>
  <dimension ref="B1:AF32"/>
  <sheetViews>
    <sheetView view="pageBreakPreview" zoomScaleNormal="100" zoomScaleSheetLayoutView="100" workbookViewId="0">
      <selection activeCell="B1" sqref="B1:I1"/>
    </sheetView>
  </sheetViews>
  <sheetFormatPr baseColWidth="10" defaultRowHeight="12.75" x14ac:dyDescent="0.2"/>
  <cols>
    <col min="1" max="1" width="2" style="4" customWidth="1"/>
    <col min="2" max="2" width="10.28515625" style="4" bestFit="1" customWidth="1"/>
    <col min="3" max="4" width="12.7109375" style="4" customWidth="1"/>
    <col min="5" max="6" width="14.7109375" style="4" customWidth="1"/>
    <col min="7" max="7" width="16.7109375" style="4" customWidth="1"/>
    <col min="8" max="8" width="16" style="4" customWidth="1"/>
    <col min="9" max="9" width="17.42578125" style="4" customWidth="1"/>
    <col min="10" max="10" width="4.5703125" style="4" customWidth="1"/>
    <col min="11" max="16384" width="11.42578125" style="4"/>
  </cols>
  <sheetData>
    <row r="1" spans="2:32" s="14" customFormat="1" ht="15.75" x14ac:dyDescent="0.2">
      <c r="B1" s="269" t="str">
        <f>Inhaltsverzeichnis!B25&amp;" "&amp;Inhaltsverzeichnis!C25&amp;" "&amp;Inhaltsverzeichnis!E25</f>
        <v>Tabelle 4: Steuerpflichtige, Steuerfaktoren und Steuern nach Renditestufen, 2014</v>
      </c>
      <c r="C1" s="269"/>
      <c r="D1" s="269"/>
      <c r="E1" s="269"/>
      <c r="F1" s="269"/>
      <c r="G1" s="269"/>
      <c r="H1" s="269"/>
      <c r="I1" s="269"/>
      <c r="J1" s="220"/>
      <c r="K1" s="220"/>
      <c r="L1" s="220"/>
      <c r="M1" s="220"/>
      <c r="N1" s="220"/>
      <c r="O1" s="220"/>
      <c r="P1" s="220"/>
      <c r="Q1" s="220"/>
      <c r="R1" s="220"/>
      <c r="S1" s="220"/>
      <c r="T1" s="220"/>
      <c r="U1" s="220"/>
      <c r="V1" s="220"/>
      <c r="W1" s="220"/>
      <c r="X1" s="220"/>
      <c r="Y1" s="220"/>
      <c r="Z1" s="220"/>
      <c r="AA1" s="220"/>
      <c r="AB1" s="220"/>
      <c r="AC1" s="220"/>
      <c r="AD1" s="220"/>
      <c r="AE1" s="220"/>
      <c r="AF1" s="220"/>
    </row>
    <row r="2" spans="2:32" x14ac:dyDescent="0.2">
      <c r="B2" s="141"/>
    </row>
    <row r="4" spans="2:32" s="101" customFormat="1" ht="12.75" customHeight="1" x14ac:dyDescent="0.2">
      <c r="B4" s="290" t="s">
        <v>233</v>
      </c>
      <c r="C4" s="287" t="s">
        <v>219</v>
      </c>
      <c r="D4" s="282"/>
      <c r="E4" s="288" t="s">
        <v>259</v>
      </c>
      <c r="F4" s="288" t="s">
        <v>260</v>
      </c>
      <c r="G4" s="288" t="s">
        <v>398</v>
      </c>
      <c r="H4" s="288" t="s">
        <v>399</v>
      </c>
      <c r="I4" s="288" t="s">
        <v>575</v>
      </c>
    </row>
    <row r="5" spans="2:32" s="101" customFormat="1" ht="27.75" customHeight="1" x14ac:dyDescent="0.2">
      <c r="B5" s="291"/>
      <c r="C5" s="116" t="s">
        <v>411</v>
      </c>
      <c r="D5" s="117" t="s">
        <v>15</v>
      </c>
      <c r="E5" s="289"/>
      <c r="F5" s="289"/>
      <c r="G5" s="289"/>
      <c r="H5" s="289"/>
      <c r="I5" s="289"/>
    </row>
    <row r="6" spans="2:32" x14ac:dyDescent="0.2">
      <c r="B6" s="34" t="s">
        <v>232</v>
      </c>
      <c r="C6" s="40">
        <v>10112</v>
      </c>
      <c r="D6" s="100">
        <f>C6/$C$32*100</f>
        <v>45.439022198256495</v>
      </c>
      <c r="E6" s="40">
        <v>0</v>
      </c>
      <c r="F6" s="40">
        <v>5180488.426</v>
      </c>
      <c r="G6" s="40">
        <v>0</v>
      </c>
      <c r="H6" s="40">
        <v>9383.3070520000001</v>
      </c>
      <c r="I6" s="40">
        <v>9383.3070000000007</v>
      </c>
      <c r="K6" s="87"/>
      <c r="L6" s="87"/>
    </row>
    <row r="7" spans="2:32" x14ac:dyDescent="0.2">
      <c r="B7" s="39" t="s">
        <v>234</v>
      </c>
      <c r="C7" s="40">
        <v>878</v>
      </c>
      <c r="D7" s="100">
        <f t="shared" ref="D7:D31" si="0">C7/$C$32*100</f>
        <v>3.9453581378628559</v>
      </c>
      <c r="E7" s="40">
        <v>7727.6229999999996</v>
      </c>
      <c r="F7" s="40">
        <v>1364324.638</v>
      </c>
      <c r="G7" s="40">
        <v>561.88154999999995</v>
      </c>
      <c r="H7" s="40">
        <v>1291.6206790000001</v>
      </c>
      <c r="I7" s="40">
        <v>1853.502</v>
      </c>
      <c r="J7" s="86"/>
      <c r="K7" s="87"/>
      <c r="L7" s="87"/>
    </row>
    <row r="8" spans="2:32" x14ac:dyDescent="0.2">
      <c r="B8" s="39" t="s">
        <v>235</v>
      </c>
      <c r="C8" s="40">
        <v>685</v>
      </c>
      <c r="D8" s="100">
        <f t="shared" si="0"/>
        <v>3.0780983194032534</v>
      </c>
      <c r="E8" s="40">
        <v>25931.870999999999</v>
      </c>
      <c r="F8" s="40">
        <v>1696539.608</v>
      </c>
      <c r="G8" s="40">
        <v>2025.4429</v>
      </c>
      <c r="H8" s="40">
        <v>320.48547580000002</v>
      </c>
      <c r="I8" s="40">
        <v>2345.9279999999999</v>
      </c>
      <c r="J8" s="86"/>
      <c r="K8" s="87"/>
      <c r="L8" s="87"/>
    </row>
    <row r="9" spans="2:32" x14ac:dyDescent="0.2">
      <c r="B9" s="39" t="s">
        <v>236</v>
      </c>
      <c r="C9" s="40">
        <v>597</v>
      </c>
      <c r="D9" s="100">
        <f t="shared" si="0"/>
        <v>2.6826637907791855</v>
      </c>
      <c r="E9" s="40">
        <v>38553.995999999999</v>
      </c>
      <c r="F9" s="40">
        <v>1597409.209</v>
      </c>
      <c r="G9" s="40">
        <v>3060.7820999999999</v>
      </c>
      <c r="H9" s="40">
        <v>76.680779889999997</v>
      </c>
      <c r="I9" s="40">
        <v>3137.4630000000002</v>
      </c>
      <c r="J9" s="86"/>
      <c r="K9" s="87"/>
      <c r="L9" s="87"/>
    </row>
    <row r="10" spans="2:32" x14ac:dyDescent="0.2">
      <c r="B10" s="39" t="s">
        <v>237</v>
      </c>
      <c r="C10" s="40">
        <v>488</v>
      </c>
      <c r="D10" s="100">
        <f t="shared" si="0"/>
        <v>2.1928642041880111</v>
      </c>
      <c r="E10" s="40">
        <v>51913.182000000001</v>
      </c>
      <c r="F10" s="40">
        <v>1452132.665</v>
      </c>
      <c r="G10" s="40">
        <v>4212.5370499999999</v>
      </c>
      <c r="H10" s="40">
        <v>53.537299040000001</v>
      </c>
      <c r="I10" s="40">
        <v>4266.0739999999996</v>
      </c>
      <c r="J10" s="86"/>
      <c r="K10" s="87"/>
      <c r="L10" s="87"/>
    </row>
    <row r="11" spans="2:32" x14ac:dyDescent="0.2">
      <c r="B11" s="39" t="s">
        <v>238</v>
      </c>
      <c r="C11" s="40">
        <v>475</v>
      </c>
      <c r="D11" s="100">
        <f t="shared" si="0"/>
        <v>2.1344477397321828</v>
      </c>
      <c r="E11" s="40">
        <v>155133.96</v>
      </c>
      <c r="F11" s="40">
        <v>3622076.5729999999</v>
      </c>
      <c r="G11" s="40">
        <v>13498.9926</v>
      </c>
      <c r="H11" s="40">
        <v>42.890934999999999</v>
      </c>
      <c r="I11" s="40">
        <v>13541.88</v>
      </c>
      <c r="J11" s="86"/>
      <c r="K11" s="87"/>
      <c r="L11" s="87"/>
    </row>
    <row r="12" spans="2:32" x14ac:dyDescent="0.2">
      <c r="B12" s="39" t="s">
        <v>239</v>
      </c>
      <c r="C12" s="40">
        <v>493</v>
      </c>
      <c r="D12" s="100">
        <f t="shared" si="0"/>
        <v>2.2153320751325603</v>
      </c>
      <c r="E12" s="40">
        <v>156168.77100000001</v>
      </c>
      <c r="F12" s="40">
        <v>2868185.395</v>
      </c>
      <c r="G12" s="40">
        <v>13526.1602</v>
      </c>
      <c r="H12" s="40">
        <v>53.917691359999999</v>
      </c>
      <c r="I12" s="40">
        <v>13580.08</v>
      </c>
      <c r="J12" s="86"/>
      <c r="K12" s="87"/>
      <c r="L12" s="87"/>
    </row>
    <row r="13" spans="2:32" x14ac:dyDescent="0.2">
      <c r="B13" s="39" t="s">
        <v>240</v>
      </c>
      <c r="C13" s="40">
        <v>403</v>
      </c>
      <c r="D13" s="100">
        <f t="shared" si="0"/>
        <v>1.8109103981306731</v>
      </c>
      <c r="E13" s="40">
        <v>49238.137000000002</v>
      </c>
      <c r="F13" s="40">
        <v>746423.79799999995</v>
      </c>
      <c r="G13" s="40">
        <v>3906.1039999999998</v>
      </c>
      <c r="H13" s="40">
        <v>22.16114061</v>
      </c>
      <c r="I13" s="40">
        <v>3928.2649999999999</v>
      </c>
      <c r="J13" s="86"/>
      <c r="K13" s="87"/>
      <c r="L13" s="87"/>
    </row>
    <row r="14" spans="2:32" x14ac:dyDescent="0.2">
      <c r="B14" s="39" t="s">
        <v>241</v>
      </c>
      <c r="C14" s="40">
        <v>382</v>
      </c>
      <c r="D14" s="100">
        <f t="shared" si="0"/>
        <v>1.716545340163566</v>
      </c>
      <c r="E14" s="40">
        <v>54324.385000000002</v>
      </c>
      <c r="F14" s="40">
        <v>714157.94799999997</v>
      </c>
      <c r="G14" s="40">
        <v>4375.9302500000003</v>
      </c>
      <c r="H14" s="40">
        <v>18.070026670000001</v>
      </c>
      <c r="I14" s="40">
        <v>4394</v>
      </c>
      <c r="J14" s="86"/>
      <c r="K14" s="87"/>
      <c r="L14" s="87"/>
    </row>
    <row r="15" spans="2:32" x14ac:dyDescent="0.2">
      <c r="B15" s="39" t="s">
        <v>242</v>
      </c>
      <c r="C15" s="40">
        <v>338</v>
      </c>
      <c r="D15" s="100">
        <f t="shared" si="0"/>
        <v>1.5188280758515325</v>
      </c>
      <c r="E15" s="40">
        <v>197568.64499999999</v>
      </c>
      <c r="F15" s="40">
        <v>2254461.8080000002</v>
      </c>
      <c r="G15" s="40">
        <v>17241.750700000001</v>
      </c>
      <c r="H15" s="40">
        <v>12.64823722</v>
      </c>
      <c r="I15" s="40">
        <v>17254.400000000001</v>
      </c>
      <c r="J15" s="86"/>
      <c r="K15" s="87"/>
      <c r="L15" s="87"/>
    </row>
    <row r="16" spans="2:32" x14ac:dyDescent="0.2">
      <c r="B16" s="39" t="s">
        <v>243</v>
      </c>
      <c r="C16" s="40">
        <v>332</v>
      </c>
      <c r="D16" s="100">
        <f t="shared" si="0"/>
        <v>1.491866630718073</v>
      </c>
      <c r="E16" s="40">
        <v>60870.84</v>
      </c>
      <c r="F16" s="40">
        <v>640795.37600000005</v>
      </c>
      <c r="G16" s="40">
        <v>4949.7560999999996</v>
      </c>
      <c r="H16" s="40">
        <v>13.107865</v>
      </c>
      <c r="I16" s="40">
        <v>4962.8639999999996</v>
      </c>
      <c r="J16" s="86"/>
      <c r="K16" s="87"/>
      <c r="L16" s="87"/>
    </row>
    <row r="17" spans="2:12" x14ac:dyDescent="0.2">
      <c r="B17" s="39" t="s">
        <v>244</v>
      </c>
      <c r="C17" s="40">
        <v>559</v>
      </c>
      <c r="D17" s="100">
        <f t="shared" si="0"/>
        <v>2.511907971600611</v>
      </c>
      <c r="E17" s="40">
        <v>239263.66800000001</v>
      </c>
      <c r="F17" s="40">
        <v>2225379.6979999999</v>
      </c>
      <c r="G17" s="40">
        <v>20581.068500000001</v>
      </c>
      <c r="H17" s="40">
        <v>27.072778889999999</v>
      </c>
      <c r="I17" s="40">
        <v>20608.14</v>
      </c>
      <c r="J17" s="86"/>
      <c r="K17" s="87"/>
      <c r="L17" s="87"/>
    </row>
    <row r="18" spans="2:12" x14ac:dyDescent="0.2">
      <c r="B18" s="39" t="s">
        <v>245</v>
      </c>
      <c r="C18" s="40">
        <v>522</v>
      </c>
      <c r="D18" s="100">
        <f t="shared" si="0"/>
        <v>2.3456457266109463</v>
      </c>
      <c r="E18" s="40">
        <v>93592.020999999993</v>
      </c>
      <c r="F18" s="40">
        <v>714445.37199999997</v>
      </c>
      <c r="G18" s="40">
        <v>7525.0160999999998</v>
      </c>
      <c r="H18" s="40">
        <v>18.160558890000001</v>
      </c>
      <c r="I18" s="40">
        <v>7543.1769999999997</v>
      </c>
      <c r="J18" s="86"/>
      <c r="K18" s="87"/>
      <c r="L18" s="87"/>
    </row>
    <row r="19" spans="2:12" x14ac:dyDescent="0.2">
      <c r="B19" s="39" t="s">
        <v>246</v>
      </c>
      <c r="C19" s="40">
        <v>443</v>
      </c>
      <c r="D19" s="100">
        <f t="shared" si="0"/>
        <v>1.9906533656870677</v>
      </c>
      <c r="E19" s="40">
        <v>126216.482</v>
      </c>
      <c r="F19" s="40">
        <v>853994.804</v>
      </c>
      <c r="G19" s="40">
        <v>10547.6572</v>
      </c>
      <c r="H19" s="40">
        <v>11.031572779999999</v>
      </c>
      <c r="I19" s="40">
        <v>10558.69</v>
      </c>
      <c r="J19" s="86"/>
      <c r="K19" s="87"/>
      <c r="L19" s="87"/>
    </row>
    <row r="20" spans="2:12" x14ac:dyDescent="0.2">
      <c r="B20" s="39" t="s">
        <v>247</v>
      </c>
      <c r="C20" s="40">
        <v>385</v>
      </c>
      <c r="D20" s="100">
        <f t="shared" si="0"/>
        <v>1.7300260627302957</v>
      </c>
      <c r="E20" s="40">
        <v>99769.707999999999</v>
      </c>
      <c r="F20" s="40">
        <v>588035.75100000005</v>
      </c>
      <c r="G20" s="40">
        <v>8243.7713500000009</v>
      </c>
      <c r="H20" s="40">
        <v>11.57513056</v>
      </c>
      <c r="I20" s="40">
        <v>8255.3459999999995</v>
      </c>
      <c r="J20" s="86"/>
      <c r="K20" s="87"/>
      <c r="L20" s="87"/>
    </row>
    <row r="21" spans="2:12" x14ac:dyDescent="0.2">
      <c r="B21" s="39" t="s">
        <v>248</v>
      </c>
      <c r="C21" s="40">
        <v>364</v>
      </c>
      <c r="D21" s="100">
        <f t="shared" si="0"/>
        <v>1.6356610047631885</v>
      </c>
      <c r="E21" s="40">
        <v>108952.65399999999</v>
      </c>
      <c r="F21" s="40">
        <v>575216.39300000004</v>
      </c>
      <c r="G21" s="40">
        <v>9082.5921999999991</v>
      </c>
      <c r="H21" s="40">
        <v>6.8620055559999997</v>
      </c>
      <c r="I21" s="40">
        <v>9089.4539999999997</v>
      </c>
      <c r="J21" s="86"/>
      <c r="K21" s="87"/>
      <c r="L21" s="87"/>
    </row>
    <row r="22" spans="2:12" x14ac:dyDescent="0.2">
      <c r="B22" s="39" t="s">
        <v>249</v>
      </c>
      <c r="C22" s="40">
        <v>337</v>
      </c>
      <c r="D22" s="100">
        <f t="shared" si="0"/>
        <v>1.5143345016626224</v>
      </c>
      <c r="E22" s="40">
        <v>89386.778000000006</v>
      </c>
      <c r="F22" s="40">
        <v>432265.946</v>
      </c>
      <c r="G22" s="40">
        <v>7331.2788499999997</v>
      </c>
      <c r="H22" s="40">
        <v>5.4362905970000002</v>
      </c>
      <c r="I22" s="40">
        <v>7336.7150000000001</v>
      </c>
      <c r="J22" s="86"/>
      <c r="K22" s="87"/>
      <c r="L22" s="87"/>
    </row>
    <row r="23" spans="2:12" x14ac:dyDescent="0.2">
      <c r="B23" s="39" t="s">
        <v>250</v>
      </c>
      <c r="C23" s="40">
        <v>461</v>
      </c>
      <c r="D23" s="100">
        <f t="shared" si="0"/>
        <v>2.0715377010874452</v>
      </c>
      <c r="E23" s="40">
        <v>150278.68900000001</v>
      </c>
      <c r="F23" s="40">
        <v>638933.21799999999</v>
      </c>
      <c r="G23" s="40">
        <v>12522.054050000001</v>
      </c>
      <c r="H23" s="40">
        <v>4.409397083</v>
      </c>
      <c r="I23" s="40">
        <v>12526.46</v>
      </c>
      <c r="J23" s="86"/>
      <c r="K23" s="87"/>
      <c r="L23" s="87"/>
    </row>
    <row r="24" spans="2:12" x14ac:dyDescent="0.2">
      <c r="B24" s="39" t="s">
        <v>251</v>
      </c>
      <c r="C24" s="40">
        <v>605</v>
      </c>
      <c r="D24" s="100">
        <f t="shared" si="0"/>
        <v>2.7186123842904646</v>
      </c>
      <c r="E24" s="40">
        <v>201231.12100000001</v>
      </c>
      <c r="F24" s="40">
        <v>746778.04599999997</v>
      </c>
      <c r="G24" s="40">
        <v>16874.185949999999</v>
      </c>
      <c r="H24" s="40">
        <v>8.8918900000000001</v>
      </c>
      <c r="I24" s="40">
        <v>16883.080000000002</v>
      </c>
      <c r="J24" s="86"/>
      <c r="K24" s="87"/>
      <c r="L24" s="87"/>
    </row>
    <row r="25" spans="2:12" x14ac:dyDescent="0.2">
      <c r="B25" s="39" t="s">
        <v>252</v>
      </c>
      <c r="C25" s="40">
        <v>822</v>
      </c>
      <c r="D25" s="100">
        <f t="shared" si="0"/>
        <v>3.693717983283904</v>
      </c>
      <c r="E25" s="40">
        <v>474454.09100000001</v>
      </c>
      <c r="F25" s="40">
        <v>1403318.8740000001</v>
      </c>
      <c r="G25" s="40">
        <v>40821.938300000002</v>
      </c>
      <c r="H25" s="40">
        <v>2.2071444439999999</v>
      </c>
      <c r="I25" s="40">
        <v>40824.15</v>
      </c>
      <c r="J25" s="86"/>
      <c r="K25" s="87"/>
      <c r="L25" s="87"/>
    </row>
    <row r="26" spans="2:12" x14ac:dyDescent="0.2">
      <c r="B26" s="39" t="s">
        <v>253</v>
      </c>
      <c r="C26" s="40">
        <v>594</v>
      </c>
      <c r="D26" s="100">
        <f t="shared" si="0"/>
        <v>2.669183068212456</v>
      </c>
      <c r="E26" s="40">
        <v>170341.29800000001</v>
      </c>
      <c r="F26" s="40">
        <v>382331.09700000001</v>
      </c>
      <c r="G26" s="40">
        <v>13960.774450000001</v>
      </c>
      <c r="H26" s="40">
        <v>1.0744589170000001</v>
      </c>
      <c r="I26" s="40">
        <v>13961.85</v>
      </c>
      <c r="J26" s="86"/>
      <c r="K26" s="87"/>
      <c r="L26" s="87"/>
    </row>
    <row r="27" spans="2:12" x14ac:dyDescent="0.2">
      <c r="B27" s="39" t="s">
        <v>254</v>
      </c>
      <c r="C27" s="40">
        <v>415</v>
      </c>
      <c r="D27" s="100">
        <f t="shared" si="0"/>
        <v>1.8648332883975913</v>
      </c>
      <c r="E27" s="40">
        <v>149338.00099999999</v>
      </c>
      <c r="F27" s="40">
        <v>265170.49599999998</v>
      </c>
      <c r="G27" s="40">
        <v>12480.467199999999</v>
      </c>
      <c r="H27" s="40">
        <v>4.0066667E-2</v>
      </c>
      <c r="I27" s="40">
        <v>12480.51</v>
      </c>
      <c r="J27" s="86"/>
      <c r="K27" s="87"/>
      <c r="L27" s="87"/>
    </row>
    <row r="28" spans="2:12" x14ac:dyDescent="0.2">
      <c r="B28" s="39" t="s">
        <v>255</v>
      </c>
      <c r="C28" s="40">
        <v>289</v>
      </c>
      <c r="D28" s="100">
        <f t="shared" si="0"/>
        <v>1.2986429405949491</v>
      </c>
      <c r="E28" s="40">
        <v>114382.662</v>
      </c>
      <c r="F28" s="40">
        <v>177913.891</v>
      </c>
      <c r="G28" s="40">
        <v>9504.7998499999994</v>
      </c>
      <c r="H28" s="40">
        <v>8.7249999999999994E-2</v>
      </c>
      <c r="I28" s="40">
        <v>9504.8870000000006</v>
      </c>
      <c r="J28" s="86"/>
      <c r="K28" s="87"/>
      <c r="L28" s="87"/>
    </row>
    <row r="29" spans="2:12" x14ac:dyDescent="0.2">
      <c r="B29" s="39" t="s">
        <v>256</v>
      </c>
      <c r="C29" s="40">
        <v>199</v>
      </c>
      <c r="D29" s="100">
        <f t="shared" si="0"/>
        <v>0.89422126359306187</v>
      </c>
      <c r="E29" s="40">
        <v>105563.474</v>
      </c>
      <c r="F29" s="40">
        <v>141903.56</v>
      </c>
      <c r="G29" s="40">
        <v>8947.4661500000002</v>
      </c>
      <c r="H29" s="40">
        <v>0</v>
      </c>
      <c r="I29" s="40">
        <v>8947.4660000000003</v>
      </c>
      <c r="J29" s="86"/>
      <c r="K29" s="87"/>
      <c r="L29" s="87"/>
    </row>
    <row r="30" spans="2:12" x14ac:dyDescent="0.2">
      <c r="B30" s="39" t="s">
        <v>257</v>
      </c>
      <c r="C30" s="40">
        <v>146</v>
      </c>
      <c r="D30" s="100">
        <f t="shared" si="0"/>
        <v>0.65606183158083942</v>
      </c>
      <c r="E30" s="40">
        <v>60127.063999999998</v>
      </c>
      <c r="F30" s="40">
        <v>70593.429999999993</v>
      </c>
      <c r="G30" s="40">
        <v>4978.1291000000001</v>
      </c>
      <c r="H30" s="40">
        <v>0.43380000000000002</v>
      </c>
      <c r="I30" s="40">
        <v>4978.5630000000001</v>
      </c>
      <c r="J30" s="86"/>
      <c r="K30" s="87"/>
      <c r="L30" s="87"/>
    </row>
    <row r="31" spans="2:12" x14ac:dyDescent="0.2">
      <c r="B31" s="39" t="s">
        <v>258</v>
      </c>
      <c r="C31" s="40">
        <v>930</v>
      </c>
      <c r="D31" s="100">
        <f t="shared" si="0"/>
        <v>4.179023995686169</v>
      </c>
      <c r="E31" s="40">
        <v>879603.41200000001</v>
      </c>
      <c r="F31" s="40">
        <v>410061.95600000001</v>
      </c>
      <c r="G31" s="40">
        <v>77127.2448</v>
      </c>
      <c r="H31" s="40">
        <v>3.8447444439999998</v>
      </c>
      <c r="I31" s="40">
        <v>77131.09</v>
      </c>
      <c r="J31" s="86"/>
      <c r="K31" s="87"/>
      <c r="L31" s="87"/>
    </row>
    <row r="32" spans="2:12" x14ac:dyDescent="0.2">
      <c r="B32" s="13" t="s">
        <v>13</v>
      </c>
      <c r="C32" s="42">
        <f>SUM(C6:C31)</f>
        <v>22254</v>
      </c>
      <c r="D32" s="128">
        <f>SUM(D6:D31)</f>
        <v>100</v>
      </c>
      <c r="E32" s="42">
        <f>SUM(E6:E31)</f>
        <v>3859932.5330000003</v>
      </c>
      <c r="F32" s="42">
        <f t="shared" ref="F32:I32" si="1">SUM(F6:F31)</f>
        <v>31763337.975999989</v>
      </c>
      <c r="G32" s="42">
        <f t="shared" si="1"/>
        <v>327887.78149999998</v>
      </c>
      <c r="H32" s="42">
        <f t="shared" si="1"/>
        <v>11389.554270418006</v>
      </c>
      <c r="I32" s="42">
        <f t="shared" si="1"/>
        <v>339277.34100000001</v>
      </c>
    </row>
  </sheetData>
  <mergeCells count="8">
    <mergeCell ref="B1:I1"/>
    <mergeCell ref="I4:I5"/>
    <mergeCell ref="B4:B5"/>
    <mergeCell ref="C4:D4"/>
    <mergeCell ref="E4:E5"/>
    <mergeCell ref="F4:F5"/>
    <mergeCell ref="G4:G5"/>
    <mergeCell ref="H4:H5"/>
  </mergeCells>
  <phoneticPr fontId="7" type="noConversion"/>
  <pageMargins left="0.78740157480314965" right="0.78740157480314965" top="0.98425196850393704" bottom="0.98425196850393704" header="0.51181102362204722" footer="0.51181102362204722"/>
  <pageSetup paperSize="9" scale="7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1" tint="0.34998626667073579"/>
    <pageSetUpPr fitToPage="1"/>
  </sheetPr>
  <dimension ref="B1:AF65"/>
  <sheetViews>
    <sheetView view="pageBreakPreview" zoomScaleNormal="100" zoomScaleSheetLayoutView="100" workbookViewId="0">
      <selection activeCell="B1" sqref="B1:N1"/>
    </sheetView>
  </sheetViews>
  <sheetFormatPr baseColWidth="10" defaultRowHeight="12.75" x14ac:dyDescent="0.2"/>
  <cols>
    <col min="1" max="1" width="2" style="4" customWidth="1"/>
    <col min="2" max="2" width="29.7109375" style="4" customWidth="1"/>
    <col min="3" max="5" width="12.7109375" style="4" customWidth="1"/>
    <col min="6" max="6" width="14.5703125" style="4" customWidth="1"/>
    <col min="7" max="7" width="13" style="4" customWidth="1"/>
    <col min="8" max="8" width="13" style="180" customWidth="1"/>
    <col min="9" max="14" width="14.7109375" style="4" customWidth="1"/>
    <col min="15" max="16384" width="11.42578125" style="4"/>
  </cols>
  <sheetData>
    <row r="1" spans="2:32" s="14" customFormat="1" ht="15.75" x14ac:dyDescent="0.2">
      <c r="B1" s="269" t="str">
        <f>Inhaltsverzeichnis!B26&amp;" "&amp;Inhaltsverzeichnis!C26&amp;" "&amp;Inhaltsverzeichnis!E26</f>
        <v>Tabelle 5a: Steuerpflichtige, Steuerfaktoren und Steuern nach Wirtschaftszweigen, 2014</v>
      </c>
      <c r="C1" s="269"/>
      <c r="D1" s="269"/>
      <c r="E1" s="269"/>
      <c r="F1" s="269"/>
      <c r="G1" s="269"/>
      <c r="H1" s="269"/>
      <c r="I1" s="269"/>
      <c r="J1" s="269"/>
      <c r="K1" s="269"/>
      <c r="L1" s="269"/>
      <c r="M1" s="269"/>
      <c r="N1" s="269"/>
      <c r="O1" s="220"/>
      <c r="P1" s="220"/>
      <c r="Q1" s="220"/>
      <c r="R1" s="220"/>
      <c r="S1" s="220"/>
      <c r="T1" s="220"/>
      <c r="U1" s="220"/>
      <c r="V1" s="220"/>
      <c r="W1" s="220"/>
      <c r="X1" s="220"/>
      <c r="Y1" s="220"/>
      <c r="Z1" s="220"/>
      <c r="AA1" s="220"/>
      <c r="AB1" s="220"/>
      <c r="AC1" s="220"/>
      <c r="AD1" s="220"/>
      <c r="AE1" s="220"/>
      <c r="AF1" s="220"/>
    </row>
    <row r="2" spans="2:32" x14ac:dyDescent="0.2">
      <c r="B2" s="180"/>
    </row>
    <row r="4" spans="2:32" s="101" customFormat="1" x14ac:dyDescent="0.2">
      <c r="B4" s="290" t="s">
        <v>319</v>
      </c>
      <c r="C4" s="283" t="s">
        <v>219</v>
      </c>
      <c r="D4" s="118" t="s">
        <v>221</v>
      </c>
      <c r="E4" s="118" t="s">
        <v>218</v>
      </c>
      <c r="F4" s="239" t="s">
        <v>217</v>
      </c>
      <c r="G4" s="239" t="s">
        <v>216</v>
      </c>
      <c r="H4" s="118" t="s">
        <v>481</v>
      </c>
      <c r="I4" s="280" t="s">
        <v>274</v>
      </c>
      <c r="J4" s="293"/>
      <c r="K4" s="293"/>
      <c r="L4" s="293"/>
      <c r="M4" s="293"/>
      <c r="N4" s="285"/>
    </row>
    <row r="5" spans="2:32" s="101" customFormat="1" ht="12.75" customHeight="1" x14ac:dyDescent="0.2">
      <c r="B5" s="291"/>
      <c r="C5" s="284"/>
      <c r="D5" s="280" t="s">
        <v>410</v>
      </c>
      <c r="E5" s="294"/>
      <c r="F5" s="295"/>
      <c r="G5" s="295"/>
      <c r="H5" s="296"/>
      <c r="I5" s="118" t="s">
        <v>219</v>
      </c>
      <c r="J5" s="118" t="s">
        <v>221</v>
      </c>
      <c r="K5" s="118" t="s">
        <v>218</v>
      </c>
      <c r="L5" s="118" t="s">
        <v>217</v>
      </c>
      <c r="M5" s="118" t="s">
        <v>216</v>
      </c>
      <c r="N5" s="118" t="s">
        <v>481</v>
      </c>
    </row>
    <row r="6" spans="2:32" x14ac:dyDescent="0.2">
      <c r="B6" s="13" t="s">
        <v>13</v>
      </c>
      <c r="C6" s="51">
        <f t="shared" ref="C6:N6" si="0">SUM(C8:C9)+SUM(C11:C22)+SUM(C24:C31)</f>
        <v>22254</v>
      </c>
      <c r="D6" s="89">
        <f t="shared" si="0"/>
        <v>3859.9325330000001</v>
      </c>
      <c r="E6" s="89">
        <f t="shared" si="0"/>
        <v>31763.290654999997</v>
      </c>
      <c r="F6" s="89">
        <f t="shared" ref="F6:G6" si="1">SUM(F8:F9)+SUM(F11:F22)+SUM(F24:F31)</f>
        <v>327.88778150000002</v>
      </c>
      <c r="G6" s="89">
        <f t="shared" si="1"/>
        <v>11.389495021</v>
      </c>
      <c r="H6" s="89">
        <f>SUM(H8:H9)+SUM(H11:H22)+SUM(H24:H31)</f>
        <v>339.27727651199996</v>
      </c>
      <c r="I6" s="44">
        <f>SUM(I8:I9)+SUM(I11:I22)+SUM(I24:I31)</f>
        <v>1</v>
      </c>
      <c r="J6" s="44">
        <f t="shared" si="0"/>
        <v>0.99999999999999989</v>
      </c>
      <c r="K6" s="44">
        <f t="shared" si="0"/>
        <v>1.0000000000000002</v>
      </c>
      <c r="L6" s="44">
        <f t="shared" si="0"/>
        <v>0.99999999999999989</v>
      </c>
      <c r="M6" s="44">
        <f t="shared" si="0"/>
        <v>1</v>
      </c>
      <c r="N6" s="44">
        <f t="shared" si="0"/>
        <v>1.0000000000000002</v>
      </c>
    </row>
    <row r="7" spans="2:32" x14ac:dyDescent="0.2">
      <c r="B7" s="46" t="s">
        <v>283</v>
      </c>
      <c r="C7" s="47">
        <f t="shared" ref="C7:N7" si="2">SUM(C8:C9)</f>
        <v>297</v>
      </c>
      <c r="D7" s="81">
        <f t="shared" si="2"/>
        <v>8.7653680000000005</v>
      </c>
      <c r="E7" s="81">
        <f t="shared" si="2"/>
        <v>110.849255</v>
      </c>
      <c r="F7" s="81">
        <f t="shared" ref="F7:G7" si="3">SUM(F8:F9)</f>
        <v>0.59166289999999999</v>
      </c>
      <c r="G7" s="81">
        <f t="shared" si="3"/>
        <v>0.10715778500000001</v>
      </c>
      <c r="H7" s="81">
        <f>SUM(H8:H9)</f>
        <v>0.69882068499999994</v>
      </c>
      <c r="I7" s="48">
        <f t="shared" si="2"/>
        <v>1.3345915341062281E-2</v>
      </c>
      <c r="J7" s="48">
        <f t="shared" si="2"/>
        <v>2.2708604166165095E-3</v>
      </c>
      <c r="K7" s="48">
        <f t="shared" si="2"/>
        <v>3.4898542535784383E-3</v>
      </c>
      <c r="L7" s="48">
        <f t="shared" si="2"/>
        <v>1.8044676666306334E-3</v>
      </c>
      <c r="M7" s="48">
        <f t="shared" si="2"/>
        <v>9.4084755120768752E-3</v>
      </c>
      <c r="N7" s="48">
        <f t="shared" si="2"/>
        <v>2.0597332429225725E-3</v>
      </c>
      <c r="P7" s="88"/>
    </row>
    <row r="8" spans="2:32" x14ac:dyDescent="0.2">
      <c r="B8" s="18" t="s">
        <v>261</v>
      </c>
      <c r="C8" s="56">
        <v>274</v>
      </c>
      <c r="D8" s="233">
        <v>7.7866809999999997</v>
      </c>
      <c r="E8" s="233">
        <v>104.4873</v>
      </c>
      <c r="F8" s="233">
        <v>0.52334890000000001</v>
      </c>
      <c r="G8" s="233">
        <v>0.102538081</v>
      </c>
      <c r="H8" s="233">
        <v>0.62588698099999995</v>
      </c>
      <c r="I8" s="41">
        <f>C8/$C$6</f>
        <v>1.2312393277613014E-2</v>
      </c>
      <c r="J8" s="41">
        <f>D8/$D$6</f>
        <v>2.0173101300162023E-3</v>
      </c>
      <c r="K8" s="41">
        <f>E8/$E$6</f>
        <v>3.2895615613287286E-3</v>
      </c>
      <c r="L8" s="41">
        <f>F8/$F$6</f>
        <v>1.5961219951710825E-3</v>
      </c>
      <c r="M8" s="41">
        <f>G8/$G$6</f>
        <v>9.0028645529007072E-3</v>
      </c>
      <c r="N8" s="43">
        <f>H8/$H$6</f>
        <v>1.8447654008383401E-3</v>
      </c>
      <c r="P8" s="88"/>
    </row>
    <row r="9" spans="2:32" x14ac:dyDescent="0.2">
      <c r="B9" s="17" t="s">
        <v>275</v>
      </c>
      <c r="C9" s="56">
        <v>23</v>
      </c>
      <c r="D9" s="233">
        <v>0.97868699999999997</v>
      </c>
      <c r="E9" s="233">
        <v>6.361955</v>
      </c>
      <c r="F9" s="233">
        <v>6.8314E-2</v>
      </c>
      <c r="G9" s="233">
        <v>4.6197039999999997E-3</v>
      </c>
      <c r="H9" s="233">
        <v>7.2933704000000002E-2</v>
      </c>
      <c r="I9" s="41">
        <f>C9/$C$6</f>
        <v>1.0335220634492676E-3</v>
      </c>
      <c r="J9" s="41">
        <f>D9/$D$6</f>
        <v>2.5355028660030724E-4</v>
      </c>
      <c r="K9" s="41">
        <f>E9/$E$6</f>
        <v>2.0029269224970987E-4</v>
      </c>
      <c r="L9" s="41">
        <f>F9/$F$6</f>
        <v>2.0834567145955085E-4</v>
      </c>
      <c r="M9" s="41">
        <f>G9/$G$6</f>
        <v>4.05610959176168E-4</v>
      </c>
      <c r="N9" s="43">
        <f>H9/$H$6</f>
        <v>2.1496784208423225E-4</v>
      </c>
      <c r="P9" s="88"/>
    </row>
    <row r="10" spans="2:32" x14ac:dyDescent="0.2">
      <c r="B10" s="46" t="s">
        <v>284</v>
      </c>
      <c r="C10" s="47">
        <f t="shared" ref="C10:N10" si="4">SUM(C11:C22)</f>
        <v>5214</v>
      </c>
      <c r="D10" s="81">
        <f t="shared" si="4"/>
        <v>1386.774388</v>
      </c>
      <c r="E10" s="81">
        <f t="shared" si="4"/>
        <v>12207.0311</v>
      </c>
      <c r="F10" s="81">
        <f t="shared" si="4"/>
        <v>118.98384715</v>
      </c>
      <c r="G10" s="81">
        <f t="shared" si="4"/>
        <v>3.658364551</v>
      </c>
      <c r="H10" s="81">
        <f>SUM(H11:H22)</f>
        <v>122.64221170500001</v>
      </c>
      <c r="I10" s="48">
        <f t="shared" si="4"/>
        <v>0.23429495820976001</v>
      </c>
      <c r="J10" s="48">
        <f t="shared" si="4"/>
        <v>0.35927425573995131</v>
      </c>
      <c r="K10" s="48">
        <f t="shared" si="4"/>
        <v>0.38431254596974318</v>
      </c>
      <c r="L10" s="48">
        <f t="shared" si="4"/>
        <v>0.36287978346030553</v>
      </c>
      <c r="M10" s="48">
        <f t="shared" si="4"/>
        <v>0.32120515828442719</v>
      </c>
      <c r="N10" s="48">
        <f t="shared" si="4"/>
        <v>0.36148077161501929</v>
      </c>
      <c r="P10" s="88"/>
    </row>
    <row r="11" spans="2:32" x14ac:dyDescent="0.2">
      <c r="B11" s="18" t="s">
        <v>262</v>
      </c>
      <c r="C11" s="56">
        <v>306</v>
      </c>
      <c r="D11" s="233">
        <v>101.567669</v>
      </c>
      <c r="E11" s="233">
        <v>912.88869999999997</v>
      </c>
      <c r="F11" s="233">
        <v>8.8568446000000005</v>
      </c>
      <c r="G11" s="233">
        <v>0.38192060500000002</v>
      </c>
      <c r="H11" s="233">
        <v>9.238765205</v>
      </c>
      <c r="I11" s="41">
        <f t="shared" ref="I11:I22" si="5">C11/$C$6</f>
        <v>1.3750337018064168E-2</v>
      </c>
      <c r="J11" s="41">
        <f t="shared" ref="J11:J22" si="6">D11/$D$6</f>
        <v>2.6313327534007443E-2</v>
      </c>
      <c r="K11" s="41">
        <f t="shared" ref="K11:K22" si="7">E11/$E$6</f>
        <v>2.8740369186411679E-2</v>
      </c>
      <c r="L11" s="41">
        <f>F11/$F$6</f>
        <v>2.701181654126383E-2</v>
      </c>
      <c r="M11" s="41">
        <f>G11/$G$6</f>
        <v>3.3532707490175215E-2</v>
      </c>
      <c r="N11" s="43">
        <f t="shared" ref="N11:N22" si="8">H11/$H$6</f>
        <v>2.7230722021765675E-2</v>
      </c>
      <c r="P11" s="88"/>
    </row>
    <row r="12" spans="2:32" x14ac:dyDescent="0.2">
      <c r="B12" s="18" t="s">
        <v>263</v>
      </c>
      <c r="C12" s="56">
        <v>101</v>
      </c>
      <c r="D12" s="233">
        <v>20.001709000000002</v>
      </c>
      <c r="E12" s="233">
        <v>159.17859999999999</v>
      </c>
      <c r="F12" s="233">
        <v>1.6947253499999999</v>
      </c>
      <c r="G12" s="233">
        <v>6.9570334999999997E-2</v>
      </c>
      <c r="H12" s="233">
        <v>1.764295685</v>
      </c>
      <c r="I12" s="41">
        <f t="shared" si="5"/>
        <v>4.5385099307989575E-3</v>
      </c>
      <c r="J12" s="41">
        <f t="shared" si="6"/>
        <v>5.1818804678573898E-3</v>
      </c>
      <c r="K12" s="41">
        <f t="shared" si="7"/>
        <v>5.0114014233894558E-3</v>
      </c>
      <c r="L12" s="41">
        <f t="shared" ref="L12:L22" si="9">F12/$F$6</f>
        <v>5.1686139149408955E-3</v>
      </c>
      <c r="M12" s="41">
        <f t="shared" ref="M12:M22" si="10">G12/$G$6</f>
        <v>6.1082896890271177E-3</v>
      </c>
      <c r="N12" s="43">
        <f t="shared" si="8"/>
        <v>5.2001587112999546E-3</v>
      </c>
      <c r="P12" s="88"/>
    </row>
    <row r="13" spans="2:32" x14ac:dyDescent="0.2">
      <c r="B13" s="18" t="s">
        <v>264</v>
      </c>
      <c r="C13" s="56">
        <v>474</v>
      </c>
      <c r="D13" s="233">
        <v>66.925252999999998</v>
      </c>
      <c r="E13" s="233">
        <v>539.02449999999999</v>
      </c>
      <c r="F13" s="233">
        <v>5.5424940999999999</v>
      </c>
      <c r="G13" s="233">
        <v>0.23845175499999999</v>
      </c>
      <c r="H13" s="233">
        <v>5.7809458549999997</v>
      </c>
      <c r="I13" s="41">
        <f t="shared" si="5"/>
        <v>2.1299541655432731E-2</v>
      </c>
      <c r="J13" s="41">
        <f t="shared" si="6"/>
        <v>1.7338451495675401E-2</v>
      </c>
      <c r="K13" s="41">
        <f t="shared" si="7"/>
        <v>1.6970045888968679E-2</v>
      </c>
      <c r="L13" s="41">
        <f t="shared" si="9"/>
        <v>1.6903631097946233E-2</v>
      </c>
      <c r="M13" s="41">
        <f t="shared" si="10"/>
        <v>2.0936113019966347E-2</v>
      </c>
      <c r="N13" s="43">
        <f t="shared" si="8"/>
        <v>1.7039001003639372E-2</v>
      </c>
      <c r="P13" s="88"/>
    </row>
    <row r="14" spans="2:32" x14ac:dyDescent="0.2">
      <c r="B14" s="18" t="s">
        <v>265</v>
      </c>
      <c r="C14" s="56">
        <v>175</v>
      </c>
      <c r="D14" s="233">
        <v>8.9202220000000008</v>
      </c>
      <c r="E14" s="233">
        <v>219.053</v>
      </c>
      <c r="F14" s="233">
        <v>0.6983511</v>
      </c>
      <c r="G14" s="233">
        <v>0.23340100499999999</v>
      </c>
      <c r="H14" s="233">
        <v>0.93175210500000005</v>
      </c>
      <c r="I14" s="41">
        <f t="shared" si="5"/>
        <v>7.8637548305922535E-3</v>
      </c>
      <c r="J14" s="41">
        <f t="shared" si="6"/>
        <v>2.3109787344047345E-3</v>
      </c>
      <c r="K14" s="41">
        <f t="shared" si="7"/>
        <v>6.896420222302059E-3</v>
      </c>
      <c r="L14" s="41">
        <f t="shared" si="9"/>
        <v>2.1298478912670309E-3</v>
      </c>
      <c r="M14" s="41">
        <f t="shared" si="10"/>
        <v>2.0492656133538335E-2</v>
      </c>
      <c r="N14" s="43">
        <f t="shared" si="8"/>
        <v>2.7462850285142654E-3</v>
      </c>
      <c r="P14" s="88"/>
    </row>
    <row r="15" spans="2:32" x14ac:dyDescent="0.2">
      <c r="B15" s="17" t="s">
        <v>276</v>
      </c>
      <c r="C15" s="56">
        <v>87</v>
      </c>
      <c r="D15" s="233">
        <v>24.658418000000001</v>
      </c>
      <c r="E15" s="233">
        <v>226.45169999999999</v>
      </c>
      <c r="F15" s="233">
        <v>2.1018298</v>
      </c>
      <c r="G15" s="233">
        <v>0.102427066</v>
      </c>
      <c r="H15" s="233">
        <v>2.2042568660000001</v>
      </c>
      <c r="I15" s="41">
        <f t="shared" si="5"/>
        <v>3.9094095443515777E-3</v>
      </c>
      <c r="J15" s="41">
        <f t="shared" si="6"/>
        <v>6.3883028496446517E-3</v>
      </c>
      <c r="K15" s="41">
        <f t="shared" si="7"/>
        <v>7.1293526372826627E-3</v>
      </c>
      <c r="L15" s="41">
        <f t="shared" si="9"/>
        <v>6.4102108056136881E-3</v>
      </c>
      <c r="M15" s="41">
        <f t="shared" si="10"/>
        <v>8.9931174131201198E-3</v>
      </c>
      <c r="N15" s="43">
        <f t="shared" si="8"/>
        <v>6.4969186520867318E-3</v>
      </c>
      <c r="P15" s="88"/>
    </row>
    <row r="16" spans="2:32" x14ac:dyDescent="0.2">
      <c r="B16" s="18" t="s">
        <v>266</v>
      </c>
      <c r="C16" s="56">
        <v>127</v>
      </c>
      <c r="D16" s="233">
        <v>153.13258200000001</v>
      </c>
      <c r="E16" s="233">
        <v>954.38350000000003</v>
      </c>
      <c r="F16" s="233">
        <v>13.62255135</v>
      </c>
      <c r="G16" s="233">
        <v>0.68292069</v>
      </c>
      <c r="H16" s="233">
        <v>14.30547204</v>
      </c>
      <c r="I16" s="41">
        <f t="shared" si="5"/>
        <v>5.7068392199155207E-3</v>
      </c>
      <c r="J16" s="41">
        <f t="shared" si="6"/>
        <v>3.9672346780886082E-2</v>
      </c>
      <c r="K16" s="41">
        <f t="shared" si="7"/>
        <v>3.0046745167751264E-2</v>
      </c>
      <c r="L16" s="41">
        <f t="shared" si="9"/>
        <v>4.1546382996281307E-2</v>
      </c>
      <c r="M16" s="41">
        <f t="shared" si="10"/>
        <v>5.9960576719233633E-2</v>
      </c>
      <c r="N16" s="43">
        <f t="shared" si="8"/>
        <v>4.2164545138625067E-2</v>
      </c>
      <c r="P16" s="88"/>
    </row>
    <row r="17" spans="2:16" x14ac:dyDescent="0.2">
      <c r="B17" s="18" t="s">
        <v>267</v>
      </c>
      <c r="C17" s="56">
        <v>69</v>
      </c>
      <c r="D17" s="233">
        <v>103.447535</v>
      </c>
      <c r="E17" s="233">
        <v>805.45929999999998</v>
      </c>
      <c r="F17" s="233">
        <v>9.2088593500000009</v>
      </c>
      <c r="G17" s="233">
        <v>2.8281767999999999E-2</v>
      </c>
      <c r="H17" s="233">
        <v>9.2371411180000003</v>
      </c>
      <c r="I17" s="41">
        <f t="shared" si="5"/>
        <v>3.1005661903478025E-3</v>
      </c>
      <c r="J17" s="41">
        <f t="shared" si="6"/>
        <v>2.6800347963491206E-2</v>
      </c>
      <c r="K17" s="41">
        <f t="shared" si="7"/>
        <v>2.5358181831617282E-2</v>
      </c>
      <c r="L17" s="41">
        <f t="shared" si="9"/>
        <v>2.8085399546978852E-2</v>
      </c>
      <c r="M17" s="41">
        <f t="shared" si="10"/>
        <v>2.4831450338978112E-3</v>
      </c>
      <c r="N17" s="43">
        <f t="shared" si="8"/>
        <v>2.7225935119982284E-2</v>
      </c>
      <c r="P17" s="88"/>
    </row>
    <row r="18" spans="2:16" x14ac:dyDescent="0.2">
      <c r="B18" s="18" t="s">
        <v>268</v>
      </c>
      <c r="C18" s="56">
        <v>1228</v>
      </c>
      <c r="D18" s="233">
        <v>158.80292700000001</v>
      </c>
      <c r="E18" s="233">
        <v>1349.8440000000001</v>
      </c>
      <c r="F18" s="233">
        <v>12.71897845</v>
      </c>
      <c r="G18" s="233">
        <v>0.67756725299999998</v>
      </c>
      <c r="H18" s="233">
        <v>13.396545700000001</v>
      </c>
      <c r="I18" s="41">
        <f t="shared" si="5"/>
        <v>5.5181091039813064E-2</v>
      </c>
      <c r="J18" s="41">
        <f t="shared" si="6"/>
        <v>4.1141373752606986E-2</v>
      </c>
      <c r="K18" s="41">
        <f t="shared" si="7"/>
        <v>4.2496982276221285E-2</v>
      </c>
      <c r="L18" s="41">
        <f t="shared" si="9"/>
        <v>3.8790644749902028E-2</v>
      </c>
      <c r="M18" s="41">
        <f t="shared" si="10"/>
        <v>5.9490543852093403E-2</v>
      </c>
      <c r="N18" s="43">
        <f t="shared" si="8"/>
        <v>3.9485537722200433E-2</v>
      </c>
      <c r="P18" s="88"/>
    </row>
    <row r="19" spans="2:16" x14ac:dyDescent="0.2">
      <c r="B19" s="18" t="s">
        <v>269</v>
      </c>
      <c r="C19" s="56">
        <v>856</v>
      </c>
      <c r="D19" s="233">
        <v>348.60130299999997</v>
      </c>
      <c r="E19" s="233">
        <v>1699.7929999999999</v>
      </c>
      <c r="F19" s="233">
        <v>30.399100749999999</v>
      </c>
      <c r="G19" s="233">
        <v>0.440953875</v>
      </c>
      <c r="H19" s="233">
        <v>30.840054630000001</v>
      </c>
      <c r="I19" s="41">
        <f t="shared" si="5"/>
        <v>3.8464995057068394E-2</v>
      </c>
      <c r="J19" s="41">
        <f t="shared" si="6"/>
        <v>9.0312796925769476E-2</v>
      </c>
      <c r="K19" s="41">
        <f t="shared" si="7"/>
        <v>5.3514386102575556E-2</v>
      </c>
      <c r="L19" s="41">
        <f t="shared" si="9"/>
        <v>9.2711904697796735E-2</v>
      </c>
      <c r="M19" s="41">
        <f t="shared" si="10"/>
        <v>3.8715840709967156E-2</v>
      </c>
      <c r="N19" s="43">
        <f t="shared" si="8"/>
        <v>9.0899263714495221E-2</v>
      </c>
      <c r="P19" s="88"/>
    </row>
    <row r="20" spans="2:16" x14ac:dyDescent="0.2">
      <c r="B20" s="17" t="s">
        <v>277</v>
      </c>
      <c r="C20" s="56">
        <v>116</v>
      </c>
      <c r="D20" s="233">
        <v>33.086160999999997</v>
      </c>
      <c r="E20" s="233">
        <v>246.77979999999999</v>
      </c>
      <c r="F20" s="233">
        <v>2.8138071999999998</v>
      </c>
      <c r="G20" s="233">
        <v>7.2595381E-2</v>
      </c>
      <c r="H20" s="233">
        <v>2.886402581</v>
      </c>
      <c r="I20" s="41">
        <f t="shared" si="5"/>
        <v>5.2125460591354363E-3</v>
      </c>
      <c r="J20" s="41">
        <f t="shared" si="6"/>
        <v>8.5716941208516181E-3</v>
      </c>
      <c r="K20" s="41">
        <f t="shared" si="7"/>
        <v>7.7693398546272259E-3</v>
      </c>
      <c r="L20" s="41">
        <f t="shared" si="9"/>
        <v>8.5816165125994475E-3</v>
      </c>
      <c r="M20" s="41">
        <f t="shared" si="10"/>
        <v>6.3738893485750089E-3</v>
      </c>
      <c r="N20" s="43">
        <f t="shared" si="8"/>
        <v>8.5075033927240057E-3</v>
      </c>
      <c r="P20" s="88"/>
    </row>
    <row r="21" spans="2:16" x14ac:dyDescent="0.2">
      <c r="B21" s="18" t="s">
        <v>270</v>
      </c>
      <c r="C21" s="56">
        <v>1451</v>
      </c>
      <c r="D21" s="233">
        <v>134.327786</v>
      </c>
      <c r="E21" s="233">
        <v>1170.2840000000001</v>
      </c>
      <c r="F21" s="233">
        <v>10.613392749999999</v>
      </c>
      <c r="G21" s="233">
        <v>0.54510071100000002</v>
      </c>
      <c r="H21" s="233">
        <v>11.158493460000001</v>
      </c>
      <c r="I21" s="41">
        <f t="shared" si="5"/>
        <v>6.5201761481082046E-2</v>
      </c>
      <c r="J21" s="41">
        <f t="shared" si="6"/>
        <v>3.4800552820957814E-2</v>
      </c>
      <c r="K21" s="41">
        <f t="shared" si="7"/>
        <v>3.6843915597761928E-2</v>
      </c>
      <c r="L21" s="41">
        <f t="shared" si="9"/>
        <v>3.2368979110616841E-2</v>
      </c>
      <c r="M21" s="41">
        <f t="shared" si="10"/>
        <v>4.785995428198888E-2</v>
      </c>
      <c r="N21" s="43">
        <f t="shared" si="8"/>
        <v>3.2889009174787258E-2</v>
      </c>
      <c r="P21" s="88"/>
    </row>
    <row r="22" spans="2:16" x14ac:dyDescent="0.2">
      <c r="B22" s="17" t="s">
        <v>278</v>
      </c>
      <c r="C22" s="56">
        <v>224</v>
      </c>
      <c r="D22" s="233">
        <v>233.30282299999999</v>
      </c>
      <c r="E22" s="233">
        <v>3923.8910000000001</v>
      </c>
      <c r="F22" s="233">
        <v>20.71291235</v>
      </c>
      <c r="G22" s="233">
        <v>0.185174107</v>
      </c>
      <c r="H22" s="233">
        <v>20.898086459999998</v>
      </c>
      <c r="I22" s="41">
        <f t="shared" si="5"/>
        <v>1.0065606183158084E-2</v>
      </c>
      <c r="J22" s="41">
        <f t="shared" si="6"/>
        <v>6.0442202293798479E-2</v>
      </c>
      <c r="K22" s="41">
        <f t="shared" si="7"/>
        <v>0.12353540578083409</v>
      </c>
      <c r="L22" s="41">
        <f t="shared" si="9"/>
        <v>6.3170735595098712E-2</v>
      </c>
      <c r="M22" s="41">
        <f t="shared" si="10"/>
        <v>1.6258324592844126E-2</v>
      </c>
      <c r="N22" s="43">
        <f t="shared" si="8"/>
        <v>6.1595891934899005E-2</v>
      </c>
      <c r="P22" s="88"/>
    </row>
    <row r="23" spans="2:16" s="49" customFormat="1" x14ac:dyDescent="0.2">
      <c r="B23" s="46" t="s">
        <v>285</v>
      </c>
      <c r="C23" s="47">
        <f t="shared" ref="C23:N23" si="11">SUM(C24:C31)</f>
        <v>16743</v>
      </c>
      <c r="D23" s="81">
        <f t="shared" si="11"/>
        <v>2464.392777</v>
      </c>
      <c r="E23" s="81">
        <f t="shared" si="11"/>
        <v>19445.4103</v>
      </c>
      <c r="F23" s="81">
        <f t="shared" si="11"/>
        <v>208.31227145</v>
      </c>
      <c r="G23" s="81">
        <f t="shared" si="11"/>
        <v>7.623972685</v>
      </c>
      <c r="H23" s="81">
        <f>SUM(H24:H31)</f>
        <v>215.93624412199995</v>
      </c>
      <c r="I23" s="48">
        <f t="shared" si="11"/>
        <v>0.75235912644917768</v>
      </c>
      <c r="J23" s="48">
        <f t="shared" si="11"/>
        <v>0.63845488384343207</v>
      </c>
      <c r="K23" s="48">
        <f t="shared" si="11"/>
        <v>0.61219759977667854</v>
      </c>
      <c r="L23" s="48">
        <f t="shared" si="11"/>
        <v>0.63531574887306375</v>
      </c>
      <c r="M23" s="48">
        <f t="shared" si="11"/>
        <v>0.66938636620349601</v>
      </c>
      <c r="N23" s="48">
        <f t="shared" si="11"/>
        <v>0.63645949514205835</v>
      </c>
    </row>
    <row r="24" spans="2:16" x14ac:dyDescent="0.2">
      <c r="B24" s="18" t="s">
        <v>271</v>
      </c>
      <c r="C24" s="56">
        <v>4294</v>
      </c>
      <c r="D24" s="233">
        <v>609.65415499999995</v>
      </c>
      <c r="E24" s="233">
        <v>4230.6289999999999</v>
      </c>
      <c r="F24" s="233">
        <v>51.365013599999997</v>
      </c>
      <c r="G24" s="233">
        <v>1.955778225</v>
      </c>
      <c r="H24" s="233">
        <v>53.320791819999997</v>
      </c>
      <c r="I24" s="41">
        <f t="shared" ref="I24:I31" si="12">C24/$C$6</f>
        <v>0.19295407567178935</v>
      </c>
      <c r="J24" s="41">
        <f t="shared" ref="J24:J31" si="13">D24/$D$6</f>
        <v>0.15794425156083419</v>
      </c>
      <c r="K24" s="41">
        <f t="shared" ref="K24:K31" si="14">E24/$E$6</f>
        <v>0.13319240270006591</v>
      </c>
      <c r="L24" s="41">
        <f>F24/$F$6</f>
        <v>0.15665424727026614</v>
      </c>
      <c r="M24" s="41">
        <f>G24/$G$6</f>
        <v>0.17171772948615613</v>
      </c>
      <c r="N24" s="43">
        <f t="shared" ref="N24:N31" si="15">H24/$H$6</f>
        <v>0.15715992644179955</v>
      </c>
      <c r="P24" s="88"/>
    </row>
    <row r="25" spans="2:16" x14ac:dyDescent="0.2">
      <c r="B25" s="17" t="s">
        <v>279</v>
      </c>
      <c r="C25" s="56">
        <v>590</v>
      </c>
      <c r="D25" s="233">
        <v>405.58522900000003</v>
      </c>
      <c r="E25" s="233">
        <v>6332.7849999999999</v>
      </c>
      <c r="F25" s="233">
        <v>36.017447400000002</v>
      </c>
      <c r="G25" s="233">
        <v>1.083700764</v>
      </c>
      <c r="H25" s="233">
        <v>37.101148160000001</v>
      </c>
      <c r="I25" s="41">
        <f t="shared" si="12"/>
        <v>2.6512087714568169E-2</v>
      </c>
      <c r="J25" s="41">
        <f t="shared" si="13"/>
        <v>0.10507573008919222</v>
      </c>
      <c r="K25" s="41">
        <f t="shared" si="14"/>
        <v>0.19937433651897551</v>
      </c>
      <c r="L25" s="41">
        <f t="shared" ref="L25:L31" si="16">F25/$F$6</f>
        <v>0.10984687271733545</v>
      </c>
      <c r="M25" s="41">
        <f t="shared" ref="M25:M31" si="17">G25/$G$6</f>
        <v>9.5149149457624579E-2</v>
      </c>
      <c r="N25" s="43">
        <f t="shared" si="15"/>
        <v>0.1093534720079839</v>
      </c>
      <c r="P25" s="88"/>
    </row>
    <row r="26" spans="2:16" x14ac:dyDescent="0.2">
      <c r="B26" s="17" t="s">
        <v>280</v>
      </c>
      <c r="C26" s="56">
        <v>2451</v>
      </c>
      <c r="D26" s="233">
        <v>384.61619200000001</v>
      </c>
      <c r="E26" s="233">
        <v>3040.2150000000001</v>
      </c>
      <c r="F26" s="233">
        <v>31.9221188</v>
      </c>
      <c r="G26" s="233">
        <v>1.1730624810000001</v>
      </c>
      <c r="H26" s="233">
        <v>33.095181279999998</v>
      </c>
      <c r="I26" s="41">
        <f t="shared" si="12"/>
        <v>0.11013750337018065</v>
      </c>
      <c r="J26" s="41">
        <f t="shared" si="13"/>
        <v>9.9643242132284177E-2</v>
      </c>
      <c r="K26" s="41">
        <f t="shared" si="14"/>
        <v>9.5714736644310086E-2</v>
      </c>
      <c r="L26" s="41">
        <f t="shared" si="16"/>
        <v>9.735684158148479E-2</v>
      </c>
      <c r="M26" s="41">
        <f t="shared" si="17"/>
        <v>0.10299512654749859</v>
      </c>
      <c r="N26" s="43">
        <f t="shared" si="15"/>
        <v>9.7546118090314979E-2</v>
      </c>
      <c r="P26" s="88"/>
    </row>
    <row r="27" spans="2:16" x14ac:dyDescent="0.2">
      <c r="B27" s="17" t="s">
        <v>281</v>
      </c>
      <c r="C27" s="56">
        <v>6461</v>
      </c>
      <c r="D27" s="233">
        <v>799.35557600000004</v>
      </c>
      <c r="E27" s="233">
        <v>3899.1469999999999</v>
      </c>
      <c r="F27" s="233">
        <v>67.413682449999996</v>
      </c>
      <c r="G27" s="233">
        <v>2.378933848</v>
      </c>
      <c r="H27" s="233">
        <v>69.792616300000006</v>
      </c>
      <c r="I27" s="41">
        <f t="shared" si="12"/>
        <v>0.290329828345466</v>
      </c>
      <c r="J27" s="41">
        <f t="shared" si="13"/>
        <v>0.20709055641931864</v>
      </c>
      <c r="K27" s="41">
        <f t="shared" si="14"/>
        <v>0.1227563932953596</v>
      </c>
      <c r="L27" s="41">
        <f t="shared" si="16"/>
        <v>0.20559986145747852</v>
      </c>
      <c r="M27" s="41">
        <f t="shared" si="17"/>
        <v>0.20887088001827223</v>
      </c>
      <c r="N27" s="43">
        <f t="shared" si="15"/>
        <v>0.20570966914588368</v>
      </c>
      <c r="P27" s="88"/>
    </row>
    <row r="28" spans="2:16" x14ac:dyDescent="0.2">
      <c r="B28" s="18" t="s">
        <v>16</v>
      </c>
      <c r="C28" s="40">
        <v>685</v>
      </c>
      <c r="D28" s="82">
        <v>99.370919999999998</v>
      </c>
      <c r="E28" s="82">
        <v>810.14089999999999</v>
      </c>
      <c r="F28" s="82">
        <v>8.3121790999999998</v>
      </c>
      <c r="G28" s="82">
        <v>0.28716112700000002</v>
      </c>
      <c r="H28" s="82">
        <v>8.5993402270000008</v>
      </c>
      <c r="I28" s="41">
        <f t="shared" si="12"/>
        <v>3.0780983194032534E-2</v>
      </c>
      <c r="J28" s="41">
        <f t="shared" si="13"/>
        <v>2.5744211628167334E-2</v>
      </c>
      <c r="K28" s="41">
        <f t="shared" si="14"/>
        <v>2.5505572102066578E-2</v>
      </c>
      <c r="L28" s="41">
        <f t="shared" si="16"/>
        <v>2.5350682669460799E-2</v>
      </c>
      <c r="M28" s="41">
        <f t="shared" si="17"/>
        <v>2.5212805876865575E-2</v>
      </c>
      <c r="N28" s="43">
        <f t="shared" si="15"/>
        <v>2.5346054163741936E-2</v>
      </c>
      <c r="P28" s="88"/>
    </row>
    <row r="29" spans="2:16" x14ac:dyDescent="0.2">
      <c r="B29" s="18" t="s">
        <v>272</v>
      </c>
      <c r="C29" s="40">
        <v>808</v>
      </c>
      <c r="D29" s="82">
        <v>22.364879999999999</v>
      </c>
      <c r="E29" s="82">
        <v>191.5556</v>
      </c>
      <c r="F29" s="82">
        <v>1.6325322499999999</v>
      </c>
      <c r="G29" s="82">
        <v>0.29841463299999998</v>
      </c>
      <c r="H29" s="82">
        <v>1.9309468830000001</v>
      </c>
      <c r="I29" s="41">
        <f t="shared" si="12"/>
        <v>3.630807944639166E-2</v>
      </c>
      <c r="J29" s="41">
        <f t="shared" si="13"/>
        <v>5.7941116350595026E-3</v>
      </c>
      <c r="K29" s="41">
        <f t="shared" si="14"/>
        <v>6.0307227636015228E-3</v>
      </c>
      <c r="L29" s="41">
        <f t="shared" si="16"/>
        <v>4.9789359107301773E-3</v>
      </c>
      <c r="M29" s="41">
        <f t="shared" si="17"/>
        <v>2.6200866012916445E-2</v>
      </c>
      <c r="N29" s="43">
        <f t="shared" si="15"/>
        <v>5.6913534052484768E-3</v>
      </c>
      <c r="P29" s="88"/>
    </row>
    <row r="30" spans="2:16" x14ac:dyDescent="0.2">
      <c r="B30" s="18" t="s">
        <v>273</v>
      </c>
      <c r="C30" s="40">
        <v>417</v>
      </c>
      <c r="D30" s="82">
        <v>22.354611999999999</v>
      </c>
      <c r="E30" s="82">
        <v>208.84350000000001</v>
      </c>
      <c r="F30" s="82">
        <v>1.61411255</v>
      </c>
      <c r="G30" s="82">
        <v>0.121302692</v>
      </c>
      <c r="H30" s="82">
        <v>1.735415242</v>
      </c>
      <c r="I30" s="41">
        <f t="shared" si="12"/>
        <v>1.8738204367754113E-2</v>
      </c>
      <c r="J30" s="41">
        <f t="shared" si="13"/>
        <v>5.7914514849371325E-3</v>
      </c>
      <c r="K30" s="41">
        <f t="shared" si="14"/>
        <v>6.5749957165450379E-3</v>
      </c>
      <c r="L30" s="41">
        <f t="shared" si="16"/>
        <v>4.9227590690200818E-3</v>
      </c>
      <c r="M30" s="41">
        <f t="shared" si="17"/>
        <v>1.0650401249251313E-2</v>
      </c>
      <c r="N30" s="43">
        <f t="shared" si="15"/>
        <v>5.1150352886619559E-3</v>
      </c>
      <c r="P30" s="88"/>
    </row>
    <row r="31" spans="2:16" x14ac:dyDescent="0.2">
      <c r="B31" s="17" t="s">
        <v>282</v>
      </c>
      <c r="C31" s="40">
        <v>1037</v>
      </c>
      <c r="D31" s="82">
        <v>121.091213</v>
      </c>
      <c r="E31" s="82">
        <v>732.09429999999998</v>
      </c>
      <c r="F31" s="82">
        <v>10.0351853</v>
      </c>
      <c r="G31" s="82">
        <v>0.32561891500000001</v>
      </c>
      <c r="H31" s="82">
        <v>10.36080421</v>
      </c>
      <c r="I31" s="41">
        <f t="shared" si="12"/>
        <v>4.6598364338995238E-2</v>
      </c>
      <c r="J31" s="41">
        <f t="shared" si="13"/>
        <v>3.1371328893638979E-2</v>
      </c>
      <c r="K31" s="41">
        <f t="shared" si="14"/>
        <v>2.3048440035754226E-2</v>
      </c>
      <c r="L31" s="41">
        <f t="shared" si="16"/>
        <v>3.0605548197287735E-2</v>
      </c>
      <c r="M31" s="41">
        <f t="shared" si="17"/>
        <v>2.8589407554911121E-2</v>
      </c>
      <c r="N31" s="43">
        <f t="shared" si="15"/>
        <v>3.05378665984238E-2</v>
      </c>
      <c r="P31" s="88"/>
    </row>
    <row r="54" spans="14:30" x14ac:dyDescent="0.2">
      <c r="P54" s="232"/>
      <c r="Q54" s="232"/>
      <c r="R54" s="101"/>
      <c r="S54" s="101"/>
      <c r="T54" s="101"/>
      <c r="U54" s="101"/>
      <c r="V54" s="101"/>
      <c r="W54" s="101"/>
      <c r="X54" s="101"/>
      <c r="Y54" s="101"/>
      <c r="Z54" s="101"/>
      <c r="AA54" s="101"/>
      <c r="AB54" s="101"/>
      <c r="AC54" s="101"/>
      <c r="AD54" s="232"/>
    </row>
    <row r="55" spans="14:30" x14ac:dyDescent="0.2">
      <c r="P55" s="232"/>
      <c r="Q55" s="232"/>
      <c r="R55" s="235" t="s">
        <v>283</v>
      </c>
      <c r="S55" s="292" t="s">
        <v>284</v>
      </c>
      <c r="T55" s="292"/>
      <c r="U55" s="292"/>
      <c r="V55" s="292"/>
      <c r="W55" s="292"/>
      <c r="X55" s="292"/>
      <c r="Y55" s="292"/>
      <c r="Z55" s="292" t="s">
        <v>285</v>
      </c>
      <c r="AA55" s="292"/>
      <c r="AB55" s="292"/>
      <c r="AC55" s="292"/>
      <c r="AD55" s="232"/>
    </row>
    <row r="56" spans="14:30" ht="89.25" x14ac:dyDescent="0.2">
      <c r="P56" s="232"/>
      <c r="Q56" s="101"/>
      <c r="R56" s="26" t="s">
        <v>624</v>
      </c>
      <c r="S56" s="101" t="s">
        <v>425</v>
      </c>
      <c r="T56" s="101" t="s">
        <v>426</v>
      </c>
      <c r="U56" s="101" t="s">
        <v>268</v>
      </c>
      <c r="V56" s="101" t="s">
        <v>335</v>
      </c>
      <c r="W56" s="101" t="s">
        <v>270</v>
      </c>
      <c r="X56" s="101" t="s">
        <v>278</v>
      </c>
      <c r="Y56" s="101" t="s">
        <v>427</v>
      </c>
      <c r="Z56" s="101" t="s">
        <v>271</v>
      </c>
      <c r="AA56" s="101" t="s">
        <v>279</v>
      </c>
      <c r="AB56" s="101" t="s">
        <v>280</v>
      </c>
      <c r="AC56" s="101" t="s">
        <v>424</v>
      </c>
      <c r="AD56" s="101"/>
    </row>
    <row r="57" spans="14:30" x14ac:dyDescent="0.2">
      <c r="N57" s="98"/>
      <c r="O57" s="98"/>
      <c r="P57" s="232"/>
      <c r="Q57" s="101" t="s">
        <v>219</v>
      </c>
      <c r="R57" s="234">
        <f>SUM(I8:I9)*100</f>
        <v>1.334591534106228</v>
      </c>
      <c r="S57" s="234">
        <f>I11*100</f>
        <v>1.3750337018064167</v>
      </c>
      <c r="T57" s="234">
        <f>I16*100</f>
        <v>0.57068392199155205</v>
      </c>
      <c r="U57" s="234">
        <f>I18*100</f>
        <v>5.5181091039813062</v>
      </c>
      <c r="V57" s="234">
        <f>I19*100</f>
        <v>3.8464995057068392</v>
      </c>
      <c r="W57" s="234">
        <f>I21*100</f>
        <v>6.520176148108205</v>
      </c>
      <c r="X57" s="234">
        <f>I22*100</f>
        <v>1.0065606183158085</v>
      </c>
      <c r="Y57" s="234">
        <f>(I12+I13+I14+I15+I17+I20)*100</f>
        <v>4.5924328210658762</v>
      </c>
      <c r="Z57" s="234">
        <f>I24*100</f>
        <v>19.295407567178934</v>
      </c>
      <c r="AA57" s="234">
        <f>I25*100</f>
        <v>2.6512087714568167</v>
      </c>
      <c r="AB57" s="234">
        <f>I26*100</f>
        <v>11.013750337018065</v>
      </c>
      <c r="AC57" s="234">
        <f>SUM(I27:I31)*100</f>
        <v>42.275545969263952</v>
      </c>
      <c r="AD57" s="101"/>
    </row>
    <row r="58" spans="14:30" x14ac:dyDescent="0.2">
      <c r="N58" s="98"/>
      <c r="O58" s="98"/>
      <c r="P58" s="232"/>
      <c r="Q58" s="101" t="s">
        <v>221</v>
      </c>
      <c r="R58" s="234">
        <f>J7*100</f>
        <v>0.22708604166165094</v>
      </c>
      <c r="S58" s="234">
        <f>J11*100</f>
        <v>2.6313327534007445</v>
      </c>
      <c r="T58" s="234">
        <f>J16*100</f>
        <v>3.9672346780886083</v>
      </c>
      <c r="U58" s="234">
        <f>J18*100</f>
        <v>4.1141373752606984</v>
      </c>
      <c r="V58" s="234">
        <f>J19*100</f>
        <v>9.0312796925769483</v>
      </c>
      <c r="W58" s="234">
        <f>J21*100</f>
        <v>3.4800552820957815</v>
      </c>
      <c r="X58" s="234">
        <f>J22*100</f>
        <v>6.0442202293798477</v>
      </c>
      <c r="Y58" s="234">
        <f>(J12+J13+J14+J15+J17+J20)*100</f>
        <v>6.6591655631925013</v>
      </c>
      <c r="Z58" s="234">
        <f>J24*100</f>
        <v>15.794425156083419</v>
      </c>
      <c r="AA58" s="234">
        <f>J25*100</f>
        <v>10.507573008919222</v>
      </c>
      <c r="AB58" s="234">
        <f>J26*100</f>
        <v>9.9643242132284175</v>
      </c>
      <c r="AC58" s="234">
        <f>SUM(J27:J31)*100</f>
        <v>27.57916600611216</v>
      </c>
      <c r="AD58" s="101"/>
    </row>
    <row r="59" spans="14:30" x14ac:dyDescent="0.2">
      <c r="N59" s="98"/>
      <c r="O59" s="98"/>
      <c r="P59" s="232"/>
      <c r="Q59" s="101" t="s">
        <v>218</v>
      </c>
      <c r="R59" s="234">
        <f>K7*100</f>
        <v>0.34898542535784383</v>
      </c>
      <c r="S59" s="234">
        <f>K11*100</f>
        <v>2.8740369186411678</v>
      </c>
      <c r="T59" s="234">
        <f>K16*100</f>
        <v>3.0046745167751263</v>
      </c>
      <c r="U59" s="234">
        <f>K18*100</f>
        <v>4.2496982276221287</v>
      </c>
      <c r="V59" s="234">
        <f>K19*100</f>
        <v>5.3514386102575555</v>
      </c>
      <c r="W59" s="234">
        <f>K21*100</f>
        <v>3.6843915597761927</v>
      </c>
      <c r="X59" s="234">
        <f>K22*100</f>
        <v>12.353540578083409</v>
      </c>
      <c r="Y59" s="234">
        <f>(K12+K13+K14+K15+K17+K20)*100</f>
        <v>6.9134741858187372</v>
      </c>
      <c r="Z59" s="234">
        <f>K24*100</f>
        <v>13.31924027000659</v>
      </c>
      <c r="AA59" s="234">
        <f>K25*100</f>
        <v>19.93743365189755</v>
      </c>
      <c r="AB59" s="234">
        <f>K26*100</f>
        <v>9.571473664431009</v>
      </c>
      <c r="AC59" s="234">
        <f>SUM(K27:K31)*100</f>
        <v>18.3916123913327</v>
      </c>
      <c r="AD59" s="101"/>
    </row>
    <row r="60" spans="14:30" x14ac:dyDescent="0.2">
      <c r="N60" s="98"/>
      <c r="O60" s="98"/>
      <c r="P60" s="232"/>
      <c r="Q60" s="101" t="s">
        <v>217</v>
      </c>
      <c r="R60" s="234">
        <f>L7*100</f>
        <v>0.18044676666306333</v>
      </c>
      <c r="S60" s="234">
        <f>L11*100</f>
        <v>2.7011816541263829</v>
      </c>
      <c r="T60" s="234">
        <f>L16*100</f>
        <v>4.1546382996281306</v>
      </c>
      <c r="U60" s="234">
        <f>L18*100</f>
        <v>3.8790644749902028</v>
      </c>
      <c r="V60" s="234">
        <f>L19*100</f>
        <v>9.2711904697796736</v>
      </c>
      <c r="W60" s="234">
        <f>L21*100</f>
        <v>3.2368979110616842</v>
      </c>
      <c r="X60" s="234">
        <f>L22*100</f>
        <v>6.317073559509871</v>
      </c>
      <c r="Y60" s="234">
        <f>(L12+L13+L14+L15+L17+L20)*100</f>
        <v>6.7279319769346149</v>
      </c>
      <c r="Z60" s="234">
        <f>L24*100</f>
        <v>15.665424727026615</v>
      </c>
      <c r="AA60" s="234">
        <f>L25*100</f>
        <v>10.984687271733545</v>
      </c>
      <c r="AB60" s="234">
        <f>L26*100</f>
        <v>9.7356841581484783</v>
      </c>
      <c r="AC60" s="234">
        <f>SUM(L27:L31)*100</f>
        <v>27.145778730397733</v>
      </c>
      <c r="AD60" s="101"/>
    </row>
    <row r="61" spans="14:30" x14ac:dyDescent="0.2">
      <c r="N61" s="98"/>
      <c r="O61" s="98"/>
      <c r="P61" s="232"/>
      <c r="Q61" s="101" t="s">
        <v>216</v>
      </c>
      <c r="R61" s="234">
        <f>M7*100</f>
        <v>0.94084755120768748</v>
      </c>
      <c r="S61" s="234">
        <f>M11*100</f>
        <v>3.3532707490175215</v>
      </c>
      <c r="T61" s="234">
        <f>M16*100</f>
        <v>5.9960576719233636</v>
      </c>
      <c r="U61" s="234">
        <f>M18*100</f>
        <v>5.9490543852093403</v>
      </c>
      <c r="V61" s="234">
        <f>M19*100</f>
        <v>3.8715840709967155</v>
      </c>
      <c r="W61" s="234">
        <f>M21*100</f>
        <v>4.7859954281988877</v>
      </c>
      <c r="X61" s="234">
        <f>M22*100</f>
        <v>1.6258324592844127</v>
      </c>
      <c r="Y61" s="234">
        <f>(M12+M13+M14+M15+M17+M20)*100</f>
        <v>6.5387210638124733</v>
      </c>
      <c r="Z61" s="234">
        <f>M24*100</f>
        <v>17.171772948615612</v>
      </c>
      <c r="AA61" s="234">
        <f>M25*100</f>
        <v>9.5149149457624578</v>
      </c>
      <c r="AB61" s="234">
        <f>M26*100</f>
        <v>10.29951265474986</v>
      </c>
      <c r="AC61" s="234">
        <f>SUM(M27:M31)*100</f>
        <v>29.952436071221673</v>
      </c>
      <c r="AD61" s="101"/>
    </row>
    <row r="62" spans="14:30" x14ac:dyDescent="0.2">
      <c r="N62" s="98"/>
      <c r="O62" s="98"/>
      <c r="P62" s="232"/>
      <c r="Q62" s="101" t="s">
        <v>481</v>
      </c>
      <c r="R62" s="234">
        <f>N7*100</f>
        <v>0.20597332429225726</v>
      </c>
      <c r="S62" s="234">
        <f>N11*100</f>
        <v>2.7230722021765676</v>
      </c>
      <c r="T62" s="234">
        <f>N16*100</f>
        <v>4.2164545138625069</v>
      </c>
      <c r="U62" s="234">
        <f>N18*100</f>
        <v>3.9485537722200434</v>
      </c>
      <c r="V62" s="234">
        <f>N19*100</f>
        <v>9.089926371449522</v>
      </c>
      <c r="W62" s="234">
        <f>N21*100</f>
        <v>3.2889009174787258</v>
      </c>
      <c r="X62" s="234">
        <f>N22*100</f>
        <v>6.1595891934899001</v>
      </c>
      <c r="Y62" s="234">
        <f>(N12+N13+N14+N15+N17+N20)*100</f>
        <v>6.7215801908246604</v>
      </c>
      <c r="Z62" s="234">
        <f>N24*100</f>
        <v>15.715992644179956</v>
      </c>
      <c r="AA62" s="234">
        <f>N25*100</f>
        <v>10.93534720079839</v>
      </c>
      <c r="AB62" s="234">
        <f>N26*100</f>
        <v>9.7546118090314984</v>
      </c>
      <c r="AC62" s="234">
        <f>SUM(N27:N31)*100</f>
        <v>27.239997860195984</v>
      </c>
      <c r="AD62" s="101"/>
    </row>
    <row r="63" spans="14:30" x14ac:dyDescent="0.2">
      <c r="N63" s="98"/>
      <c r="O63" s="98"/>
      <c r="P63" s="232"/>
      <c r="Q63" s="232"/>
      <c r="R63" s="232"/>
      <c r="S63" s="232"/>
      <c r="T63" s="232"/>
      <c r="U63" s="232"/>
      <c r="V63" s="232"/>
      <c r="W63" s="232"/>
      <c r="X63" s="232"/>
      <c r="Y63" s="232"/>
      <c r="Z63" s="232"/>
      <c r="AA63" s="232"/>
      <c r="AB63" s="232"/>
      <c r="AC63" s="232"/>
      <c r="AD63" s="232"/>
    </row>
    <row r="64" spans="14:30" x14ac:dyDescent="0.2">
      <c r="N64" s="98"/>
      <c r="O64" s="98"/>
      <c r="P64" s="232"/>
      <c r="Q64" s="232"/>
      <c r="R64" s="232"/>
      <c r="S64" s="232"/>
      <c r="T64" s="232"/>
      <c r="U64" s="232"/>
      <c r="V64" s="232"/>
      <c r="W64" s="232"/>
      <c r="X64" s="232"/>
      <c r="Y64" s="232"/>
      <c r="Z64" s="232"/>
      <c r="AA64" s="232"/>
      <c r="AB64" s="232"/>
      <c r="AC64" s="232"/>
      <c r="AD64" s="232"/>
    </row>
    <row r="65" spans="16:30" x14ac:dyDescent="0.2">
      <c r="P65" s="232"/>
      <c r="Q65" s="232"/>
      <c r="R65" s="232"/>
      <c r="S65" s="232"/>
      <c r="T65" s="232"/>
      <c r="U65" s="232"/>
      <c r="V65" s="232"/>
      <c r="W65" s="232"/>
      <c r="X65" s="232"/>
      <c r="Y65" s="232"/>
      <c r="Z65" s="232"/>
      <c r="AA65" s="232"/>
      <c r="AB65" s="232"/>
      <c r="AC65" s="232"/>
      <c r="AD65" s="232"/>
    </row>
  </sheetData>
  <mergeCells count="7">
    <mergeCell ref="B1:N1"/>
    <mergeCell ref="B4:B5"/>
    <mergeCell ref="S55:Y55"/>
    <mergeCell ref="Z55:AC55"/>
    <mergeCell ref="C4:C5"/>
    <mergeCell ref="I4:N4"/>
    <mergeCell ref="D5:H5"/>
  </mergeCells>
  <pageMargins left="0.78740157480314965" right="0.78740157480314965" top="0.98425196850393704" bottom="0.98425196850393704" header="0.51181102362204722" footer="0.51181102362204722"/>
  <pageSetup paperSize="9" scale="48" orientation="landscape" r:id="rId1"/>
  <headerFooter alignWithMargins="0"/>
  <rowBreaks count="1" manualBreakCount="1">
    <brk id="73" max="1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1" tint="0.34998626667073579"/>
  </sheetPr>
  <dimension ref="A1:W230"/>
  <sheetViews>
    <sheetView view="pageBreakPreview" zoomScaleNormal="100" zoomScaleSheetLayoutView="100" workbookViewId="0"/>
  </sheetViews>
  <sheetFormatPr baseColWidth="10" defaultRowHeight="12.75" x14ac:dyDescent="0.2"/>
  <cols>
    <col min="1" max="1" width="2" style="11" customWidth="1"/>
    <col min="2" max="2" width="30.85546875" bestFit="1" customWidth="1"/>
    <col min="4" max="4" width="15.7109375" customWidth="1"/>
    <col min="9" max="9" width="12.28515625" bestFit="1" customWidth="1"/>
    <col min="10" max="10" width="13.28515625" bestFit="1" customWidth="1"/>
  </cols>
  <sheetData>
    <row r="1" spans="1:23" ht="15.75" x14ac:dyDescent="0.2">
      <c r="B1" s="269" t="str">
        <f>Inhaltsverzeichnis!B27&amp;" "&amp;Inhaltsverzeichnis!C27&amp;" "&amp;Inhaltsverzeichnis!E27</f>
        <v>Tabelle 5b: Steuerpflichtige, Reingewinn und Gewinnsteuer nach Steuersatz und Wirtschaftszweig, 2014</v>
      </c>
      <c r="C1" s="269"/>
      <c r="D1" s="269"/>
      <c r="E1" s="269"/>
      <c r="F1" s="269"/>
      <c r="G1" s="269"/>
      <c r="H1" s="269"/>
      <c r="I1" s="269"/>
      <c r="J1" s="269"/>
      <c r="K1" s="220"/>
      <c r="L1" s="220"/>
      <c r="M1" s="220"/>
      <c r="N1" s="220"/>
      <c r="O1" s="220"/>
      <c r="P1" s="220"/>
      <c r="Q1" s="220"/>
      <c r="R1" s="220"/>
      <c r="S1" s="220"/>
      <c r="T1" s="220"/>
      <c r="U1" s="220"/>
      <c r="V1" s="220"/>
      <c r="W1" s="220"/>
    </row>
    <row r="2" spans="1:23" x14ac:dyDescent="0.2">
      <c r="A2" s="68"/>
      <c r="B2" s="210"/>
    </row>
    <row r="3" spans="1:23" x14ac:dyDescent="0.2">
      <c r="A3" s="68"/>
    </row>
    <row r="4" spans="1:23" x14ac:dyDescent="0.2">
      <c r="A4" s="68"/>
      <c r="B4" s="297" t="s">
        <v>319</v>
      </c>
      <c r="C4" s="300" t="s">
        <v>220</v>
      </c>
      <c r="D4" s="300"/>
      <c r="E4" s="300" t="s">
        <v>221</v>
      </c>
      <c r="F4" s="300"/>
      <c r="G4" s="300"/>
      <c r="H4" s="300"/>
      <c r="I4" s="300" t="s">
        <v>217</v>
      </c>
      <c r="J4" s="300"/>
    </row>
    <row r="5" spans="1:23" x14ac:dyDescent="0.2">
      <c r="A5" s="68"/>
      <c r="B5" s="297"/>
      <c r="C5" s="301" t="s">
        <v>350</v>
      </c>
      <c r="D5" s="301" t="s">
        <v>625</v>
      </c>
      <c r="E5" s="300" t="s">
        <v>348</v>
      </c>
      <c r="F5" s="300"/>
      <c r="G5" s="300" t="s">
        <v>349</v>
      </c>
      <c r="H5" s="300"/>
      <c r="I5" s="298" t="s">
        <v>405</v>
      </c>
      <c r="J5" s="298" t="s">
        <v>406</v>
      </c>
    </row>
    <row r="6" spans="1:23" x14ac:dyDescent="0.2">
      <c r="A6" s="68"/>
      <c r="B6" s="297"/>
      <c r="C6" s="301"/>
      <c r="D6" s="301"/>
      <c r="E6" s="115" t="s">
        <v>18</v>
      </c>
      <c r="F6" s="115" t="s">
        <v>15</v>
      </c>
      <c r="G6" s="115" t="s">
        <v>18</v>
      </c>
      <c r="H6" s="115" t="s">
        <v>15</v>
      </c>
      <c r="I6" s="299"/>
      <c r="J6" s="299"/>
    </row>
    <row r="7" spans="1:23" x14ac:dyDescent="0.2">
      <c r="A7" s="68"/>
      <c r="B7" s="18" t="s">
        <v>320</v>
      </c>
      <c r="C7" s="40">
        <v>80</v>
      </c>
      <c r="D7" s="40">
        <v>78</v>
      </c>
      <c r="E7" s="40">
        <v>756.18399999999997</v>
      </c>
      <c r="F7" s="82">
        <v>86.945783640000002</v>
      </c>
      <c r="G7" s="40">
        <v>113.535</v>
      </c>
      <c r="H7" s="82">
        <v>13.05421636</v>
      </c>
      <c r="I7" s="40">
        <v>45.371049999999997</v>
      </c>
      <c r="J7" s="40">
        <v>10.2181</v>
      </c>
      <c r="L7" s="50"/>
      <c r="M7" s="50"/>
    </row>
    <row r="8" spans="1:23" x14ac:dyDescent="0.2">
      <c r="A8" s="68"/>
      <c r="B8" s="18" t="s">
        <v>321</v>
      </c>
      <c r="C8" s="40">
        <v>194</v>
      </c>
      <c r="D8" s="40">
        <v>177</v>
      </c>
      <c r="E8" s="40">
        <v>5158.8959999999997</v>
      </c>
      <c r="F8" s="82">
        <v>74.583263579999993</v>
      </c>
      <c r="G8" s="40">
        <v>1758.066</v>
      </c>
      <c r="H8" s="82">
        <v>25.416736419999999</v>
      </c>
      <c r="I8" s="40">
        <v>309.53375</v>
      </c>
      <c r="J8" s="40">
        <v>158.226</v>
      </c>
      <c r="L8" s="50"/>
      <c r="M8" s="50"/>
    </row>
    <row r="9" spans="1:23" x14ac:dyDescent="0.2">
      <c r="A9" s="68"/>
      <c r="B9" s="18" t="s">
        <v>322</v>
      </c>
      <c r="C9" s="40">
        <v>19</v>
      </c>
      <c r="D9" s="40">
        <v>19</v>
      </c>
      <c r="E9" s="40">
        <v>505.43200000000002</v>
      </c>
      <c r="F9" s="82">
        <v>100</v>
      </c>
      <c r="G9" s="40">
        <v>0</v>
      </c>
      <c r="H9" s="82">
        <v>0</v>
      </c>
      <c r="I9" s="40">
        <v>30.325900000000001</v>
      </c>
      <c r="J9" s="40">
        <v>0</v>
      </c>
      <c r="L9" s="50"/>
      <c r="M9" s="50"/>
    </row>
    <row r="10" spans="1:23" x14ac:dyDescent="0.2">
      <c r="A10" s="68"/>
      <c r="B10" s="18" t="s">
        <v>323</v>
      </c>
      <c r="C10" s="40">
        <v>4</v>
      </c>
      <c r="D10" s="40">
        <v>3</v>
      </c>
      <c r="E10" s="40">
        <v>153.495</v>
      </c>
      <c r="F10" s="82">
        <v>32.433888709999998</v>
      </c>
      <c r="G10" s="40">
        <v>319.76</v>
      </c>
      <c r="H10" s="82">
        <v>67.566111289999995</v>
      </c>
      <c r="I10" s="40">
        <v>9.2096999999999998</v>
      </c>
      <c r="J10" s="40">
        <v>28.778400000000001</v>
      </c>
      <c r="L10" s="50"/>
      <c r="M10" s="50"/>
    </row>
    <row r="11" spans="1:23" x14ac:dyDescent="0.2">
      <c r="A11" s="68"/>
      <c r="B11" s="18" t="s">
        <v>324</v>
      </c>
      <c r="C11" s="40">
        <v>44</v>
      </c>
      <c r="D11" s="40">
        <v>22</v>
      </c>
      <c r="E11" s="40">
        <v>3207.192</v>
      </c>
      <c r="F11" s="82">
        <v>12.041009969999999</v>
      </c>
      <c r="G11" s="40">
        <v>23428.381000000001</v>
      </c>
      <c r="H11" s="82">
        <v>87.958990029999995</v>
      </c>
      <c r="I11" s="40">
        <v>192.43154999999999</v>
      </c>
      <c r="J11" s="40">
        <v>2108.5542500000001</v>
      </c>
      <c r="L11" s="50"/>
      <c r="M11" s="50"/>
    </row>
    <row r="12" spans="1:23" x14ac:dyDescent="0.2">
      <c r="A12" s="68"/>
      <c r="B12" s="18" t="s">
        <v>325</v>
      </c>
      <c r="C12" s="40">
        <v>268</v>
      </c>
      <c r="D12" s="40">
        <v>228</v>
      </c>
      <c r="E12" s="40">
        <v>8172.8829999999998</v>
      </c>
      <c r="F12" s="82">
        <v>11.753553289999999</v>
      </c>
      <c r="G12" s="40">
        <v>61362.54</v>
      </c>
      <c r="H12" s="82">
        <v>88.246446710000001</v>
      </c>
      <c r="I12" s="40">
        <v>490.37295</v>
      </c>
      <c r="J12" s="40">
        <v>5522.6283999999996</v>
      </c>
      <c r="L12" s="50"/>
      <c r="M12" s="50"/>
    </row>
    <row r="13" spans="1:23" x14ac:dyDescent="0.2">
      <c r="A13" s="68"/>
      <c r="B13" s="18" t="s">
        <v>326</v>
      </c>
      <c r="C13" s="40">
        <v>32</v>
      </c>
      <c r="D13" s="40">
        <v>28</v>
      </c>
      <c r="E13" s="40">
        <v>871.13599999999997</v>
      </c>
      <c r="F13" s="82">
        <v>5.3637079099999996</v>
      </c>
      <c r="G13" s="40">
        <v>15370.165999999999</v>
      </c>
      <c r="H13" s="82">
        <v>94.636292089999998</v>
      </c>
      <c r="I13" s="40">
        <v>52.268099999999997</v>
      </c>
      <c r="J13" s="40">
        <v>1383.31495</v>
      </c>
      <c r="L13" s="50"/>
      <c r="M13" s="50"/>
    </row>
    <row r="14" spans="1:23" x14ac:dyDescent="0.2">
      <c r="A14" s="68"/>
      <c r="B14" s="18" t="s">
        <v>327</v>
      </c>
      <c r="C14" s="40">
        <v>9</v>
      </c>
      <c r="D14" s="40">
        <v>3</v>
      </c>
      <c r="E14" s="40">
        <v>632.36599999999999</v>
      </c>
      <c r="F14" s="82">
        <v>3.9068428599999998</v>
      </c>
      <c r="G14" s="40">
        <v>15553.746999999999</v>
      </c>
      <c r="H14" s="82">
        <v>96.093157140000002</v>
      </c>
      <c r="I14" s="40">
        <v>37.941899999999997</v>
      </c>
      <c r="J14" s="40">
        <v>1399.8372999999999</v>
      </c>
      <c r="L14" s="50"/>
      <c r="M14" s="50"/>
    </row>
    <row r="15" spans="1:23" x14ac:dyDescent="0.2">
      <c r="A15" s="68"/>
      <c r="B15" s="18" t="s">
        <v>328</v>
      </c>
      <c r="C15" s="40">
        <v>50</v>
      </c>
      <c r="D15" s="40">
        <v>43</v>
      </c>
      <c r="E15" s="40">
        <v>1684.4349999999999</v>
      </c>
      <c r="F15" s="82">
        <v>10.86749015</v>
      </c>
      <c r="G15" s="40">
        <v>13815.325999999999</v>
      </c>
      <c r="H15" s="82">
        <v>89.132509850000005</v>
      </c>
      <c r="I15" s="40">
        <v>101.06610000000001</v>
      </c>
      <c r="J15" s="40">
        <v>1243.3794</v>
      </c>
      <c r="L15" s="50"/>
      <c r="M15" s="50"/>
    </row>
    <row r="16" spans="1:23" x14ac:dyDescent="0.2">
      <c r="A16" s="68"/>
      <c r="B16" s="18" t="s">
        <v>329</v>
      </c>
      <c r="C16" s="40">
        <v>51</v>
      </c>
      <c r="D16" s="40">
        <v>43</v>
      </c>
      <c r="E16" s="40">
        <v>1829.8489999999999</v>
      </c>
      <c r="F16" s="82">
        <v>40.645716030000003</v>
      </c>
      <c r="G16" s="40">
        <v>2672.0990000000002</v>
      </c>
      <c r="H16" s="82">
        <v>59.354283969999997</v>
      </c>
      <c r="I16" s="40">
        <v>109.791</v>
      </c>
      <c r="J16" s="40">
        <v>240.48885000000001</v>
      </c>
      <c r="L16" s="50"/>
      <c r="M16" s="50"/>
    </row>
    <row r="17" spans="1:13" x14ac:dyDescent="0.2">
      <c r="A17" s="68"/>
      <c r="B17" s="18" t="s">
        <v>330</v>
      </c>
      <c r="C17" s="40">
        <v>456</v>
      </c>
      <c r="D17" s="40">
        <v>404</v>
      </c>
      <c r="E17" s="40">
        <v>14366.264999999999</v>
      </c>
      <c r="F17" s="82">
        <v>37.157716780000001</v>
      </c>
      <c r="G17" s="40">
        <v>24296.672999999999</v>
      </c>
      <c r="H17" s="82">
        <v>62.842283219999999</v>
      </c>
      <c r="I17" s="40">
        <v>861.97585000000004</v>
      </c>
      <c r="J17" s="40">
        <v>2186.7006500000002</v>
      </c>
      <c r="L17" s="50"/>
      <c r="M17" s="50"/>
    </row>
    <row r="18" spans="1:13" x14ac:dyDescent="0.2">
      <c r="A18" s="68"/>
      <c r="B18" s="18" t="s">
        <v>331</v>
      </c>
      <c r="C18" s="40">
        <v>18</v>
      </c>
      <c r="D18" s="40">
        <v>8</v>
      </c>
      <c r="E18" s="40">
        <v>1659.6949999999999</v>
      </c>
      <c r="F18" s="82">
        <v>5.8724665690000002</v>
      </c>
      <c r="G18" s="40">
        <v>26602.62</v>
      </c>
      <c r="H18" s="82">
        <v>94.12753343</v>
      </c>
      <c r="I18" s="40">
        <v>99.581699999999998</v>
      </c>
      <c r="J18" s="40">
        <v>2394.2359000000001</v>
      </c>
      <c r="L18" s="50"/>
      <c r="M18" s="50"/>
    </row>
    <row r="19" spans="1:13" x14ac:dyDescent="0.2">
      <c r="A19" s="68"/>
      <c r="B19" s="18" t="s">
        <v>265</v>
      </c>
      <c r="C19" s="40">
        <v>175</v>
      </c>
      <c r="D19" s="40">
        <v>157</v>
      </c>
      <c r="E19" s="40">
        <v>3482.288</v>
      </c>
      <c r="F19" s="82">
        <v>39.038131559999997</v>
      </c>
      <c r="G19" s="40">
        <v>5437.9340000000002</v>
      </c>
      <c r="H19" s="82">
        <v>60.961868440000003</v>
      </c>
      <c r="I19" s="40">
        <v>208.93709999999999</v>
      </c>
      <c r="J19" s="40">
        <v>489.41399999999999</v>
      </c>
      <c r="L19" s="50"/>
      <c r="M19" s="50"/>
    </row>
    <row r="20" spans="1:13" x14ac:dyDescent="0.2">
      <c r="A20" s="68"/>
      <c r="B20" s="18" t="s">
        <v>332</v>
      </c>
      <c r="C20" s="40">
        <v>87</v>
      </c>
      <c r="D20" s="40">
        <v>64</v>
      </c>
      <c r="E20" s="40">
        <v>3914.2649999999999</v>
      </c>
      <c r="F20" s="82">
        <v>15.87395023</v>
      </c>
      <c r="G20" s="40">
        <v>20744.152999999998</v>
      </c>
      <c r="H20" s="82">
        <v>84.126049769999995</v>
      </c>
      <c r="I20" s="40">
        <v>234.85589999999999</v>
      </c>
      <c r="J20" s="40">
        <v>1866.9739</v>
      </c>
      <c r="L20" s="50"/>
      <c r="M20" s="50"/>
    </row>
    <row r="21" spans="1:13" x14ac:dyDescent="0.2">
      <c r="A21" s="68"/>
      <c r="B21" s="18" t="s">
        <v>333</v>
      </c>
      <c r="C21" s="40">
        <v>116</v>
      </c>
      <c r="D21" s="40">
        <v>81</v>
      </c>
      <c r="E21" s="40">
        <v>4923.2489999999998</v>
      </c>
      <c r="F21" s="82">
        <v>3.30971225</v>
      </c>
      <c r="G21" s="40">
        <v>143828.323</v>
      </c>
      <c r="H21" s="82">
        <v>96.690287749999996</v>
      </c>
      <c r="I21" s="40">
        <v>295.39485000000002</v>
      </c>
      <c r="J21" s="40">
        <v>12944.549150000001</v>
      </c>
      <c r="L21" s="50"/>
      <c r="M21" s="50"/>
    </row>
    <row r="22" spans="1:13" x14ac:dyDescent="0.2">
      <c r="A22" s="68"/>
      <c r="B22" s="18" t="s">
        <v>334</v>
      </c>
      <c r="C22" s="40">
        <v>11</v>
      </c>
      <c r="D22" s="40">
        <v>9</v>
      </c>
      <c r="E22" s="40">
        <v>389.452</v>
      </c>
      <c r="F22" s="82">
        <v>8.8895483009999996</v>
      </c>
      <c r="G22" s="40">
        <v>3991.558</v>
      </c>
      <c r="H22" s="82">
        <v>91.110451699999999</v>
      </c>
      <c r="I22" s="40">
        <v>23.367100000000001</v>
      </c>
      <c r="J22" s="40">
        <v>359.24025</v>
      </c>
      <c r="L22" s="50"/>
      <c r="M22" s="50"/>
    </row>
    <row r="23" spans="1:13" x14ac:dyDescent="0.2">
      <c r="A23" s="68"/>
      <c r="B23" s="18" t="s">
        <v>267</v>
      </c>
      <c r="C23" s="40">
        <v>69</v>
      </c>
      <c r="D23" s="40">
        <v>46</v>
      </c>
      <c r="E23" s="40">
        <v>3380.6239999999998</v>
      </c>
      <c r="F23" s="82">
        <v>3.2679599370000001</v>
      </c>
      <c r="G23" s="40">
        <v>100066.91099999999</v>
      </c>
      <c r="H23" s="82">
        <v>96.732040060000003</v>
      </c>
      <c r="I23" s="40">
        <v>202.83734999999999</v>
      </c>
      <c r="J23" s="40">
        <v>9006.0220000000008</v>
      </c>
      <c r="L23" s="50"/>
      <c r="M23" s="50"/>
    </row>
    <row r="24" spans="1:13" x14ac:dyDescent="0.2">
      <c r="A24" s="68"/>
      <c r="B24" s="18" t="s">
        <v>268</v>
      </c>
      <c r="C24" s="40">
        <v>1227</v>
      </c>
      <c r="D24" s="40">
        <v>1007</v>
      </c>
      <c r="E24" s="40">
        <v>52441.442999999999</v>
      </c>
      <c r="F24" s="82">
        <v>33.023258050000003</v>
      </c>
      <c r="G24" s="40">
        <v>106360.099</v>
      </c>
      <c r="H24" s="82">
        <v>66.976741950000005</v>
      </c>
      <c r="I24" s="40">
        <v>3146.4866000000002</v>
      </c>
      <c r="J24" s="40">
        <v>9572.4087500000005</v>
      </c>
      <c r="L24" s="50"/>
      <c r="M24" s="50"/>
    </row>
    <row r="25" spans="1:13" x14ac:dyDescent="0.2">
      <c r="A25" s="68"/>
      <c r="B25" s="18" t="s">
        <v>335</v>
      </c>
      <c r="C25" s="40">
        <v>856</v>
      </c>
      <c r="D25" s="40">
        <v>693</v>
      </c>
      <c r="E25" s="40">
        <v>32500.522000000001</v>
      </c>
      <c r="F25" s="82">
        <v>9.3231212049999996</v>
      </c>
      <c r="G25" s="40">
        <v>316100.78100000002</v>
      </c>
      <c r="H25" s="82">
        <v>90.676878799999997</v>
      </c>
      <c r="I25" s="40">
        <v>1950.0307499999999</v>
      </c>
      <c r="J25" s="40">
        <v>28449.07</v>
      </c>
      <c r="L25" s="50"/>
      <c r="M25" s="50"/>
    </row>
    <row r="26" spans="1:13" x14ac:dyDescent="0.2">
      <c r="A26" s="68"/>
      <c r="B26" s="18" t="s">
        <v>336</v>
      </c>
      <c r="C26" s="40">
        <v>33</v>
      </c>
      <c r="D26" s="40">
        <v>32</v>
      </c>
      <c r="E26" s="40">
        <v>589.80600000000004</v>
      </c>
      <c r="F26" s="82">
        <v>95.445277300000001</v>
      </c>
      <c r="G26" s="40">
        <v>28.146000000000001</v>
      </c>
      <c r="H26" s="82">
        <v>4.5547226969999999</v>
      </c>
      <c r="I26" s="40">
        <v>35.388350000000003</v>
      </c>
      <c r="J26" s="40">
        <v>2.53315</v>
      </c>
      <c r="L26" s="50"/>
      <c r="M26" s="50"/>
    </row>
    <row r="27" spans="1:13" x14ac:dyDescent="0.2">
      <c r="A27" s="68"/>
      <c r="B27" s="18" t="s">
        <v>337</v>
      </c>
      <c r="C27" s="40">
        <v>40</v>
      </c>
      <c r="D27" s="40">
        <v>30</v>
      </c>
      <c r="E27" s="40">
        <v>1669.2940000000001</v>
      </c>
      <c r="F27" s="82">
        <v>28.6130955</v>
      </c>
      <c r="G27" s="40">
        <v>4164.7269999999999</v>
      </c>
      <c r="H27" s="82">
        <v>71.3869045</v>
      </c>
      <c r="I27" s="40">
        <v>100.1576</v>
      </c>
      <c r="J27" s="40">
        <v>374.8254</v>
      </c>
      <c r="L27" s="50"/>
      <c r="M27" s="50"/>
    </row>
    <row r="28" spans="1:13" x14ac:dyDescent="0.2">
      <c r="A28" s="68"/>
      <c r="B28" s="18" t="s">
        <v>270</v>
      </c>
      <c r="C28" s="40">
        <v>1451</v>
      </c>
      <c r="D28" s="40">
        <v>1207</v>
      </c>
      <c r="E28" s="40">
        <v>49203.599000000002</v>
      </c>
      <c r="F28" s="82">
        <v>36.629501959999999</v>
      </c>
      <c r="G28" s="40">
        <v>85124.187000000005</v>
      </c>
      <c r="H28" s="82">
        <v>63.370498040000001</v>
      </c>
      <c r="I28" s="40">
        <v>2952.2154</v>
      </c>
      <c r="J28" s="40">
        <v>7661.1773499999999</v>
      </c>
      <c r="L28" s="50"/>
      <c r="M28" s="50"/>
    </row>
    <row r="29" spans="1:13" x14ac:dyDescent="0.2">
      <c r="A29" s="68"/>
      <c r="B29" s="18" t="s">
        <v>338</v>
      </c>
      <c r="C29" s="40">
        <v>224</v>
      </c>
      <c r="D29" s="40">
        <v>156</v>
      </c>
      <c r="E29" s="40">
        <v>9478.0540000000001</v>
      </c>
      <c r="F29" s="82">
        <v>4.0625543569999998</v>
      </c>
      <c r="G29" s="40">
        <v>223824.769</v>
      </c>
      <c r="H29" s="82">
        <v>95.937445640000007</v>
      </c>
      <c r="I29" s="40">
        <v>568.68320000000006</v>
      </c>
      <c r="J29" s="40">
        <v>20144.229149999999</v>
      </c>
      <c r="L29" s="50"/>
      <c r="M29" s="50"/>
    </row>
    <row r="30" spans="1:13" x14ac:dyDescent="0.2">
      <c r="A30" s="68"/>
      <c r="B30" s="18" t="s">
        <v>271</v>
      </c>
      <c r="C30" s="40">
        <v>4294</v>
      </c>
      <c r="D30" s="40">
        <v>3651</v>
      </c>
      <c r="E30" s="40">
        <v>116795.264</v>
      </c>
      <c r="F30" s="82">
        <v>19.157626180000001</v>
      </c>
      <c r="G30" s="40">
        <v>492858.891</v>
      </c>
      <c r="H30" s="82">
        <v>80.842373820000006</v>
      </c>
      <c r="I30" s="40">
        <v>7007.7138500000001</v>
      </c>
      <c r="J30" s="40">
        <v>44357.299749999998</v>
      </c>
      <c r="L30" s="50"/>
      <c r="M30" s="50"/>
    </row>
    <row r="31" spans="1:13" x14ac:dyDescent="0.2">
      <c r="A31" s="68"/>
      <c r="B31" s="18" t="s">
        <v>279</v>
      </c>
      <c r="C31" s="40">
        <v>590</v>
      </c>
      <c r="D31" s="40">
        <v>440</v>
      </c>
      <c r="E31" s="40">
        <v>16174.093000000001</v>
      </c>
      <c r="F31" s="82">
        <v>3.9878407409999999</v>
      </c>
      <c r="G31" s="40">
        <v>389411.136</v>
      </c>
      <c r="H31" s="82">
        <v>96.012159260000004</v>
      </c>
      <c r="I31" s="40">
        <v>970.44529999999997</v>
      </c>
      <c r="J31" s="40">
        <v>35047.002099999998</v>
      </c>
      <c r="L31" s="50"/>
      <c r="M31" s="50"/>
    </row>
    <row r="32" spans="1:13" x14ac:dyDescent="0.2">
      <c r="A32" s="68"/>
      <c r="B32" s="18" t="s">
        <v>339</v>
      </c>
      <c r="C32" s="40">
        <v>2451</v>
      </c>
      <c r="D32" s="40">
        <v>1980</v>
      </c>
      <c r="E32" s="40">
        <v>89777.914999999994</v>
      </c>
      <c r="F32" s="82">
        <v>23.342208899999999</v>
      </c>
      <c r="G32" s="40">
        <v>294838.277</v>
      </c>
      <c r="H32" s="82">
        <v>76.657791099999997</v>
      </c>
      <c r="I32" s="40">
        <v>5386.6739500000003</v>
      </c>
      <c r="J32" s="40">
        <v>26535.44485</v>
      </c>
      <c r="L32" s="50"/>
      <c r="M32" s="50"/>
    </row>
    <row r="33" spans="1:13" x14ac:dyDescent="0.2">
      <c r="A33" s="68"/>
      <c r="B33" s="18" t="s">
        <v>340</v>
      </c>
      <c r="C33" s="40">
        <v>675</v>
      </c>
      <c r="D33" s="40">
        <v>580</v>
      </c>
      <c r="E33" s="40">
        <v>20997.083999999999</v>
      </c>
      <c r="F33" s="82">
        <v>21.139163060000001</v>
      </c>
      <c r="G33" s="40">
        <v>78330.803</v>
      </c>
      <c r="H33" s="82">
        <v>78.860836939999999</v>
      </c>
      <c r="I33" s="40">
        <v>1259.82465</v>
      </c>
      <c r="J33" s="40">
        <v>7049.7724500000004</v>
      </c>
      <c r="L33" s="50"/>
      <c r="M33" s="50"/>
    </row>
    <row r="34" spans="1:13" x14ac:dyDescent="0.2">
      <c r="A34" s="68"/>
      <c r="B34" s="18" t="s">
        <v>341</v>
      </c>
      <c r="C34" s="40">
        <v>10</v>
      </c>
      <c r="D34" s="40">
        <v>10</v>
      </c>
      <c r="E34" s="40">
        <v>43.033000000000001</v>
      </c>
      <c r="F34" s="82">
        <v>100</v>
      </c>
      <c r="G34" s="40">
        <v>0</v>
      </c>
      <c r="H34" s="82">
        <v>0</v>
      </c>
      <c r="I34" s="40">
        <v>2.5819999999999999</v>
      </c>
      <c r="J34" s="40">
        <v>0</v>
      </c>
      <c r="L34" s="50"/>
      <c r="M34" s="50"/>
    </row>
    <row r="35" spans="1:13" x14ac:dyDescent="0.2">
      <c r="A35" s="68"/>
      <c r="B35" s="18" t="s">
        <v>272</v>
      </c>
      <c r="C35" s="40">
        <v>805</v>
      </c>
      <c r="D35" s="40">
        <v>763</v>
      </c>
      <c r="E35" s="40">
        <v>12475.364</v>
      </c>
      <c r="F35" s="82">
        <v>56.784379180000002</v>
      </c>
      <c r="G35" s="40">
        <v>9494.3469999999998</v>
      </c>
      <c r="H35" s="82">
        <v>43.215620819999998</v>
      </c>
      <c r="I35" s="40">
        <v>748.52189999999996</v>
      </c>
      <c r="J35" s="40">
        <v>854.49135000000001</v>
      </c>
      <c r="L35" s="50"/>
      <c r="M35" s="50"/>
    </row>
    <row r="36" spans="1:13" x14ac:dyDescent="0.2">
      <c r="A36" s="68"/>
      <c r="B36" s="18" t="s">
        <v>342</v>
      </c>
      <c r="C36" s="40">
        <v>107</v>
      </c>
      <c r="D36" s="40">
        <v>95</v>
      </c>
      <c r="E36" s="40">
        <v>2152.8049999999998</v>
      </c>
      <c r="F36" s="82">
        <v>4.8449334579999999</v>
      </c>
      <c r="G36" s="40">
        <v>42281.345000000001</v>
      </c>
      <c r="H36" s="82">
        <v>95.155066540000007</v>
      </c>
      <c r="I36" s="40">
        <v>129.16820000000001</v>
      </c>
      <c r="J36" s="40">
        <v>3805.3211000000001</v>
      </c>
      <c r="L36" s="50"/>
      <c r="M36" s="50"/>
    </row>
    <row r="37" spans="1:13" x14ac:dyDescent="0.2">
      <c r="A37" s="68"/>
      <c r="B37" s="18" t="s">
        <v>343</v>
      </c>
      <c r="C37" s="40">
        <v>347</v>
      </c>
      <c r="D37" s="40">
        <v>273</v>
      </c>
      <c r="E37" s="40">
        <v>15862.681</v>
      </c>
      <c r="F37" s="82">
        <v>27.729825760000001</v>
      </c>
      <c r="G37" s="40">
        <v>41341.720999999998</v>
      </c>
      <c r="H37" s="82">
        <v>72.270174240000003</v>
      </c>
      <c r="I37" s="40">
        <v>951.76059999999995</v>
      </c>
      <c r="J37" s="40">
        <v>3720.7548999999999</v>
      </c>
      <c r="L37" s="50"/>
      <c r="M37" s="50"/>
    </row>
    <row r="38" spans="1:13" x14ac:dyDescent="0.2">
      <c r="A38" s="68"/>
      <c r="B38" s="18" t="s">
        <v>344</v>
      </c>
      <c r="C38" s="40">
        <v>6461</v>
      </c>
      <c r="D38" s="40">
        <v>5848</v>
      </c>
      <c r="E38" s="40">
        <v>150943.927</v>
      </c>
      <c r="F38" s="82">
        <v>18.88320186</v>
      </c>
      <c r="G38" s="40">
        <v>648411.64899999998</v>
      </c>
      <c r="H38" s="82">
        <v>81.11679814</v>
      </c>
      <c r="I38" s="40">
        <v>9056.6341499999999</v>
      </c>
      <c r="J38" s="40">
        <v>58357.048300000002</v>
      </c>
      <c r="L38" s="50"/>
      <c r="M38" s="50"/>
    </row>
    <row r="39" spans="1:13" x14ac:dyDescent="0.2">
      <c r="A39" s="68"/>
      <c r="B39" s="18" t="s">
        <v>345</v>
      </c>
      <c r="C39" s="40">
        <v>243</v>
      </c>
      <c r="D39" s="40">
        <v>233</v>
      </c>
      <c r="E39" s="40">
        <v>4530.6040000000003</v>
      </c>
      <c r="F39" s="82">
        <v>76.750664409999999</v>
      </c>
      <c r="G39" s="40">
        <v>1372.412</v>
      </c>
      <c r="H39" s="82">
        <v>23.249335590000001</v>
      </c>
      <c r="I39" s="40">
        <v>271.83609999999999</v>
      </c>
      <c r="J39" s="40">
        <v>123.5171</v>
      </c>
      <c r="L39" s="50"/>
      <c r="M39" s="50"/>
    </row>
    <row r="40" spans="1:13" x14ac:dyDescent="0.2">
      <c r="A40" s="68"/>
      <c r="B40" s="18" t="s">
        <v>346</v>
      </c>
      <c r="C40" s="40">
        <v>114</v>
      </c>
      <c r="D40" s="40">
        <v>100</v>
      </c>
      <c r="E40" s="40">
        <v>3439.7339999999999</v>
      </c>
      <c r="F40" s="82">
        <v>36.155183319999999</v>
      </c>
      <c r="G40" s="40">
        <v>6074.0720000000001</v>
      </c>
      <c r="H40" s="82">
        <v>63.844816680000001</v>
      </c>
      <c r="I40" s="40">
        <v>206.38409999999999</v>
      </c>
      <c r="J40" s="40">
        <v>546.66645000000005</v>
      </c>
      <c r="L40" s="50"/>
      <c r="M40" s="50"/>
    </row>
    <row r="41" spans="1:13" x14ac:dyDescent="0.2">
      <c r="A41" s="68"/>
      <c r="B41" s="18" t="s">
        <v>273</v>
      </c>
      <c r="C41" s="40">
        <v>417</v>
      </c>
      <c r="D41" s="40">
        <v>379</v>
      </c>
      <c r="E41" s="40">
        <v>13260.084999999999</v>
      </c>
      <c r="F41" s="82">
        <v>59.316999109999998</v>
      </c>
      <c r="G41" s="40">
        <v>9094.527</v>
      </c>
      <c r="H41" s="82">
        <v>40.683000890000002</v>
      </c>
      <c r="I41" s="40">
        <v>795.60514999999998</v>
      </c>
      <c r="J41" s="40">
        <v>818.50739999999996</v>
      </c>
      <c r="L41" s="50"/>
      <c r="M41" s="50"/>
    </row>
    <row r="42" spans="1:13" x14ac:dyDescent="0.2">
      <c r="A42" s="68"/>
      <c r="B42" s="18" t="s">
        <v>347</v>
      </c>
      <c r="C42" s="40">
        <v>226</v>
      </c>
      <c r="D42" s="40">
        <v>215</v>
      </c>
      <c r="E42" s="40">
        <v>2781.623</v>
      </c>
      <c r="F42" s="82">
        <v>68.923041780000005</v>
      </c>
      <c r="G42" s="40">
        <v>1254.2159999999999</v>
      </c>
      <c r="H42" s="82">
        <v>31.076958220000002</v>
      </c>
      <c r="I42" s="40">
        <v>166.8974</v>
      </c>
      <c r="J42" s="40">
        <v>112.87935</v>
      </c>
      <c r="L42" s="50"/>
      <c r="M42" s="50"/>
    </row>
    <row r="43" spans="1:13" x14ac:dyDescent="0.2">
      <c r="A43" s="68"/>
    </row>
    <row r="44" spans="1:13" x14ac:dyDescent="0.2">
      <c r="A44" s="68"/>
    </row>
    <row r="45" spans="1:13" x14ac:dyDescent="0.2">
      <c r="A45" s="68"/>
    </row>
    <row r="46" spans="1:13" x14ac:dyDescent="0.2">
      <c r="A46" s="68"/>
    </row>
    <row r="47" spans="1:13" x14ac:dyDescent="0.2">
      <c r="A47" s="68"/>
    </row>
    <row r="48" spans="1:13" x14ac:dyDescent="0.2">
      <c r="A48" s="68"/>
    </row>
    <row r="49" spans="1:1" x14ac:dyDescent="0.2">
      <c r="A49" s="68"/>
    </row>
    <row r="50" spans="1:1" x14ac:dyDescent="0.2">
      <c r="A50" s="68"/>
    </row>
    <row r="51" spans="1:1" x14ac:dyDescent="0.2">
      <c r="A51" s="68"/>
    </row>
    <row r="52" spans="1:1" x14ac:dyDescent="0.2">
      <c r="A52" s="68"/>
    </row>
    <row r="53" spans="1:1" x14ac:dyDescent="0.2">
      <c r="A53" s="68"/>
    </row>
    <row r="54" spans="1:1" x14ac:dyDescent="0.2">
      <c r="A54" s="68"/>
    </row>
    <row r="55" spans="1:1" x14ac:dyDescent="0.2">
      <c r="A55" s="68"/>
    </row>
    <row r="56" spans="1:1" x14ac:dyDescent="0.2">
      <c r="A56" s="68"/>
    </row>
    <row r="57" spans="1:1" x14ac:dyDescent="0.2">
      <c r="A57" s="68"/>
    </row>
    <row r="58" spans="1:1" x14ac:dyDescent="0.2">
      <c r="A58" s="68"/>
    </row>
    <row r="59" spans="1:1" x14ac:dyDescent="0.2">
      <c r="A59" s="68"/>
    </row>
    <row r="60" spans="1:1" x14ac:dyDescent="0.2">
      <c r="A60" s="68"/>
    </row>
    <row r="61" spans="1:1" x14ac:dyDescent="0.2">
      <c r="A61" s="68"/>
    </row>
    <row r="62" spans="1:1" x14ac:dyDescent="0.2">
      <c r="A62" s="68"/>
    </row>
    <row r="63" spans="1:1" x14ac:dyDescent="0.2">
      <c r="A63" s="68"/>
    </row>
    <row r="64" spans="1:1" x14ac:dyDescent="0.2">
      <c r="A64" s="68"/>
    </row>
    <row r="65" spans="1:1" x14ac:dyDescent="0.2">
      <c r="A65" s="68"/>
    </row>
    <row r="66" spans="1:1" x14ac:dyDescent="0.2">
      <c r="A66" s="68"/>
    </row>
    <row r="67" spans="1:1" x14ac:dyDescent="0.2">
      <c r="A67" s="68"/>
    </row>
    <row r="68" spans="1:1" x14ac:dyDescent="0.2">
      <c r="A68" s="68"/>
    </row>
    <row r="69" spans="1:1" x14ac:dyDescent="0.2">
      <c r="A69" s="68"/>
    </row>
    <row r="70" spans="1:1" x14ac:dyDescent="0.2">
      <c r="A70" s="68"/>
    </row>
    <row r="71" spans="1:1" x14ac:dyDescent="0.2">
      <c r="A71" s="68"/>
    </row>
    <row r="72" spans="1:1" x14ac:dyDescent="0.2">
      <c r="A72" s="68"/>
    </row>
    <row r="73" spans="1:1" x14ac:dyDescent="0.2">
      <c r="A73" s="68"/>
    </row>
    <row r="74" spans="1:1" x14ac:dyDescent="0.2">
      <c r="A74" s="68"/>
    </row>
    <row r="75" spans="1:1" x14ac:dyDescent="0.2">
      <c r="A75" s="68"/>
    </row>
    <row r="76" spans="1:1" x14ac:dyDescent="0.2">
      <c r="A76" s="68"/>
    </row>
    <row r="77" spans="1:1" x14ac:dyDescent="0.2">
      <c r="A77" s="68"/>
    </row>
    <row r="78" spans="1:1" x14ac:dyDescent="0.2">
      <c r="A78" s="68"/>
    </row>
    <row r="79" spans="1:1" x14ac:dyDescent="0.2">
      <c r="A79" s="68"/>
    </row>
    <row r="80" spans="1:1" x14ac:dyDescent="0.2">
      <c r="A80" s="68"/>
    </row>
    <row r="81" spans="1:1" x14ac:dyDescent="0.2">
      <c r="A81" s="68"/>
    </row>
    <row r="82" spans="1:1" x14ac:dyDescent="0.2">
      <c r="A82" s="68"/>
    </row>
    <row r="83" spans="1:1" x14ac:dyDescent="0.2">
      <c r="A83" s="68"/>
    </row>
    <row r="84" spans="1:1" x14ac:dyDescent="0.2">
      <c r="A84" s="68"/>
    </row>
    <row r="85" spans="1:1" x14ac:dyDescent="0.2">
      <c r="A85" s="68"/>
    </row>
    <row r="86" spans="1:1" x14ac:dyDescent="0.2">
      <c r="A86" s="68"/>
    </row>
    <row r="87" spans="1:1" x14ac:dyDescent="0.2">
      <c r="A87" s="68"/>
    </row>
    <row r="88" spans="1:1" x14ac:dyDescent="0.2">
      <c r="A88" s="68"/>
    </row>
    <row r="89" spans="1:1" x14ac:dyDescent="0.2">
      <c r="A89" s="68"/>
    </row>
    <row r="90" spans="1:1" x14ac:dyDescent="0.2">
      <c r="A90" s="68"/>
    </row>
    <row r="91" spans="1:1" x14ac:dyDescent="0.2">
      <c r="A91" s="68"/>
    </row>
    <row r="92" spans="1:1" x14ac:dyDescent="0.2">
      <c r="A92" s="68"/>
    </row>
    <row r="93" spans="1:1" x14ac:dyDescent="0.2">
      <c r="A93" s="68"/>
    </row>
    <row r="94" spans="1:1" x14ac:dyDescent="0.2">
      <c r="A94" s="68"/>
    </row>
    <row r="95" spans="1:1" x14ac:dyDescent="0.2">
      <c r="A95" s="68"/>
    </row>
    <row r="96" spans="1:1" x14ac:dyDescent="0.2">
      <c r="A96" s="68"/>
    </row>
    <row r="97" spans="1:1" x14ac:dyDescent="0.2">
      <c r="A97" s="68"/>
    </row>
    <row r="98" spans="1:1" x14ac:dyDescent="0.2">
      <c r="A98" s="68"/>
    </row>
    <row r="99" spans="1:1" x14ac:dyDescent="0.2">
      <c r="A99" s="68"/>
    </row>
    <row r="100" spans="1:1" x14ac:dyDescent="0.2">
      <c r="A100" s="68"/>
    </row>
    <row r="101" spans="1:1" x14ac:dyDescent="0.2">
      <c r="A101" s="68"/>
    </row>
    <row r="102" spans="1:1" x14ac:dyDescent="0.2">
      <c r="A102" s="68"/>
    </row>
    <row r="103" spans="1:1" x14ac:dyDescent="0.2">
      <c r="A103" s="68"/>
    </row>
    <row r="104" spans="1:1" x14ac:dyDescent="0.2">
      <c r="A104" s="68"/>
    </row>
    <row r="105" spans="1:1" x14ac:dyDescent="0.2">
      <c r="A105" s="68"/>
    </row>
    <row r="106" spans="1:1" x14ac:dyDescent="0.2">
      <c r="A106" s="68"/>
    </row>
    <row r="107" spans="1:1" x14ac:dyDescent="0.2">
      <c r="A107" s="68"/>
    </row>
    <row r="108" spans="1:1" x14ac:dyDescent="0.2">
      <c r="A108" s="68"/>
    </row>
    <row r="109" spans="1:1" x14ac:dyDescent="0.2">
      <c r="A109" s="68"/>
    </row>
    <row r="110" spans="1:1" x14ac:dyDescent="0.2">
      <c r="A110" s="68"/>
    </row>
    <row r="111" spans="1:1" x14ac:dyDescent="0.2">
      <c r="A111" s="68"/>
    </row>
    <row r="112" spans="1:1" x14ac:dyDescent="0.2">
      <c r="A112" s="68"/>
    </row>
    <row r="113" spans="1:1" x14ac:dyDescent="0.2">
      <c r="A113" s="68"/>
    </row>
    <row r="114" spans="1:1" x14ac:dyDescent="0.2">
      <c r="A114" s="68"/>
    </row>
    <row r="115" spans="1:1" x14ac:dyDescent="0.2">
      <c r="A115" s="68"/>
    </row>
    <row r="116" spans="1:1" x14ac:dyDescent="0.2">
      <c r="A116" s="68"/>
    </row>
    <row r="117" spans="1:1" x14ac:dyDescent="0.2">
      <c r="A117" s="68"/>
    </row>
    <row r="118" spans="1:1" x14ac:dyDescent="0.2">
      <c r="A118" s="68"/>
    </row>
    <row r="119" spans="1:1" x14ac:dyDescent="0.2">
      <c r="A119" s="68"/>
    </row>
    <row r="120" spans="1:1" x14ac:dyDescent="0.2">
      <c r="A120" s="68"/>
    </row>
    <row r="121" spans="1:1" x14ac:dyDescent="0.2">
      <c r="A121" s="68"/>
    </row>
    <row r="122" spans="1:1" x14ac:dyDescent="0.2">
      <c r="A122" s="68"/>
    </row>
    <row r="123" spans="1:1" x14ac:dyDescent="0.2">
      <c r="A123" s="68"/>
    </row>
    <row r="124" spans="1:1" x14ac:dyDescent="0.2">
      <c r="A124" s="68"/>
    </row>
    <row r="125" spans="1:1" x14ac:dyDescent="0.2">
      <c r="A125" s="68"/>
    </row>
    <row r="126" spans="1:1" x14ac:dyDescent="0.2">
      <c r="A126" s="68"/>
    </row>
    <row r="127" spans="1:1" x14ac:dyDescent="0.2">
      <c r="A127" s="68"/>
    </row>
    <row r="128" spans="1:1" x14ac:dyDescent="0.2">
      <c r="A128" s="68"/>
    </row>
    <row r="129" spans="1:1" x14ac:dyDescent="0.2">
      <c r="A129" s="68"/>
    </row>
    <row r="130" spans="1:1" x14ac:dyDescent="0.2">
      <c r="A130" s="68"/>
    </row>
    <row r="131" spans="1:1" x14ac:dyDescent="0.2">
      <c r="A131" s="68"/>
    </row>
    <row r="132" spans="1:1" x14ac:dyDescent="0.2">
      <c r="A132" s="68"/>
    </row>
    <row r="133" spans="1:1" x14ac:dyDescent="0.2">
      <c r="A133" s="68"/>
    </row>
    <row r="134" spans="1:1" x14ac:dyDescent="0.2">
      <c r="A134" s="68"/>
    </row>
    <row r="135" spans="1:1" x14ac:dyDescent="0.2">
      <c r="A135" s="68"/>
    </row>
    <row r="136" spans="1:1" x14ac:dyDescent="0.2">
      <c r="A136" s="68"/>
    </row>
    <row r="137" spans="1:1" x14ac:dyDescent="0.2">
      <c r="A137" s="68"/>
    </row>
    <row r="138" spans="1:1" x14ac:dyDescent="0.2">
      <c r="A138" s="68"/>
    </row>
    <row r="139" spans="1:1" x14ac:dyDescent="0.2">
      <c r="A139" s="68"/>
    </row>
    <row r="140" spans="1:1" x14ac:dyDescent="0.2">
      <c r="A140" s="68"/>
    </row>
    <row r="141" spans="1:1" x14ac:dyDescent="0.2">
      <c r="A141" s="68"/>
    </row>
    <row r="142" spans="1:1" x14ac:dyDescent="0.2">
      <c r="A142" s="68"/>
    </row>
    <row r="143" spans="1:1" x14ac:dyDescent="0.2">
      <c r="A143" s="68"/>
    </row>
    <row r="144" spans="1:1" x14ac:dyDescent="0.2">
      <c r="A144" s="68"/>
    </row>
    <row r="145" spans="1:1" x14ac:dyDescent="0.2">
      <c r="A145" s="68"/>
    </row>
    <row r="146" spans="1:1" x14ac:dyDescent="0.2">
      <c r="A146" s="68"/>
    </row>
    <row r="147" spans="1:1" x14ac:dyDescent="0.2">
      <c r="A147" s="68"/>
    </row>
    <row r="148" spans="1:1" x14ac:dyDescent="0.2">
      <c r="A148" s="68"/>
    </row>
    <row r="149" spans="1:1" x14ac:dyDescent="0.2">
      <c r="A149" s="68"/>
    </row>
    <row r="150" spans="1:1" x14ac:dyDescent="0.2">
      <c r="A150" s="68"/>
    </row>
    <row r="151" spans="1:1" x14ac:dyDescent="0.2">
      <c r="A151" s="68"/>
    </row>
    <row r="152" spans="1:1" x14ac:dyDescent="0.2">
      <c r="A152" s="68"/>
    </row>
    <row r="153" spans="1:1" x14ac:dyDescent="0.2">
      <c r="A153" s="68"/>
    </row>
    <row r="154" spans="1:1" x14ac:dyDescent="0.2">
      <c r="A154" s="68"/>
    </row>
    <row r="155" spans="1:1" x14ac:dyDescent="0.2">
      <c r="A155" s="68"/>
    </row>
    <row r="156" spans="1:1" x14ac:dyDescent="0.2">
      <c r="A156" s="68"/>
    </row>
    <row r="157" spans="1:1" x14ac:dyDescent="0.2">
      <c r="A157" s="68"/>
    </row>
    <row r="158" spans="1:1" x14ac:dyDescent="0.2">
      <c r="A158" s="68"/>
    </row>
    <row r="159" spans="1:1" x14ac:dyDescent="0.2">
      <c r="A159" s="68"/>
    </row>
    <row r="160" spans="1:1" x14ac:dyDescent="0.2">
      <c r="A160" s="68"/>
    </row>
    <row r="161" spans="1:1" x14ac:dyDescent="0.2">
      <c r="A161" s="68"/>
    </row>
    <row r="162" spans="1:1" x14ac:dyDescent="0.2">
      <c r="A162" s="68"/>
    </row>
    <row r="163" spans="1:1" x14ac:dyDescent="0.2">
      <c r="A163" s="68"/>
    </row>
    <row r="164" spans="1:1" x14ac:dyDescent="0.2">
      <c r="A164" s="68"/>
    </row>
    <row r="165" spans="1:1" x14ac:dyDescent="0.2">
      <c r="A165" s="68"/>
    </row>
    <row r="166" spans="1:1" x14ac:dyDescent="0.2">
      <c r="A166" s="68"/>
    </row>
    <row r="167" spans="1:1" x14ac:dyDescent="0.2">
      <c r="A167" s="68"/>
    </row>
    <row r="168" spans="1:1" x14ac:dyDescent="0.2">
      <c r="A168" s="68"/>
    </row>
    <row r="169" spans="1:1" x14ac:dyDescent="0.2">
      <c r="A169" s="68"/>
    </row>
    <row r="170" spans="1:1" x14ac:dyDescent="0.2">
      <c r="A170" s="68"/>
    </row>
    <row r="171" spans="1:1" x14ac:dyDescent="0.2">
      <c r="A171" s="68"/>
    </row>
    <row r="172" spans="1:1" x14ac:dyDescent="0.2">
      <c r="A172" s="68"/>
    </row>
    <row r="173" spans="1:1" x14ac:dyDescent="0.2">
      <c r="A173" s="68"/>
    </row>
    <row r="174" spans="1:1" x14ac:dyDescent="0.2">
      <c r="A174" s="68"/>
    </row>
    <row r="175" spans="1:1" x14ac:dyDescent="0.2">
      <c r="A175" s="68"/>
    </row>
    <row r="176" spans="1:1" x14ac:dyDescent="0.2">
      <c r="A176" s="68"/>
    </row>
    <row r="177" spans="1:1" x14ac:dyDescent="0.2">
      <c r="A177" s="68"/>
    </row>
    <row r="178" spans="1:1" x14ac:dyDescent="0.2">
      <c r="A178" s="68"/>
    </row>
    <row r="179" spans="1:1" x14ac:dyDescent="0.2">
      <c r="A179" s="68"/>
    </row>
    <row r="180" spans="1:1" x14ac:dyDescent="0.2">
      <c r="A180" s="68"/>
    </row>
    <row r="181" spans="1:1" x14ac:dyDescent="0.2">
      <c r="A181" s="68"/>
    </row>
    <row r="182" spans="1:1" x14ac:dyDescent="0.2">
      <c r="A182" s="68"/>
    </row>
    <row r="183" spans="1:1" x14ac:dyDescent="0.2">
      <c r="A183" s="68"/>
    </row>
    <row r="184" spans="1:1" x14ac:dyDescent="0.2">
      <c r="A184" s="68"/>
    </row>
    <row r="185" spans="1:1" x14ac:dyDescent="0.2">
      <c r="A185" s="68"/>
    </row>
    <row r="186" spans="1:1" x14ac:dyDescent="0.2">
      <c r="A186" s="68"/>
    </row>
    <row r="187" spans="1:1" x14ac:dyDescent="0.2">
      <c r="A187" s="68"/>
    </row>
    <row r="188" spans="1:1" x14ac:dyDescent="0.2">
      <c r="A188" s="68"/>
    </row>
    <row r="189" spans="1:1" x14ac:dyDescent="0.2">
      <c r="A189" s="68"/>
    </row>
    <row r="190" spans="1:1" x14ac:dyDescent="0.2">
      <c r="A190" s="68"/>
    </row>
    <row r="191" spans="1:1" x14ac:dyDescent="0.2">
      <c r="A191" s="68"/>
    </row>
    <row r="192" spans="1:1" x14ac:dyDescent="0.2">
      <c r="A192" s="68"/>
    </row>
    <row r="193" spans="1:1" x14ac:dyDescent="0.2">
      <c r="A193" s="68"/>
    </row>
    <row r="194" spans="1:1" x14ac:dyDescent="0.2">
      <c r="A194" s="68"/>
    </row>
    <row r="195" spans="1:1" x14ac:dyDescent="0.2">
      <c r="A195" s="68"/>
    </row>
    <row r="196" spans="1:1" x14ac:dyDescent="0.2">
      <c r="A196" s="68"/>
    </row>
    <row r="197" spans="1:1" x14ac:dyDescent="0.2">
      <c r="A197" s="68"/>
    </row>
    <row r="198" spans="1:1" x14ac:dyDescent="0.2">
      <c r="A198" s="68"/>
    </row>
    <row r="199" spans="1:1" x14ac:dyDescent="0.2">
      <c r="A199" s="68"/>
    </row>
    <row r="200" spans="1:1" x14ac:dyDescent="0.2">
      <c r="A200" s="68"/>
    </row>
    <row r="201" spans="1:1" x14ac:dyDescent="0.2">
      <c r="A201" s="68"/>
    </row>
    <row r="202" spans="1:1" x14ac:dyDescent="0.2">
      <c r="A202" s="68"/>
    </row>
    <row r="203" spans="1:1" x14ac:dyDescent="0.2">
      <c r="A203" s="68"/>
    </row>
    <row r="204" spans="1:1" x14ac:dyDescent="0.2">
      <c r="A204" s="68"/>
    </row>
    <row r="205" spans="1:1" x14ac:dyDescent="0.2">
      <c r="A205" s="68"/>
    </row>
    <row r="206" spans="1:1" x14ac:dyDescent="0.2">
      <c r="A206" s="68"/>
    </row>
    <row r="207" spans="1:1" x14ac:dyDescent="0.2">
      <c r="A207" s="68"/>
    </row>
    <row r="208" spans="1:1" x14ac:dyDescent="0.2">
      <c r="A208" s="68"/>
    </row>
    <row r="209" spans="1:1" x14ac:dyDescent="0.2">
      <c r="A209" s="68"/>
    </row>
    <row r="210" spans="1:1" x14ac:dyDescent="0.2">
      <c r="A210" s="68"/>
    </row>
    <row r="211" spans="1:1" x14ac:dyDescent="0.2">
      <c r="A211" s="68"/>
    </row>
    <row r="212" spans="1:1" x14ac:dyDescent="0.2">
      <c r="A212" s="68"/>
    </row>
    <row r="213" spans="1:1" x14ac:dyDescent="0.2">
      <c r="A213" s="68"/>
    </row>
    <row r="214" spans="1:1" x14ac:dyDescent="0.2">
      <c r="A214" s="68"/>
    </row>
    <row r="215" spans="1:1" x14ac:dyDescent="0.2">
      <c r="A215" s="68"/>
    </row>
    <row r="216" spans="1:1" x14ac:dyDescent="0.2">
      <c r="A216" s="68"/>
    </row>
    <row r="217" spans="1:1" x14ac:dyDescent="0.2">
      <c r="A217" s="68"/>
    </row>
    <row r="218" spans="1:1" x14ac:dyDescent="0.2">
      <c r="A218" s="68"/>
    </row>
    <row r="219" spans="1:1" x14ac:dyDescent="0.2">
      <c r="A219" s="68"/>
    </row>
    <row r="220" spans="1:1" x14ac:dyDescent="0.2">
      <c r="A220" s="68"/>
    </row>
    <row r="221" spans="1:1" x14ac:dyDescent="0.2">
      <c r="A221" s="68"/>
    </row>
    <row r="222" spans="1:1" x14ac:dyDescent="0.2">
      <c r="A222" s="68"/>
    </row>
    <row r="223" spans="1:1" x14ac:dyDescent="0.2">
      <c r="A223" s="68"/>
    </row>
    <row r="224" spans="1:1" x14ac:dyDescent="0.2">
      <c r="A224" s="68"/>
    </row>
    <row r="225" spans="1:1" x14ac:dyDescent="0.2">
      <c r="A225" s="68"/>
    </row>
    <row r="226" spans="1:1" x14ac:dyDescent="0.2">
      <c r="A226" s="68"/>
    </row>
    <row r="227" spans="1:1" x14ac:dyDescent="0.2">
      <c r="A227" s="68"/>
    </row>
    <row r="228" spans="1:1" x14ac:dyDescent="0.2">
      <c r="A228" s="68"/>
    </row>
    <row r="229" spans="1:1" x14ac:dyDescent="0.2">
      <c r="A229" s="68"/>
    </row>
    <row r="230" spans="1:1" x14ac:dyDescent="0.2">
      <c r="A230" s="68"/>
    </row>
  </sheetData>
  <mergeCells count="11">
    <mergeCell ref="B1:J1"/>
    <mergeCell ref="B4:B6"/>
    <mergeCell ref="I5:I6"/>
    <mergeCell ref="J5:J6"/>
    <mergeCell ref="C4:D4"/>
    <mergeCell ref="E4:H4"/>
    <mergeCell ref="I4:J4"/>
    <mergeCell ref="E5:F5"/>
    <mergeCell ref="G5:H5"/>
    <mergeCell ref="D5:D6"/>
    <mergeCell ref="C5:C6"/>
  </mergeCells>
  <pageMargins left="0.7" right="0.7" top="0.78740157499999996" bottom="0.78740157499999996" header="0.3" footer="0.3"/>
  <pageSetup paperSize="9" scale="68" orientation="portrait" r:id="rId1"/>
  <colBreaks count="1" manualBreakCount="1">
    <brk id="1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1" tint="0.34998626667073579"/>
  </sheetPr>
  <dimension ref="B1:W28"/>
  <sheetViews>
    <sheetView view="pageBreakPreview" zoomScaleNormal="100" zoomScaleSheetLayoutView="100" workbookViewId="0">
      <selection activeCell="B1" sqref="B1:K1"/>
    </sheetView>
  </sheetViews>
  <sheetFormatPr baseColWidth="10" defaultRowHeight="12.75" x14ac:dyDescent="0.2"/>
  <cols>
    <col min="1" max="1" width="2" customWidth="1"/>
    <col min="2" max="2" width="13.7109375" style="11" customWidth="1"/>
    <col min="3" max="3" width="11.42578125" customWidth="1"/>
    <col min="4" max="4" width="11.42578125" style="11" customWidth="1"/>
    <col min="5" max="5" width="11.42578125" customWidth="1"/>
    <col min="6" max="6" width="11.42578125" style="11" customWidth="1"/>
    <col min="7" max="7" width="11.42578125" customWidth="1"/>
    <col min="8" max="8" width="11.42578125" style="11" customWidth="1"/>
    <col min="11" max="11" width="7.5703125" customWidth="1"/>
    <col min="17" max="17" width="13.7109375" bestFit="1" customWidth="1"/>
  </cols>
  <sheetData>
    <row r="1" spans="2:19" s="16" customFormat="1" ht="15.75" x14ac:dyDescent="0.2">
      <c r="B1" s="269" t="str">
        <f>Inhaltsverzeichnis!B28&amp;" "&amp;Inhaltsverzeichnis!C28&amp;" "&amp;Inhaltsverzeichnis!E28</f>
        <v>Tabelle 6: Steuerpflichtige, Steuerfaktoren und einfache Kantonssteuer nach Reingewinnklassen, 2014</v>
      </c>
      <c r="C1" s="269"/>
      <c r="D1" s="269"/>
      <c r="E1" s="269"/>
      <c r="F1" s="269"/>
      <c r="G1" s="269"/>
      <c r="H1" s="269"/>
      <c r="I1" s="269"/>
      <c r="J1" s="269"/>
      <c r="K1" s="269"/>
      <c r="L1" s="220"/>
      <c r="M1" s="220"/>
      <c r="N1" s="220"/>
      <c r="O1" s="220"/>
      <c r="P1" s="220"/>
      <c r="Q1" s="220"/>
      <c r="R1" s="220"/>
      <c r="S1" s="220"/>
    </row>
    <row r="2" spans="2:19" s="11" customFormat="1" x14ac:dyDescent="0.2">
      <c r="B2" s="143"/>
    </row>
    <row r="4" spans="2:19" s="3" customFormat="1" ht="24.75" customHeight="1" x14ac:dyDescent="0.2">
      <c r="B4" s="303" t="s">
        <v>428</v>
      </c>
      <c r="C4" s="287" t="s">
        <v>220</v>
      </c>
      <c r="D4" s="282"/>
      <c r="E4" s="302" t="s">
        <v>499</v>
      </c>
      <c r="F4" s="300"/>
      <c r="G4" s="302" t="s">
        <v>561</v>
      </c>
      <c r="H4" s="300"/>
      <c r="I4" s="302" t="s">
        <v>576</v>
      </c>
      <c r="J4" s="300"/>
    </row>
    <row r="5" spans="2:19" s="3" customFormat="1" x14ac:dyDescent="0.2">
      <c r="B5" s="297"/>
      <c r="C5" s="115" t="s">
        <v>411</v>
      </c>
      <c r="D5" s="115" t="s">
        <v>15</v>
      </c>
      <c r="E5" s="115" t="s">
        <v>14</v>
      </c>
      <c r="F5" s="115" t="s">
        <v>15</v>
      </c>
      <c r="G5" s="115" t="s">
        <v>14</v>
      </c>
      <c r="H5" s="115" t="s">
        <v>15</v>
      </c>
      <c r="I5" s="115" t="s">
        <v>14</v>
      </c>
      <c r="J5" s="115" t="s">
        <v>15</v>
      </c>
    </row>
    <row r="6" spans="2:19" x14ac:dyDescent="0.2">
      <c r="B6" s="18">
        <v>0</v>
      </c>
      <c r="C6" s="40">
        <v>10112</v>
      </c>
      <c r="D6" s="99">
        <f>C6/$C$14*100</f>
        <v>45.439022198256495</v>
      </c>
      <c r="E6" s="40">
        <v>0</v>
      </c>
      <c r="F6" s="99">
        <f>E6/$E$14*100</f>
        <v>0</v>
      </c>
      <c r="G6" s="40">
        <v>5180488.426</v>
      </c>
      <c r="H6" s="99">
        <f>G6/$G$14*100</f>
        <v>16.309647398879534</v>
      </c>
      <c r="I6" s="40">
        <v>9383.3070520000001</v>
      </c>
      <c r="J6" s="82">
        <f>I6/$I$14*100</f>
        <v>2.7656745861624694</v>
      </c>
    </row>
    <row r="7" spans="2:19" x14ac:dyDescent="0.2">
      <c r="B7" s="36" t="s">
        <v>225</v>
      </c>
      <c r="C7" s="40">
        <v>4896</v>
      </c>
      <c r="D7" s="99">
        <f t="shared" ref="D7:D13" si="0">C7/$C$14*100</f>
        <v>22.000539228902667</v>
      </c>
      <c r="E7" s="40">
        <v>34018.474000000002</v>
      </c>
      <c r="F7" s="99">
        <f t="shared" ref="F7:F13" si="1">E7/$E$14*100</f>
        <v>0.8813230207824464</v>
      </c>
      <c r="G7" s="40">
        <v>1131103.2169999999</v>
      </c>
      <c r="H7" s="99">
        <f t="shared" ref="H7:H13" si="2">G7/$G$14*100</f>
        <v>3.5610338493222842</v>
      </c>
      <c r="I7" s="40">
        <v>3356.462618</v>
      </c>
      <c r="J7" s="82">
        <f t="shared" ref="J7:J13" si="3">I7/$I$14*100</f>
        <v>0.98929762295568846</v>
      </c>
    </row>
    <row r="8" spans="2:19" x14ac:dyDescent="0.2">
      <c r="B8" s="37" t="s">
        <v>226</v>
      </c>
      <c r="C8" s="40">
        <v>3793</v>
      </c>
      <c r="D8" s="99">
        <f t="shared" si="0"/>
        <v>17.044126898535094</v>
      </c>
      <c r="E8" s="40">
        <v>186820.82800000001</v>
      </c>
      <c r="F8" s="99">
        <f t="shared" si="1"/>
        <v>4.8400024198039526</v>
      </c>
      <c r="G8" s="40">
        <v>2063884.585</v>
      </c>
      <c r="H8" s="99">
        <f t="shared" si="2"/>
        <v>6.4976942491354235</v>
      </c>
      <c r="I8" s="40">
        <v>11908.130999999999</v>
      </c>
      <c r="J8" s="82">
        <f t="shared" si="3"/>
        <v>3.509851600601066</v>
      </c>
    </row>
    <row r="9" spans="2:19" x14ac:dyDescent="0.2">
      <c r="B9" s="37" t="s">
        <v>227</v>
      </c>
      <c r="C9" s="40">
        <v>2420</v>
      </c>
      <c r="D9" s="99">
        <f t="shared" si="0"/>
        <v>10.874449537161858</v>
      </c>
      <c r="E9" s="40">
        <v>527013.10800000001</v>
      </c>
      <c r="F9" s="99">
        <f t="shared" si="1"/>
        <v>13.653427967830234</v>
      </c>
      <c r="G9" s="40">
        <v>3763075.95</v>
      </c>
      <c r="H9" s="99">
        <f t="shared" si="2"/>
        <v>11.847230769144398</v>
      </c>
      <c r="I9" s="40">
        <v>38299.381999999998</v>
      </c>
      <c r="J9" s="82">
        <f t="shared" si="3"/>
        <v>11.288517670382671</v>
      </c>
    </row>
    <row r="10" spans="2:19" x14ac:dyDescent="0.2">
      <c r="B10" s="37" t="s">
        <v>228</v>
      </c>
      <c r="C10" s="40">
        <v>492</v>
      </c>
      <c r="D10" s="99">
        <f t="shared" si="0"/>
        <v>2.2108385009436504</v>
      </c>
      <c r="E10" s="40">
        <v>341795.60200000001</v>
      </c>
      <c r="F10" s="99">
        <f t="shared" si="1"/>
        <v>8.8549631134187496</v>
      </c>
      <c r="G10" s="40">
        <v>2457283.38</v>
      </c>
      <c r="H10" s="99">
        <f t="shared" si="2"/>
        <v>7.7362252728497669</v>
      </c>
      <c r="I10" s="40">
        <v>28924.144100000001</v>
      </c>
      <c r="J10" s="82">
        <f t="shared" si="3"/>
        <v>8.5252214193311193</v>
      </c>
    </row>
    <row r="11" spans="2:19" x14ac:dyDescent="0.2">
      <c r="B11" s="37" t="s">
        <v>230</v>
      </c>
      <c r="C11" s="40">
        <v>438</v>
      </c>
      <c r="D11" s="99">
        <f t="shared" si="0"/>
        <v>1.9681854947425181</v>
      </c>
      <c r="E11" s="40">
        <v>868742.00399999996</v>
      </c>
      <c r="F11" s="99">
        <f t="shared" si="1"/>
        <v>22.506662916328228</v>
      </c>
      <c r="G11" s="40">
        <v>5467813.9859999996</v>
      </c>
      <c r="H11" s="99">
        <f t="shared" si="2"/>
        <v>17.214229783190337</v>
      </c>
      <c r="I11" s="40">
        <v>76607.287549999994</v>
      </c>
      <c r="J11" s="82">
        <f t="shared" si="3"/>
        <v>22.579547607015211</v>
      </c>
    </row>
    <row r="12" spans="2:19" x14ac:dyDescent="0.2">
      <c r="B12" s="38" t="s">
        <v>229</v>
      </c>
      <c r="C12" s="40">
        <v>56</v>
      </c>
      <c r="D12" s="99">
        <f t="shared" si="0"/>
        <v>0.25164015457895211</v>
      </c>
      <c r="E12" s="40">
        <v>407069.90600000002</v>
      </c>
      <c r="F12" s="99">
        <f t="shared" si="1"/>
        <v>10.546036815923797</v>
      </c>
      <c r="G12" s="40">
        <v>2421665.1919999998</v>
      </c>
      <c r="H12" s="99">
        <f t="shared" si="2"/>
        <v>7.6240891112570752</v>
      </c>
      <c r="I12" s="40">
        <v>36440.091950000002</v>
      </c>
      <c r="J12" s="82">
        <f t="shared" si="3"/>
        <v>10.740502859496386</v>
      </c>
    </row>
    <row r="13" spans="2:19" x14ac:dyDescent="0.2">
      <c r="B13" s="39" t="s">
        <v>231</v>
      </c>
      <c r="C13" s="40">
        <v>47</v>
      </c>
      <c r="D13" s="99">
        <f t="shared" si="0"/>
        <v>0.21119798687876337</v>
      </c>
      <c r="E13" s="40">
        <v>1494472.611</v>
      </c>
      <c r="F13" s="99">
        <f t="shared" si="1"/>
        <v>38.717583745912584</v>
      </c>
      <c r="G13" s="40">
        <v>9278023.2400000002</v>
      </c>
      <c r="H13" s="99">
        <f t="shared" si="2"/>
        <v>29.20984956622117</v>
      </c>
      <c r="I13" s="40">
        <v>134358.5295</v>
      </c>
      <c r="J13" s="82">
        <f t="shared" si="3"/>
        <v>39.601386634055388</v>
      </c>
    </row>
    <row r="14" spans="2:19" x14ac:dyDescent="0.2">
      <c r="B14" s="15" t="s">
        <v>13</v>
      </c>
      <c r="C14" s="45">
        <f>SUM(C6:C13)</f>
        <v>22254</v>
      </c>
      <c r="D14" s="127">
        <f>SUM(D6:D13)</f>
        <v>100</v>
      </c>
      <c r="E14" s="45">
        <f t="shared" ref="E14:I14" si="4">SUM(E6:E13)</f>
        <v>3859932.5330000003</v>
      </c>
      <c r="F14" s="127">
        <f>SUM(F6:F13)</f>
        <v>100</v>
      </c>
      <c r="G14" s="45">
        <f t="shared" si="4"/>
        <v>31763337.976000004</v>
      </c>
      <c r="H14" s="127">
        <f>SUM(H6:H13)</f>
        <v>99.999999999999986</v>
      </c>
      <c r="I14" s="45">
        <f t="shared" si="4"/>
        <v>339277.33577000001</v>
      </c>
      <c r="J14" s="127">
        <f>SUM(J6:J13)</f>
        <v>100</v>
      </c>
    </row>
    <row r="26" spans="17:23" x14ac:dyDescent="0.2">
      <c r="R26" s="206" t="s">
        <v>232</v>
      </c>
      <c r="S26" s="189" t="s">
        <v>565</v>
      </c>
      <c r="T26" s="190" t="s">
        <v>564</v>
      </c>
      <c r="U26" s="190" t="s">
        <v>563</v>
      </c>
      <c r="V26" s="190" t="s">
        <v>562</v>
      </c>
      <c r="W26" s="207" t="s">
        <v>566</v>
      </c>
    </row>
    <row r="27" spans="17:23" x14ac:dyDescent="0.2">
      <c r="Q27" t="s">
        <v>220</v>
      </c>
      <c r="R27" s="80">
        <f>D6</f>
        <v>45.439022198256495</v>
      </c>
      <c r="S27" s="80">
        <f>D7</f>
        <v>22.000539228902667</v>
      </c>
      <c r="T27" s="80">
        <f>D8</f>
        <v>17.044126898535094</v>
      </c>
      <c r="U27" s="80">
        <f>D9+D10</f>
        <v>13.085288038105508</v>
      </c>
      <c r="V27" s="80">
        <f>D11</f>
        <v>1.9681854947425181</v>
      </c>
      <c r="W27" s="80">
        <f>D12+D13</f>
        <v>0.46283814145771551</v>
      </c>
    </row>
    <row r="28" spans="17:23" x14ac:dyDescent="0.2">
      <c r="Q28" t="s">
        <v>221</v>
      </c>
      <c r="R28" s="80">
        <f>F6</f>
        <v>0</v>
      </c>
      <c r="S28" s="80">
        <f>F7</f>
        <v>0.8813230207824464</v>
      </c>
      <c r="T28" s="80">
        <f>F8</f>
        <v>4.8400024198039526</v>
      </c>
      <c r="U28" s="80">
        <f>F9+F10</f>
        <v>22.508391081248984</v>
      </c>
      <c r="V28" s="80">
        <f>F11</f>
        <v>22.506662916328228</v>
      </c>
      <c r="W28" s="80">
        <f>F12+F13</f>
        <v>49.263620561836383</v>
      </c>
    </row>
  </sheetData>
  <mergeCells count="6">
    <mergeCell ref="B1:K1"/>
    <mergeCell ref="I4:J4"/>
    <mergeCell ref="B4:B5"/>
    <mergeCell ref="C4:D4"/>
    <mergeCell ref="E4:F4"/>
    <mergeCell ref="G4:H4"/>
  </mergeCells>
  <phoneticPr fontId="7" type="noConversion"/>
  <pageMargins left="0.78740157480314965" right="0.78740157480314965" top="0.98425196850393704" bottom="0.98425196850393704" header="0.51181102362204722" footer="0.51181102362204722"/>
  <pageSetup paperSize="9" scale="75"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1" tint="0.34998626667073579"/>
    <pageSetUpPr fitToPage="1"/>
  </sheetPr>
  <dimension ref="B1:W28"/>
  <sheetViews>
    <sheetView view="pageBreakPreview" zoomScaleNormal="100" zoomScaleSheetLayoutView="100" workbookViewId="0">
      <selection activeCell="B1" sqref="B1:L1"/>
    </sheetView>
  </sheetViews>
  <sheetFormatPr baseColWidth="10" defaultRowHeight="12.75" x14ac:dyDescent="0.2"/>
  <cols>
    <col min="1" max="1" width="2" customWidth="1"/>
    <col min="2" max="2" width="13.5703125" bestFit="1" customWidth="1"/>
    <col min="16" max="16" width="13.28515625" customWidth="1"/>
  </cols>
  <sheetData>
    <row r="1" spans="2:21" s="16" customFormat="1" ht="15.75" x14ac:dyDescent="0.2">
      <c r="B1" s="269" t="str">
        <f>Inhaltsverzeichnis!B29&amp;" "&amp;Inhaltsverzeichnis!C29&amp;" "&amp;Inhaltsverzeichnis!E29</f>
        <v>Tabelle 7: Steuerpflichtige und Steuern nach Reingewinnklassen, 2014</v>
      </c>
      <c r="C1" s="269"/>
      <c r="D1" s="269"/>
      <c r="E1" s="269"/>
      <c r="F1" s="269"/>
      <c r="G1" s="269"/>
      <c r="H1" s="269"/>
      <c r="I1" s="269"/>
      <c r="J1" s="269"/>
      <c r="K1" s="269"/>
      <c r="L1" s="269"/>
      <c r="M1" s="220"/>
      <c r="N1" s="220"/>
      <c r="O1" s="220"/>
      <c r="P1" s="220"/>
      <c r="Q1" s="220"/>
      <c r="R1" s="220"/>
      <c r="S1" s="220"/>
      <c r="T1" s="220"/>
      <c r="U1" s="220"/>
    </row>
    <row r="2" spans="2:21" x14ac:dyDescent="0.2">
      <c r="B2" s="141"/>
    </row>
    <row r="4" spans="2:21" s="3" customFormat="1" ht="24.75" customHeight="1" x14ac:dyDescent="0.2">
      <c r="B4" s="305" t="s">
        <v>407</v>
      </c>
      <c r="C4" s="304" t="s">
        <v>220</v>
      </c>
      <c r="D4" s="304"/>
      <c r="E4" s="304" t="s">
        <v>224</v>
      </c>
      <c r="F4" s="304"/>
      <c r="G4" s="304" t="s">
        <v>223</v>
      </c>
      <c r="H4" s="304"/>
      <c r="I4" s="304" t="s">
        <v>222</v>
      </c>
      <c r="J4" s="304"/>
      <c r="K4" s="304" t="s">
        <v>577</v>
      </c>
      <c r="L4" s="304"/>
    </row>
    <row r="5" spans="2:21" s="3" customFormat="1" x14ac:dyDescent="0.2">
      <c r="B5" s="306"/>
      <c r="C5" s="115" t="s">
        <v>411</v>
      </c>
      <c r="D5" s="115" t="s">
        <v>15</v>
      </c>
      <c r="E5" s="115" t="s">
        <v>14</v>
      </c>
      <c r="F5" s="115" t="s">
        <v>15</v>
      </c>
      <c r="G5" s="115" t="s">
        <v>14</v>
      </c>
      <c r="H5" s="115" t="s">
        <v>15</v>
      </c>
      <c r="I5" s="115" t="s">
        <v>14</v>
      </c>
      <c r="J5" s="115" t="s">
        <v>15</v>
      </c>
      <c r="K5" s="115" t="s">
        <v>14</v>
      </c>
      <c r="L5" s="115" t="s">
        <v>15</v>
      </c>
    </row>
    <row r="6" spans="2:21" x14ac:dyDescent="0.2">
      <c r="B6" s="18">
        <v>0</v>
      </c>
      <c r="C6" s="40">
        <v>10112</v>
      </c>
      <c r="D6" s="99">
        <f>C6/$C$14*100</f>
        <v>45.439022198256495</v>
      </c>
      <c r="E6" s="40">
        <v>0</v>
      </c>
      <c r="F6" s="82">
        <f>E6/$E$14*100</f>
        <v>0</v>
      </c>
      <c r="G6" s="40">
        <v>9383.3070520000001</v>
      </c>
      <c r="H6" s="99">
        <f>G6/$G$14*100</f>
        <v>82.385199890706517</v>
      </c>
      <c r="I6" s="40">
        <v>9383.3070520000001</v>
      </c>
      <c r="J6" s="99">
        <f>I6/$I$14*100</f>
        <v>2.7656745861624694</v>
      </c>
      <c r="K6" s="40">
        <v>15388.62357</v>
      </c>
      <c r="L6" s="99">
        <f>K6/$K$14*100</f>
        <v>2.765674586805972</v>
      </c>
    </row>
    <row r="7" spans="2:21" x14ac:dyDescent="0.2">
      <c r="B7" s="36" t="s">
        <v>225</v>
      </c>
      <c r="C7" s="40">
        <v>4896</v>
      </c>
      <c r="D7" s="99">
        <f t="shared" ref="D7:D13" si="0">C7/$C$14*100</f>
        <v>22.000539228902667</v>
      </c>
      <c r="E7" s="40">
        <v>2063.4214999999999</v>
      </c>
      <c r="F7" s="82">
        <f t="shared" ref="F7:F14" si="1">E7/$E$14*100</f>
        <v>0.62930722534410743</v>
      </c>
      <c r="G7" s="40">
        <v>1293.0411180000001</v>
      </c>
      <c r="H7" s="99">
        <f t="shared" ref="H7:H13" si="2">G7/$G$14*100</f>
        <v>11.352868491138942</v>
      </c>
      <c r="I7" s="40">
        <v>3356.462618</v>
      </c>
      <c r="J7" s="99">
        <f t="shared" ref="J7:J13" si="3">I7/$I$14*100</f>
        <v>0.98929762295568846</v>
      </c>
      <c r="K7" s="40">
        <v>5504.5986940000003</v>
      </c>
      <c r="L7" s="99">
        <f t="shared" ref="L7:L12" si="4">K7/$K$14*100</f>
        <v>0.98929762296870227</v>
      </c>
    </row>
    <row r="8" spans="2:21" x14ac:dyDescent="0.2">
      <c r="B8" s="37" t="s">
        <v>226</v>
      </c>
      <c r="C8" s="40">
        <v>3793</v>
      </c>
      <c r="D8" s="99">
        <f t="shared" si="0"/>
        <v>17.044126898535094</v>
      </c>
      <c r="E8" s="40">
        <v>11513.80575</v>
      </c>
      <c r="F8" s="82">
        <f t="shared" si="1"/>
        <v>3.5115080218382575</v>
      </c>
      <c r="G8" s="40">
        <v>394.32524999999998</v>
      </c>
      <c r="H8" s="99">
        <f t="shared" si="2"/>
        <v>3.4621657762204947</v>
      </c>
      <c r="I8" s="40">
        <v>11908.130999999999</v>
      </c>
      <c r="J8" s="99">
        <f t="shared" si="3"/>
        <v>3.509851600601066</v>
      </c>
      <c r="K8" s="40">
        <v>19529.33484</v>
      </c>
      <c r="L8" s="99">
        <f t="shared" si="4"/>
        <v>3.5098516003411779</v>
      </c>
    </row>
    <row r="9" spans="2:21" x14ac:dyDescent="0.2">
      <c r="B9" s="37" t="s">
        <v>227</v>
      </c>
      <c r="C9" s="40">
        <v>2420</v>
      </c>
      <c r="D9" s="99">
        <f t="shared" si="0"/>
        <v>10.874449537161858</v>
      </c>
      <c r="E9" s="40">
        <v>38108.421150000002</v>
      </c>
      <c r="F9" s="82">
        <f t="shared" si="1"/>
        <v>11.622397448195244</v>
      </c>
      <c r="G9" s="40">
        <v>190.96084999999999</v>
      </c>
      <c r="H9" s="99">
        <f t="shared" si="2"/>
        <v>1.6766314596084713</v>
      </c>
      <c r="I9" s="40">
        <v>38299.381999999998</v>
      </c>
      <c r="J9" s="99">
        <f t="shared" si="3"/>
        <v>11.288517670382671</v>
      </c>
      <c r="K9" s="40">
        <v>62810.98648</v>
      </c>
      <c r="L9" s="99">
        <f t="shared" si="4"/>
        <v>11.28851766954681</v>
      </c>
    </row>
    <row r="10" spans="2:21" x14ac:dyDescent="0.2">
      <c r="B10" s="37" t="s">
        <v>228</v>
      </c>
      <c r="C10" s="40">
        <v>492</v>
      </c>
      <c r="D10" s="99">
        <f t="shared" si="0"/>
        <v>2.2108385009436504</v>
      </c>
      <c r="E10" s="40">
        <v>28844.761900000001</v>
      </c>
      <c r="F10" s="82">
        <f t="shared" si="1"/>
        <v>8.7971444888988639</v>
      </c>
      <c r="G10" s="40">
        <v>79.382199999999997</v>
      </c>
      <c r="H10" s="99">
        <f t="shared" si="2"/>
        <v>0.69697371923580986</v>
      </c>
      <c r="I10" s="40">
        <v>28924.144100000001</v>
      </c>
      <c r="J10" s="99">
        <f t="shared" si="3"/>
        <v>8.5252214193311193</v>
      </c>
      <c r="K10" s="40">
        <v>47435.596319999997</v>
      </c>
      <c r="L10" s="99">
        <f>K10/$K$14*100</f>
        <v>8.5252214179809762</v>
      </c>
    </row>
    <row r="11" spans="2:21" x14ac:dyDescent="0.2">
      <c r="B11" s="37" t="s">
        <v>230</v>
      </c>
      <c r="C11" s="40">
        <v>438</v>
      </c>
      <c r="D11" s="99">
        <f t="shared" si="0"/>
        <v>1.9681854947425181</v>
      </c>
      <c r="E11" s="40">
        <v>76558.749750000003</v>
      </c>
      <c r="F11" s="82">
        <f t="shared" si="1"/>
        <v>23.349070648428537</v>
      </c>
      <c r="G11" s="40">
        <v>48.537799999999997</v>
      </c>
      <c r="H11" s="99">
        <f t="shared" si="2"/>
        <v>0.42616066308975931</v>
      </c>
      <c r="I11" s="40">
        <v>76607.287549999994</v>
      </c>
      <c r="J11" s="99">
        <f t="shared" si="3"/>
        <v>22.579547607015211</v>
      </c>
      <c r="K11" s="40">
        <v>125635.9516</v>
      </c>
      <c r="L11" s="99">
        <f t="shared" si="4"/>
        <v>22.579547608578295</v>
      </c>
    </row>
    <row r="12" spans="2:21" x14ac:dyDescent="0.2">
      <c r="B12" s="38" t="s">
        <v>229</v>
      </c>
      <c r="C12" s="40">
        <v>56</v>
      </c>
      <c r="D12" s="99">
        <f t="shared" si="0"/>
        <v>0.25164015457895211</v>
      </c>
      <c r="E12" s="40">
        <v>36440.091950000002</v>
      </c>
      <c r="F12" s="82">
        <f t="shared" si="1"/>
        <v>11.113586417675036</v>
      </c>
      <c r="G12" s="40">
        <v>0</v>
      </c>
      <c r="H12" s="99">
        <f t="shared" si="2"/>
        <v>0</v>
      </c>
      <c r="I12" s="40">
        <v>36440.091950000002</v>
      </c>
      <c r="J12" s="99">
        <f t="shared" si="3"/>
        <v>10.740502859496386</v>
      </c>
      <c r="K12" s="40">
        <v>59761.750800000002</v>
      </c>
      <c r="L12" s="99">
        <f t="shared" si="4"/>
        <v>10.740502859060545</v>
      </c>
    </row>
    <row r="13" spans="2:21" x14ac:dyDescent="0.2">
      <c r="B13" s="39" t="s">
        <v>231</v>
      </c>
      <c r="C13" s="40">
        <v>47</v>
      </c>
      <c r="D13" s="99">
        <f t="shared" si="0"/>
        <v>0.21119798687876337</v>
      </c>
      <c r="E13" s="40">
        <v>134358.5295</v>
      </c>
      <c r="F13" s="82">
        <f t="shared" si="1"/>
        <v>40.976985749619949</v>
      </c>
      <c r="G13" s="40">
        <v>0</v>
      </c>
      <c r="H13" s="99">
        <f t="shared" si="2"/>
        <v>0</v>
      </c>
      <c r="I13" s="40">
        <v>134358.5295</v>
      </c>
      <c r="J13" s="99">
        <f t="shared" si="3"/>
        <v>39.601386634055388</v>
      </c>
      <c r="K13" s="40">
        <v>220347.9884</v>
      </c>
      <c r="L13" s="99">
        <f>K13/$K$14*100</f>
        <v>39.601386634717528</v>
      </c>
    </row>
    <row r="14" spans="2:21" s="1" customFormat="1" x14ac:dyDescent="0.2">
      <c r="B14" s="15" t="s">
        <v>13</v>
      </c>
      <c r="C14" s="19">
        <f t="shared" ref="C14:L14" si="5">SUM(C6:C13)</f>
        <v>22254</v>
      </c>
      <c r="D14" s="127">
        <f t="shared" si="5"/>
        <v>100</v>
      </c>
      <c r="E14" s="20">
        <f t="shared" si="5"/>
        <v>327887.78150000004</v>
      </c>
      <c r="F14" s="160">
        <f t="shared" si="1"/>
        <v>100</v>
      </c>
      <c r="G14" s="20">
        <f t="shared" si="5"/>
        <v>11389.554270000001</v>
      </c>
      <c r="H14" s="127">
        <f t="shared" si="5"/>
        <v>100.00000000000001</v>
      </c>
      <c r="I14" s="20">
        <f t="shared" si="5"/>
        <v>339277.33577000001</v>
      </c>
      <c r="J14" s="127">
        <f t="shared" si="5"/>
        <v>100</v>
      </c>
      <c r="K14" s="20">
        <f t="shared" si="5"/>
        <v>556414.83070399996</v>
      </c>
      <c r="L14" s="127">
        <f t="shared" si="5"/>
        <v>100</v>
      </c>
    </row>
    <row r="15" spans="2:21" x14ac:dyDescent="0.2">
      <c r="C15" s="11"/>
      <c r="D15" s="11"/>
      <c r="E15" s="11"/>
      <c r="F15" s="11"/>
      <c r="H15" s="11"/>
      <c r="I15" s="11"/>
      <c r="J15" s="11"/>
      <c r="K15" s="11"/>
      <c r="L15" s="11"/>
    </row>
    <row r="21" spans="9:23" x14ac:dyDescent="0.2">
      <c r="I21" s="53"/>
    </row>
    <row r="26" spans="9:23" x14ac:dyDescent="0.2">
      <c r="P26" s="188"/>
      <c r="Q26" s="206" t="s">
        <v>232</v>
      </c>
      <c r="R26" s="189" t="s">
        <v>565</v>
      </c>
      <c r="S26" s="190" t="s">
        <v>564</v>
      </c>
      <c r="T26" s="190" t="s">
        <v>563</v>
      </c>
      <c r="U26" s="190" t="s">
        <v>562</v>
      </c>
      <c r="V26" s="207" t="s">
        <v>566</v>
      </c>
      <c r="W26" s="207"/>
    </row>
    <row r="27" spans="9:23" x14ac:dyDescent="0.2">
      <c r="P27" s="188" t="s">
        <v>220</v>
      </c>
      <c r="Q27" s="192">
        <f>D6</f>
        <v>45.439022198256495</v>
      </c>
      <c r="R27" s="192">
        <f>D7</f>
        <v>22.000539228902667</v>
      </c>
      <c r="S27" s="192">
        <f>D8</f>
        <v>17.044126898535094</v>
      </c>
      <c r="T27" s="192">
        <f>D9+D10</f>
        <v>13.085288038105508</v>
      </c>
      <c r="U27" s="192">
        <f>D11</f>
        <v>1.9681854947425181</v>
      </c>
      <c r="V27" s="80">
        <f>D12+D13</f>
        <v>0.46283814145771551</v>
      </c>
    </row>
    <row r="28" spans="9:23" x14ac:dyDescent="0.2">
      <c r="P28" s="188" t="s">
        <v>217</v>
      </c>
      <c r="Q28" s="192">
        <f>F6</f>
        <v>0</v>
      </c>
      <c r="R28" s="192">
        <f>F7</f>
        <v>0.62930722534410743</v>
      </c>
      <c r="S28" s="192">
        <f>F8</f>
        <v>3.5115080218382575</v>
      </c>
      <c r="T28" s="192">
        <f>F9+F10</f>
        <v>20.41954193709411</v>
      </c>
      <c r="U28" s="192">
        <f>F11</f>
        <v>23.349070648428537</v>
      </c>
      <c r="V28" s="80">
        <f>F12+F13</f>
        <v>52.090572167294987</v>
      </c>
    </row>
  </sheetData>
  <mergeCells count="7">
    <mergeCell ref="B1:L1"/>
    <mergeCell ref="K4:L4"/>
    <mergeCell ref="B4:B5"/>
    <mergeCell ref="C4:D4"/>
    <mergeCell ref="E4:F4"/>
    <mergeCell ref="G4:H4"/>
    <mergeCell ref="I4:J4"/>
  </mergeCells>
  <phoneticPr fontId="7" type="noConversion"/>
  <pageMargins left="0.78740157480314965" right="0.78740157480314965" top="0.98425196850393704" bottom="0.98425196850393704" header="0.51181102362204722" footer="0.51181102362204722"/>
  <pageSetup paperSize="9" scale="8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29</vt:i4>
      </vt:variant>
      <vt:variant>
        <vt:lpstr>Benannte Bereiche</vt:lpstr>
      </vt:variant>
      <vt:variant>
        <vt:i4>34</vt:i4>
      </vt:variant>
    </vt:vector>
  </HeadingPairs>
  <TitlesOfParts>
    <vt:vector size="63" baseType="lpstr">
      <vt:lpstr>Inhaltsverzeichnis</vt:lpstr>
      <vt:lpstr>T 1</vt:lpstr>
      <vt:lpstr>T 2</vt:lpstr>
      <vt:lpstr>T 3</vt:lpstr>
      <vt:lpstr>T 4</vt:lpstr>
      <vt:lpstr>T 5a</vt:lpstr>
      <vt:lpstr>T 5b</vt:lpstr>
      <vt:lpstr>T 6</vt:lpstr>
      <vt:lpstr>T 7</vt:lpstr>
      <vt:lpstr>T 8</vt:lpstr>
      <vt:lpstr>T 9</vt:lpstr>
      <vt:lpstr>T 10a</vt:lpstr>
      <vt:lpstr>T 10b</vt:lpstr>
      <vt:lpstr>T 10c</vt:lpstr>
      <vt:lpstr>T 10d</vt:lpstr>
      <vt:lpstr>T 10e</vt:lpstr>
      <vt:lpstr>T 10f</vt:lpstr>
      <vt:lpstr>T 11</vt:lpstr>
      <vt:lpstr>T 12</vt:lpstr>
      <vt:lpstr>T 13</vt:lpstr>
      <vt:lpstr>T 14</vt:lpstr>
      <vt:lpstr>T 15</vt:lpstr>
      <vt:lpstr>T 16</vt:lpstr>
      <vt:lpstr>T 17</vt:lpstr>
      <vt:lpstr>T 18</vt:lpstr>
      <vt:lpstr>T 19a</vt:lpstr>
      <vt:lpstr>T 19b</vt:lpstr>
      <vt:lpstr>Gemeindekarte</vt:lpstr>
      <vt:lpstr>Erläuterungen</vt:lpstr>
      <vt:lpstr>Erläuterungen!Druckbereich</vt:lpstr>
      <vt:lpstr>Gemeindekarte!Druckbereich</vt:lpstr>
      <vt:lpstr>Inhaltsverzeichnis!Druckbereich</vt:lpstr>
      <vt:lpstr>'T 1'!Druckbereich</vt:lpstr>
      <vt:lpstr>'T 10a'!Druckbereich</vt:lpstr>
      <vt:lpstr>'T 10c'!Druckbereich</vt:lpstr>
      <vt:lpstr>'T 10e'!Druckbereich</vt:lpstr>
      <vt:lpstr>'T 11'!Druckbereich</vt:lpstr>
      <vt:lpstr>'T 12'!Druckbereich</vt:lpstr>
      <vt:lpstr>'T 13'!Druckbereich</vt:lpstr>
      <vt:lpstr>'T 14'!Druckbereich</vt:lpstr>
      <vt:lpstr>'T 15'!Druckbereich</vt:lpstr>
      <vt:lpstr>'T 16'!Druckbereich</vt:lpstr>
      <vt:lpstr>'T 17'!Druckbereich</vt:lpstr>
      <vt:lpstr>'T 18'!Druckbereich</vt:lpstr>
      <vt:lpstr>'T 19a'!Druckbereich</vt:lpstr>
      <vt:lpstr>'T 19b'!Druckbereich</vt:lpstr>
      <vt:lpstr>'T 2'!Druckbereich</vt:lpstr>
      <vt:lpstr>'T 3'!Druckbereich</vt:lpstr>
      <vt:lpstr>'T 4'!Druckbereich</vt:lpstr>
      <vt:lpstr>'T 5a'!Druckbereich</vt:lpstr>
      <vt:lpstr>'T 5b'!Druckbereich</vt:lpstr>
      <vt:lpstr>'T 6'!Druckbereich</vt:lpstr>
      <vt:lpstr>'T 7'!Druckbereich</vt:lpstr>
      <vt:lpstr>'T 8'!Druckbereich</vt:lpstr>
      <vt:lpstr>'T 9'!Druckbereich</vt:lpstr>
      <vt:lpstr>'T 10b'!Drucktitel</vt:lpstr>
      <vt:lpstr>'T 10c'!Drucktitel</vt:lpstr>
      <vt:lpstr>'T 10d'!Drucktitel</vt:lpstr>
      <vt:lpstr>'T 10e'!Drucktitel</vt:lpstr>
      <vt:lpstr>'T 10f'!Drucktitel</vt:lpstr>
      <vt:lpstr>'T 12'!Drucktitel</vt:lpstr>
      <vt:lpstr>'T 19a'!Drucktitel</vt:lpstr>
      <vt:lpstr>'T 19b'!Drucktitel</vt:lpstr>
    </vt:vector>
  </TitlesOfParts>
  <Company>KAI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TSCH</dc:creator>
  <cp:lastModifiedBy>Geiger Lisa  DFRSTAAG</cp:lastModifiedBy>
  <cp:lastPrinted>2017-04-05T08:00:01Z</cp:lastPrinted>
  <dcterms:created xsi:type="dcterms:W3CDTF">2013-05-23T13:43:19Z</dcterms:created>
  <dcterms:modified xsi:type="dcterms:W3CDTF">2017-04-25T07:06:42Z</dcterms:modified>
</cp:coreProperties>
</file>