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Statistik\Publikationen\14_Alters_Pflegeheime_Spitex\02_Tabellen\2024\"/>
    </mc:Choice>
  </mc:AlternateContent>
  <xr:revisionPtr revIDLastSave="0" documentId="13_ncr:1_{4A39C1EF-9528-4C3E-87E2-5B1ED93B04A4}" xr6:coauthVersionLast="47" xr6:coauthVersionMax="47" xr10:uidLastSave="{00000000-0000-0000-0000-000000000000}"/>
  <bookViews>
    <workbookView xWindow="-38520" yWindow="-120" windowWidth="38640" windowHeight="21120" xr2:uid="{00000000-000D-0000-FFFF-FFFF00000000}"/>
  </bookViews>
  <sheets>
    <sheet name="Inhaltsverzeichnis" sheetId="1" r:id="rId1"/>
    <sheet name="T1" sheetId="2" r:id="rId2"/>
    <sheet name="T2" sheetId="3" r:id="rId3"/>
    <sheet name="T3a" sheetId="4" r:id="rId4"/>
    <sheet name="T3b" sheetId="5" r:id="rId5"/>
    <sheet name="T3c" sheetId="6" r:id="rId6"/>
    <sheet name="T4a" sheetId="7" r:id="rId7"/>
    <sheet name="T4b" sheetId="8" r:id="rId8"/>
    <sheet name="T5" sheetId="9" r:id="rId9"/>
    <sheet name="T6" sheetId="10" r:id="rId10"/>
    <sheet name="T7" sheetId="11" r:id="rId11"/>
    <sheet name="T8" sheetId="12" r:id="rId12"/>
    <sheet name="T9" sheetId="13" r:id="rId13"/>
    <sheet name="T10a" sheetId="14" r:id="rId14"/>
    <sheet name="T10b" sheetId="15" r:id="rId15"/>
    <sheet name="T11" sheetId="16" r:id="rId16"/>
    <sheet name="T12" sheetId="17" r:id="rId17"/>
    <sheet name="T13" sheetId="18" r:id="rId18"/>
    <sheet name="Erläuterungen"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D36" i="1"/>
  <c r="B36" i="1"/>
  <c r="D35" i="1"/>
  <c r="B35" i="1"/>
  <c r="D34" i="1"/>
  <c r="B34" i="1"/>
  <c r="D33" i="1"/>
  <c r="B33" i="1"/>
  <c r="D32" i="1"/>
  <c r="B32" i="1"/>
  <c r="D31" i="1"/>
  <c r="B31" i="1"/>
  <c r="D28" i="1"/>
  <c r="B28" i="1"/>
  <c r="D27" i="1"/>
  <c r="B27" i="1"/>
  <c r="D26" i="1"/>
  <c r="B26" i="1"/>
  <c r="D25" i="1"/>
  <c r="B25" i="1"/>
  <c r="D24" i="1"/>
  <c r="B24" i="1"/>
  <c r="D23" i="1"/>
  <c r="B23" i="1"/>
  <c r="D22" i="1"/>
  <c r="B22" i="1"/>
  <c r="D21" i="1"/>
  <c r="B21" i="1"/>
  <c r="D20" i="1"/>
  <c r="B20" i="1"/>
  <c r="D19" i="1"/>
  <c r="B19" i="1"/>
  <c r="D18" i="1"/>
  <c r="B18" i="1"/>
</calcChain>
</file>

<file path=xl/sharedStrings.xml><?xml version="1.0" encoding="utf-8"?>
<sst xmlns="http://schemas.openxmlformats.org/spreadsheetml/2006/main" count="809" uniqueCount="555">
  <si>
    <t>Alters- und Pflegeheime / Spitex 2024</t>
  </si>
  <si>
    <t>Reihe stat.kurzinfo Nr. 162 | Oktober 2025</t>
  </si>
  <si>
    <t>Quelle: Kantonale Daten der Statistik der sozialmedizinischen Institutionen (SOMED) und der Statistik der Hilfe und Pflege zu Hause (SPITEX)</t>
  </si>
  <si>
    <t>© Statistik Aargau, 23. Oktober 2025</t>
  </si>
  <si>
    <t>Tabellenverzeichnis</t>
  </si>
  <si>
    <t>Tabelle 1: Kennzahlen der Alters- und Pflegeheime, 2006–2024</t>
  </si>
  <si>
    <t>Tabelle 2: Alter der Beherbergten in Alters- und Pflegeheimen, in Jahren, 2006–2024</t>
  </si>
  <si>
    <t>Tabelle 3a: Beherbergte in Alters- und Pflegeheimen nach Altersklasse, 2006–2024</t>
  </si>
  <si>
    <t>Tabelle 3b: Anteil der in Alters- und Pflegeheimen Beherbergten an der Gesamtbevölkerung per 31.12. nach Altersklasse, in Prozent, 2006–2024</t>
  </si>
  <si>
    <t>Tabelle 3c: Todesfälle in Alters- und Pflegeheimen nach Altersklasse, 2006–2024</t>
  </si>
  <si>
    <t>Tabelle 4a: Pflegebedarf pro Tag bei Eintritt in ein Alters- oder Pflegeheim, Anzahl Personen, 2024</t>
  </si>
  <si>
    <t>Tabelle 4b: Pflegebedarf pro Tag bei Eintritt in ein Alters- oder Pflegeheim, 2012–2024</t>
  </si>
  <si>
    <t>Tabelle 5: Kosten pro verrechnetem Tag in Alters- und Pflegeheimen nach Hauptkostenstelle, in Franken, 2006–2024</t>
  </si>
  <si>
    <t>Tabelle 6: Kosten der Alters- und Pflegeheime nach Kostenträger, in 1'000 Franken, 2006–2024</t>
  </si>
  <si>
    <t>Tabelle 7: Finanzierung der Leistungen in Alters- und Pflegeheimen, in 1'000 Franken, 2012–2024</t>
  </si>
  <si>
    <t>Tabelle 8: Vollzeitäquivalente nach Ausbildung in Alters- und Pflegeheimen, 2012–2024</t>
  </si>
  <si>
    <t>Sozialmedizinische Institutionen (SOMED):</t>
  </si>
  <si>
    <t/>
  </si>
  <si>
    <t>Tabelle 9: Kennzahlen der spitalexternen Hilfe und Pflege (Spitex), 2006–2024</t>
  </si>
  <si>
    <t>Tabelle 10a: Klientinnen und Klienten nach Spitex-Leistung, 2014–2024</t>
  </si>
  <si>
    <t>Tabelle 10b: Verrechnete Stunden pro Klientin und Klient nach Spitex-Leistung, 2006–2024</t>
  </si>
  <si>
    <t>Tabelle 11: Verrechnete Stunden nach Spitex-Leistung und Altersklasse, 2006–2024</t>
  </si>
  <si>
    <t>Tabelle 12: Finanzierung der Spitex-Leistungen, in Franken, 2012–2024</t>
  </si>
  <si>
    <t>Tabelle 13: Vollzeitäquivalente in Spitex-Betrieben nach Ausbildung, 2012–2024</t>
  </si>
  <si>
    <t>Hilfe und Pflege zu Hause (SPITEX):</t>
  </si>
  <si>
    <t>Erläuterungen</t>
  </si>
  <si>
    <r>
      <rPr>
        <b/>
        <sz val="10"/>
        <rFont val="Arial"/>
      </rPr>
      <t>Jahr</t>
    </r>
    <r>
      <rPr>
        <b/>
        <vertAlign val="superscript"/>
        <sz val="10"/>
        <rFont val="Arial"/>
      </rPr>
      <t>1</t>
    </r>
    <r>
      <rPr>
        <b/>
        <sz val="10"/>
        <rFont val="Arial"/>
      </rPr>
      <t/>
    </r>
  </si>
  <si>
    <t>Anzahl
Institutionen</t>
  </si>
  <si>
    <r>
      <rPr>
        <b/>
        <sz val="10"/>
        <rFont val="Arial"/>
      </rPr>
      <t>Beherbergungs-
plätze</t>
    </r>
    <r>
      <rPr>
        <b/>
        <vertAlign val="superscript"/>
        <sz val="10"/>
        <rFont val="Arial"/>
      </rPr>
      <t>2</t>
    </r>
    <r>
      <rPr>
        <b/>
        <sz val="10"/>
        <rFont val="Arial"/>
      </rPr>
      <t xml:space="preserve"> per 1.1.</t>
    </r>
  </si>
  <si>
    <t>Klienten
per 31.12.</t>
  </si>
  <si>
    <t>Klientinnen
per 31.12.</t>
  </si>
  <si>
    <t>Anzahl Vollzeit-
äquivalente (VZÄ)</t>
  </si>
  <si>
    <t>Fakturierte Tage
in 1'000</t>
  </si>
  <si>
    <t>Betriebskosten
in Mio. Franken</t>
  </si>
  <si>
    <t>4ʼ037,1</t>
  </si>
  <si>
    <t>4ʼ439,0</t>
  </si>
  <si>
    <t>4ʼ551,4</t>
  </si>
  <si>
    <t>4ʼ733,2</t>
  </si>
  <si>
    <t>4ʼ882,3</t>
  </si>
  <si>
    <t>5ʼ011,7</t>
  </si>
  <si>
    <t>5ʼ335,8</t>
  </si>
  <si>
    <t>5ʼ583,4</t>
  </si>
  <si>
    <t>5ʼ594,8</t>
  </si>
  <si>
    <t>5ʼ898,9</t>
  </si>
  <si>
    <t>6ʼ086,8</t>
  </si>
  <si>
    <t>6ʼ125,4</t>
  </si>
  <si>
    <t>6ʼ363,0</t>
  </si>
  <si>
    <t>6ʼ567,8</t>
  </si>
  <si>
    <t>6ʼ768,2</t>
  </si>
  <si>
    <t>6ʼ670,9</t>
  </si>
  <si>
    <t>6ʼ741,3</t>
  </si>
  <si>
    <t>6ʼ966,5</t>
  </si>
  <si>
    <t>7ʼ201,6</t>
  </si>
  <si>
    <t>347,4</t>
  </si>
  <si>
    <t>401,4</t>
  </si>
  <si>
    <t>422,0</t>
  </si>
  <si>
    <t>446,7</t>
  </si>
  <si>
    <t>469,2</t>
  </si>
  <si>
    <t>505,4</t>
  </si>
  <si>
    <t>530,4</t>
  </si>
  <si>
    <t>552,1</t>
  </si>
  <si>
    <t>569,1</t>
  </si>
  <si>
    <t>594,4</t>
  </si>
  <si>
    <t>613,8</t>
  </si>
  <si>
    <t>626,8</t>
  </si>
  <si>
    <t>651,6</t>
  </si>
  <si>
    <t>680,4</t>
  </si>
  <si>
    <t>692,8</t>
  </si>
  <si>
    <t>673,2</t>
  </si>
  <si>
    <t>696,7</t>
  </si>
  <si>
    <t>736,9</t>
  </si>
  <si>
    <t>783,8</t>
  </si>
  <si>
    <t>1. 2019: Zwei Institutionen konnten aus systemtechnischen Gründen nicht an der Erhebung teilnehmen.</t>
  </si>
  <si>
    <t>2. Betriebene Betten, unabhängig von der Belegung</t>
  </si>
  <si>
    <r>
      <rPr>
        <b/>
        <sz val="10"/>
        <rFont val="Arial"/>
      </rPr>
      <t>Alter</t>
    </r>
    <r>
      <rPr>
        <b/>
        <vertAlign val="superscript"/>
        <sz val="10"/>
        <rFont val="Arial"/>
      </rPr>
      <t>1,2</t>
    </r>
    <r>
      <rPr>
        <b/>
        <sz val="10"/>
        <rFont val="Arial"/>
      </rPr>
      <t/>
    </r>
  </si>
  <si>
    <r>
      <rPr>
        <b/>
        <sz val="10"/>
        <rFont val="Arial"/>
      </rPr>
      <t>2019</t>
    </r>
    <r>
      <rPr>
        <b/>
        <vertAlign val="superscript"/>
        <sz val="10"/>
        <rFont val="Arial"/>
      </rPr>
      <t>3</t>
    </r>
    <r>
      <rPr>
        <b/>
        <sz val="10"/>
        <rFont val="Arial"/>
      </rPr>
      <t/>
    </r>
  </si>
  <si>
    <t>Durchschnittsalter</t>
  </si>
  <si>
    <t>Durchschnittsalter gewichtet</t>
  </si>
  <si>
    <t>Durchschnittliches Eintrittsalter</t>
  </si>
  <si>
    <t>83,73</t>
  </si>
  <si>
    <t>84,12</t>
  </si>
  <si>
    <t>79,91</t>
  </si>
  <si>
    <t>83,51</t>
  </si>
  <si>
    <t>83,99</t>
  </si>
  <si>
    <t>80,08</t>
  </si>
  <si>
    <t>83,55</t>
  </si>
  <si>
    <t>83,94</t>
  </si>
  <si>
    <t>80,13</t>
  </si>
  <si>
    <t>83,76</t>
  </si>
  <si>
    <t>84,29</t>
  </si>
  <si>
    <t>80,60</t>
  </si>
  <si>
    <t>83,79</t>
  </si>
  <si>
    <t>84,46</t>
  </si>
  <si>
    <t>80,63</t>
  </si>
  <si>
    <t>83,95</t>
  </si>
  <si>
    <t>84,41</t>
  </si>
  <si>
    <t>80,89</t>
  </si>
  <si>
    <t>83,86</t>
  </si>
  <si>
    <t>84,44</t>
  </si>
  <si>
    <t>80,92</t>
  </si>
  <si>
    <t>83,63</t>
  </si>
  <si>
    <t>84,34</t>
  </si>
  <si>
    <t>80,76</t>
  </si>
  <si>
    <t>83,62</t>
  </si>
  <si>
    <t>84,39</t>
  </si>
  <si>
    <t>83,75</t>
  </si>
  <si>
    <t>84,37</t>
  </si>
  <si>
    <t>81,02</t>
  </si>
  <si>
    <t>83,72</t>
  </si>
  <si>
    <t>84,47</t>
  </si>
  <si>
    <t>81,08</t>
  </si>
  <si>
    <t>84,60</t>
  </si>
  <si>
    <t>81,31</t>
  </si>
  <si>
    <t>84,63</t>
  </si>
  <si>
    <t>81,34</t>
  </si>
  <si>
    <t>84,31</t>
  </si>
  <si>
    <t>84,95</t>
  </si>
  <si>
    <t>81,75</t>
  </si>
  <si>
    <t>84,42</t>
  </si>
  <si>
    <t>85,08</t>
  </si>
  <si>
    <t>84,92</t>
  </si>
  <si>
    <t>82,06</t>
  </si>
  <si>
    <t>85,07</t>
  </si>
  <si>
    <t>85,10</t>
  </si>
  <si>
    <t>82,11</t>
  </si>
  <si>
    <t>1. Durchschnittsalter gewichtet: nach fakturierten Tagen gewichtet</t>
  </si>
  <si>
    <t>2. Durchschnittliches Eintrittsalter: Abweichungen zu älteren Publikationen gehen auf eine Verfeinerung der Berechnungsmethode zurück.</t>
  </si>
  <si>
    <t>3. Zwei Institutionen konnten aus systemtechnischen Gründen nicht an der Erhebung teilnehmen.</t>
  </si>
  <si>
    <t>Anzahl Beherbergte</t>
  </si>
  <si>
    <t>Unter 65-
Jährige</t>
  </si>
  <si>
    <t>65–69-
Jährige</t>
  </si>
  <si>
    <t>70–74-
Jährige</t>
  </si>
  <si>
    <t>75–79-
Jährige</t>
  </si>
  <si>
    <t>80–84-
Jährige</t>
  </si>
  <si>
    <t>85–89-
Jährige</t>
  </si>
  <si>
    <t>90–94-
Jährige</t>
  </si>
  <si>
    <t>Über 95-
Jährige</t>
  </si>
  <si>
    <t>Total</t>
  </si>
  <si>
    <r>
      <rPr>
        <b/>
        <sz val="10"/>
        <rFont val="Arial"/>
      </rPr>
      <t>Jahr</t>
    </r>
    <r>
      <rPr>
        <b/>
        <vertAlign val="superscript"/>
        <sz val="10"/>
        <rFont val="Arial"/>
      </rPr>
      <t>1,2,3</t>
    </r>
    <r>
      <rPr>
        <b/>
        <sz val="10"/>
        <rFont val="Arial"/>
      </rPr>
      <t/>
    </r>
  </si>
  <si>
    <t>Anteil Beherbergte an der Gesamtbevölkerung per 31.12., in Prozent</t>
  </si>
  <si>
    <t>0,06</t>
  </si>
  <si>
    <t>0,05</t>
  </si>
  <si>
    <t>0,04</t>
  </si>
  <si>
    <t>0,57</t>
  </si>
  <si>
    <t>0,66</t>
  </si>
  <si>
    <t>0,69</t>
  </si>
  <si>
    <t>0,62</t>
  </si>
  <si>
    <t>0,54</t>
  </si>
  <si>
    <t>0,67</t>
  </si>
  <si>
    <t>0,68</t>
  </si>
  <si>
    <t>0,64</t>
  </si>
  <si>
    <t>0,63</t>
  </si>
  <si>
    <t>0,59</t>
  </si>
  <si>
    <t>0,58</t>
  </si>
  <si>
    <t>0,52</t>
  </si>
  <si>
    <t>1,22</t>
  </si>
  <si>
    <t>1,30</t>
  </si>
  <si>
    <t>1,36</t>
  </si>
  <si>
    <t>1,45</t>
  </si>
  <si>
    <t>1,40</t>
  </si>
  <si>
    <t>1,31</t>
  </si>
  <si>
    <t>1,24</t>
  </si>
  <si>
    <t>1,37</t>
  </si>
  <si>
    <t>1,34</t>
  </si>
  <si>
    <t>1,29</t>
  </si>
  <si>
    <t>1,17</t>
  </si>
  <si>
    <t>1,20</t>
  </si>
  <si>
    <t>3,35</t>
  </si>
  <si>
    <t>3,44</t>
  </si>
  <si>
    <t>3,33</t>
  </si>
  <si>
    <t>3,46</t>
  </si>
  <si>
    <t>3,37</t>
  </si>
  <si>
    <t>3,23</t>
  </si>
  <si>
    <t>3,28</t>
  </si>
  <si>
    <t>3,22</t>
  </si>
  <si>
    <t>3,09</t>
  </si>
  <si>
    <t>3,08</t>
  </si>
  <si>
    <t>2,95</t>
  </si>
  <si>
    <t>2,81</t>
  </si>
  <si>
    <t>2,57</t>
  </si>
  <si>
    <t>2,59</t>
  </si>
  <si>
    <t>2,65</t>
  </si>
  <si>
    <t>2,62</t>
  </si>
  <si>
    <t>2,47</t>
  </si>
  <si>
    <t>9,56</t>
  </si>
  <si>
    <t>10,01</t>
  </si>
  <si>
    <t>9,84</t>
  </si>
  <si>
    <t>9,73</t>
  </si>
  <si>
    <t>9,38</t>
  </si>
  <si>
    <t>8,79</t>
  </si>
  <si>
    <t>8,60</t>
  </si>
  <si>
    <t>8,07</t>
  </si>
  <si>
    <t>7,79</t>
  </si>
  <si>
    <t>7,84</t>
  </si>
  <si>
    <t>7,55</t>
  </si>
  <si>
    <t>7,47</t>
  </si>
  <si>
    <t>7,41</t>
  </si>
  <si>
    <t>7,22</t>
  </si>
  <si>
    <t>6,66</t>
  </si>
  <si>
    <t>6,28</t>
  </si>
  <si>
    <t>6,45</t>
  </si>
  <si>
    <t>6,23</t>
  </si>
  <si>
    <t>6,19</t>
  </si>
  <si>
    <t>21,48</t>
  </si>
  <si>
    <t>24,11</t>
  </si>
  <si>
    <t>22,87</t>
  </si>
  <si>
    <t>23,34</t>
  </si>
  <si>
    <t>21,62</t>
  </si>
  <si>
    <t>20,89</t>
  </si>
  <si>
    <t>20,21</t>
  </si>
  <si>
    <t>19,28</t>
  </si>
  <si>
    <t>18,43</t>
  </si>
  <si>
    <t>18,47</t>
  </si>
  <si>
    <t>17,98</t>
  </si>
  <si>
    <t>17,11</t>
  </si>
  <si>
    <t>16,98</t>
  </si>
  <si>
    <t>15,24</t>
  </si>
  <si>
    <t>14,99</t>
  </si>
  <si>
    <t>15,48</t>
  </si>
  <si>
    <t>15,00</t>
  </si>
  <si>
    <t>14,40</t>
  </si>
  <si>
    <t>47,01</t>
  </si>
  <si>
    <t>45,23</t>
  </si>
  <si>
    <t>41,52</t>
  </si>
  <si>
    <t>40,64</t>
  </si>
  <si>
    <t>40,70</t>
  </si>
  <si>
    <t>38,88</t>
  </si>
  <si>
    <t>39,76</t>
  </si>
  <si>
    <t>37,85</t>
  </si>
  <si>
    <t>37,53</t>
  </si>
  <si>
    <t>35,46</t>
  </si>
  <si>
    <t>34,94</t>
  </si>
  <si>
    <t>34,53</t>
  </si>
  <si>
    <t>34,71</t>
  </si>
  <si>
    <t>34,12</t>
  </si>
  <si>
    <t>31,07</t>
  </si>
  <si>
    <t>30,86</t>
  </si>
  <si>
    <t>30,47</t>
  </si>
  <si>
    <t>30,36</t>
  </si>
  <si>
    <t>30,83</t>
  </si>
  <si>
    <t>52,17</t>
  </si>
  <si>
    <t>57,72</t>
  </si>
  <si>
    <t>57,84</t>
  </si>
  <si>
    <t>54,33</t>
  </si>
  <si>
    <t>52,53</t>
  </si>
  <si>
    <t>51,28</t>
  </si>
  <si>
    <t>54,37</t>
  </si>
  <si>
    <t>57,35</t>
  </si>
  <si>
    <t>54,61</t>
  </si>
  <si>
    <t>54,19</t>
  </si>
  <si>
    <t>55,96</t>
  </si>
  <si>
    <t>53,85</t>
  </si>
  <si>
    <t>54,22</t>
  </si>
  <si>
    <t>53,65</t>
  </si>
  <si>
    <t>51,17</t>
  </si>
  <si>
    <t>51,27</t>
  </si>
  <si>
    <t>52,04</t>
  </si>
  <si>
    <t>48,54</t>
  </si>
  <si>
    <t>49,22</t>
  </si>
  <si>
    <t>1. Berechnung mit der Anzahl der Beherbergten per 31.12 des jeweiligen Datenjahres</t>
  </si>
  <si>
    <t>2. Bevölkerungszahlen aus der kantonalen Bevölkerungsstatistik per 31.12. des jeweiligen Datenjahrs</t>
  </si>
  <si>
    <t>3. 2019: Zwei Institutionen konnten aus systemtechnischen Gründen nicht an der Erhebung teilnehmen.</t>
  </si>
  <si>
    <t>Anmerkung:</t>
  </si>
  <si>
    <t>Beherbergte mit letztem Wohnort ausserhalb des Kantons Aargau werden mitgezählt</t>
  </si>
  <si>
    <t>Anzahl Todesfälle</t>
  </si>
  <si>
    <t>Pflegebedarf
pro Tag</t>
  </si>
  <si>
    <t>Eintritt
von zuhause</t>
  </si>
  <si>
    <t>Eintritt von
sozialmedizinischen
Institutionen</t>
  </si>
  <si>
    <t>Eintritt
von Krankenhaus</t>
  </si>
  <si>
    <t>Eintritt
Andere</t>
  </si>
  <si>
    <t>Unbekannt</t>
  </si>
  <si>
    <t>Nicht eingestuft</t>
  </si>
  <si>
    <t>Ohne Pflegebedarf</t>
  </si>
  <si>
    <t>Bis 20 Minuten</t>
  </si>
  <si>
    <t>21–40 Minuten</t>
  </si>
  <si>
    <t>41–60 Minuten</t>
  </si>
  <si>
    <t>61–80 Minuten</t>
  </si>
  <si>
    <t>81–100 Minuten</t>
  </si>
  <si>
    <t>101–120 Minuten</t>
  </si>
  <si>
    <t>121–140 Minuten</t>
  </si>
  <si>
    <t>141–160 Minuten</t>
  </si>
  <si>
    <t>161–180 Minuten</t>
  </si>
  <si>
    <t>181–200 Minuten</t>
  </si>
  <si>
    <t>201–220 Minuten</t>
  </si>
  <si>
    <t>Mehr als 220 Minuten</t>
  </si>
  <si>
    <t>Durch-
schnittlicher
Pflege-
bedarf,
in Minuten</t>
  </si>
  <si>
    <t>Nicht
eingestufte
Betreute</t>
  </si>
  <si>
    <t>Betreute
ohne Pflege-
bedarf</t>
  </si>
  <si>
    <t>Betreute mit ... Minuten Pflegebedarf</t>
  </si>
  <si>
    <t>bis 20</t>
  </si>
  <si>
    <t>21-40</t>
  </si>
  <si>
    <t>41-60</t>
  </si>
  <si>
    <t>61-80</t>
  </si>
  <si>
    <t>81-100</t>
  </si>
  <si>
    <t>101-120</t>
  </si>
  <si>
    <t>121-140</t>
  </si>
  <si>
    <t>141-160</t>
  </si>
  <si>
    <t>161-180</t>
  </si>
  <si>
    <t>181-200</t>
  </si>
  <si>
    <t>201-220</t>
  </si>
  <si>
    <t>mehr als
220</t>
  </si>
  <si>
    <t>90,96</t>
  </si>
  <si>
    <t>94,31</t>
  </si>
  <si>
    <t>96,82</t>
  </si>
  <si>
    <t>90,86</t>
  </si>
  <si>
    <t>90,72</t>
  </si>
  <si>
    <t>91,51</t>
  </si>
  <si>
    <t>92,58</t>
  </si>
  <si>
    <t>95,86</t>
  </si>
  <si>
    <t>98,28</t>
  </si>
  <si>
    <t>99,17</t>
  </si>
  <si>
    <t>97,20</t>
  </si>
  <si>
    <t>100,28</t>
  </si>
  <si>
    <t>103,86</t>
  </si>
  <si>
    <t>Kosten pro verrechnetem Tag, in Franken</t>
  </si>
  <si>
    <t>Pension</t>
  </si>
  <si>
    <r>
      <rPr>
        <b/>
        <sz val="10"/>
        <rFont val="Arial"/>
      </rPr>
      <t>KVG-Pflege</t>
    </r>
    <r>
      <rPr>
        <b/>
        <vertAlign val="superscript"/>
        <sz val="10"/>
        <rFont val="Arial"/>
      </rPr>
      <t>2</t>
    </r>
    <r>
      <rPr>
        <b/>
        <sz val="10"/>
        <rFont val="Arial"/>
      </rPr>
      <t/>
    </r>
  </si>
  <si>
    <t>Betreuung</t>
  </si>
  <si>
    <t>Übrige Kosten</t>
  </si>
  <si>
    <t>77,43</t>
  </si>
  <si>
    <t>83,52</t>
  </si>
  <si>
    <t>85,60</t>
  </si>
  <si>
    <t>86,42</t>
  </si>
  <si>
    <t>94,07</t>
  </si>
  <si>
    <t>104,80</t>
  </si>
  <si>
    <t>110,29</t>
  </si>
  <si>
    <t>109,90</t>
  </si>
  <si>
    <t>114,00</t>
  </si>
  <si>
    <t>117,74</t>
  </si>
  <si>
    <t>121,01</t>
  </si>
  <si>
    <t>123,01</t>
  </si>
  <si>
    <t>127,36</t>
  </si>
  <si>
    <t>134,25</t>
  </si>
  <si>
    <t>136,23</t>
  </si>
  <si>
    <t>142,94</t>
  </si>
  <si>
    <t>141,93</t>
  </si>
  <si>
    <t>147,32</t>
  </si>
  <si>
    <t>151,97</t>
  </si>
  <si>
    <t>78,56</t>
  </si>
  <si>
    <t>79,94</t>
  </si>
  <si>
    <t>88,99</t>
  </si>
  <si>
    <t>88,76</t>
  </si>
  <si>
    <t>91,33</t>
  </si>
  <si>
    <t>92,77</t>
  </si>
  <si>
    <t>100,00</t>
  </si>
  <si>
    <t>110,52</t>
  </si>
  <si>
    <t>110,33</t>
  </si>
  <si>
    <t>109,47</t>
  </si>
  <si>
    <t>110,21</t>
  </si>
  <si>
    <t>114,32</t>
  </si>
  <si>
    <t>118,98</t>
  </si>
  <si>
    <t>123,77</t>
  </si>
  <si>
    <t>124,57</t>
  </si>
  <si>
    <t>133,62</t>
  </si>
  <si>
    <t>142,09</t>
  </si>
  <si>
    <t>26,39</t>
  </si>
  <si>
    <t>25,67</t>
  </si>
  <si>
    <t>26,51</t>
  </si>
  <si>
    <t>31,08</t>
  </si>
  <si>
    <t>33,55</t>
  </si>
  <si>
    <t>36,02</t>
  </si>
  <si>
    <t>39,16</t>
  </si>
  <si>
    <t>42,10</t>
  </si>
  <si>
    <t>44,00</t>
  </si>
  <si>
    <t>42,47</t>
  </si>
  <si>
    <t>41,54</t>
  </si>
  <si>
    <t>41,22</t>
  </si>
  <si>
    <t>42,40</t>
  </si>
  <si>
    <t>38,94</t>
  </si>
  <si>
    <t>37,76</t>
  </si>
  <si>
    <t>35,27</t>
  </si>
  <si>
    <t>36,55</t>
  </si>
  <si>
    <t>31,09</t>
  </si>
  <si>
    <t>31,36</t>
  </si>
  <si>
    <t>5,54</t>
  </si>
  <si>
    <t>6,40</t>
  </si>
  <si>
    <t>6,53</t>
  </si>
  <si>
    <t>7,97</t>
  </si>
  <si>
    <t>7,64</t>
  </si>
  <si>
    <t>7,82</t>
  </si>
  <si>
    <t>8,40</t>
  </si>
  <si>
    <t>7,00</t>
  </si>
  <si>
    <t>6,43</t>
  </si>
  <si>
    <t>6,02</t>
  </si>
  <si>
    <t>6,33</t>
  </si>
  <si>
    <t>5,71</t>
  </si>
  <si>
    <t>5,63</t>
  </si>
  <si>
    <t>5,22</t>
  </si>
  <si>
    <t>4,95</t>
  </si>
  <si>
    <t>5,05</t>
  </si>
  <si>
    <t>5,17</t>
  </si>
  <si>
    <t>2. KVG: Bundesgesetz über die Krankenversicherung</t>
  </si>
  <si>
    <t>Kosten, in 1'000 Franken</t>
  </si>
  <si>
    <r>
      <rPr>
        <b/>
        <sz val="10"/>
        <rFont val="Arial"/>
      </rPr>
      <t>KVG-pflichtige
Pflege</t>
    </r>
    <r>
      <rPr>
        <b/>
        <vertAlign val="superscript"/>
        <sz val="10"/>
        <rFont val="Arial"/>
      </rPr>
      <t>2</t>
    </r>
    <r>
      <rPr>
        <b/>
        <sz val="10"/>
        <rFont val="Arial"/>
      </rPr>
      <t/>
    </r>
  </si>
  <si>
    <t>Therapie</t>
  </si>
  <si>
    <t>Arzt</t>
  </si>
  <si>
    <r>
      <rPr>
        <b/>
        <sz val="10"/>
        <rFont val="Arial"/>
      </rPr>
      <t>Medikamente
SL</t>
    </r>
    <r>
      <rPr>
        <b/>
        <vertAlign val="superscript"/>
        <sz val="10"/>
        <rFont val="Arial"/>
      </rPr>
      <t>3</t>
    </r>
    <r>
      <rPr>
        <b/>
        <sz val="10"/>
        <rFont val="Arial"/>
      </rPr>
      <t/>
    </r>
  </si>
  <si>
    <r>
      <rPr>
        <b/>
        <sz val="10"/>
        <rFont val="Arial"/>
      </rPr>
      <t>Material
MiGel</t>
    </r>
    <r>
      <rPr>
        <b/>
        <vertAlign val="superscript"/>
        <sz val="10"/>
        <rFont val="Arial"/>
      </rPr>
      <t>4</t>
    </r>
    <r>
      <rPr>
        <b/>
        <sz val="10"/>
        <rFont val="Arial"/>
      </rPr>
      <t/>
    </r>
  </si>
  <si>
    <t>Tages- oder
Nachtstruktur</t>
  </si>
  <si>
    <t>...</t>
  </si>
  <si>
    <t>3. SL: Spezialitätenliste</t>
  </si>
  <si>
    <t>4. MiGel: Mittel- und Gegenständeliste</t>
  </si>
  <si>
    <t>Finanzierung der Leistungen, in 1'000 Franken</t>
  </si>
  <si>
    <t>Pflegetaxen
Gemeinden</t>
  </si>
  <si>
    <t>Pflegetaxen
Bewohner</t>
  </si>
  <si>
    <t>Pflegetaxen
Versicherer</t>
  </si>
  <si>
    <t>Betreuungstaxen</t>
  </si>
  <si>
    <t>Pensionstaxen</t>
  </si>
  <si>
    <t>Defizit</t>
  </si>
  <si>
    <t>Übrige
Erträge</t>
  </si>
  <si>
    <t>Ausbildung</t>
  </si>
  <si>
    <t>Vollzeitäquivalente</t>
  </si>
  <si>
    <r>
      <rPr>
        <b/>
        <sz val="10"/>
        <rFont val="Arial"/>
      </rPr>
      <t>2019</t>
    </r>
    <r>
      <rPr>
        <b/>
        <vertAlign val="superscript"/>
        <sz val="10"/>
        <rFont val="Arial"/>
      </rPr>
      <t>1</t>
    </r>
    <r>
      <rPr>
        <b/>
        <sz val="10"/>
        <rFont val="Arial"/>
      </rPr>
      <t/>
    </r>
  </si>
  <si>
    <t>Assistenzpersonal Pflege</t>
  </si>
  <si>
    <t>Lernende und Pflegepraktikanten</t>
  </si>
  <si>
    <t>Personal Pflege/Betreuung FA oder EFZ</t>
  </si>
  <si>
    <t>Ökonomie und Hausdienst</t>
  </si>
  <si>
    <t>Pflegepersonal mit Diplomabschluss</t>
  </si>
  <si>
    <t>Ohne Ausbildungsabschluss</t>
  </si>
  <si>
    <t>Andere Ausbildungen</t>
  </si>
  <si>
    <t>Verwaltung</t>
  </si>
  <si>
    <t>Übrige therapeutische und betreuerische Berufe</t>
  </si>
  <si>
    <t>1. Zwei Institutionen konnten aus systemtechnischen Gründen nicht an der Erhebung teilnehmen.</t>
  </si>
  <si>
    <t>Anzahl
Organisationen
gemeinnützig</t>
  </si>
  <si>
    <t>Anzahl
Organisationen
erwerbs-
wirtschaftlich</t>
  </si>
  <si>
    <t>Anzahl
selbstständig-
erwerbende
Pflegefach-
personen</t>
  </si>
  <si>
    <t>Klienten</t>
  </si>
  <si>
    <t>Klientinnen</t>
  </si>
  <si>
    <t>Anzahl
Mitarbeitende</t>
  </si>
  <si>
    <t>Verrechnete
Stunden
Total</t>
  </si>
  <si>
    <t>48,4</t>
  </si>
  <si>
    <t>50,0</t>
  </si>
  <si>
    <t>54,0</t>
  </si>
  <si>
    <t>57,5</t>
  </si>
  <si>
    <t>71,2</t>
  </si>
  <si>
    <t>75,6</t>
  </si>
  <si>
    <t>85,2</t>
  </si>
  <si>
    <t>89,7</t>
  </si>
  <si>
    <t>104,9</t>
  </si>
  <si>
    <t>112,8</t>
  </si>
  <si>
    <t>122,9</t>
  </si>
  <si>
    <t>134,1</t>
  </si>
  <si>
    <t>141,2</t>
  </si>
  <si>
    <t>150,7</t>
  </si>
  <si>
    <t>155,7</t>
  </si>
  <si>
    <t>162,9</t>
  </si>
  <si>
    <t>174,2</t>
  </si>
  <si>
    <t>189,3</t>
  </si>
  <si>
    <t>213,7</t>
  </si>
  <si>
    <t>1. Ab 2014 sind auch Betriebe erfasst, die ausschliesslich hauswirtschaftliche Dienste anbieten.</t>
  </si>
  <si>
    <t>Jahr</t>
  </si>
  <si>
    <t>Anzahl Klientinnen und Klienten</t>
  </si>
  <si>
    <r>
      <rPr>
        <b/>
        <sz val="10"/>
        <rFont val="Arial"/>
      </rPr>
      <t>Total</t>
    </r>
    <r>
      <rPr>
        <b/>
        <vertAlign val="superscript"/>
        <sz val="10"/>
        <rFont val="Arial"/>
      </rPr>
      <t>1</t>
    </r>
    <r>
      <rPr>
        <b/>
        <sz val="10"/>
        <rFont val="Arial"/>
      </rPr>
      <t/>
    </r>
  </si>
  <si>
    <r>
      <rPr>
        <b/>
        <sz val="10"/>
        <rFont val="Arial"/>
      </rPr>
      <t>Pflegerische
Leistungen
nach KLV</t>
    </r>
    <r>
      <rPr>
        <b/>
        <vertAlign val="superscript"/>
        <sz val="10"/>
        <rFont val="Arial"/>
      </rPr>
      <t>2</t>
    </r>
    <r>
      <rPr>
        <b/>
        <sz val="10"/>
        <rFont val="Arial"/>
      </rPr>
      <t/>
    </r>
  </si>
  <si>
    <t>Hauswirtschaft.
und sozialbetr.
Leistungen</t>
  </si>
  <si>
    <t>1. Klientinnen und Klienten werden pro Leistung einmal gezählt. Es kann zu Doppelzählungen kommen.</t>
  </si>
  <si>
    <t>2. KLV: Krankenpflege-Leistungsverordnung</t>
  </si>
  <si>
    <t>Stunden pro Klientin und Klient</t>
  </si>
  <si>
    <r>
      <rPr>
        <b/>
        <sz val="10"/>
        <rFont val="Arial"/>
      </rPr>
      <t>Total</t>
    </r>
    <r>
      <rPr>
        <b/>
        <vertAlign val="superscript"/>
        <sz val="10"/>
        <rFont val="Arial"/>
      </rPr>
      <t>2</t>
    </r>
    <r>
      <rPr>
        <b/>
        <sz val="10"/>
        <rFont val="Arial"/>
      </rPr>
      <t/>
    </r>
  </si>
  <si>
    <r>
      <rPr>
        <b/>
        <sz val="10"/>
        <rFont val="Arial"/>
      </rPr>
      <t>Pflegerische
Leistungen
nach KLV</t>
    </r>
    <r>
      <rPr>
        <b/>
        <vertAlign val="superscript"/>
        <sz val="10"/>
        <rFont val="Arial"/>
      </rPr>
      <t>3</t>
    </r>
    <r>
      <rPr>
        <b/>
        <sz val="10"/>
        <rFont val="Arial"/>
      </rPr>
      <t/>
    </r>
  </si>
  <si>
    <t>51,55</t>
  </si>
  <si>
    <t>47,87</t>
  </si>
  <si>
    <t>48,20</t>
  </si>
  <si>
    <t>49,17</t>
  </si>
  <si>
    <t>53,31</t>
  </si>
  <si>
    <t>51,15</t>
  </si>
  <si>
    <t>49,71</t>
  </si>
  <si>
    <t>48,19</t>
  </si>
  <si>
    <t>50,08</t>
  </si>
  <si>
    <t>45,10</t>
  </si>
  <si>
    <t>46,80</t>
  </si>
  <si>
    <t>49,07</t>
  </si>
  <si>
    <t>48,36</t>
  </si>
  <si>
    <t>49,58</t>
  </si>
  <si>
    <t>51,43</t>
  </si>
  <si>
    <t>47,54</t>
  </si>
  <si>
    <t>47,20</t>
  </si>
  <si>
    <t>48,78</t>
  </si>
  <si>
    <t>53,13</t>
  </si>
  <si>
    <t>38,80</t>
  </si>
  <si>
    <t>41,98</t>
  </si>
  <si>
    <t>43,00</t>
  </si>
  <si>
    <t>45,00</t>
  </si>
  <si>
    <t>45,30</t>
  </si>
  <si>
    <t>43,55</t>
  </si>
  <si>
    <t>41,72</t>
  </si>
  <si>
    <t>45,60</t>
  </si>
  <si>
    <t>39,37</t>
  </si>
  <si>
    <t>41,63</t>
  </si>
  <si>
    <t>43,14</t>
  </si>
  <si>
    <t>42,99</t>
  </si>
  <si>
    <t>44,52</t>
  </si>
  <si>
    <t>47,39</t>
  </si>
  <si>
    <t>45,09</t>
  </si>
  <si>
    <t>46,74</t>
  </si>
  <si>
    <t>48,81</t>
  </si>
  <si>
    <t>54,13</t>
  </si>
  <si>
    <t>36,79</t>
  </si>
  <si>
    <t>35,50</t>
  </si>
  <si>
    <t>35,39</t>
  </si>
  <si>
    <t>42,28</t>
  </si>
  <si>
    <t>37,82</t>
  </si>
  <si>
    <t>38,02</t>
  </si>
  <si>
    <t>35,77</t>
  </si>
  <si>
    <t>39,74</t>
  </si>
  <si>
    <t>39,57</t>
  </si>
  <si>
    <t>39,46</t>
  </si>
  <si>
    <t>44,33</t>
  </si>
  <si>
    <t>44,16</t>
  </si>
  <si>
    <t>44,77</t>
  </si>
  <si>
    <t>43,91</t>
  </si>
  <si>
    <t>39,61</t>
  </si>
  <si>
    <t>37,84</t>
  </si>
  <si>
    <t>38,01</t>
  </si>
  <si>
    <t>38,75</t>
  </si>
  <si>
    <t>2. Inklusive weitere Leistungen</t>
  </si>
  <si>
    <t>3. KLV: Krankenpflege-Leistungsverordnung</t>
  </si>
  <si>
    <t>0–4-Jährige</t>
  </si>
  <si>
    <t>5–19-Jährige</t>
  </si>
  <si>
    <t>20–64-Jährige</t>
  </si>
  <si>
    <t>65–79-Jährige</t>
  </si>
  <si>
    <t>Über 80-Jährige</t>
  </si>
  <si>
    <r>
      <rPr>
        <b/>
        <sz val="10"/>
        <rFont val="Arial"/>
      </rPr>
      <t>TOTAL</t>
    </r>
    <r>
      <rPr>
        <b/>
        <vertAlign val="superscript"/>
        <sz val="10"/>
        <rFont val="Arial"/>
      </rPr>
      <t>5</t>
    </r>
    <r>
      <rPr>
        <b/>
        <sz val="10"/>
        <rFont val="Arial"/>
      </rPr>
      <t/>
    </r>
  </si>
  <si>
    <r>
      <rPr>
        <b/>
        <sz val="10"/>
        <rFont val="Arial"/>
      </rPr>
      <t>Pflegerische
Leistungen
nach KLV</t>
    </r>
    <r>
      <rPr>
        <b/>
        <vertAlign val="superscript"/>
        <sz val="10"/>
        <rFont val="Arial"/>
      </rPr>
      <t>4</t>
    </r>
    <r>
      <rPr>
        <b/>
        <sz val="10"/>
        <rFont val="Arial"/>
      </rPr>
      <t/>
    </r>
  </si>
  <si>
    <t>Hauswirt. u.
sozialbetr.
Leistungen</t>
  </si>
  <si>
    <t>1. 2006 | Quelle: Bundesamt für Sozialversicherungen. Die Aufteilung auf pflegerische und hauswirtschaftliche Leistungen ist erst mit der Spitex-Statistik ab 2007 möglich.</t>
  </si>
  <si>
    <t>2. Ab 2010 inklusive ambulante Onkologiepflege, Kinder-Spitex, erwerbswirtschaftliche Organisationen, selbstständig erwerbende Pflegefachpersonen</t>
  </si>
  <si>
    <t>3. Ab 2014 sind auch Betriebe erfasst, die ausschliesslich hauswirtschaftliche Dienste anbieten.</t>
  </si>
  <si>
    <t>4. KLV: Krankenpflege-Leistungsverordnung</t>
  </si>
  <si>
    <t>5. Das Total enthält die pflegerischen, hauswirtschaftlichen und sozialbetreuerischen Leistungen ohne die weiteren Spitex-Leistungen.</t>
  </si>
  <si>
    <t>Finanzierung, in Franken</t>
  </si>
  <si>
    <r>
      <rPr>
        <b/>
        <sz val="10"/>
        <rFont val="Arial"/>
      </rPr>
      <t>Erträge aus
KLV-Leistungen</t>
    </r>
    <r>
      <rPr>
        <b/>
        <vertAlign val="superscript"/>
        <sz val="10"/>
        <rFont val="Arial"/>
      </rPr>
      <t>1</t>
    </r>
    <r>
      <rPr>
        <b/>
        <sz val="10"/>
        <rFont val="Arial"/>
      </rPr>
      <t/>
    </r>
  </si>
  <si>
    <t>Erträge aus
Hauswirtschaft-
lichen Leistungen</t>
  </si>
  <si>
    <t>Erträge aus
Mahlzeiten-
dienst</t>
  </si>
  <si>
    <t>Erträge aus
weiteren Spitex-
Leistungen</t>
  </si>
  <si>
    <t>Beiträge
öffentliche Hand</t>
  </si>
  <si>
    <t>Übrige
Einnahmen</t>
  </si>
  <si>
    <t>1. KLV: Krankenpflege-Leistungsverordnung</t>
  </si>
  <si>
    <t>Tertiäre Ausbildung Pflege</t>
  </si>
  <si>
    <t>Pflegeausbildung EFZ</t>
  </si>
  <si>
    <t>Pflegekurs</t>
  </si>
  <si>
    <t>Keine aufgabenspezifische Ausbildung</t>
  </si>
  <si>
    <t>Ausbildung Administration</t>
  </si>
  <si>
    <t>Praktikum</t>
  </si>
  <si>
    <t>Nachdiplomausbildung Pflege</t>
  </si>
  <si>
    <r>
      <rPr>
        <b/>
        <sz val="10"/>
        <rFont val="Arial"/>
      </rPr>
      <t>Grundgesamtheit der Spitex-Statistik</t>
    </r>
    <r>
      <rPr>
        <sz val="10"/>
        <color rgb="FF000000"/>
        <rFont val="Arial"/>
      </rPr>
      <t/>
    </r>
  </si>
  <si>
    <t>Die Grundgesamtheit einer Statistik bezeichnet alle Einheiten, die in die Erfassung und Auswertung einbezogen werden. Bis zum Jahr 2009 wurden in der Spitex-Statistik alle öffentlich-rechtlichen Spitex-Organisationen erfasst. Seit 2010 sind auch erwerbswirtschaftliche Organisationen und selbstständig erwerbende Pflegefachpersonen verpflichtet, ihre Daten dem Bundesamt für Statistik zur Verfügung zu stellen. Ab 2014 sind auch Betriebe erfasst, die ausschliesslich hauswirtschaftliche Dienste anbieten. Damit wurde die Grundgesamtheit erweitert. Die Statistik bildet die erbrachten Spitex-Leistungen umfassender ab. Selbstständige Pflegefachpersonen, welche im Erhebungsjahr weniger als 200 Stunden Pflegeleistungen gemäss Krankenpflege-Leistungsverordnung (KLV) verrechnet haben, werden in der Statistik nicht berücksichtigt.</t>
  </si>
  <si>
    <r>
      <rPr>
        <b/>
        <sz val="10"/>
        <rFont val="Arial"/>
      </rPr>
      <t>Vollzeitäquivalente</t>
    </r>
    <r>
      <rPr>
        <sz val="10"/>
        <color rgb="FF000000"/>
        <rFont val="Arial"/>
      </rPr>
      <t/>
    </r>
  </si>
  <si>
    <t>Um die verfügbaren Arbeitsressourcen abzubilden, werden Teilzeitpensen zu sogenannten Vollzeitäquivalenten (VZÄ) zusammengefasst, indem die Stellenprozente addiert und in Vollzeitstellen umgerechnet werden. Zum Beispiel entsprechen drei 50%-Stellen und zwei 30%-Stellen zusammen 2,1 VZÄ. Auf diese Weise lassen sich die Arbeitsleistungen einzelner Jahre unabhängig vom Beschäftigungsgrad der Mitarbeitenden besser vergleichen.</t>
  </si>
  <si>
    <r>
      <rPr>
        <b/>
        <sz val="10"/>
        <rFont val="Arial"/>
      </rPr>
      <t>Tertiäre Ausbildung Pflege</t>
    </r>
    <r>
      <rPr>
        <sz val="10"/>
        <color rgb="FF000000"/>
        <rFont val="Arial"/>
      </rPr>
      <t/>
    </r>
  </si>
  <si>
    <t>Die Ausbildung wird an einer Universität, einer Fachhochschule oder einer höheren Fachschule abgeschlossen.</t>
  </si>
  <si>
    <r>
      <rPr>
        <b/>
        <sz val="10"/>
        <rFont val="Arial"/>
      </rPr>
      <t>Pflegebedarf</t>
    </r>
    <r>
      <rPr>
        <sz val="10"/>
        <color rgb="FF000000"/>
        <rFont val="Arial"/>
      </rPr>
      <t/>
    </r>
  </si>
  <si>
    <t>Um zu erfassen, wie viel Pflege eine Person benötigt, kommen verschiedene Pflegeerfassungs-Systeme zum Einsatz. Seit 2012 sind sie so aufeinander abgestimmt, dass eine einheitliche 12-stufige Skala errechnet werden kann. Damit wird der Aufwand für die Pflege zwischen den einzelnen Institutionen vergleichbar.</t>
  </si>
  <si>
    <r>
      <rPr>
        <b/>
        <sz val="10"/>
        <rFont val="Arial"/>
      </rPr>
      <t>Total verrechnete Stunden Spitex</t>
    </r>
    <r>
      <rPr>
        <sz val="10"/>
        <color rgb="FF000000"/>
        <rFont val="Arial"/>
      </rPr>
      <t/>
    </r>
  </si>
  <si>
    <t>Das Total der verrechneten Stunden in der Spitex-Statistik enthält die pflegerischen Leistungen, die hauswirtschaftlich und sozialbetreuerischen Leistungen sowie die weiteren Spitex-Leistungen (wie z.B. Fahrdienst, therapeutische Leistungen oder Notrufsystem).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</si>
</sst>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b/>
      <sz val="10"/>
      <name val="Arial"/>
    </font>
    <font>
      <b/>
      <vertAlign val="superscript"/>
      <sz val="10"/>
      <name val="Arial"/>
    </font>
  </fonts>
  <fills count="5">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26">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164" fontId="0" fillId="0" borderId="0" xfId="0" applyNumberFormat="1" applyAlignment="1">
      <alignment horizontal="center" vertical="center"/>
    </xf>
    <xf numFmtId="3" fontId="0" fillId="0" borderId="0" xfId="0" applyNumberFormat="1" applyAlignment="1">
      <alignment horizontal="right" vertical="center"/>
    </xf>
    <xf numFmtId="4" fontId="0" fillId="0" borderId="0" xfId="0" applyNumberFormat="1" applyAlignment="1">
      <alignment horizontal="right" vertical="center"/>
    </xf>
    <xf numFmtId="164" fontId="0" fillId="0" borderId="3" xfId="0" applyNumberFormat="1" applyBorder="1" applyAlignment="1">
      <alignment horizontal="center" vertical="center"/>
    </xf>
    <xf numFmtId="3" fontId="0" fillId="0" borderId="3" xfId="0" applyNumberFormat="1" applyBorder="1" applyAlignment="1">
      <alignment horizontal="right" vertical="center"/>
    </xf>
    <xf numFmtId="4" fontId="0" fillId="0" borderId="3" xfId="0" applyNumberFormat="1" applyBorder="1" applyAlignment="1">
      <alignment horizontal="right" vertical="center"/>
    </xf>
    <xf numFmtId="0" fontId="7" fillId="0" borderId="2" xfId="0" applyFont="1" applyBorder="1" applyAlignment="1">
      <alignment horizontal="left" vertical="top" wrapText="1"/>
    </xf>
    <xf numFmtId="0" fontId="0" fillId="0" borderId="0" xfId="0" applyAlignment="1">
      <alignment horizontal="left" vertical="center"/>
    </xf>
    <xf numFmtId="0" fontId="0" fillId="0" borderId="3" xfId="0" applyBorder="1" applyAlignment="1">
      <alignment horizontal="left" vertical="center"/>
    </xf>
    <xf numFmtId="0" fontId="0" fillId="0" borderId="0" xfId="0" applyAlignment="1">
      <alignment horizontal="left" vertical="top" wrapText="1"/>
    </xf>
    <xf numFmtId="0" fontId="1" fillId="2" borderId="0" xfId="0" applyFont="1" applyFill="1" applyAlignment="1">
      <alignment horizontal="left" wrapText="1"/>
    </xf>
    <xf numFmtId="0" fontId="0" fillId="0" borderId="0" xfId="0" applyAlignment="1">
      <alignment horizontal="left" vertical="center" wrapText="1"/>
    </xf>
    <xf numFmtId="0" fontId="0" fillId="0" borderId="0" xfId="0"/>
    <xf numFmtId="0" fontId="7" fillId="0" borderId="2" xfId="0" applyFont="1" applyBorder="1" applyAlignment="1">
      <alignment horizontal="center" vertical="top" wrapText="1"/>
    </xf>
    <xf numFmtId="0" fontId="7" fillId="0" borderId="2"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27</xdr:row>
      <xdr:rowOff>0</xdr:rowOff>
    </xdr:from>
    <xdr:ext cx="6645600" cy="432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27</xdr:row>
      <xdr:rowOff>0</xdr:rowOff>
    </xdr:from>
    <xdr:ext cx="6645600" cy="4320000"/>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27</xdr:row>
      <xdr:rowOff>0</xdr:rowOff>
    </xdr:from>
    <xdr:ext cx="6645600" cy="43200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9</xdr:col>
      <xdr:colOff>0</xdr:colOff>
      <xdr:row>27</xdr:row>
      <xdr:rowOff>0</xdr:rowOff>
    </xdr:from>
    <xdr:ext cx="6645600" cy="4320000"/>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21</xdr:row>
      <xdr:rowOff>0</xdr:rowOff>
    </xdr:from>
    <xdr:ext cx="6645600" cy="43200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30</xdr:row>
      <xdr:rowOff>0</xdr:rowOff>
    </xdr:from>
    <xdr:ext cx="6645600" cy="432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32</xdr:row>
      <xdr:rowOff>0</xdr:rowOff>
    </xdr:from>
    <xdr:ext cx="8308800" cy="43200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22</xdr:row>
      <xdr:rowOff>0</xdr:rowOff>
    </xdr:from>
    <xdr:ext cx="6645600" cy="43200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17</xdr:row>
      <xdr:rowOff>0</xdr:rowOff>
    </xdr:from>
    <xdr:ext cx="7200000" cy="43200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17</xdr:row>
      <xdr:rowOff>0</xdr:rowOff>
    </xdr:from>
    <xdr:ext cx="6645600" cy="4320000"/>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28</xdr:row>
      <xdr:rowOff>0</xdr:rowOff>
    </xdr:from>
    <xdr:ext cx="6645600" cy="43200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0</xdr:rowOff>
    </xdr:from>
    <xdr:ext cx="6645600" cy="43200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28</xdr:row>
      <xdr:rowOff>0</xdr:rowOff>
    </xdr:from>
    <xdr:ext cx="6645600" cy="432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22</xdr:row>
      <xdr:rowOff>0</xdr:rowOff>
    </xdr:from>
    <xdr:ext cx="66456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22</xdr:row>
      <xdr:rowOff>0</xdr:rowOff>
    </xdr:from>
    <xdr:ext cx="66456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29</xdr:row>
      <xdr:rowOff>0</xdr:rowOff>
    </xdr:from>
    <xdr:ext cx="66456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22</xdr:row>
      <xdr:rowOff>0</xdr:rowOff>
    </xdr:from>
    <xdr:ext cx="6645600" cy="43200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17</xdr:row>
      <xdr:rowOff>0</xdr:rowOff>
    </xdr:from>
    <xdr:ext cx="7200000" cy="43200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12</xdr:col>
      <xdr:colOff>0</xdr:colOff>
      <xdr:row>17</xdr:row>
      <xdr:rowOff>0</xdr:rowOff>
    </xdr:from>
    <xdr:ext cx="6645600" cy="4320000"/>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38"/>
  <sheetViews>
    <sheetView showGridLines="0" tabSelected="1" workbookViewId="0"/>
  </sheetViews>
  <sheetFormatPr baseColWidth="10" defaultRowHeight="12.75" x14ac:dyDescent="0.2"/>
  <cols>
    <col min="1" max="1" width="2.5703125" customWidth="1"/>
    <col min="2" max="2" width="12.570312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21" t="s">
        <v>0</v>
      </c>
      <c r="C6" s="21"/>
      <c r="D6" s="21"/>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16</v>
      </c>
    </row>
    <row r="18" spans="2:4" x14ac:dyDescent="0.2">
      <c r="B18" s="5" t="str">
        <f>HYPERLINK("#'T1'!A1", "Tabelle 1:")</f>
        <v>Tabelle 1:</v>
      </c>
      <c r="C18" t="s">
        <v>17</v>
      </c>
      <c r="D18" s="6" t="str">
        <f>HYPERLINK("#'T1'!A1", "Kennzahlen der Alters- und Pflegeheime, 2006–2024")</f>
        <v>Kennzahlen der Alters- und Pflegeheime, 2006–2024</v>
      </c>
    </row>
    <row r="19" spans="2:4" x14ac:dyDescent="0.2">
      <c r="B19" s="5" t="str">
        <f>HYPERLINK("#'T2'!A1", "Tabelle 2:")</f>
        <v>Tabelle 2:</v>
      </c>
      <c r="C19" t="s">
        <v>17</v>
      </c>
      <c r="D19" s="6" t="str">
        <f>HYPERLINK("#'T2'!A1", "Alter der Beherbergten in Alters- und Pflegeheimen, in Jahren, 2006–2024")</f>
        <v>Alter der Beherbergten in Alters- und Pflegeheimen, in Jahren, 2006–2024</v>
      </c>
    </row>
    <row r="20" spans="2:4" x14ac:dyDescent="0.2">
      <c r="B20" s="5" t="str">
        <f>HYPERLINK("#'T3a'!A1", "Tabelle 3a:")</f>
        <v>Tabelle 3a:</v>
      </c>
      <c r="C20" t="s">
        <v>17</v>
      </c>
      <c r="D20" s="6" t="str">
        <f>HYPERLINK("#'T3a'!A1", "Beherbergte in Alters- und Pflegeheimen nach Altersklasse, 2006–2024")</f>
        <v>Beherbergte in Alters- und Pflegeheimen nach Altersklasse, 2006–2024</v>
      </c>
    </row>
    <row r="21" spans="2:4" x14ac:dyDescent="0.2">
      <c r="B21" s="5" t="str">
        <f>HYPERLINK("#'T3b'!A1", "Tabelle 3b:")</f>
        <v>Tabelle 3b:</v>
      </c>
      <c r="C21" t="s">
        <v>17</v>
      </c>
      <c r="D21" s="6" t="str">
        <f>HYPERLINK("#'T3b'!A1", "Anteil der in Alters- und Pflegeheimen Beherbergten an der Gesamtbevölkerung per 31.12. nach Altersklasse, in Prozent, 2006–2024")</f>
        <v>Anteil der in Alters- und Pflegeheimen Beherbergten an der Gesamtbevölkerung per 31.12. nach Altersklasse, in Prozent, 2006–2024</v>
      </c>
    </row>
    <row r="22" spans="2:4" x14ac:dyDescent="0.2">
      <c r="B22" s="5" t="str">
        <f>HYPERLINK("#'T3c'!A1", "Tabelle 3c:")</f>
        <v>Tabelle 3c:</v>
      </c>
      <c r="C22" t="s">
        <v>17</v>
      </c>
      <c r="D22" s="6" t="str">
        <f>HYPERLINK("#'T3c'!A1", "Todesfälle in Alters- und Pflegeheimen nach Altersklasse, 2006–2024")</f>
        <v>Todesfälle in Alters- und Pflegeheimen nach Altersklasse, 2006–2024</v>
      </c>
    </row>
    <row r="23" spans="2:4" x14ac:dyDescent="0.2">
      <c r="B23" s="5" t="str">
        <f>HYPERLINK("#'T4a'!A1", "Tabelle 4a:")</f>
        <v>Tabelle 4a:</v>
      </c>
      <c r="C23" t="s">
        <v>17</v>
      </c>
      <c r="D23" s="6" t="str">
        <f>HYPERLINK("#'T4a'!A1", "Pflegebedarf pro Tag bei Eintritt in ein Alters- oder Pflegeheim, Anzahl Personen, 2024")</f>
        <v>Pflegebedarf pro Tag bei Eintritt in ein Alters- oder Pflegeheim, Anzahl Personen, 2024</v>
      </c>
    </row>
    <row r="24" spans="2:4" x14ac:dyDescent="0.2">
      <c r="B24" s="5" t="str">
        <f>HYPERLINK("#'T4b'!A1", "Tabelle 4b:")</f>
        <v>Tabelle 4b:</v>
      </c>
      <c r="C24" t="s">
        <v>17</v>
      </c>
      <c r="D24" s="6" t="str">
        <f>HYPERLINK("#'T4b'!A1", "Pflegebedarf pro Tag bei Eintritt in ein Alters- oder Pflegeheim, 2012–2024")</f>
        <v>Pflegebedarf pro Tag bei Eintritt in ein Alters- oder Pflegeheim, 2012–2024</v>
      </c>
    </row>
    <row r="25" spans="2:4" x14ac:dyDescent="0.2">
      <c r="B25" s="5" t="str">
        <f>HYPERLINK("#'T5'!A1", "Tabelle 5:")</f>
        <v>Tabelle 5:</v>
      </c>
      <c r="C25" t="s">
        <v>17</v>
      </c>
      <c r="D25" s="6" t="str">
        <f>HYPERLINK("#'T5'!A1", "Kosten pro verrechnetem Tag in Alters- und Pflegeheimen nach Hauptkostenstelle, in Franken, 2006–2024")</f>
        <v>Kosten pro verrechnetem Tag in Alters- und Pflegeheimen nach Hauptkostenstelle, in Franken, 2006–2024</v>
      </c>
    </row>
    <row r="26" spans="2:4" x14ac:dyDescent="0.2">
      <c r="B26" s="5" t="str">
        <f>HYPERLINK("#'T6'!A1", "Tabelle 6:")</f>
        <v>Tabelle 6:</v>
      </c>
      <c r="C26" t="s">
        <v>17</v>
      </c>
      <c r="D26" s="6" t="str">
        <f>HYPERLINK("#'T6'!A1", "Kosten der Alters- und Pflegeheime nach Kostenträger, in 1'000 Franken, 2006–2024")</f>
        <v>Kosten der Alters- und Pflegeheime nach Kostenträger, in 1'000 Franken, 2006–2024</v>
      </c>
    </row>
    <row r="27" spans="2:4" x14ac:dyDescent="0.2">
      <c r="B27" s="5" t="str">
        <f>HYPERLINK("#'T7'!A1", "Tabelle 7:")</f>
        <v>Tabelle 7:</v>
      </c>
      <c r="C27" t="s">
        <v>17</v>
      </c>
      <c r="D27" s="6" t="str">
        <f>HYPERLINK("#'T7'!A1", "Finanzierung der Leistungen in Alters- und Pflegeheimen, in 1'000 Franken, 2012–2024")</f>
        <v>Finanzierung der Leistungen in Alters- und Pflegeheimen, in 1'000 Franken, 2012–2024</v>
      </c>
    </row>
    <row r="28" spans="2:4" x14ac:dyDescent="0.2">
      <c r="B28" s="5" t="str">
        <f>HYPERLINK("#'T8'!A1", "Tabelle 8:")</f>
        <v>Tabelle 8:</v>
      </c>
      <c r="C28" t="s">
        <v>17</v>
      </c>
      <c r="D28" s="6" t="str">
        <f>HYPERLINK("#'T8'!A1", "Vollzeitäquivalente nach Ausbildung in Alters- und Pflegeheimen, 2012–2024")</f>
        <v>Vollzeitäquivalente nach Ausbildung in Alters- und Pflegeheimen, 2012–2024</v>
      </c>
    </row>
    <row r="30" spans="2:4" x14ac:dyDescent="0.2">
      <c r="B30" s="4" t="s">
        <v>24</v>
      </c>
    </row>
    <row r="31" spans="2:4" x14ac:dyDescent="0.2">
      <c r="B31" s="7" t="str">
        <f>HYPERLINK("#'T9'!A1", "Tabelle 9:")</f>
        <v>Tabelle 9:</v>
      </c>
      <c r="C31" t="s">
        <v>17</v>
      </c>
      <c r="D31" s="6" t="str">
        <f>HYPERLINK("#'T9'!A1", "Kennzahlen der spitalexternen Hilfe und Pflege (Spitex), 2006–2024")</f>
        <v>Kennzahlen der spitalexternen Hilfe und Pflege (Spitex), 2006–2024</v>
      </c>
    </row>
    <row r="32" spans="2:4" x14ac:dyDescent="0.2">
      <c r="B32" s="7" t="str">
        <f>HYPERLINK("#'T10a'!A1", "Tabelle 10a:")</f>
        <v>Tabelle 10a:</v>
      </c>
      <c r="C32" t="s">
        <v>17</v>
      </c>
      <c r="D32" s="6" t="str">
        <f>HYPERLINK("#'T10a'!A1", "Klientinnen und Klienten nach Spitex-Leistung, 2014–2024")</f>
        <v>Klientinnen und Klienten nach Spitex-Leistung, 2014–2024</v>
      </c>
    </row>
    <row r="33" spans="2:4" x14ac:dyDescent="0.2">
      <c r="B33" s="7" t="str">
        <f>HYPERLINK("#'T10b'!A1", "Tabelle 10b:")</f>
        <v>Tabelle 10b:</v>
      </c>
      <c r="C33" t="s">
        <v>17</v>
      </c>
      <c r="D33" s="6" t="str">
        <f>HYPERLINK("#'T10b'!A1", "Verrechnete Stunden pro Klientin und Klient nach Spitex-Leistung, 2006–2024")</f>
        <v>Verrechnete Stunden pro Klientin und Klient nach Spitex-Leistung, 2006–2024</v>
      </c>
    </row>
    <row r="34" spans="2:4" x14ac:dyDescent="0.2">
      <c r="B34" s="7" t="str">
        <f>HYPERLINK("#'T11'!A1", "Tabelle 11:")</f>
        <v>Tabelle 11:</v>
      </c>
      <c r="C34" t="s">
        <v>17</v>
      </c>
      <c r="D34" s="6" t="str">
        <f>HYPERLINK("#'T11'!A1", "Verrechnete Stunden nach Spitex-Leistung und Altersklasse, 2006–2024")</f>
        <v>Verrechnete Stunden nach Spitex-Leistung und Altersklasse, 2006–2024</v>
      </c>
    </row>
    <row r="35" spans="2:4" x14ac:dyDescent="0.2">
      <c r="B35" s="7" t="str">
        <f>HYPERLINK("#'T12'!A1", "Tabelle 12:")</f>
        <v>Tabelle 12:</v>
      </c>
      <c r="C35" t="s">
        <v>17</v>
      </c>
      <c r="D35" s="6" t="str">
        <f>HYPERLINK("#'T12'!A1", "Finanzierung der Spitex-Leistungen, in Franken, 2012–2024")</f>
        <v>Finanzierung der Spitex-Leistungen, in Franken, 2012–2024</v>
      </c>
    </row>
    <row r="36" spans="2:4" x14ac:dyDescent="0.2">
      <c r="B36" s="7" t="str">
        <f>HYPERLINK("#'T13'!A1", "Tabelle 13:")</f>
        <v>Tabelle 13:</v>
      </c>
      <c r="C36" t="s">
        <v>17</v>
      </c>
      <c r="D36" s="6" t="str">
        <f>HYPERLINK("#'T13'!A1", "Vollzeitäquivalente in Spitex-Betrieben nach Ausbildung, 2012–2024")</f>
        <v>Vollzeitäquivalente in Spitex-Betrieben nach Ausbildung, 2012–2024</v>
      </c>
    </row>
    <row r="38" spans="2:4" x14ac:dyDescent="0.2">
      <c r="B38" s="8" t="str">
        <f>HYPERLINK("#'Erläuterungen'!A1", "Erläuterungen")</f>
        <v>Erläuterungen</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AB8"/>
  </sheetPr>
  <dimension ref="B1:K29"/>
  <sheetViews>
    <sheetView showGridLines="0" workbookViewId="0"/>
  </sheetViews>
  <sheetFormatPr baseColWidth="10" defaultRowHeight="12.75" x14ac:dyDescent="0.2"/>
  <cols>
    <col min="1" max="1" width="2.5703125" customWidth="1"/>
    <col min="2" max="2" width="9.7109375" customWidth="1"/>
    <col min="3" max="11" width="15.5703125" customWidth="1"/>
  </cols>
  <sheetData>
    <row r="1" spans="2:11" ht="18" x14ac:dyDescent="0.25">
      <c r="B1" s="3" t="s">
        <v>13</v>
      </c>
    </row>
    <row r="4" spans="2:11" x14ac:dyDescent="0.2">
      <c r="B4" s="24" t="s">
        <v>26</v>
      </c>
      <c r="C4" s="24" t="s">
        <v>392</v>
      </c>
      <c r="D4" s="24" t="s">
        <v>392</v>
      </c>
      <c r="E4" s="24" t="s">
        <v>392</v>
      </c>
      <c r="F4" s="24" t="s">
        <v>392</v>
      </c>
      <c r="G4" s="24" t="s">
        <v>392</v>
      </c>
      <c r="H4" s="24" t="s">
        <v>392</v>
      </c>
      <c r="I4" s="24" t="s">
        <v>392</v>
      </c>
      <c r="J4" s="24" t="s">
        <v>392</v>
      </c>
      <c r="K4" s="24" t="s">
        <v>392</v>
      </c>
    </row>
    <row r="5" spans="2:11" ht="27.95" customHeight="1" x14ac:dyDescent="0.2">
      <c r="B5" s="24" t="s">
        <v>26</v>
      </c>
      <c r="C5" s="10" t="s">
        <v>315</v>
      </c>
      <c r="D5" s="10" t="s">
        <v>393</v>
      </c>
      <c r="E5" s="10" t="s">
        <v>317</v>
      </c>
      <c r="F5" s="10" t="s">
        <v>394</v>
      </c>
      <c r="G5" s="10" t="s">
        <v>395</v>
      </c>
      <c r="H5" s="10" t="s">
        <v>396</v>
      </c>
      <c r="I5" s="10" t="s">
        <v>397</v>
      </c>
      <c r="J5" s="10" t="s">
        <v>398</v>
      </c>
      <c r="K5" s="10" t="s">
        <v>137</v>
      </c>
    </row>
    <row r="6" spans="2:11" x14ac:dyDescent="0.2">
      <c r="B6" s="11">
        <v>2006</v>
      </c>
      <c r="C6" s="12">
        <v>149946</v>
      </c>
      <c r="D6" s="12">
        <v>140168</v>
      </c>
      <c r="E6" s="12">
        <v>47378</v>
      </c>
      <c r="F6" s="12">
        <v>3418</v>
      </c>
      <c r="G6" s="12">
        <v>2108</v>
      </c>
      <c r="H6" s="12">
        <v>2073</v>
      </c>
      <c r="I6" s="12">
        <v>2309</v>
      </c>
      <c r="J6" s="12" t="s">
        <v>399</v>
      </c>
      <c r="K6" s="12">
        <v>347401</v>
      </c>
    </row>
    <row r="7" spans="2:11" x14ac:dyDescent="0.2">
      <c r="B7" s="11">
        <v>2007</v>
      </c>
      <c r="C7" s="12">
        <v>180014</v>
      </c>
      <c r="D7" s="12">
        <v>159157</v>
      </c>
      <c r="E7" s="12">
        <v>50767</v>
      </c>
      <c r="F7" s="12">
        <v>4408</v>
      </c>
      <c r="G7" s="12">
        <v>2746</v>
      </c>
      <c r="H7" s="12">
        <v>2678</v>
      </c>
      <c r="I7" s="12">
        <v>1661</v>
      </c>
      <c r="J7" s="12" t="s">
        <v>399</v>
      </c>
      <c r="K7" s="12">
        <v>401429</v>
      </c>
    </row>
    <row r="8" spans="2:11" x14ac:dyDescent="0.2">
      <c r="B8" s="11">
        <v>2008</v>
      </c>
      <c r="C8" s="12">
        <v>188052</v>
      </c>
      <c r="D8" s="12">
        <v>168534</v>
      </c>
      <c r="E8" s="12">
        <v>52323</v>
      </c>
      <c r="F8" s="12">
        <v>4751</v>
      </c>
      <c r="G8" s="12">
        <v>2771</v>
      </c>
      <c r="H8" s="12">
        <v>2299</v>
      </c>
      <c r="I8" s="12">
        <v>3318</v>
      </c>
      <c r="J8" s="12" t="s">
        <v>399</v>
      </c>
      <c r="K8" s="12">
        <v>422048</v>
      </c>
    </row>
    <row r="9" spans="2:11" x14ac:dyDescent="0.2">
      <c r="B9" s="11">
        <v>2009</v>
      </c>
      <c r="C9" s="12">
        <v>181762</v>
      </c>
      <c r="D9" s="12">
        <v>186508</v>
      </c>
      <c r="E9" s="12">
        <v>64741</v>
      </c>
      <c r="F9" s="12">
        <v>4618</v>
      </c>
      <c r="G9" s="12">
        <v>3206</v>
      </c>
      <c r="H9" s="12">
        <v>2454</v>
      </c>
      <c r="I9" s="12">
        <v>3425</v>
      </c>
      <c r="J9" s="12" t="s">
        <v>399</v>
      </c>
      <c r="K9" s="12">
        <v>446714</v>
      </c>
    </row>
    <row r="10" spans="2:11" x14ac:dyDescent="0.2">
      <c r="B10" s="11">
        <v>2010</v>
      </c>
      <c r="C10" s="12">
        <v>196710</v>
      </c>
      <c r="D10" s="12">
        <v>185610</v>
      </c>
      <c r="E10" s="12">
        <v>70162</v>
      </c>
      <c r="F10" s="12">
        <v>5456</v>
      </c>
      <c r="G10" s="12">
        <v>3254</v>
      </c>
      <c r="H10" s="12">
        <v>3691</v>
      </c>
      <c r="I10" s="12">
        <v>4268</v>
      </c>
      <c r="J10" s="12" t="s">
        <v>399</v>
      </c>
      <c r="K10" s="12">
        <v>469151</v>
      </c>
    </row>
    <row r="11" spans="2:11" x14ac:dyDescent="0.2">
      <c r="B11" s="11">
        <v>2011</v>
      </c>
      <c r="C11" s="12">
        <v>220563</v>
      </c>
      <c r="D11" s="12">
        <v>192187</v>
      </c>
      <c r="E11" s="12">
        <v>75781</v>
      </c>
      <c r="F11" s="12">
        <v>4643</v>
      </c>
      <c r="G11" s="12">
        <v>2986</v>
      </c>
      <c r="H11" s="12">
        <v>3768</v>
      </c>
      <c r="I11" s="12">
        <v>3571</v>
      </c>
      <c r="J11" s="12">
        <v>1079</v>
      </c>
      <c r="K11" s="12">
        <v>504578</v>
      </c>
    </row>
    <row r="12" spans="2:11" x14ac:dyDescent="0.2">
      <c r="B12" s="11">
        <v>2012</v>
      </c>
      <c r="C12" s="12">
        <v>233977</v>
      </c>
      <c r="D12" s="12">
        <v>196816</v>
      </c>
      <c r="E12" s="12">
        <v>83080</v>
      </c>
      <c r="F12" s="12">
        <v>5184</v>
      </c>
      <c r="G12" s="12">
        <v>2971</v>
      </c>
      <c r="H12" s="12">
        <v>3497</v>
      </c>
      <c r="I12" s="12">
        <v>3930</v>
      </c>
      <c r="J12" s="12">
        <v>1012</v>
      </c>
      <c r="K12" s="12">
        <v>530467</v>
      </c>
    </row>
    <row r="13" spans="2:11" x14ac:dyDescent="0.2">
      <c r="B13" s="11">
        <v>2013</v>
      </c>
      <c r="C13" s="12">
        <v>235425</v>
      </c>
      <c r="D13" s="12">
        <v>208383</v>
      </c>
      <c r="E13" s="12">
        <v>90249</v>
      </c>
      <c r="F13" s="12">
        <v>4769</v>
      </c>
      <c r="G13" s="12">
        <v>2953</v>
      </c>
      <c r="H13" s="12">
        <v>3234</v>
      </c>
      <c r="I13" s="12">
        <v>4259</v>
      </c>
      <c r="J13" s="12">
        <v>2787</v>
      </c>
      <c r="K13" s="12">
        <v>552059</v>
      </c>
    </row>
    <row r="14" spans="2:11" x14ac:dyDescent="0.2">
      <c r="B14" s="11">
        <v>2014</v>
      </c>
      <c r="C14" s="12">
        <v>243926</v>
      </c>
      <c r="D14" s="12">
        <v>213680</v>
      </c>
      <c r="E14" s="12">
        <v>93499</v>
      </c>
      <c r="F14" s="12">
        <v>4705</v>
      </c>
      <c r="G14" s="12">
        <v>2862</v>
      </c>
      <c r="H14" s="12">
        <v>3448</v>
      </c>
      <c r="I14" s="12">
        <v>4206</v>
      </c>
      <c r="J14" s="12">
        <v>2783</v>
      </c>
      <c r="K14" s="12">
        <v>569109</v>
      </c>
    </row>
    <row r="15" spans="2:11" x14ac:dyDescent="0.2">
      <c r="B15" s="11">
        <v>2015</v>
      </c>
      <c r="C15" s="12">
        <v>251245</v>
      </c>
      <c r="D15" s="12">
        <v>235834</v>
      </c>
      <c r="E15" s="12">
        <v>90628</v>
      </c>
      <c r="F15" s="12">
        <v>3243</v>
      </c>
      <c r="G15" s="12">
        <v>2894</v>
      </c>
      <c r="H15" s="12">
        <v>3474</v>
      </c>
      <c r="I15" s="12">
        <v>4107</v>
      </c>
      <c r="J15" s="12">
        <v>2939</v>
      </c>
      <c r="K15" s="12">
        <v>594364</v>
      </c>
    </row>
    <row r="16" spans="2:11" x14ac:dyDescent="0.2">
      <c r="B16" s="11">
        <v>2016</v>
      </c>
      <c r="C16" s="12">
        <v>265107</v>
      </c>
      <c r="D16" s="12">
        <v>241707</v>
      </c>
      <c r="E16" s="12">
        <v>91008</v>
      </c>
      <c r="F16" s="12">
        <v>3202</v>
      </c>
      <c r="G16" s="12">
        <v>2767</v>
      </c>
      <c r="H16" s="12">
        <v>3186</v>
      </c>
      <c r="I16" s="12">
        <v>4042</v>
      </c>
      <c r="J16" s="12">
        <v>2758</v>
      </c>
      <c r="K16" s="12">
        <v>613777</v>
      </c>
    </row>
    <row r="17" spans="2:11" x14ac:dyDescent="0.2">
      <c r="B17" s="11">
        <v>2017</v>
      </c>
      <c r="C17" s="12">
        <v>273931</v>
      </c>
      <c r="D17" s="12">
        <v>243768</v>
      </c>
      <c r="E17" s="12">
        <v>91785</v>
      </c>
      <c r="F17" s="12">
        <v>3525</v>
      </c>
      <c r="G17" s="12">
        <v>2966</v>
      </c>
      <c r="H17" s="12">
        <v>3482</v>
      </c>
      <c r="I17" s="12">
        <v>4123</v>
      </c>
      <c r="J17" s="12">
        <v>3250</v>
      </c>
      <c r="K17" s="12">
        <v>626830</v>
      </c>
    </row>
    <row r="18" spans="2:11" x14ac:dyDescent="0.2">
      <c r="B18" s="11">
        <v>2018</v>
      </c>
      <c r="C18" s="12">
        <v>288243</v>
      </c>
      <c r="D18" s="12">
        <v>249424</v>
      </c>
      <c r="E18" s="12">
        <v>95961</v>
      </c>
      <c r="F18" s="12">
        <v>3871</v>
      </c>
      <c r="G18" s="12">
        <v>2671</v>
      </c>
      <c r="H18" s="12">
        <v>3422</v>
      </c>
      <c r="I18" s="12">
        <v>4528</v>
      </c>
      <c r="J18" s="12">
        <v>3502</v>
      </c>
      <c r="K18" s="12">
        <v>651622</v>
      </c>
    </row>
    <row r="19" spans="2:11" x14ac:dyDescent="0.2">
      <c r="B19" s="11">
        <v>2019</v>
      </c>
      <c r="C19" s="12">
        <v>309292</v>
      </c>
      <c r="D19" s="12">
        <v>263364</v>
      </c>
      <c r="E19" s="12">
        <v>89707</v>
      </c>
      <c r="F19" s="12">
        <v>3942</v>
      </c>
      <c r="G19" s="12">
        <v>2984</v>
      </c>
      <c r="H19" s="12">
        <v>1639</v>
      </c>
      <c r="I19" s="12">
        <v>4590</v>
      </c>
      <c r="J19" s="12">
        <v>4838</v>
      </c>
      <c r="K19" s="12">
        <v>680356</v>
      </c>
    </row>
    <row r="20" spans="2:11" x14ac:dyDescent="0.2">
      <c r="B20" s="11">
        <v>2020</v>
      </c>
      <c r="C20" s="12">
        <v>314245</v>
      </c>
      <c r="D20" s="12">
        <v>274443</v>
      </c>
      <c r="E20" s="12">
        <v>87109</v>
      </c>
      <c r="F20" s="12">
        <v>3862</v>
      </c>
      <c r="G20" s="12">
        <v>3001</v>
      </c>
      <c r="H20" s="12">
        <v>1515</v>
      </c>
      <c r="I20" s="12">
        <v>4607</v>
      </c>
      <c r="J20" s="12">
        <v>4056</v>
      </c>
      <c r="K20" s="12">
        <v>692837</v>
      </c>
    </row>
    <row r="21" spans="2:11" x14ac:dyDescent="0.2">
      <c r="B21" s="11">
        <v>2021</v>
      </c>
      <c r="C21" s="12">
        <v>311818</v>
      </c>
      <c r="D21" s="12">
        <v>270001</v>
      </c>
      <c r="E21" s="12">
        <v>76940</v>
      </c>
      <c r="F21" s="12">
        <v>3306</v>
      </c>
      <c r="G21" s="12">
        <v>2972</v>
      </c>
      <c r="H21" s="12">
        <v>889</v>
      </c>
      <c r="I21" s="12">
        <v>4230</v>
      </c>
      <c r="J21" s="12">
        <v>3048</v>
      </c>
      <c r="K21" s="12">
        <v>673204</v>
      </c>
    </row>
    <row r="22" spans="2:11" x14ac:dyDescent="0.2">
      <c r="B22" s="11">
        <v>2022</v>
      </c>
      <c r="C22" s="12">
        <v>319813</v>
      </c>
      <c r="D22" s="12">
        <v>280707</v>
      </c>
      <c r="E22" s="12">
        <v>82352</v>
      </c>
      <c r="F22" s="12">
        <v>3607</v>
      </c>
      <c r="G22" s="12">
        <v>3113</v>
      </c>
      <c r="H22" s="12">
        <v>682</v>
      </c>
      <c r="I22" s="12">
        <v>3762</v>
      </c>
      <c r="J22" s="12">
        <v>2660</v>
      </c>
      <c r="K22" s="12">
        <v>696697</v>
      </c>
    </row>
    <row r="23" spans="2:11" x14ac:dyDescent="0.2">
      <c r="B23" s="11">
        <v>2023</v>
      </c>
      <c r="C23" s="12">
        <v>340913</v>
      </c>
      <c r="D23" s="12">
        <v>309208</v>
      </c>
      <c r="E23" s="12">
        <v>71938</v>
      </c>
      <c r="F23" s="12">
        <v>3527</v>
      </c>
      <c r="G23" s="12">
        <v>3503</v>
      </c>
      <c r="H23" s="12">
        <v>652</v>
      </c>
      <c r="I23" s="12">
        <v>3997</v>
      </c>
      <c r="J23" s="12">
        <v>3136</v>
      </c>
      <c r="K23" s="12">
        <v>736874</v>
      </c>
    </row>
    <row r="24" spans="2:11" x14ac:dyDescent="0.2">
      <c r="B24" s="14">
        <v>2024</v>
      </c>
      <c r="C24" s="15">
        <v>358720.33100000001</v>
      </c>
      <c r="D24" s="15">
        <v>335411.04300000001</v>
      </c>
      <c r="E24" s="15">
        <v>74022.361999999994</v>
      </c>
      <c r="F24" s="15">
        <v>3878.0990000000002</v>
      </c>
      <c r="G24" s="15">
        <v>3905.3159999999998</v>
      </c>
      <c r="H24" s="15">
        <v>630.40800000000002</v>
      </c>
      <c r="I24" s="15">
        <v>3797.2220000000002</v>
      </c>
      <c r="J24" s="15">
        <v>3397.26</v>
      </c>
      <c r="K24" s="15">
        <v>783762.04099999997</v>
      </c>
    </row>
    <row r="26" spans="2:11" x14ac:dyDescent="0.2">
      <c r="B26" s="22" t="s">
        <v>72</v>
      </c>
      <c r="C26" s="23"/>
      <c r="D26" s="23"/>
      <c r="E26" s="23"/>
      <c r="F26" s="23"/>
      <c r="G26" s="23"/>
      <c r="H26" s="23"/>
      <c r="I26" s="23"/>
      <c r="J26" s="23"/>
      <c r="K26" s="23"/>
    </row>
    <row r="27" spans="2:11" x14ac:dyDescent="0.2">
      <c r="B27" s="22" t="s">
        <v>391</v>
      </c>
      <c r="C27" s="23"/>
      <c r="D27" s="23"/>
      <c r="E27" s="23"/>
      <c r="F27" s="23"/>
      <c r="G27" s="23"/>
      <c r="H27" s="23"/>
      <c r="I27" s="23"/>
      <c r="J27" s="23"/>
      <c r="K27" s="23"/>
    </row>
    <row r="28" spans="2:11" x14ac:dyDescent="0.2">
      <c r="B28" s="22" t="s">
        <v>400</v>
      </c>
      <c r="C28" s="23"/>
      <c r="D28" s="23"/>
      <c r="E28" s="23"/>
      <c r="F28" s="23"/>
      <c r="G28" s="23"/>
      <c r="H28" s="23"/>
      <c r="I28" s="23"/>
      <c r="J28" s="23"/>
      <c r="K28" s="23"/>
    </row>
    <row r="29" spans="2:11" x14ac:dyDescent="0.2">
      <c r="B29" s="22" t="s">
        <v>401</v>
      </c>
      <c r="C29" s="23"/>
      <c r="D29" s="23"/>
      <c r="E29" s="23"/>
      <c r="F29" s="23"/>
      <c r="G29" s="23"/>
      <c r="H29" s="23"/>
      <c r="I29" s="23"/>
      <c r="J29" s="23"/>
      <c r="K29" s="23"/>
    </row>
  </sheetData>
  <mergeCells count="6">
    <mergeCell ref="B29:K29"/>
    <mergeCell ref="B4:B5"/>
    <mergeCell ref="C4:K4"/>
    <mergeCell ref="B26:K26"/>
    <mergeCell ref="B27:K27"/>
    <mergeCell ref="B28:K28"/>
  </mergeCells>
  <pageMargins left="0.7" right="0.7" top="0.75" bottom="0.75" header="0.3" footer="0.3"/>
  <pageSetup paperSize="9" scale="50" fitToWidth="0"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AB8"/>
  </sheetPr>
  <dimension ref="B1:I20"/>
  <sheetViews>
    <sheetView showGridLines="0" workbookViewId="0"/>
  </sheetViews>
  <sheetFormatPr baseColWidth="10" defaultRowHeight="12.75" x14ac:dyDescent="0.2"/>
  <cols>
    <col min="1" max="1" width="2.5703125" customWidth="1"/>
    <col min="2" max="2" width="10.7109375" customWidth="1"/>
    <col min="3" max="9" width="18.28515625" customWidth="1"/>
  </cols>
  <sheetData>
    <row r="1" spans="2:9" ht="18" x14ac:dyDescent="0.25">
      <c r="B1" s="3" t="s">
        <v>14</v>
      </c>
    </row>
    <row r="4" spans="2:9" x14ac:dyDescent="0.2">
      <c r="B4" s="24" t="s">
        <v>26</v>
      </c>
      <c r="C4" s="24" t="s">
        <v>402</v>
      </c>
      <c r="D4" s="24" t="s">
        <v>402</v>
      </c>
      <c r="E4" s="24" t="s">
        <v>402</v>
      </c>
      <c r="F4" s="24" t="s">
        <v>402</v>
      </c>
      <c r="G4" s="24" t="s">
        <v>402</v>
      </c>
      <c r="H4" s="24" t="s">
        <v>402</v>
      </c>
      <c r="I4" s="24" t="s">
        <v>402</v>
      </c>
    </row>
    <row r="5" spans="2:9" ht="27.95" customHeight="1" x14ac:dyDescent="0.2">
      <c r="B5" s="24" t="s">
        <v>26</v>
      </c>
      <c r="C5" s="10" t="s">
        <v>403</v>
      </c>
      <c r="D5" s="10" t="s">
        <v>404</v>
      </c>
      <c r="E5" s="10" t="s">
        <v>405</v>
      </c>
      <c r="F5" s="10" t="s">
        <v>406</v>
      </c>
      <c r="G5" s="10" t="s">
        <v>407</v>
      </c>
      <c r="H5" s="10" t="s">
        <v>408</v>
      </c>
      <c r="I5" s="10" t="s">
        <v>409</v>
      </c>
    </row>
    <row r="6" spans="2:9" x14ac:dyDescent="0.2">
      <c r="B6" s="11">
        <v>2012</v>
      </c>
      <c r="C6" s="12">
        <v>43796</v>
      </c>
      <c r="D6" s="12">
        <v>37980</v>
      </c>
      <c r="E6" s="12">
        <v>110497</v>
      </c>
      <c r="F6" s="12">
        <v>71867</v>
      </c>
      <c r="G6" s="12">
        <v>252013</v>
      </c>
      <c r="H6" s="12">
        <v>12124</v>
      </c>
      <c r="I6" s="12">
        <v>2190</v>
      </c>
    </row>
    <row r="7" spans="2:9" x14ac:dyDescent="0.2">
      <c r="B7" s="11">
        <v>2013</v>
      </c>
      <c r="C7" s="12">
        <v>50401</v>
      </c>
      <c r="D7" s="12">
        <v>39081</v>
      </c>
      <c r="E7" s="12">
        <v>111576</v>
      </c>
      <c r="F7" s="12">
        <v>81459</v>
      </c>
      <c r="G7" s="12">
        <v>256777</v>
      </c>
      <c r="H7" s="12">
        <v>10309</v>
      </c>
      <c r="I7" s="12">
        <v>2456</v>
      </c>
    </row>
    <row r="8" spans="2:9" x14ac:dyDescent="0.2">
      <c r="B8" s="11">
        <v>2014</v>
      </c>
      <c r="C8" s="12">
        <v>50023</v>
      </c>
      <c r="D8" s="12">
        <v>36696</v>
      </c>
      <c r="E8" s="12">
        <v>111935</v>
      </c>
      <c r="F8" s="12">
        <v>89691</v>
      </c>
      <c r="G8" s="12">
        <v>259621</v>
      </c>
      <c r="H8" s="12">
        <v>17750</v>
      </c>
      <c r="I8" s="12">
        <v>3394</v>
      </c>
    </row>
    <row r="9" spans="2:9" x14ac:dyDescent="0.2">
      <c r="B9" s="11">
        <v>2015</v>
      </c>
      <c r="C9" s="12">
        <v>61304</v>
      </c>
      <c r="D9" s="12">
        <v>39208</v>
      </c>
      <c r="E9" s="12">
        <v>109146</v>
      </c>
      <c r="F9" s="12">
        <v>95841</v>
      </c>
      <c r="G9" s="12">
        <v>263547</v>
      </c>
      <c r="H9" s="12">
        <v>24028</v>
      </c>
      <c r="I9" s="12">
        <v>1290</v>
      </c>
    </row>
    <row r="10" spans="2:9" x14ac:dyDescent="0.2">
      <c r="B10" s="11">
        <v>2016</v>
      </c>
      <c r="C10" s="12">
        <v>67033</v>
      </c>
      <c r="D10" s="12">
        <v>39943</v>
      </c>
      <c r="E10" s="12">
        <v>111141</v>
      </c>
      <c r="F10" s="12">
        <v>98910</v>
      </c>
      <c r="G10" s="12">
        <v>273799</v>
      </c>
      <c r="H10" s="12">
        <v>21824</v>
      </c>
      <c r="I10" s="12">
        <v>1129</v>
      </c>
    </row>
    <row r="11" spans="2:9" x14ac:dyDescent="0.2">
      <c r="B11" s="11">
        <v>2017</v>
      </c>
      <c r="C11" s="12">
        <v>72288</v>
      </c>
      <c r="D11" s="12">
        <v>41354</v>
      </c>
      <c r="E11" s="12">
        <v>114244</v>
      </c>
      <c r="F11" s="12">
        <v>102413</v>
      </c>
      <c r="G11" s="12">
        <v>277958</v>
      </c>
      <c r="H11" s="12">
        <v>15499</v>
      </c>
      <c r="I11" s="12">
        <v>3074</v>
      </c>
    </row>
    <row r="12" spans="2:9" x14ac:dyDescent="0.2">
      <c r="B12" s="11">
        <v>2018</v>
      </c>
      <c r="C12" s="12">
        <v>75582</v>
      </c>
      <c r="D12" s="12">
        <v>42589</v>
      </c>
      <c r="E12" s="12">
        <v>114788</v>
      </c>
      <c r="F12" s="12">
        <v>105731</v>
      </c>
      <c r="G12" s="12">
        <v>289230</v>
      </c>
      <c r="H12" s="12">
        <v>20480</v>
      </c>
      <c r="I12" s="12">
        <v>3221</v>
      </c>
    </row>
    <row r="13" spans="2:9" x14ac:dyDescent="0.2">
      <c r="B13" s="11">
        <v>2019</v>
      </c>
      <c r="C13" s="12">
        <v>87608</v>
      </c>
      <c r="D13" s="12">
        <v>44146</v>
      </c>
      <c r="E13" s="12">
        <v>123438</v>
      </c>
      <c r="F13" s="12">
        <v>107926</v>
      </c>
      <c r="G13" s="12">
        <v>298214</v>
      </c>
      <c r="H13" s="12">
        <v>15216</v>
      </c>
      <c r="I13" s="12">
        <v>3809</v>
      </c>
    </row>
    <row r="14" spans="2:9" x14ac:dyDescent="0.2">
      <c r="B14" s="11">
        <v>2020</v>
      </c>
      <c r="C14" s="12">
        <v>88597</v>
      </c>
      <c r="D14" s="12">
        <v>47382</v>
      </c>
      <c r="E14" s="12">
        <v>132646</v>
      </c>
      <c r="F14" s="12">
        <v>107828</v>
      </c>
      <c r="G14" s="12">
        <v>299462</v>
      </c>
      <c r="H14" s="12">
        <v>13772</v>
      </c>
      <c r="I14" s="12">
        <v>3151</v>
      </c>
    </row>
    <row r="15" spans="2:9" x14ac:dyDescent="0.2">
      <c r="B15" s="11">
        <v>2021</v>
      </c>
      <c r="C15" s="12">
        <v>87659</v>
      </c>
      <c r="D15" s="12">
        <v>45015</v>
      </c>
      <c r="E15" s="12">
        <v>125724</v>
      </c>
      <c r="F15" s="12">
        <v>101728</v>
      </c>
      <c r="G15" s="12">
        <v>285375</v>
      </c>
      <c r="H15" s="12">
        <v>24918</v>
      </c>
      <c r="I15" s="12">
        <v>2785</v>
      </c>
    </row>
    <row r="16" spans="2:9" x14ac:dyDescent="0.2">
      <c r="B16" s="11">
        <v>2022</v>
      </c>
      <c r="C16" s="12">
        <v>100423</v>
      </c>
      <c r="D16" s="12">
        <v>47272</v>
      </c>
      <c r="E16" s="12">
        <v>131525</v>
      </c>
      <c r="F16" s="12">
        <v>106680</v>
      </c>
      <c r="G16" s="12">
        <v>298877</v>
      </c>
      <c r="H16" s="12">
        <v>8134</v>
      </c>
      <c r="I16" s="12">
        <v>3785</v>
      </c>
    </row>
    <row r="17" spans="2:9" x14ac:dyDescent="0.2">
      <c r="B17" s="11">
        <v>2023</v>
      </c>
      <c r="C17" s="12">
        <v>112032</v>
      </c>
      <c r="D17" s="12">
        <v>48885</v>
      </c>
      <c r="E17" s="12">
        <v>137334</v>
      </c>
      <c r="F17" s="12">
        <v>112780</v>
      </c>
      <c r="G17" s="12">
        <v>320501</v>
      </c>
      <c r="H17" s="12">
        <v>1414</v>
      </c>
      <c r="I17" s="12">
        <v>3928</v>
      </c>
    </row>
    <row r="18" spans="2:9" x14ac:dyDescent="0.2">
      <c r="B18" s="14">
        <v>2024</v>
      </c>
      <c r="C18" s="15">
        <v>136018.18700000001</v>
      </c>
      <c r="D18" s="15">
        <v>49979.747000000003</v>
      </c>
      <c r="E18" s="15">
        <v>143874.15900000001</v>
      </c>
      <c r="F18" s="15">
        <v>116728.762</v>
      </c>
      <c r="G18" s="15">
        <v>332907.91499999998</v>
      </c>
      <c r="H18" s="15">
        <v>549.279</v>
      </c>
      <c r="I18" s="15">
        <v>3703.9920000000002</v>
      </c>
    </row>
    <row r="20" spans="2:9" x14ac:dyDescent="0.2">
      <c r="B20" s="22" t="s">
        <v>72</v>
      </c>
      <c r="C20" s="23"/>
      <c r="D20" s="23"/>
      <c r="E20" s="23"/>
      <c r="F20" s="23"/>
      <c r="G20" s="23"/>
      <c r="H20" s="23"/>
      <c r="I20" s="23"/>
    </row>
  </sheetData>
  <mergeCells count="3">
    <mergeCell ref="B4:B5"/>
    <mergeCell ref="C4:I4"/>
    <mergeCell ref="B20:I20"/>
  </mergeCells>
  <pageMargins left="0.7" right="0.7" top="0.75" bottom="0.75" header="0.3" footer="0.3"/>
  <pageSetup paperSize="9" scale="50" fitToWidth="0" fitToHeight="0"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AB8"/>
  </sheetPr>
  <dimension ref="B1:O16"/>
  <sheetViews>
    <sheetView showGridLines="0" workbookViewId="0"/>
  </sheetViews>
  <sheetFormatPr baseColWidth="10" defaultRowHeight="12.75" x14ac:dyDescent="0.2"/>
  <cols>
    <col min="1" max="1" width="2.5703125" customWidth="1"/>
    <col min="2" max="2" width="43.140625" customWidth="1"/>
    <col min="3" max="15" width="8" customWidth="1"/>
  </cols>
  <sheetData>
    <row r="1" spans="2:15" ht="18" x14ac:dyDescent="0.25">
      <c r="B1" s="3" t="s">
        <v>15</v>
      </c>
    </row>
    <row r="4" spans="2:15" x14ac:dyDescent="0.2">
      <c r="B4" s="25" t="s">
        <v>410</v>
      </c>
      <c r="C4" s="24" t="s">
        <v>411</v>
      </c>
      <c r="D4" s="24" t="s">
        <v>411</v>
      </c>
      <c r="E4" s="24" t="s">
        <v>411</v>
      </c>
      <c r="F4" s="24" t="s">
        <v>411</v>
      </c>
      <c r="G4" s="24" t="s">
        <v>411</v>
      </c>
      <c r="H4" s="24" t="s">
        <v>411</v>
      </c>
      <c r="I4" s="24" t="s">
        <v>411</v>
      </c>
      <c r="J4" s="24" t="s">
        <v>411</v>
      </c>
      <c r="K4" s="24" t="s">
        <v>411</v>
      </c>
      <c r="L4" s="24" t="s">
        <v>411</v>
      </c>
      <c r="M4" s="24" t="s">
        <v>411</v>
      </c>
      <c r="N4" s="24" t="s">
        <v>411</v>
      </c>
      <c r="O4" s="24" t="s">
        <v>411</v>
      </c>
    </row>
    <row r="5" spans="2:15" ht="14.25" x14ac:dyDescent="0.2">
      <c r="B5" s="25" t="s">
        <v>410</v>
      </c>
      <c r="C5" s="10">
        <v>2012</v>
      </c>
      <c r="D5" s="10">
        <v>2013</v>
      </c>
      <c r="E5" s="10">
        <v>2014</v>
      </c>
      <c r="F5" s="10">
        <v>2015</v>
      </c>
      <c r="G5" s="10">
        <v>2016</v>
      </c>
      <c r="H5" s="10">
        <v>2017</v>
      </c>
      <c r="I5" s="10">
        <v>2018</v>
      </c>
      <c r="J5" s="10" t="s">
        <v>412</v>
      </c>
      <c r="K5" s="10">
        <v>2020</v>
      </c>
      <c r="L5" s="10">
        <v>2021</v>
      </c>
      <c r="M5" s="10">
        <v>2022</v>
      </c>
      <c r="N5" s="10">
        <v>2023</v>
      </c>
      <c r="O5" s="10">
        <v>2024</v>
      </c>
    </row>
    <row r="6" spans="2:15" x14ac:dyDescent="0.2">
      <c r="B6" s="18" t="s">
        <v>413</v>
      </c>
      <c r="C6" s="12">
        <v>1097.1300000000001</v>
      </c>
      <c r="D6" s="12">
        <v>1120.2</v>
      </c>
      <c r="E6" s="12">
        <v>1109.01</v>
      </c>
      <c r="F6" s="12">
        <v>1211.9000000000001</v>
      </c>
      <c r="G6" s="12">
        <v>1232.5</v>
      </c>
      <c r="H6" s="12">
        <v>1199.3800000000001</v>
      </c>
      <c r="I6" s="12">
        <v>1266.48</v>
      </c>
      <c r="J6" s="12">
        <v>1311</v>
      </c>
      <c r="K6" s="12">
        <v>1354.91</v>
      </c>
      <c r="L6" s="12">
        <v>1344.36</v>
      </c>
      <c r="M6" s="12">
        <v>1413.62</v>
      </c>
      <c r="N6" s="12">
        <v>1504.51</v>
      </c>
      <c r="O6" s="12">
        <v>1554.8821538012701</v>
      </c>
    </row>
    <row r="7" spans="2:15" x14ac:dyDescent="0.2">
      <c r="B7" s="18" t="s">
        <v>414</v>
      </c>
      <c r="C7" s="12">
        <v>697.77</v>
      </c>
      <c r="D7" s="12">
        <v>801.79</v>
      </c>
      <c r="E7" s="12">
        <v>952.77</v>
      </c>
      <c r="F7" s="12">
        <v>874.47</v>
      </c>
      <c r="G7" s="12">
        <v>919.01</v>
      </c>
      <c r="H7" s="12">
        <v>1024.8399999999999</v>
      </c>
      <c r="I7" s="12">
        <v>1120.5999999999999</v>
      </c>
      <c r="J7" s="12">
        <v>1179.5899999999999</v>
      </c>
      <c r="K7" s="12">
        <v>1196.6300000000001</v>
      </c>
      <c r="L7" s="12">
        <v>1213.8</v>
      </c>
      <c r="M7" s="12">
        <v>1206.72</v>
      </c>
      <c r="N7" s="12">
        <v>1219.08</v>
      </c>
      <c r="O7" s="12">
        <v>1260.9570511340501</v>
      </c>
    </row>
    <row r="8" spans="2:15" x14ac:dyDescent="0.2">
      <c r="B8" s="18" t="s">
        <v>415</v>
      </c>
      <c r="C8" s="12">
        <v>593.66</v>
      </c>
      <c r="D8" s="12">
        <v>631.57000000000005</v>
      </c>
      <c r="E8" s="12">
        <v>669.89</v>
      </c>
      <c r="F8" s="12">
        <v>750.87</v>
      </c>
      <c r="G8" s="12">
        <v>804.58</v>
      </c>
      <c r="H8" s="12">
        <v>795.46</v>
      </c>
      <c r="I8" s="12">
        <v>829.16</v>
      </c>
      <c r="J8" s="12">
        <v>891.48</v>
      </c>
      <c r="K8" s="12">
        <v>967.75</v>
      </c>
      <c r="L8" s="12">
        <v>952.09</v>
      </c>
      <c r="M8" s="12">
        <v>970.95</v>
      </c>
      <c r="N8" s="12">
        <v>992.49</v>
      </c>
      <c r="O8" s="12">
        <v>1020.86466372413</v>
      </c>
    </row>
    <row r="9" spans="2:15" x14ac:dyDescent="0.2">
      <c r="B9" s="18" t="s">
        <v>416</v>
      </c>
      <c r="C9" s="12">
        <v>673.32</v>
      </c>
      <c r="D9" s="12">
        <v>694.31</v>
      </c>
      <c r="E9" s="12">
        <v>654.29999999999995</v>
      </c>
      <c r="F9" s="12">
        <v>685.98</v>
      </c>
      <c r="G9" s="12">
        <v>701.77</v>
      </c>
      <c r="H9" s="12">
        <v>693.83</v>
      </c>
      <c r="I9" s="12">
        <v>710.26</v>
      </c>
      <c r="J9" s="12">
        <v>719.73</v>
      </c>
      <c r="K9" s="12">
        <v>785.81</v>
      </c>
      <c r="L9" s="12">
        <v>809.87</v>
      </c>
      <c r="M9" s="12">
        <v>883.82</v>
      </c>
      <c r="N9" s="12">
        <v>928.01</v>
      </c>
      <c r="O9" s="12">
        <v>951.387138915626</v>
      </c>
    </row>
    <row r="10" spans="2:15" x14ac:dyDescent="0.2">
      <c r="B10" s="18" t="s">
        <v>417</v>
      </c>
      <c r="C10" s="12">
        <v>964.66</v>
      </c>
      <c r="D10" s="12">
        <v>964.19</v>
      </c>
      <c r="E10" s="12">
        <v>946.07</v>
      </c>
      <c r="F10" s="12">
        <v>1035.3800000000001</v>
      </c>
      <c r="G10" s="12">
        <v>1037.49</v>
      </c>
      <c r="H10" s="12">
        <v>998.87</v>
      </c>
      <c r="I10" s="12">
        <v>996.11</v>
      </c>
      <c r="J10" s="12">
        <v>997.15</v>
      </c>
      <c r="K10" s="12">
        <v>994.44</v>
      </c>
      <c r="L10" s="12">
        <v>941</v>
      </c>
      <c r="M10" s="12">
        <v>881.91</v>
      </c>
      <c r="N10" s="12">
        <v>869.73</v>
      </c>
      <c r="O10" s="12">
        <v>884.27970970295496</v>
      </c>
    </row>
    <row r="11" spans="2:15" x14ac:dyDescent="0.2">
      <c r="B11" s="18" t="s">
        <v>418</v>
      </c>
      <c r="C11" s="12">
        <v>621.9</v>
      </c>
      <c r="D11" s="12">
        <v>597.9</v>
      </c>
      <c r="E11" s="12">
        <v>550.65</v>
      </c>
      <c r="F11" s="12">
        <v>582.63</v>
      </c>
      <c r="G11" s="12">
        <v>580.26</v>
      </c>
      <c r="H11" s="12">
        <v>557.08000000000004</v>
      </c>
      <c r="I11" s="12">
        <v>548.04</v>
      </c>
      <c r="J11" s="12">
        <v>557.92999999999995</v>
      </c>
      <c r="K11" s="12">
        <v>537.49</v>
      </c>
      <c r="L11" s="12">
        <v>556.16</v>
      </c>
      <c r="M11" s="12">
        <v>544.72</v>
      </c>
      <c r="N11" s="12">
        <v>589.23</v>
      </c>
      <c r="O11" s="12">
        <v>629.19219939873904</v>
      </c>
    </row>
    <row r="12" spans="2:15" x14ac:dyDescent="0.2">
      <c r="B12" s="18" t="s">
        <v>419</v>
      </c>
      <c r="C12" s="12">
        <v>367.58</v>
      </c>
      <c r="D12" s="12">
        <v>428.07</v>
      </c>
      <c r="E12" s="12">
        <v>401.83</v>
      </c>
      <c r="F12" s="12">
        <v>423.74</v>
      </c>
      <c r="G12" s="12">
        <v>474.76</v>
      </c>
      <c r="H12" s="12">
        <v>520.6</v>
      </c>
      <c r="I12" s="12">
        <v>545.51</v>
      </c>
      <c r="J12" s="12">
        <v>556.47</v>
      </c>
      <c r="K12" s="12">
        <v>557.37</v>
      </c>
      <c r="L12" s="12">
        <v>484.63</v>
      </c>
      <c r="M12" s="12">
        <v>453.55</v>
      </c>
      <c r="N12" s="12">
        <v>453.11</v>
      </c>
      <c r="O12" s="12">
        <v>444.75867934259298</v>
      </c>
    </row>
    <row r="13" spans="2:15" x14ac:dyDescent="0.2">
      <c r="B13" s="18" t="s">
        <v>420</v>
      </c>
      <c r="C13" s="12">
        <v>235.1</v>
      </c>
      <c r="D13" s="12">
        <v>256.83</v>
      </c>
      <c r="E13" s="12">
        <v>230.51</v>
      </c>
      <c r="F13" s="12">
        <v>255.46</v>
      </c>
      <c r="G13" s="12">
        <v>257.82</v>
      </c>
      <c r="H13" s="12">
        <v>260.75</v>
      </c>
      <c r="I13" s="12">
        <v>270.86</v>
      </c>
      <c r="J13" s="12">
        <v>272.27999999999997</v>
      </c>
      <c r="K13" s="12">
        <v>285.02</v>
      </c>
      <c r="L13" s="12">
        <v>282.19</v>
      </c>
      <c r="M13" s="12">
        <v>294</v>
      </c>
      <c r="N13" s="12">
        <v>304.62</v>
      </c>
      <c r="O13" s="12">
        <v>341.845557576202</v>
      </c>
    </row>
    <row r="14" spans="2:15" x14ac:dyDescent="0.2">
      <c r="B14" s="19" t="s">
        <v>421</v>
      </c>
      <c r="C14" s="15">
        <v>84.65</v>
      </c>
      <c r="D14" s="15">
        <v>88.53</v>
      </c>
      <c r="E14" s="15">
        <v>79.790000000000006</v>
      </c>
      <c r="F14" s="15">
        <v>78.52</v>
      </c>
      <c r="G14" s="15">
        <v>78.63</v>
      </c>
      <c r="H14" s="15">
        <v>74.569999999999993</v>
      </c>
      <c r="I14" s="15">
        <v>75.98</v>
      </c>
      <c r="J14" s="15">
        <v>82.15</v>
      </c>
      <c r="K14" s="15">
        <v>88.75</v>
      </c>
      <c r="L14" s="15">
        <v>86.83</v>
      </c>
      <c r="M14" s="15">
        <v>92.06</v>
      </c>
      <c r="N14" s="15">
        <v>105.74</v>
      </c>
      <c r="O14" s="15">
        <v>113.459690246165</v>
      </c>
    </row>
    <row r="16" spans="2:15" x14ac:dyDescent="0.2">
      <c r="B16" s="22" t="s">
        <v>422</v>
      </c>
      <c r="C16" s="23"/>
      <c r="D16" s="23"/>
      <c r="E16" s="23"/>
      <c r="F16" s="23"/>
      <c r="G16" s="23"/>
      <c r="H16" s="23"/>
      <c r="I16" s="23"/>
      <c r="J16" s="23"/>
      <c r="K16" s="23"/>
      <c r="L16" s="23"/>
      <c r="M16" s="23"/>
      <c r="N16" s="23"/>
      <c r="O16" s="23"/>
    </row>
  </sheetData>
  <mergeCells count="3">
    <mergeCell ref="B4:B5"/>
    <mergeCell ref="C4:O4"/>
    <mergeCell ref="B16:O16"/>
  </mergeCells>
  <pageMargins left="0.7" right="0.7" top="0.75" bottom="0.75" header="0.3" footer="0.3"/>
  <pageSetup paperSize="9" scale="50" fitToWidth="0" fitToHeight="0" orientation="landscape" horizontalDpi="300" verticalDpi="300"/>
  <ignoredErrors>
    <ignoredError sqref="J5"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6D4FF"/>
  </sheetPr>
  <dimension ref="B1:J25"/>
  <sheetViews>
    <sheetView showGridLines="0" workbookViewId="0"/>
  </sheetViews>
  <sheetFormatPr baseColWidth="10" defaultRowHeight="12.75" x14ac:dyDescent="0.2"/>
  <cols>
    <col min="1" max="1" width="2.5703125" customWidth="1"/>
    <col min="2" max="2" width="6.5703125" customWidth="1"/>
    <col min="3" max="4" width="16.42578125" customWidth="1"/>
    <col min="5" max="5" width="15" customWidth="1"/>
    <col min="6" max="6" width="9.140625" customWidth="1"/>
    <col min="7" max="7" width="12.140625" customWidth="1"/>
    <col min="8" max="8" width="14.85546875" customWidth="1"/>
    <col min="9" max="9" width="13.140625" customWidth="1"/>
    <col min="10" max="10" width="16.5703125" customWidth="1"/>
  </cols>
  <sheetData>
    <row r="1" spans="2:10" ht="18" x14ac:dyDescent="0.25">
      <c r="B1" s="3" t="s">
        <v>18</v>
      </c>
    </row>
    <row r="4" spans="2:10" ht="63.75" x14ac:dyDescent="0.2">
      <c r="B4" s="9" t="s">
        <v>26</v>
      </c>
      <c r="C4" s="10" t="s">
        <v>423</v>
      </c>
      <c r="D4" s="10" t="s">
        <v>424</v>
      </c>
      <c r="E4" s="10" t="s">
        <v>425</v>
      </c>
      <c r="F4" s="10" t="s">
        <v>426</v>
      </c>
      <c r="G4" s="10" t="s">
        <v>427</v>
      </c>
      <c r="H4" s="10" t="s">
        <v>428</v>
      </c>
      <c r="I4" s="10" t="s">
        <v>429</v>
      </c>
      <c r="J4" s="10" t="s">
        <v>33</v>
      </c>
    </row>
    <row r="5" spans="2:10" x14ac:dyDescent="0.2">
      <c r="B5" s="11">
        <v>2006</v>
      </c>
      <c r="C5" s="12">
        <v>74</v>
      </c>
      <c r="D5" s="12" t="s">
        <v>399</v>
      </c>
      <c r="E5" s="12" t="s">
        <v>399</v>
      </c>
      <c r="F5" s="12">
        <v>3593</v>
      </c>
      <c r="G5" s="12">
        <v>8460</v>
      </c>
      <c r="H5" s="12">
        <v>1481</v>
      </c>
      <c r="I5" s="12">
        <v>619342</v>
      </c>
      <c r="J5" s="13" t="s">
        <v>430</v>
      </c>
    </row>
    <row r="6" spans="2:10" x14ac:dyDescent="0.2">
      <c r="B6" s="11">
        <v>2007</v>
      </c>
      <c r="C6" s="12">
        <v>72</v>
      </c>
      <c r="D6" s="12" t="s">
        <v>399</v>
      </c>
      <c r="E6" s="12" t="s">
        <v>399</v>
      </c>
      <c r="F6" s="12">
        <v>3809</v>
      </c>
      <c r="G6" s="12">
        <v>8748</v>
      </c>
      <c r="H6" s="12">
        <v>1369</v>
      </c>
      <c r="I6" s="12">
        <v>611322</v>
      </c>
      <c r="J6" s="13" t="s">
        <v>431</v>
      </c>
    </row>
    <row r="7" spans="2:10" x14ac:dyDescent="0.2">
      <c r="B7" s="11">
        <v>2008</v>
      </c>
      <c r="C7" s="12">
        <v>71</v>
      </c>
      <c r="D7" s="12" t="s">
        <v>399</v>
      </c>
      <c r="E7" s="12" t="s">
        <v>399</v>
      </c>
      <c r="F7" s="12">
        <v>3884</v>
      </c>
      <c r="G7" s="12">
        <v>9139</v>
      </c>
      <c r="H7" s="12">
        <v>1396</v>
      </c>
      <c r="I7" s="12">
        <v>630486</v>
      </c>
      <c r="J7" s="13" t="s">
        <v>432</v>
      </c>
    </row>
    <row r="8" spans="2:10" x14ac:dyDescent="0.2">
      <c r="B8" s="11">
        <v>2009</v>
      </c>
      <c r="C8" s="12">
        <v>71</v>
      </c>
      <c r="D8" s="12" t="s">
        <v>399</v>
      </c>
      <c r="E8" s="12" t="s">
        <v>399</v>
      </c>
      <c r="F8" s="12">
        <v>4042</v>
      </c>
      <c r="G8" s="12">
        <v>9007</v>
      </c>
      <c r="H8" s="12">
        <v>1437</v>
      </c>
      <c r="I8" s="12">
        <v>648670</v>
      </c>
      <c r="J8" s="13" t="s">
        <v>433</v>
      </c>
    </row>
    <row r="9" spans="2:10" x14ac:dyDescent="0.2">
      <c r="B9" s="11">
        <v>2010</v>
      </c>
      <c r="C9" s="12">
        <v>75</v>
      </c>
      <c r="D9" s="12">
        <v>7</v>
      </c>
      <c r="E9" s="12">
        <v>15</v>
      </c>
      <c r="F9" s="12">
        <v>4743</v>
      </c>
      <c r="G9" s="12">
        <v>10023</v>
      </c>
      <c r="H9" s="12">
        <v>1943</v>
      </c>
      <c r="I9" s="12">
        <v>820782</v>
      </c>
      <c r="J9" s="13" t="s">
        <v>434</v>
      </c>
    </row>
    <row r="10" spans="2:10" x14ac:dyDescent="0.2">
      <c r="B10" s="11">
        <v>2011</v>
      </c>
      <c r="C10" s="12">
        <v>75</v>
      </c>
      <c r="D10" s="12">
        <v>7</v>
      </c>
      <c r="E10" s="12">
        <v>14</v>
      </c>
      <c r="F10" s="12">
        <v>4848</v>
      </c>
      <c r="G10" s="12">
        <v>10119</v>
      </c>
      <c r="H10" s="12">
        <v>1924</v>
      </c>
      <c r="I10" s="12">
        <v>825353</v>
      </c>
      <c r="J10" s="13" t="s">
        <v>435</v>
      </c>
    </row>
    <row r="11" spans="2:10" x14ac:dyDescent="0.2">
      <c r="B11" s="11">
        <v>2012</v>
      </c>
      <c r="C11" s="12">
        <v>76</v>
      </c>
      <c r="D11" s="12">
        <v>13</v>
      </c>
      <c r="E11" s="12">
        <v>37</v>
      </c>
      <c r="F11" s="12">
        <v>5430</v>
      </c>
      <c r="G11" s="12">
        <v>11141</v>
      </c>
      <c r="H11" s="12">
        <v>2162</v>
      </c>
      <c r="I11" s="12">
        <v>890434</v>
      </c>
      <c r="J11" s="13" t="s">
        <v>436</v>
      </c>
    </row>
    <row r="12" spans="2:10" x14ac:dyDescent="0.2">
      <c r="B12" s="11">
        <v>2013</v>
      </c>
      <c r="C12" s="12">
        <v>63</v>
      </c>
      <c r="D12" s="12">
        <v>18</v>
      </c>
      <c r="E12" s="12">
        <v>43</v>
      </c>
      <c r="F12" s="12">
        <v>5708</v>
      </c>
      <c r="G12" s="12">
        <v>11633</v>
      </c>
      <c r="H12" s="12">
        <v>2273</v>
      </c>
      <c r="I12" s="12">
        <v>886743</v>
      </c>
      <c r="J12" s="13" t="s">
        <v>437</v>
      </c>
    </row>
    <row r="13" spans="2:10" x14ac:dyDescent="0.2">
      <c r="B13" s="11">
        <v>2014</v>
      </c>
      <c r="C13" s="12">
        <v>60</v>
      </c>
      <c r="D13" s="12">
        <v>19</v>
      </c>
      <c r="E13" s="12">
        <v>55</v>
      </c>
      <c r="F13" s="12">
        <v>6990</v>
      </c>
      <c r="G13" s="12">
        <v>13370</v>
      </c>
      <c r="H13" s="12">
        <v>2968</v>
      </c>
      <c r="I13" s="12">
        <v>1078606</v>
      </c>
      <c r="J13" s="13" t="s">
        <v>438</v>
      </c>
    </row>
    <row r="14" spans="2:10" x14ac:dyDescent="0.2">
      <c r="B14" s="11">
        <v>2015</v>
      </c>
      <c r="C14" s="12">
        <v>62</v>
      </c>
      <c r="D14" s="12">
        <v>21</v>
      </c>
      <c r="E14" s="12">
        <v>68</v>
      </c>
      <c r="F14" s="12">
        <v>9516</v>
      </c>
      <c r="G14" s="12">
        <v>15573</v>
      </c>
      <c r="H14" s="12">
        <v>3030</v>
      </c>
      <c r="I14" s="12">
        <v>1179059</v>
      </c>
      <c r="J14" s="13" t="s">
        <v>439</v>
      </c>
    </row>
    <row r="15" spans="2:10" x14ac:dyDescent="0.2">
      <c r="B15" s="11">
        <v>2016</v>
      </c>
      <c r="C15" s="12">
        <v>62</v>
      </c>
      <c r="D15" s="12">
        <v>25</v>
      </c>
      <c r="E15" s="12">
        <v>63</v>
      </c>
      <c r="F15" s="12">
        <v>10135</v>
      </c>
      <c r="G15" s="12">
        <v>15904</v>
      </c>
      <c r="H15" s="12">
        <v>3173</v>
      </c>
      <c r="I15" s="12">
        <v>1275031</v>
      </c>
      <c r="J15" s="13" t="s">
        <v>440</v>
      </c>
    </row>
    <row r="16" spans="2:10" x14ac:dyDescent="0.2">
      <c r="B16" s="11">
        <v>2017</v>
      </c>
      <c r="C16" s="12">
        <v>61</v>
      </c>
      <c r="D16" s="12">
        <v>30</v>
      </c>
      <c r="E16" s="12">
        <v>72</v>
      </c>
      <c r="F16" s="12">
        <v>10447</v>
      </c>
      <c r="G16" s="12">
        <v>16434</v>
      </c>
      <c r="H16" s="12">
        <v>3466</v>
      </c>
      <c r="I16" s="12">
        <v>1386722</v>
      </c>
      <c r="J16" s="13" t="s">
        <v>441</v>
      </c>
    </row>
    <row r="17" spans="2:10" x14ac:dyDescent="0.2">
      <c r="B17" s="11">
        <v>2018</v>
      </c>
      <c r="C17" s="12">
        <v>59</v>
      </c>
      <c r="D17" s="12">
        <v>33</v>
      </c>
      <c r="E17" s="12">
        <v>67</v>
      </c>
      <c r="F17" s="12">
        <v>11075</v>
      </c>
      <c r="G17" s="12">
        <v>17169</v>
      </c>
      <c r="H17" s="12">
        <v>3484</v>
      </c>
      <c r="I17" s="12">
        <v>1439356</v>
      </c>
      <c r="J17" s="13" t="s">
        <v>442</v>
      </c>
    </row>
    <row r="18" spans="2:10" x14ac:dyDescent="0.2">
      <c r="B18" s="11">
        <v>2019</v>
      </c>
      <c r="C18" s="12">
        <v>51</v>
      </c>
      <c r="D18" s="12">
        <v>39</v>
      </c>
      <c r="E18" s="12">
        <v>72</v>
      </c>
      <c r="F18" s="12">
        <v>10280</v>
      </c>
      <c r="G18" s="12">
        <v>18958</v>
      </c>
      <c r="H18" s="12">
        <v>3624</v>
      </c>
      <c r="I18" s="12">
        <v>1550527</v>
      </c>
      <c r="J18" s="13" t="s">
        <v>443</v>
      </c>
    </row>
    <row r="19" spans="2:10" x14ac:dyDescent="0.2">
      <c r="B19" s="11">
        <v>2020</v>
      </c>
      <c r="C19" s="12">
        <v>49</v>
      </c>
      <c r="D19" s="12">
        <v>42</v>
      </c>
      <c r="E19" s="12">
        <v>74</v>
      </c>
      <c r="F19" s="12">
        <v>11508</v>
      </c>
      <c r="G19" s="12">
        <v>17338</v>
      </c>
      <c r="H19" s="12">
        <v>3645</v>
      </c>
      <c r="I19" s="12">
        <v>1588235</v>
      </c>
      <c r="J19" s="13" t="s">
        <v>444</v>
      </c>
    </row>
    <row r="20" spans="2:10" x14ac:dyDescent="0.2">
      <c r="B20" s="11">
        <v>2021</v>
      </c>
      <c r="C20" s="12">
        <v>51</v>
      </c>
      <c r="D20" s="12">
        <v>48</v>
      </c>
      <c r="E20" s="12">
        <v>71</v>
      </c>
      <c r="F20" s="12">
        <v>12905</v>
      </c>
      <c r="G20" s="12">
        <v>18977</v>
      </c>
      <c r="H20" s="12">
        <v>3766</v>
      </c>
      <c r="I20" s="12">
        <v>1608755</v>
      </c>
      <c r="J20" s="13" t="s">
        <v>445</v>
      </c>
    </row>
    <row r="21" spans="2:10" x14ac:dyDescent="0.2">
      <c r="B21" s="11">
        <v>2022</v>
      </c>
      <c r="C21" s="12">
        <v>48</v>
      </c>
      <c r="D21" s="12">
        <v>50</v>
      </c>
      <c r="E21" s="12">
        <v>64</v>
      </c>
      <c r="F21" s="12">
        <v>13649</v>
      </c>
      <c r="G21" s="12">
        <v>19431</v>
      </c>
      <c r="H21" s="12">
        <v>4003</v>
      </c>
      <c r="I21" s="12">
        <v>1686069</v>
      </c>
      <c r="J21" s="13" t="s">
        <v>446</v>
      </c>
    </row>
    <row r="22" spans="2:10" x14ac:dyDescent="0.2">
      <c r="B22" s="11">
        <v>2023</v>
      </c>
      <c r="C22" s="12">
        <v>48</v>
      </c>
      <c r="D22" s="12">
        <v>59</v>
      </c>
      <c r="E22" s="12">
        <v>63</v>
      </c>
      <c r="F22" s="12">
        <v>14129</v>
      </c>
      <c r="G22" s="12">
        <v>19715</v>
      </c>
      <c r="H22" s="12">
        <v>4362</v>
      </c>
      <c r="I22" s="12">
        <v>1785865</v>
      </c>
      <c r="J22" s="13" t="s">
        <v>447</v>
      </c>
    </row>
    <row r="23" spans="2:10" x14ac:dyDescent="0.2">
      <c r="B23" s="14">
        <v>2024</v>
      </c>
      <c r="C23" s="15">
        <v>45</v>
      </c>
      <c r="D23" s="15">
        <v>79</v>
      </c>
      <c r="E23" s="15">
        <v>70</v>
      </c>
      <c r="F23" s="15">
        <v>15345</v>
      </c>
      <c r="G23" s="15">
        <v>20470</v>
      </c>
      <c r="H23" s="15">
        <v>5064</v>
      </c>
      <c r="I23" s="15">
        <v>2071967</v>
      </c>
      <c r="J23" s="16" t="s">
        <v>448</v>
      </c>
    </row>
    <row r="25" spans="2:10" x14ac:dyDescent="0.2">
      <c r="B25" s="22" t="s">
        <v>449</v>
      </c>
      <c r="C25" s="23"/>
      <c r="D25" s="23"/>
      <c r="E25" s="23"/>
      <c r="F25" s="23"/>
      <c r="G25" s="23"/>
      <c r="H25" s="23"/>
      <c r="I25" s="23"/>
      <c r="J25" s="23"/>
    </row>
  </sheetData>
  <mergeCells count="1">
    <mergeCell ref="B25:J25"/>
  </mergeCells>
  <pageMargins left="0.7" right="0.7" top="0.75" bottom="0.75" header="0.3" footer="0.3"/>
  <pageSetup paperSize="9" scale="50" fitToWidth="0" fitToHeight="0" orientation="landscape"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6D4FF"/>
  </sheetPr>
  <dimension ref="B1:E19"/>
  <sheetViews>
    <sheetView showGridLines="0" workbookViewId="0"/>
  </sheetViews>
  <sheetFormatPr baseColWidth="10" defaultRowHeight="12.75" x14ac:dyDescent="0.2"/>
  <cols>
    <col min="1" max="1" width="2.5703125" customWidth="1"/>
    <col min="2" max="2" width="5.28515625" customWidth="1"/>
    <col min="3" max="5" width="16.7109375" customWidth="1"/>
  </cols>
  <sheetData>
    <row r="1" spans="2:5" ht="18" x14ac:dyDescent="0.25">
      <c r="B1" s="3" t="s">
        <v>19</v>
      </c>
    </row>
    <row r="4" spans="2:5" x14ac:dyDescent="0.2">
      <c r="B4" s="24" t="s">
        <v>450</v>
      </c>
      <c r="C4" s="24" t="s">
        <v>451</v>
      </c>
      <c r="D4" s="24" t="s">
        <v>451</v>
      </c>
      <c r="E4" s="24" t="s">
        <v>451</v>
      </c>
    </row>
    <row r="5" spans="2:5" ht="42" customHeight="1" x14ac:dyDescent="0.2">
      <c r="B5" s="24" t="s">
        <v>450</v>
      </c>
      <c r="C5" s="10" t="s">
        <v>452</v>
      </c>
      <c r="D5" s="10" t="s">
        <v>453</v>
      </c>
      <c r="E5" s="10" t="s">
        <v>454</v>
      </c>
    </row>
    <row r="6" spans="2:5" x14ac:dyDescent="0.2">
      <c r="B6" s="11">
        <v>2014</v>
      </c>
      <c r="C6" s="12">
        <v>24657</v>
      </c>
      <c r="D6" s="12">
        <v>15086</v>
      </c>
      <c r="E6" s="12">
        <v>9571</v>
      </c>
    </row>
    <row r="7" spans="2:5" x14ac:dyDescent="0.2">
      <c r="B7" s="11">
        <v>2015</v>
      </c>
      <c r="C7" s="12">
        <v>29218</v>
      </c>
      <c r="D7" s="12">
        <v>19341</v>
      </c>
      <c r="E7" s="12">
        <v>9877</v>
      </c>
    </row>
    <row r="8" spans="2:5" x14ac:dyDescent="0.2">
      <c r="B8" s="11">
        <v>2016</v>
      </c>
      <c r="C8" s="12">
        <v>29617</v>
      </c>
      <c r="D8" s="12">
        <v>20295</v>
      </c>
      <c r="E8" s="12">
        <v>9322</v>
      </c>
    </row>
    <row r="9" spans="2:5" x14ac:dyDescent="0.2">
      <c r="B9" s="11">
        <v>2017</v>
      </c>
      <c r="C9" s="12">
        <v>30603</v>
      </c>
      <c r="D9" s="12">
        <v>21035</v>
      </c>
      <c r="E9" s="12">
        <v>9568</v>
      </c>
    </row>
    <row r="10" spans="2:5" x14ac:dyDescent="0.2">
      <c r="B10" s="11">
        <v>2018</v>
      </c>
      <c r="C10" s="12">
        <v>32307</v>
      </c>
      <c r="D10" s="12">
        <v>22289</v>
      </c>
      <c r="E10" s="12">
        <v>10018</v>
      </c>
    </row>
    <row r="11" spans="2:5" x14ac:dyDescent="0.2">
      <c r="B11" s="11">
        <v>2019</v>
      </c>
      <c r="C11" s="12">
        <v>33276</v>
      </c>
      <c r="D11" s="12">
        <v>22901</v>
      </c>
      <c r="E11" s="12">
        <v>10375</v>
      </c>
    </row>
    <row r="12" spans="2:5" x14ac:dyDescent="0.2">
      <c r="B12" s="11">
        <v>2020</v>
      </c>
      <c r="C12" s="12">
        <v>32672</v>
      </c>
      <c r="D12" s="12">
        <v>22973</v>
      </c>
      <c r="E12" s="12">
        <v>9699</v>
      </c>
    </row>
    <row r="13" spans="2:5" x14ac:dyDescent="0.2">
      <c r="B13" s="11">
        <v>2021</v>
      </c>
      <c r="C13" s="12">
        <v>35572</v>
      </c>
      <c r="D13" s="12">
        <v>25678</v>
      </c>
      <c r="E13" s="12">
        <v>9894</v>
      </c>
    </row>
    <row r="14" spans="2:5" x14ac:dyDescent="0.2">
      <c r="B14" s="11">
        <v>2022</v>
      </c>
      <c r="C14" s="12">
        <v>36620</v>
      </c>
      <c r="D14" s="12">
        <v>26901</v>
      </c>
      <c r="E14" s="12">
        <v>9719</v>
      </c>
    </row>
    <row r="15" spans="2:5" x14ac:dyDescent="0.2">
      <c r="B15" s="11">
        <v>2023</v>
      </c>
      <c r="C15" s="12">
        <v>37434</v>
      </c>
      <c r="D15" s="12">
        <v>27692</v>
      </c>
      <c r="E15" s="12">
        <v>9742</v>
      </c>
    </row>
    <row r="16" spans="2:5" x14ac:dyDescent="0.2">
      <c r="B16" s="14">
        <v>2024</v>
      </c>
      <c r="C16" s="15">
        <v>39928</v>
      </c>
      <c r="D16" s="15">
        <v>29646</v>
      </c>
      <c r="E16" s="15">
        <v>10282</v>
      </c>
    </row>
    <row r="18" spans="2:5" ht="29.85" customHeight="1" x14ac:dyDescent="0.2">
      <c r="B18" s="22" t="s">
        <v>455</v>
      </c>
      <c r="C18" s="23"/>
      <c r="D18" s="23"/>
      <c r="E18" s="23"/>
    </row>
    <row r="19" spans="2:5" x14ac:dyDescent="0.2">
      <c r="B19" s="22" t="s">
        <v>456</v>
      </c>
      <c r="C19" s="23"/>
      <c r="D19" s="23"/>
      <c r="E19" s="23"/>
    </row>
  </sheetData>
  <mergeCells count="4">
    <mergeCell ref="B4:B5"/>
    <mergeCell ref="C4:E4"/>
    <mergeCell ref="B18:E18"/>
    <mergeCell ref="B19:E19"/>
  </mergeCells>
  <pageMargins left="0.7" right="0.7" top="0.75" bottom="0.75" header="0.3" footer="0.3"/>
  <pageSetup paperSize="9" scale="50" fitToWidth="0" fitToHeight="0" orientation="landscape"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6D4FF"/>
  </sheetPr>
  <dimension ref="B1:E28"/>
  <sheetViews>
    <sheetView showGridLines="0" workbookViewId="0"/>
  </sheetViews>
  <sheetFormatPr baseColWidth="10" defaultRowHeight="12.75" x14ac:dyDescent="0.2"/>
  <cols>
    <col min="1" max="1" width="2.5703125" customWidth="1"/>
    <col min="2" max="2" width="6.5703125" customWidth="1"/>
    <col min="3" max="5" width="16.7109375" customWidth="1"/>
  </cols>
  <sheetData>
    <row r="1" spans="2:5" ht="18" x14ac:dyDescent="0.25">
      <c r="B1" s="3" t="s">
        <v>20</v>
      </c>
    </row>
    <row r="4" spans="2:5" x14ac:dyDescent="0.2">
      <c r="B4" s="24" t="s">
        <v>26</v>
      </c>
      <c r="C4" s="24" t="s">
        <v>457</v>
      </c>
      <c r="D4" s="24" t="s">
        <v>457</v>
      </c>
      <c r="E4" s="24" t="s">
        <v>457</v>
      </c>
    </row>
    <row r="5" spans="2:5" ht="42" customHeight="1" x14ac:dyDescent="0.2">
      <c r="B5" s="24" t="s">
        <v>26</v>
      </c>
      <c r="C5" s="10" t="s">
        <v>458</v>
      </c>
      <c r="D5" s="10" t="s">
        <v>459</v>
      </c>
      <c r="E5" s="10" t="s">
        <v>454</v>
      </c>
    </row>
    <row r="6" spans="2:5" x14ac:dyDescent="0.2">
      <c r="B6" s="11">
        <v>2006</v>
      </c>
      <c r="C6" s="13" t="s">
        <v>460</v>
      </c>
      <c r="D6" s="13" t="s">
        <v>399</v>
      </c>
      <c r="E6" s="13" t="s">
        <v>399</v>
      </c>
    </row>
    <row r="7" spans="2:5" x14ac:dyDescent="0.2">
      <c r="B7" s="11">
        <v>2007</v>
      </c>
      <c r="C7" s="13" t="s">
        <v>461</v>
      </c>
      <c r="D7" s="13" t="s">
        <v>479</v>
      </c>
      <c r="E7" s="13" t="s">
        <v>497</v>
      </c>
    </row>
    <row r="8" spans="2:5" x14ac:dyDescent="0.2">
      <c r="B8" s="11">
        <v>2008</v>
      </c>
      <c r="C8" s="13" t="s">
        <v>462</v>
      </c>
      <c r="D8" s="13" t="s">
        <v>480</v>
      </c>
      <c r="E8" s="13" t="s">
        <v>498</v>
      </c>
    </row>
    <row r="9" spans="2:5" x14ac:dyDescent="0.2">
      <c r="B9" s="11">
        <v>2009</v>
      </c>
      <c r="C9" s="13" t="s">
        <v>463</v>
      </c>
      <c r="D9" s="13" t="s">
        <v>481</v>
      </c>
      <c r="E9" s="13" t="s">
        <v>499</v>
      </c>
    </row>
    <row r="10" spans="2:5" x14ac:dyDescent="0.2">
      <c r="B10" s="11">
        <v>2010</v>
      </c>
      <c r="C10" s="13" t="s">
        <v>464</v>
      </c>
      <c r="D10" s="13" t="s">
        <v>482</v>
      </c>
      <c r="E10" s="13" t="s">
        <v>500</v>
      </c>
    </row>
    <row r="11" spans="2:5" x14ac:dyDescent="0.2">
      <c r="B11" s="11">
        <v>2011</v>
      </c>
      <c r="C11" s="13" t="s">
        <v>465</v>
      </c>
      <c r="D11" s="13" t="s">
        <v>483</v>
      </c>
      <c r="E11" s="13" t="s">
        <v>501</v>
      </c>
    </row>
    <row r="12" spans="2:5" x14ac:dyDescent="0.2">
      <c r="B12" s="11">
        <v>2012</v>
      </c>
      <c r="C12" s="13" t="s">
        <v>466</v>
      </c>
      <c r="D12" s="13" t="s">
        <v>484</v>
      </c>
      <c r="E12" s="13" t="s">
        <v>502</v>
      </c>
    </row>
    <row r="13" spans="2:5" x14ac:dyDescent="0.2">
      <c r="B13" s="11">
        <v>2013</v>
      </c>
      <c r="C13" s="13" t="s">
        <v>467</v>
      </c>
      <c r="D13" s="13" t="s">
        <v>485</v>
      </c>
      <c r="E13" s="13" t="s">
        <v>503</v>
      </c>
    </row>
    <row r="14" spans="2:5" x14ac:dyDescent="0.2">
      <c r="B14" s="11">
        <v>2014</v>
      </c>
      <c r="C14" s="13" t="s">
        <v>468</v>
      </c>
      <c r="D14" s="13" t="s">
        <v>486</v>
      </c>
      <c r="E14" s="13" t="s">
        <v>504</v>
      </c>
    </row>
    <row r="15" spans="2:5" x14ac:dyDescent="0.2">
      <c r="B15" s="11">
        <v>2015</v>
      </c>
      <c r="C15" s="13" t="s">
        <v>469</v>
      </c>
      <c r="D15" s="13" t="s">
        <v>487</v>
      </c>
      <c r="E15" s="13" t="s">
        <v>505</v>
      </c>
    </row>
    <row r="16" spans="2:5" x14ac:dyDescent="0.2">
      <c r="B16" s="11">
        <v>2016</v>
      </c>
      <c r="C16" s="13" t="s">
        <v>470</v>
      </c>
      <c r="D16" s="13" t="s">
        <v>488</v>
      </c>
      <c r="E16" s="13" t="s">
        <v>506</v>
      </c>
    </row>
    <row r="17" spans="2:5" x14ac:dyDescent="0.2">
      <c r="B17" s="11">
        <v>2017</v>
      </c>
      <c r="C17" s="13" t="s">
        <v>471</v>
      </c>
      <c r="D17" s="13" t="s">
        <v>489</v>
      </c>
      <c r="E17" s="13" t="s">
        <v>507</v>
      </c>
    </row>
    <row r="18" spans="2:5" x14ac:dyDescent="0.2">
      <c r="B18" s="11">
        <v>2018</v>
      </c>
      <c r="C18" s="13" t="s">
        <v>472</v>
      </c>
      <c r="D18" s="13" t="s">
        <v>490</v>
      </c>
      <c r="E18" s="13" t="s">
        <v>508</v>
      </c>
    </row>
    <row r="19" spans="2:5" x14ac:dyDescent="0.2">
      <c r="B19" s="11">
        <v>2019</v>
      </c>
      <c r="C19" s="13" t="s">
        <v>473</v>
      </c>
      <c r="D19" s="13" t="s">
        <v>491</v>
      </c>
      <c r="E19" s="13" t="s">
        <v>509</v>
      </c>
    </row>
    <row r="20" spans="2:5" x14ac:dyDescent="0.2">
      <c r="B20" s="11">
        <v>2020</v>
      </c>
      <c r="C20" s="13" t="s">
        <v>474</v>
      </c>
      <c r="D20" s="13" t="s">
        <v>492</v>
      </c>
      <c r="E20" s="13" t="s">
        <v>510</v>
      </c>
    </row>
    <row r="21" spans="2:5" x14ac:dyDescent="0.2">
      <c r="B21" s="11">
        <v>2021</v>
      </c>
      <c r="C21" s="13" t="s">
        <v>475</v>
      </c>
      <c r="D21" s="13" t="s">
        <v>493</v>
      </c>
      <c r="E21" s="13" t="s">
        <v>511</v>
      </c>
    </row>
    <row r="22" spans="2:5" x14ac:dyDescent="0.2">
      <c r="B22" s="11">
        <v>2022</v>
      </c>
      <c r="C22" s="13" t="s">
        <v>476</v>
      </c>
      <c r="D22" s="13" t="s">
        <v>494</v>
      </c>
      <c r="E22" s="13" t="s">
        <v>512</v>
      </c>
    </row>
    <row r="23" spans="2:5" x14ac:dyDescent="0.2">
      <c r="B23" s="11">
        <v>2023</v>
      </c>
      <c r="C23" s="13" t="s">
        <v>477</v>
      </c>
      <c r="D23" s="13" t="s">
        <v>495</v>
      </c>
      <c r="E23" s="13" t="s">
        <v>513</v>
      </c>
    </row>
    <row r="24" spans="2:5" x14ac:dyDescent="0.2">
      <c r="B24" s="14">
        <v>2024</v>
      </c>
      <c r="C24" s="16" t="s">
        <v>478</v>
      </c>
      <c r="D24" s="16" t="s">
        <v>496</v>
      </c>
      <c r="E24" s="16" t="s">
        <v>514</v>
      </c>
    </row>
    <row r="26" spans="2:5" ht="28.5" customHeight="1" x14ac:dyDescent="0.2">
      <c r="B26" s="22" t="s">
        <v>449</v>
      </c>
      <c r="C26" s="23"/>
      <c r="D26" s="23"/>
      <c r="E26" s="23"/>
    </row>
    <row r="27" spans="2:5" x14ac:dyDescent="0.2">
      <c r="B27" s="22" t="s">
        <v>515</v>
      </c>
      <c r="C27" s="23"/>
      <c r="D27" s="23"/>
      <c r="E27" s="23"/>
    </row>
    <row r="28" spans="2:5" x14ac:dyDescent="0.2">
      <c r="B28" s="22" t="s">
        <v>516</v>
      </c>
      <c r="C28" s="23"/>
      <c r="D28" s="23"/>
      <c r="E28" s="23"/>
    </row>
  </sheetData>
  <mergeCells count="5">
    <mergeCell ref="B4:B5"/>
    <mergeCell ref="C4:E4"/>
    <mergeCell ref="B26:E26"/>
    <mergeCell ref="B27:E27"/>
    <mergeCell ref="B28:E28"/>
  </mergeCells>
  <pageMargins left="0.7" right="0.7" top="0.75" bottom="0.75" header="0.3" footer="0.3"/>
  <pageSetup paperSize="9" scale="50" fitToWidth="0" fitToHeight="0" orientation="landscape"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6D4FF"/>
  </sheetPr>
  <dimension ref="B1:R30"/>
  <sheetViews>
    <sheetView showGridLines="0" workbookViewId="0"/>
  </sheetViews>
  <sheetFormatPr baseColWidth="10" defaultRowHeight="12.75" x14ac:dyDescent="0.2"/>
  <cols>
    <col min="1" max="1" width="2.5703125" customWidth="1"/>
    <col min="2" max="2" width="10.42578125" customWidth="1"/>
    <col min="3" max="17" width="13.5703125" customWidth="1"/>
    <col min="18" max="18" width="9.7109375" customWidth="1"/>
  </cols>
  <sheetData>
    <row r="1" spans="2:18" ht="18" x14ac:dyDescent="0.25">
      <c r="B1" s="3" t="s">
        <v>21</v>
      </c>
    </row>
    <row r="4" spans="2:18" x14ac:dyDescent="0.2">
      <c r="B4" s="24" t="s">
        <v>138</v>
      </c>
      <c r="C4" s="24" t="s">
        <v>517</v>
      </c>
      <c r="D4" s="24" t="s">
        <v>517</v>
      </c>
      <c r="E4" s="24" t="s">
        <v>517</v>
      </c>
      <c r="F4" s="24" t="s">
        <v>518</v>
      </c>
      <c r="G4" s="24" t="s">
        <v>518</v>
      </c>
      <c r="H4" s="24" t="s">
        <v>518</v>
      </c>
      <c r="I4" s="24" t="s">
        <v>519</v>
      </c>
      <c r="J4" s="24" t="s">
        <v>519</v>
      </c>
      <c r="K4" s="24" t="s">
        <v>519</v>
      </c>
      <c r="L4" s="24" t="s">
        <v>520</v>
      </c>
      <c r="M4" s="24" t="s">
        <v>520</v>
      </c>
      <c r="N4" s="24" t="s">
        <v>520</v>
      </c>
      <c r="O4" s="24" t="s">
        <v>521</v>
      </c>
      <c r="P4" s="24" t="s">
        <v>521</v>
      </c>
      <c r="Q4" s="24" t="s">
        <v>521</v>
      </c>
      <c r="R4" s="24" t="s">
        <v>522</v>
      </c>
    </row>
    <row r="5" spans="2:18" ht="42" customHeight="1" x14ac:dyDescent="0.2">
      <c r="B5" s="24" t="s">
        <v>138</v>
      </c>
      <c r="C5" s="10" t="s">
        <v>523</v>
      </c>
      <c r="D5" s="10" t="s">
        <v>524</v>
      </c>
      <c r="E5" s="10" t="s">
        <v>137</v>
      </c>
      <c r="F5" s="10" t="s">
        <v>523</v>
      </c>
      <c r="G5" s="10" t="s">
        <v>524</v>
      </c>
      <c r="H5" s="10" t="s">
        <v>137</v>
      </c>
      <c r="I5" s="10" t="s">
        <v>523</v>
      </c>
      <c r="J5" s="10" t="s">
        <v>524</v>
      </c>
      <c r="K5" s="10" t="s">
        <v>137</v>
      </c>
      <c r="L5" s="10" t="s">
        <v>523</v>
      </c>
      <c r="M5" s="10" t="s">
        <v>524</v>
      </c>
      <c r="N5" s="10" t="s">
        <v>137</v>
      </c>
      <c r="O5" s="10" t="s">
        <v>523</v>
      </c>
      <c r="P5" s="10" t="s">
        <v>524</v>
      </c>
      <c r="Q5" s="10" t="s">
        <v>137</v>
      </c>
      <c r="R5" s="24" t="s">
        <v>522</v>
      </c>
    </row>
    <row r="6" spans="2:18" x14ac:dyDescent="0.2">
      <c r="B6" s="11">
        <v>2006</v>
      </c>
      <c r="C6" s="12">
        <v>0</v>
      </c>
      <c r="D6" s="12">
        <v>0</v>
      </c>
      <c r="E6" s="12">
        <v>13075</v>
      </c>
      <c r="F6" s="12">
        <v>0</v>
      </c>
      <c r="G6" s="12">
        <v>0</v>
      </c>
      <c r="H6" s="12">
        <v>11463</v>
      </c>
      <c r="I6" s="12">
        <v>0</v>
      </c>
      <c r="J6" s="12">
        <v>0</v>
      </c>
      <c r="K6" s="12">
        <v>136780</v>
      </c>
      <c r="L6" s="12">
        <v>0</v>
      </c>
      <c r="M6" s="12">
        <v>0</v>
      </c>
      <c r="N6" s="12">
        <v>167917</v>
      </c>
      <c r="O6" s="12">
        <v>0</v>
      </c>
      <c r="P6" s="12">
        <v>0</v>
      </c>
      <c r="Q6" s="12">
        <v>290106</v>
      </c>
      <c r="R6" s="12">
        <v>619341</v>
      </c>
    </row>
    <row r="7" spans="2:18" x14ac:dyDescent="0.2">
      <c r="B7" s="11">
        <v>2007</v>
      </c>
      <c r="C7" s="12">
        <v>171</v>
      </c>
      <c r="D7" s="12">
        <v>475</v>
      </c>
      <c r="E7" s="12">
        <v>646</v>
      </c>
      <c r="F7" s="12">
        <v>1102</v>
      </c>
      <c r="G7" s="12">
        <v>872</v>
      </c>
      <c r="H7" s="12">
        <v>1974</v>
      </c>
      <c r="I7" s="12">
        <v>56221</v>
      </c>
      <c r="J7" s="12">
        <v>76865</v>
      </c>
      <c r="K7" s="12">
        <v>133086</v>
      </c>
      <c r="L7" s="12">
        <v>103080</v>
      </c>
      <c r="M7" s="12">
        <v>63470</v>
      </c>
      <c r="N7" s="12">
        <v>166550</v>
      </c>
      <c r="O7" s="12">
        <v>199512</v>
      </c>
      <c r="P7" s="12">
        <v>106827</v>
      </c>
      <c r="Q7" s="12">
        <v>306339</v>
      </c>
      <c r="R7" s="12">
        <v>608595</v>
      </c>
    </row>
    <row r="8" spans="2:18" x14ac:dyDescent="0.2">
      <c r="B8" s="11">
        <v>2008</v>
      </c>
      <c r="C8" s="12">
        <v>18607</v>
      </c>
      <c r="D8" s="12">
        <v>193</v>
      </c>
      <c r="E8" s="12">
        <v>18800</v>
      </c>
      <c r="F8" s="12">
        <v>24510</v>
      </c>
      <c r="G8" s="12">
        <v>607</v>
      </c>
      <c r="H8" s="12">
        <v>25117</v>
      </c>
      <c r="I8" s="12">
        <v>58671</v>
      </c>
      <c r="J8" s="12">
        <v>76746</v>
      </c>
      <c r="K8" s="12">
        <v>135417</v>
      </c>
      <c r="L8" s="12">
        <v>107454</v>
      </c>
      <c r="M8" s="12">
        <v>65462</v>
      </c>
      <c r="N8" s="12">
        <v>172916</v>
      </c>
      <c r="O8" s="12">
        <v>216593</v>
      </c>
      <c r="P8" s="12">
        <v>104674</v>
      </c>
      <c r="Q8" s="12">
        <v>321267</v>
      </c>
      <c r="R8" s="12">
        <v>673517</v>
      </c>
    </row>
    <row r="9" spans="2:18" x14ac:dyDescent="0.2">
      <c r="B9" s="11">
        <v>2009</v>
      </c>
      <c r="C9" s="12">
        <v>18052</v>
      </c>
      <c r="D9" s="12">
        <v>121</v>
      </c>
      <c r="E9" s="12">
        <v>18173</v>
      </c>
      <c r="F9" s="12">
        <v>21274</v>
      </c>
      <c r="G9" s="12">
        <v>430</v>
      </c>
      <c r="H9" s="12">
        <v>21704</v>
      </c>
      <c r="I9" s="12">
        <v>63301</v>
      </c>
      <c r="J9" s="12">
        <v>70597</v>
      </c>
      <c r="K9" s="12">
        <v>133898</v>
      </c>
      <c r="L9" s="12">
        <v>108779</v>
      </c>
      <c r="M9" s="12">
        <v>65940</v>
      </c>
      <c r="N9" s="12">
        <v>174719</v>
      </c>
      <c r="O9" s="12">
        <v>233780</v>
      </c>
      <c r="P9" s="12">
        <v>106061</v>
      </c>
      <c r="Q9" s="12">
        <v>339841</v>
      </c>
      <c r="R9" s="12">
        <v>688335</v>
      </c>
    </row>
    <row r="10" spans="2:18" x14ac:dyDescent="0.2">
      <c r="B10" s="11">
        <v>2010</v>
      </c>
      <c r="C10" s="12">
        <v>14384</v>
      </c>
      <c r="D10" s="12">
        <v>297</v>
      </c>
      <c r="E10" s="12">
        <v>14681</v>
      </c>
      <c r="F10" s="12">
        <v>22414</v>
      </c>
      <c r="G10" s="12">
        <v>391</v>
      </c>
      <c r="H10" s="12">
        <v>22805</v>
      </c>
      <c r="I10" s="12">
        <v>83784</v>
      </c>
      <c r="J10" s="12">
        <v>71394</v>
      </c>
      <c r="K10" s="12">
        <v>155178</v>
      </c>
      <c r="L10" s="12">
        <v>127269</v>
      </c>
      <c r="M10" s="12">
        <v>82586</v>
      </c>
      <c r="N10" s="12">
        <v>209855</v>
      </c>
      <c r="O10" s="12">
        <v>269742</v>
      </c>
      <c r="P10" s="12">
        <v>145888</v>
      </c>
      <c r="Q10" s="12">
        <v>415630</v>
      </c>
      <c r="R10" s="12">
        <v>818149</v>
      </c>
    </row>
    <row r="11" spans="2:18" x14ac:dyDescent="0.2">
      <c r="B11" s="11">
        <v>2011</v>
      </c>
      <c r="C11" s="12">
        <v>6438</v>
      </c>
      <c r="D11" s="12">
        <v>52</v>
      </c>
      <c r="E11" s="12">
        <v>6490</v>
      </c>
      <c r="F11" s="12">
        <v>17376</v>
      </c>
      <c r="G11" s="12">
        <v>706</v>
      </c>
      <c r="H11" s="12">
        <v>18082</v>
      </c>
      <c r="I11" s="12">
        <v>85539</v>
      </c>
      <c r="J11" s="12">
        <v>66336</v>
      </c>
      <c r="K11" s="12">
        <v>151875</v>
      </c>
      <c r="L11" s="12">
        <v>132901</v>
      </c>
      <c r="M11" s="12">
        <v>67386</v>
      </c>
      <c r="N11" s="12">
        <v>200287</v>
      </c>
      <c r="O11" s="12">
        <v>291074</v>
      </c>
      <c r="P11" s="12">
        <v>138168</v>
      </c>
      <c r="Q11" s="12">
        <v>429242</v>
      </c>
      <c r="R11" s="12">
        <v>805976</v>
      </c>
    </row>
    <row r="12" spans="2:18" x14ac:dyDescent="0.2">
      <c r="B12" s="11">
        <v>2012</v>
      </c>
      <c r="C12" s="12">
        <v>4461</v>
      </c>
      <c r="D12" s="12">
        <v>29</v>
      </c>
      <c r="E12" s="12">
        <v>4490</v>
      </c>
      <c r="F12" s="12">
        <v>22514</v>
      </c>
      <c r="G12" s="12">
        <v>597</v>
      </c>
      <c r="H12" s="12">
        <v>23111</v>
      </c>
      <c r="I12" s="12">
        <v>95555</v>
      </c>
      <c r="J12" s="12">
        <v>63237</v>
      </c>
      <c r="K12" s="12">
        <v>158792</v>
      </c>
      <c r="L12" s="12">
        <v>141496</v>
      </c>
      <c r="M12" s="12">
        <v>65719</v>
      </c>
      <c r="N12" s="12">
        <v>207215</v>
      </c>
      <c r="O12" s="12">
        <v>337100</v>
      </c>
      <c r="P12" s="12">
        <v>144612</v>
      </c>
      <c r="Q12" s="12">
        <v>481712</v>
      </c>
      <c r="R12" s="12">
        <v>875320</v>
      </c>
    </row>
    <row r="13" spans="2:18" x14ac:dyDescent="0.2">
      <c r="B13" s="11">
        <v>2013</v>
      </c>
      <c r="C13" s="12">
        <v>6714</v>
      </c>
      <c r="D13" s="12">
        <v>22</v>
      </c>
      <c r="E13" s="12">
        <v>6736</v>
      </c>
      <c r="F13" s="12">
        <v>26441</v>
      </c>
      <c r="G13" s="12">
        <v>634</v>
      </c>
      <c r="H13" s="12">
        <v>27075</v>
      </c>
      <c r="I13" s="12">
        <v>98946</v>
      </c>
      <c r="J13" s="12">
        <v>57981</v>
      </c>
      <c r="K13" s="12">
        <v>156927</v>
      </c>
      <c r="L13" s="12">
        <v>149727</v>
      </c>
      <c r="M13" s="12">
        <v>57745</v>
      </c>
      <c r="N13" s="12">
        <v>207472</v>
      </c>
      <c r="O13" s="12">
        <v>340702</v>
      </c>
      <c r="P13" s="12">
        <v>137476</v>
      </c>
      <c r="Q13" s="12">
        <v>478178</v>
      </c>
      <c r="R13" s="12">
        <v>876388</v>
      </c>
    </row>
    <row r="14" spans="2:18" x14ac:dyDescent="0.2">
      <c r="B14" s="11">
        <v>2014</v>
      </c>
      <c r="C14" s="12">
        <v>10177</v>
      </c>
      <c r="D14" s="12">
        <v>124</v>
      </c>
      <c r="E14" s="12">
        <v>10301</v>
      </c>
      <c r="F14" s="12">
        <v>35064</v>
      </c>
      <c r="G14" s="12">
        <v>665</v>
      </c>
      <c r="H14" s="12">
        <v>35729</v>
      </c>
      <c r="I14" s="12">
        <v>114770</v>
      </c>
      <c r="J14" s="12">
        <v>58122</v>
      </c>
      <c r="K14" s="12">
        <v>172892</v>
      </c>
      <c r="L14" s="12">
        <v>158960</v>
      </c>
      <c r="M14" s="12">
        <v>101652</v>
      </c>
      <c r="N14" s="12">
        <v>260612</v>
      </c>
      <c r="O14" s="12">
        <v>368964</v>
      </c>
      <c r="P14" s="12">
        <v>219806</v>
      </c>
      <c r="Q14" s="12">
        <v>588770</v>
      </c>
      <c r="R14" s="12">
        <v>1068304</v>
      </c>
    </row>
    <row r="15" spans="2:18" x14ac:dyDescent="0.2">
      <c r="B15" s="11">
        <v>2015</v>
      </c>
      <c r="C15" s="12">
        <v>11625</v>
      </c>
      <c r="D15" s="12">
        <v>125</v>
      </c>
      <c r="E15" s="12">
        <v>11750</v>
      </c>
      <c r="F15" s="12">
        <v>31482</v>
      </c>
      <c r="G15" s="12">
        <v>523</v>
      </c>
      <c r="H15" s="12">
        <v>32005</v>
      </c>
      <c r="I15" s="12">
        <v>136831</v>
      </c>
      <c r="J15" s="12">
        <v>64178</v>
      </c>
      <c r="K15" s="12">
        <v>201009</v>
      </c>
      <c r="L15" s="12">
        <v>173418</v>
      </c>
      <c r="M15" s="12">
        <v>102812</v>
      </c>
      <c r="N15" s="12">
        <v>276230</v>
      </c>
      <c r="O15" s="12">
        <v>408116</v>
      </c>
      <c r="P15" s="12">
        <v>223182</v>
      </c>
      <c r="Q15" s="12">
        <v>631298</v>
      </c>
      <c r="R15" s="12">
        <v>1152292</v>
      </c>
    </row>
    <row r="16" spans="2:18" x14ac:dyDescent="0.2">
      <c r="B16" s="11">
        <v>2016</v>
      </c>
      <c r="C16" s="12">
        <v>11677</v>
      </c>
      <c r="D16" s="12">
        <v>1044</v>
      </c>
      <c r="E16" s="12">
        <v>12721</v>
      </c>
      <c r="F16" s="12">
        <v>29666</v>
      </c>
      <c r="G16" s="12">
        <v>313</v>
      </c>
      <c r="H16" s="12">
        <v>29979</v>
      </c>
      <c r="I16" s="12">
        <v>165945</v>
      </c>
      <c r="J16" s="12">
        <v>52813</v>
      </c>
      <c r="K16" s="12">
        <v>218758</v>
      </c>
      <c r="L16" s="12">
        <v>206267</v>
      </c>
      <c r="M16" s="12">
        <v>98812</v>
      </c>
      <c r="N16" s="12">
        <v>305079</v>
      </c>
      <c r="O16" s="12">
        <v>431295</v>
      </c>
      <c r="P16" s="12">
        <v>214901</v>
      </c>
      <c r="Q16" s="12">
        <v>646196</v>
      </c>
      <c r="R16" s="12">
        <v>1212733</v>
      </c>
    </row>
    <row r="17" spans="2:18" x14ac:dyDescent="0.2">
      <c r="B17" s="11">
        <v>2017</v>
      </c>
      <c r="C17" s="12">
        <v>8891</v>
      </c>
      <c r="D17" s="12">
        <v>115</v>
      </c>
      <c r="E17" s="12">
        <v>9006</v>
      </c>
      <c r="F17" s="12">
        <v>35519</v>
      </c>
      <c r="G17" s="12">
        <v>1140</v>
      </c>
      <c r="H17" s="12">
        <v>36659</v>
      </c>
      <c r="I17" s="12">
        <v>186230</v>
      </c>
      <c r="J17" s="12">
        <v>51571</v>
      </c>
      <c r="K17" s="12">
        <v>237801</v>
      </c>
      <c r="L17" s="12">
        <v>223776</v>
      </c>
      <c r="M17" s="12">
        <v>103655</v>
      </c>
      <c r="N17" s="12">
        <v>327431</v>
      </c>
      <c r="O17" s="12">
        <v>452937</v>
      </c>
      <c r="P17" s="12">
        <v>267685</v>
      </c>
      <c r="Q17" s="12">
        <v>720622</v>
      </c>
      <c r="R17" s="12">
        <v>1331519</v>
      </c>
    </row>
    <row r="18" spans="2:18" x14ac:dyDescent="0.2">
      <c r="B18" s="11">
        <v>2018</v>
      </c>
      <c r="C18" s="12">
        <v>7455</v>
      </c>
      <c r="D18" s="12">
        <v>8</v>
      </c>
      <c r="E18" s="12">
        <v>7463</v>
      </c>
      <c r="F18" s="12">
        <v>32954</v>
      </c>
      <c r="G18" s="12">
        <v>415</v>
      </c>
      <c r="H18" s="12">
        <v>33369</v>
      </c>
      <c r="I18" s="12">
        <v>202357</v>
      </c>
      <c r="J18" s="12">
        <v>54964</v>
      </c>
      <c r="K18" s="12">
        <v>257321</v>
      </c>
      <c r="L18" s="12">
        <v>224317</v>
      </c>
      <c r="M18" s="12">
        <v>103376</v>
      </c>
      <c r="N18" s="12">
        <v>327693</v>
      </c>
      <c r="O18" s="12">
        <v>491058</v>
      </c>
      <c r="P18" s="12">
        <v>283583</v>
      </c>
      <c r="Q18" s="12">
        <v>774641</v>
      </c>
      <c r="R18" s="12">
        <v>1400487</v>
      </c>
    </row>
    <row r="19" spans="2:18" x14ac:dyDescent="0.2">
      <c r="B19" s="11">
        <v>2019</v>
      </c>
      <c r="C19" s="12">
        <v>5335</v>
      </c>
      <c r="D19" s="12">
        <v>0</v>
      </c>
      <c r="E19" s="12">
        <v>5335</v>
      </c>
      <c r="F19" s="12">
        <v>34708</v>
      </c>
      <c r="G19" s="12">
        <v>312</v>
      </c>
      <c r="H19" s="12">
        <v>35020</v>
      </c>
      <c r="I19" s="12">
        <v>216471</v>
      </c>
      <c r="J19" s="12">
        <v>58365</v>
      </c>
      <c r="K19" s="12">
        <v>274836</v>
      </c>
      <c r="L19" s="12">
        <v>239060</v>
      </c>
      <c r="M19" s="12">
        <v>108461</v>
      </c>
      <c r="N19" s="12">
        <v>347521</v>
      </c>
      <c r="O19" s="12">
        <v>524052</v>
      </c>
      <c r="P19" s="12">
        <v>297303</v>
      </c>
      <c r="Q19" s="12">
        <v>821355</v>
      </c>
      <c r="R19" s="12">
        <v>1484067</v>
      </c>
    </row>
    <row r="20" spans="2:18" x14ac:dyDescent="0.2">
      <c r="B20" s="11">
        <v>2020</v>
      </c>
      <c r="C20" s="12">
        <v>7608</v>
      </c>
      <c r="D20" s="12">
        <v>0</v>
      </c>
      <c r="E20" s="12">
        <v>7608</v>
      </c>
      <c r="F20" s="12">
        <v>35229</v>
      </c>
      <c r="G20" s="12">
        <v>165</v>
      </c>
      <c r="H20" s="12">
        <v>35394</v>
      </c>
      <c r="I20" s="12">
        <v>232308</v>
      </c>
      <c r="J20" s="12">
        <v>44884</v>
      </c>
      <c r="K20" s="12">
        <v>277192</v>
      </c>
      <c r="L20" s="12">
        <v>258478</v>
      </c>
      <c r="M20" s="12">
        <v>103335</v>
      </c>
      <c r="N20" s="12">
        <v>361813</v>
      </c>
      <c r="O20" s="12">
        <v>554959</v>
      </c>
      <c r="P20" s="12">
        <v>277533</v>
      </c>
      <c r="Q20" s="12">
        <v>832492</v>
      </c>
      <c r="R20" s="12">
        <v>1514499</v>
      </c>
    </row>
    <row r="21" spans="2:18" x14ac:dyDescent="0.2">
      <c r="B21" s="11">
        <v>2021</v>
      </c>
      <c r="C21" s="12">
        <v>11578</v>
      </c>
      <c r="D21" s="12">
        <v>20</v>
      </c>
      <c r="E21" s="12">
        <v>11598</v>
      </c>
      <c r="F21" s="12">
        <v>41019</v>
      </c>
      <c r="G21" s="12">
        <v>198</v>
      </c>
      <c r="H21" s="12">
        <v>41217</v>
      </c>
      <c r="I21" s="12">
        <v>248974</v>
      </c>
      <c r="J21" s="12">
        <v>51686</v>
      </c>
      <c r="K21" s="12">
        <v>300660</v>
      </c>
      <c r="L21" s="12">
        <v>279938</v>
      </c>
      <c r="M21" s="12">
        <v>103036</v>
      </c>
      <c r="N21" s="12">
        <v>382974</v>
      </c>
      <c r="O21" s="12">
        <v>576427</v>
      </c>
      <c r="P21" s="12">
        <v>236969</v>
      </c>
      <c r="Q21" s="12">
        <v>813396</v>
      </c>
      <c r="R21" s="12">
        <v>1549845</v>
      </c>
    </row>
    <row r="22" spans="2:18" x14ac:dyDescent="0.2">
      <c r="B22" s="11">
        <v>2022</v>
      </c>
      <c r="C22" s="12">
        <v>16887</v>
      </c>
      <c r="D22" s="12">
        <v>413</v>
      </c>
      <c r="E22" s="12">
        <v>17300</v>
      </c>
      <c r="F22" s="12">
        <v>45830</v>
      </c>
      <c r="G22" s="12">
        <v>1067</v>
      </c>
      <c r="H22" s="12">
        <v>46897</v>
      </c>
      <c r="I22" s="12">
        <v>276510</v>
      </c>
      <c r="J22" s="12">
        <v>45699</v>
      </c>
      <c r="K22" s="12">
        <v>322209</v>
      </c>
      <c r="L22" s="12">
        <v>300959</v>
      </c>
      <c r="M22" s="12">
        <v>95542</v>
      </c>
      <c r="N22" s="12">
        <v>396501</v>
      </c>
      <c r="O22" s="12">
        <v>617280</v>
      </c>
      <c r="P22" s="12">
        <v>225025</v>
      </c>
      <c r="Q22" s="12">
        <v>842305</v>
      </c>
      <c r="R22" s="12">
        <v>1625212</v>
      </c>
    </row>
    <row r="23" spans="2:18" x14ac:dyDescent="0.2">
      <c r="B23" s="11">
        <v>2023</v>
      </c>
      <c r="C23" s="12">
        <v>13335</v>
      </c>
      <c r="D23" s="12">
        <v>608</v>
      </c>
      <c r="E23" s="12">
        <v>13943</v>
      </c>
      <c r="F23" s="12">
        <v>53467</v>
      </c>
      <c r="G23" s="12">
        <v>3676</v>
      </c>
      <c r="H23" s="12">
        <v>57143</v>
      </c>
      <c r="I23" s="12">
        <v>330462</v>
      </c>
      <c r="J23" s="12">
        <v>49269</v>
      </c>
      <c r="K23" s="12">
        <v>379731</v>
      </c>
      <c r="L23" s="12">
        <v>334906</v>
      </c>
      <c r="M23" s="12">
        <v>96598</v>
      </c>
      <c r="N23" s="12">
        <v>431504</v>
      </c>
      <c r="O23" s="12">
        <v>619596</v>
      </c>
      <c r="P23" s="12">
        <v>220148</v>
      </c>
      <c r="Q23" s="12">
        <v>839744</v>
      </c>
      <c r="R23" s="12">
        <v>1722065</v>
      </c>
    </row>
    <row r="24" spans="2:18" x14ac:dyDescent="0.2">
      <c r="B24" s="14">
        <v>2024</v>
      </c>
      <c r="C24" s="15">
        <v>11839</v>
      </c>
      <c r="D24" s="15">
        <v>653</v>
      </c>
      <c r="E24" s="15">
        <v>12492</v>
      </c>
      <c r="F24" s="15">
        <v>78826</v>
      </c>
      <c r="G24" s="15">
        <v>3789</v>
      </c>
      <c r="H24" s="15">
        <v>82615</v>
      </c>
      <c r="I24" s="15">
        <v>387812</v>
      </c>
      <c r="J24" s="15">
        <v>48886</v>
      </c>
      <c r="K24" s="15">
        <v>436698</v>
      </c>
      <c r="L24" s="15">
        <v>408032</v>
      </c>
      <c r="M24" s="15">
        <v>98795</v>
      </c>
      <c r="N24" s="15">
        <v>506827</v>
      </c>
      <c r="O24" s="15">
        <v>718170</v>
      </c>
      <c r="P24" s="15">
        <v>246318</v>
      </c>
      <c r="Q24" s="15">
        <v>964488</v>
      </c>
      <c r="R24" s="15">
        <v>2003120</v>
      </c>
    </row>
    <row r="26" spans="2:18" x14ac:dyDescent="0.2">
      <c r="B26" s="22" t="s">
        <v>525</v>
      </c>
      <c r="C26" s="23"/>
      <c r="D26" s="23"/>
      <c r="E26" s="23"/>
      <c r="F26" s="23"/>
      <c r="G26" s="23"/>
      <c r="H26" s="23"/>
      <c r="I26" s="23"/>
      <c r="J26" s="23"/>
      <c r="K26" s="23"/>
      <c r="L26" s="23"/>
      <c r="M26" s="23"/>
      <c r="N26" s="23"/>
      <c r="O26" s="23"/>
      <c r="P26" s="23"/>
      <c r="Q26" s="23"/>
      <c r="R26" s="23"/>
    </row>
    <row r="27" spans="2:18" x14ac:dyDescent="0.2">
      <c r="B27" s="22" t="s">
        <v>526</v>
      </c>
      <c r="C27" s="23"/>
      <c r="D27" s="23"/>
      <c r="E27" s="23"/>
      <c r="F27" s="23"/>
      <c r="G27" s="23"/>
      <c r="H27" s="23"/>
      <c r="I27" s="23"/>
      <c r="J27" s="23"/>
      <c r="K27" s="23"/>
      <c r="L27" s="23"/>
      <c r="M27" s="23"/>
      <c r="N27" s="23"/>
      <c r="O27" s="23"/>
      <c r="P27" s="23"/>
      <c r="Q27" s="23"/>
      <c r="R27" s="23"/>
    </row>
    <row r="28" spans="2:18" x14ac:dyDescent="0.2">
      <c r="B28" s="22" t="s">
        <v>527</v>
      </c>
      <c r="C28" s="23"/>
      <c r="D28" s="23"/>
      <c r="E28" s="23"/>
      <c r="F28" s="23"/>
      <c r="G28" s="23"/>
      <c r="H28" s="23"/>
      <c r="I28" s="23"/>
      <c r="J28" s="23"/>
      <c r="K28" s="23"/>
      <c r="L28" s="23"/>
      <c r="M28" s="23"/>
      <c r="N28" s="23"/>
      <c r="O28" s="23"/>
      <c r="P28" s="23"/>
      <c r="Q28" s="23"/>
      <c r="R28" s="23"/>
    </row>
    <row r="29" spans="2:18" x14ac:dyDescent="0.2">
      <c r="B29" s="22" t="s">
        <v>528</v>
      </c>
      <c r="C29" s="23"/>
      <c r="D29" s="23"/>
      <c r="E29" s="23"/>
      <c r="F29" s="23"/>
      <c r="G29" s="23"/>
      <c r="H29" s="23"/>
      <c r="I29" s="23"/>
      <c r="J29" s="23"/>
      <c r="K29" s="23"/>
      <c r="L29" s="23"/>
      <c r="M29" s="23"/>
      <c r="N29" s="23"/>
      <c r="O29" s="23"/>
      <c r="P29" s="23"/>
      <c r="Q29" s="23"/>
      <c r="R29" s="23"/>
    </row>
    <row r="30" spans="2:18" x14ac:dyDescent="0.2">
      <c r="B30" s="22" t="s">
        <v>529</v>
      </c>
      <c r="C30" s="23"/>
      <c r="D30" s="23"/>
      <c r="E30" s="23"/>
      <c r="F30" s="23"/>
      <c r="G30" s="23"/>
      <c r="H30" s="23"/>
      <c r="I30" s="23"/>
      <c r="J30" s="23"/>
      <c r="K30" s="23"/>
      <c r="L30" s="23"/>
      <c r="M30" s="23"/>
      <c r="N30" s="23"/>
      <c r="O30" s="23"/>
      <c r="P30" s="23"/>
      <c r="Q30" s="23"/>
      <c r="R30" s="23"/>
    </row>
  </sheetData>
  <mergeCells count="12">
    <mergeCell ref="B29:R29"/>
    <mergeCell ref="B30:R30"/>
    <mergeCell ref="O4:Q4"/>
    <mergeCell ref="R4:R5"/>
    <mergeCell ref="B26:R26"/>
    <mergeCell ref="B27:R27"/>
    <mergeCell ref="B28:R28"/>
    <mergeCell ref="B4:B5"/>
    <mergeCell ref="C4:E4"/>
    <mergeCell ref="F4:H4"/>
    <mergeCell ref="I4:K4"/>
    <mergeCell ref="L4:N4"/>
  </mergeCells>
  <pageMargins left="0.7" right="0.7" top="0.75" bottom="0.75" header="0.3" footer="0.3"/>
  <pageSetup paperSize="9" scale="50" fitToWidth="0" fitToHeight="0"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6D4FF"/>
  </sheetPr>
  <dimension ref="B1:I20"/>
  <sheetViews>
    <sheetView showGridLines="0" workbookViewId="0"/>
  </sheetViews>
  <sheetFormatPr baseColWidth="10" defaultRowHeight="12.75" x14ac:dyDescent="0.2"/>
  <cols>
    <col min="1" max="1" width="2.5703125" customWidth="1"/>
    <col min="2" max="2" width="10.7109375" customWidth="1"/>
    <col min="3" max="9" width="18.7109375" customWidth="1"/>
  </cols>
  <sheetData>
    <row r="1" spans="2:9" ht="18" x14ac:dyDescent="0.25">
      <c r="B1" s="3" t="s">
        <v>22</v>
      </c>
    </row>
    <row r="4" spans="2:9" x14ac:dyDescent="0.2">
      <c r="B4" s="24" t="s">
        <v>450</v>
      </c>
      <c r="C4" s="24" t="s">
        <v>530</v>
      </c>
      <c r="D4" s="24" t="s">
        <v>530</v>
      </c>
      <c r="E4" s="24" t="s">
        <v>530</v>
      </c>
      <c r="F4" s="24" t="s">
        <v>530</v>
      </c>
      <c r="G4" s="24" t="s">
        <v>530</v>
      </c>
      <c r="H4" s="24" t="s">
        <v>530</v>
      </c>
      <c r="I4" s="24" t="s">
        <v>530</v>
      </c>
    </row>
    <row r="5" spans="2:9" ht="42" customHeight="1" x14ac:dyDescent="0.2">
      <c r="B5" s="24" t="s">
        <v>450</v>
      </c>
      <c r="C5" s="10" t="s">
        <v>531</v>
      </c>
      <c r="D5" s="10" t="s">
        <v>532</v>
      </c>
      <c r="E5" s="10" t="s">
        <v>533</v>
      </c>
      <c r="F5" s="10" t="s">
        <v>534</v>
      </c>
      <c r="G5" s="10" t="s">
        <v>535</v>
      </c>
      <c r="H5" s="10" t="s">
        <v>536</v>
      </c>
      <c r="I5" s="10" t="s">
        <v>408</v>
      </c>
    </row>
    <row r="6" spans="2:9" x14ac:dyDescent="0.2">
      <c r="B6" s="11">
        <v>2012</v>
      </c>
      <c r="C6" s="12">
        <v>37152283</v>
      </c>
      <c r="D6" s="12">
        <v>9141751</v>
      </c>
      <c r="E6" s="12">
        <v>1040410</v>
      </c>
      <c r="F6" s="12">
        <v>2059372</v>
      </c>
      <c r="G6" s="12">
        <v>29032682</v>
      </c>
      <c r="H6" s="12">
        <v>4954052</v>
      </c>
      <c r="I6" s="12">
        <v>1852470</v>
      </c>
    </row>
    <row r="7" spans="2:9" x14ac:dyDescent="0.2">
      <c r="B7" s="11">
        <v>2013</v>
      </c>
      <c r="C7" s="12">
        <v>44039180</v>
      </c>
      <c r="D7" s="12">
        <v>8759994</v>
      </c>
      <c r="E7" s="12">
        <v>1224670</v>
      </c>
      <c r="F7" s="12">
        <v>1661482</v>
      </c>
      <c r="G7" s="12">
        <v>30565675</v>
      </c>
      <c r="H7" s="12">
        <v>3948796</v>
      </c>
      <c r="I7" s="12">
        <v>-464633</v>
      </c>
    </row>
    <row r="8" spans="2:9" x14ac:dyDescent="0.2">
      <c r="B8" s="11">
        <v>2014</v>
      </c>
      <c r="C8" s="12">
        <v>50187750</v>
      </c>
      <c r="D8" s="12">
        <v>13412199</v>
      </c>
      <c r="E8" s="12">
        <v>1992089</v>
      </c>
      <c r="F8" s="12">
        <v>1536882</v>
      </c>
      <c r="G8" s="12">
        <v>32143070</v>
      </c>
      <c r="H8" s="12">
        <v>4868279</v>
      </c>
      <c r="I8" s="12">
        <v>726303</v>
      </c>
    </row>
    <row r="9" spans="2:9" x14ac:dyDescent="0.2">
      <c r="B9" s="11">
        <v>2015</v>
      </c>
      <c r="C9" s="12">
        <v>56662663</v>
      </c>
      <c r="D9" s="12">
        <v>13846989</v>
      </c>
      <c r="E9" s="12">
        <v>2005122</v>
      </c>
      <c r="F9" s="12">
        <v>1929146</v>
      </c>
      <c r="G9" s="12">
        <v>33880263</v>
      </c>
      <c r="H9" s="12">
        <v>4034456</v>
      </c>
      <c r="I9" s="12">
        <v>415221</v>
      </c>
    </row>
    <row r="10" spans="2:9" x14ac:dyDescent="0.2">
      <c r="B10" s="11">
        <v>2016</v>
      </c>
      <c r="C10" s="12">
        <v>62402536</v>
      </c>
      <c r="D10" s="12">
        <v>13863636</v>
      </c>
      <c r="E10" s="12">
        <v>2084891</v>
      </c>
      <c r="F10" s="12">
        <v>2674814</v>
      </c>
      <c r="G10" s="12">
        <v>35389496</v>
      </c>
      <c r="H10" s="12">
        <v>4140448</v>
      </c>
      <c r="I10" s="12">
        <v>2374828</v>
      </c>
    </row>
    <row r="11" spans="2:9" x14ac:dyDescent="0.2">
      <c r="B11" s="11">
        <v>2017</v>
      </c>
      <c r="C11" s="12">
        <v>67906769</v>
      </c>
      <c r="D11" s="12">
        <v>15931437</v>
      </c>
      <c r="E11" s="12">
        <v>2073885</v>
      </c>
      <c r="F11" s="12">
        <v>2780819</v>
      </c>
      <c r="G11" s="12">
        <v>37925812</v>
      </c>
      <c r="H11" s="12">
        <v>5004505</v>
      </c>
      <c r="I11" s="12">
        <v>2513752</v>
      </c>
    </row>
    <row r="12" spans="2:9" x14ac:dyDescent="0.2">
      <c r="B12" s="11">
        <v>2018</v>
      </c>
      <c r="C12" s="12">
        <v>74340809</v>
      </c>
      <c r="D12" s="12">
        <v>16537499</v>
      </c>
      <c r="E12" s="12">
        <v>2209966</v>
      </c>
      <c r="F12" s="12">
        <v>2895808</v>
      </c>
      <c r="G12" s="12">
        <v>39373176</v>
      </c>
      <c r="H12" s="12">
        <v>3917925</v>
      </c>
      <c r="I12" s="12">
        <v>1942072</v>
      </c>
    </row>
    <row r="13" spans="2:9" x14ac:dyDescent="0.2">
      <c r="B13" s="11">
        <v>2019</v>
      </c>
      <c r="C13" s="12">
        <v>79918213</v>
      </c>
      <c r="D13" s="12">
        <v>17472444</v>
      </c>
      <c r="E13" s="12">
        <v>2330082</v>
      </c>
      <c r="F13" s="12">
        <v>3821551</v>
      </c>
      <c r="G13" s="12">
        <v>43469151</v>
      </c>
      <c r="H13" s="12">
        <v>4446651</v>
      </c>
      <c r="I13" s="12">
        <v>-800371</v>
      </c>
    </row>
    <row r="14" spans="2:9" x14ac:dyDescent="0.2">
      <c r="B14" s="11">
        <v>2020</v>
      </c>
      <c r="C14" s="12">
        <v>90991455</v>
      </c>
      <c r="D14" s="12">
        <v>15427291</v>
      </c>
      <c r="E14" s="12">
        <v>2408445</v>
      </c>
      <c r="F14" s="12">
        <v>3339332</v>
      </c>
      <c r="G14" s="12">
        <v>39551482</v>
      </c>
      <c r="H14" s="12">
        <v>3792066</v>
      </c>
      <c r="I14" s="12">
        <v>204870</v>
      </c>
    </row>
    <row r="15" spans="2:9" x14ac:dyDescent="0.2">
      <c r="B15" s="11">
        <v>2021</v>
      </c>
      <c r="C15" s="12">
        <v>112106578</v>
      </c>
      <c r="D15" s="12">
        <v>15225970</v>
      </c>
      <c r="E15" s="12">
        <v>2135547</v>
      </c>
      <c r="F15" s="12">
        <v>3738707</v>
      </c>
      <c r="G15" s="12">
        <v>25987862</v>
      </c>
      <c r="H15" s="12">
        <v>3431722</v>
      </c>
      <c r="I15" s="12">
        <v>284937</v>
      </c>
    </row>
    <row r="16" spans="2:9" x14ac:dyDescent="0.2">
      <c r="B16" s="11">
        <v>2022</v>
      </c>
      <c r="C16" s="12">
        <v>128398380</v>
      </c>
      <c r="D16" s="12">
        <v>14503485</v>
      </c>
      <c r="E16" s="12">
        <v>2220761</v>
      </c>
      <c r="F16" s="12">
        <v>3785455</v>
      </c>
      <c r="G16" s="12">
        <v>18564598</v>
      </c>
      <c r="H16" s="12">
        <v>5184705</v>
      </c>
      <c r="I16" s="12">
        <v>1552298</v>
      </c>
    </row>
    <row r="17" spans="2:9" x14ac:dyDescent="0.2">
      <c r="B17" s="11">
        <v>2023</v>
      </c>
      <c r="C17" s="12">
        <v>143206988</v>
      </c>
      <c r="D17" s="12">
        <v>14864557</v>
      </c>
      <c r="E17" s="12">
        <v>2162398</v>
      </c>
      <c r="F17" s="12">
        <v>5299764</v>
      </c>
      <c r="G17" s="12">
        <v>17292322</v>
      </c>
      <c r="H17" s="12">
        <v>6695137</v>
      </c>
      <c r="I17" s="12">
        <v>-231975</v>
      </c>
    </row>
    <row r="18" spans="2:9" x14ac:dyDescent="0.2">
      <c r="B18" s="14">
        <v>2024</v>
      </c>
      <c r="C18" s="15">
        <v>168555556</v>
      </c>
      <c r="D18" s="15">
        <v>17149331</v>
      </c>
      <c r="E18" s="15">
        <v>2808321</v>
      </c>
      <c r="F18" s="15">
        <v>5162198</v>
      </c>
      <c r="G18" s="15">
        <v>17793529</v>
      </c>
      <c r="H18" s="15">
        <v>6354054</v>
      </c>
      <c r="I18" s="15">
        <v>-4130806</v>
      </c>
    </row>
    <row r="20" spans="2:9" x14ac:dyDescent="0.2">
      <c r="B20" s="22" t="s">
        <v>537</v>
      </c>
      <c r="C20" s="23"/>
      <c r="D20" s="23"/>
      <c r="E20" s="23"/>
      <c r="F20" s="23"/>
      <c r="G20" s="23"/>
      <c r="H20" s="23"/>
      <c r="I20" s="23"/>
    </row>
  </sheetData>
  <mergeCells count="3">
    <mergeCell ref="B4:B5"/>
    <mergeCell ref="C4:I4"/>
    <mergeCell ref="B20:I20"/>
  </mergeCells>
  <pageMargins left="0.7" right="0.7" top="0.75" bottom="0.75" header="0.3" footer="0.3"/>
  <pageSetup paperSize="9" scale="50" fitToWidth="0" fitToHeight="0" orientation="landscape"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6D4FF"/>
  </sheetPr>
  <dimension ref="B1:O14"/>
  <sheetViews>
    <sheetView showGridLines="0" workbookViewId="0"/>
  </sheetViews>
  <sheetFormatPr baseColWidth="10" defaultRowHeight="12.75" x14ac:dyDescent="0.2"/>
  <cols>
    <col min="1" max="1" width="2.5703125" customWidth="1"/>
    <col min="2" max="2" width="35" customWidth="1"/>
    <col min="3" max="15" width="7.7109375" customWidth="1"/>
  </cols>
  <sheetData>
    <row r="1" spans="2:15" ht="18" x14ac:dyDescent="0.25">
      <c r="B1" s="3" t="s">
        <v>23</v>
      </c>
    </row>
    <row r="4" spans="2:15" x14ac:dyDescent="0.2">
      <c r="B4" s="25" t="s">
        <v>410</v>
      </c>
      <c r="C4" s="24" t="s">
        <v>411</v>
      </c>
      <c r="D4" s="24" t="s">
        <v>411</v>
      </c>
      <c r="E4" s="24" t="s">
        <v>411</v>
      </c>
      <c r="F4" s="24" t="s">
        <v>411</v>
      </c>
      <c r="G4" s="24" t="s">
        <v>411</v>
      </c>
      <c r="H4" s="24" t="s">
        <v>411</v>
      </c>
      <c r="I4" s="24" t="s">
        <v>411</v>
      </c>
      <c r="J4" s="24" t="s">
        <v>411</v>
      </c>
      <c r="K4" s="24" t="s">
        <v>411</v>
      </c>
      <c r="L4" s="24" t="s">
        <v>411</v>
      </c>
      <c r="M4" s="24" t="s">
        <v>411</v>
      </c>
      <c r="N4" s="24" t="s">
        <v>411</v>
      </c>
      <c r="O4" s="24" t="s">
        <v>411</v>
      </c>
    </row>
    <row r="5" spans="2:15" x14ac:dyDescent="0.2">
      <c r="B5" s="25" t="s">
        <v>410</v>
      </c>
      <c r="C5" s="10">
        <v>2012</v>
      </c>
      <c r="D5" s="10">
        <v>2013</v>
      </c>
      <c r="E5" s="10">
        <v>2014</v>
      </c>
      <c r="F5" s="10">
        <v>2015</v>
      </c>
      <c r="G5" s="10">
        <v>2016</v>
      </c>
      <c r="H5" s="10">
        <v>2017</v>
      </c>
      <c r="I5" s="10">
        <v>2018</v>
      </c>
      <c r="J5" s="10">
        <v>2019</v>
      </c>
      <c r="K5" s="10">
        <v>2020</v>
      </c>
      <c r="L5" s="10">
        <v>2021</v>
      </c>
      <c r="M5" s="10">
        <v>2022</v>
      </c>
      <c r="N5" s="10">
        <v>2023</v>
      </c>
      <c r="O5" s="10">
        <v>2024</v>
      </c>
    </row>
    <row r="6" spans="2:15" x14ac:dyDescent="0.2">
      <c r="B6" s="18" t="s">
        <v>538</v>
      </c>
      <c r="C6" s="12">
        <v>318.39999999999998</v>
      </c>
      <c r="D6" s="12">
        <v>337.36</v>
      </c>
      <c r="E6" s="12">
        <v>375.23</v>
      </c>
      <c r="F6" s="12">
        <v>388.61</v>
      </c>
      <c r="G6" s="12">
        <v>406.43</v>
      </c>
      <c r="H6" s="12">
        <v>463.65</v>
      </c>
      <c r="I6" s="12">
        <v>474.29</v>
      </c>
      <c r="J6" s="12">
        <v>507.56</v>
      </c>
      <c r="K6" s="12">
        <v>519.54999999999995</v>
      </c>
      <c r="L6" s="12">
        <v>540.74</v>
      </c>
      <c r="M6" s="12">
        <v>544.25</v>
      </c>
      <c r="N6" s="12">
        <v>557.30999999999995</v>
      </c>
      <c r="O6" s="12">
        <v>613.78</v>
      </c>
    </row>
    <row r="7" spans="2:15" x14ac:dyDescent="0.2">
      <c r="B7" s="18" t="s">
        <v>539</v>
      </c>
      <c r="C7" s="12">
        <v>223.59</v>
      </c>
      <c r="D7" s="12">
        <v>235.12</v>
      </c>
      <c r="E7" s="12">
        <v>230.26</v>
      </c>
      <c r="F7" s="12">
        <v>238.79</v>
      </c>
      <c r="G7" s="12">
        <v>282.95999999999998</v>
      </c>
      <c r="H7" s="12">
        <v>312.39</v>
      </c>
      <c r="I7" s="12">
        <v>346.19</v>
      </c>
      <c r="J7" s="12">
        <v>393.29</v>
      </c>
      <c r="K7" s="12">
        <v>378.49</v>
      </c>
      <c r="L7" s="12">
        <v>392.99</v>
      </c>
      <c r="M7" s="12">
        <v>431.14</v>
      </c>
      <c r="N7" s="12">
        <v>444.3</v>
      </c>
      <c r="O7" s="12">
        <v>458.54</v>
      </c>
    </row>
    <row r="8" spans="2:15" x14ac:dyDescent="0.2">
      <c r="B8" s="18" t="s">
        <v>540</v>
      </c>
      <c r="C8" s="12">
        <v>51.89</v>
      </c>
      <c r="D8" s="12">
        <v>59.77</v>
      </c>
      <c r="E8" s="12">
        <v>151.6</v>
      </c>
      <c r="F8" s="12">
        <v>163.69</v>
      </c>
      <c r="G8" s="12">
        <v>164.21</v>
      </c>
      <c r="H8" s="12">
        <v>192.74</v>
      </c>
      <c r="I8" s="12">
        <v>194.82</v>
      </c>
      <c r="J8" s="12">
        <v>213.14</v>
      </c>
      <c r="K8" s="12">
        <v>227.02</v>
      </c>
      <c r="L8" s="12">
        <v>237.92</v>
      </c>
      <c r="M8" s="12">
        <v>254.24</v>
      </c>
      <c r="N8" s="12">
        <v>246.58</v>
      </c>
      <c r="O8" s="12">
        <v>304.45</v>
      </c>
    </row>
    <row r="9" spans="2:15" x14ac:dyDescent="0.2">
      <c r="B9" s="18" t="s">
        <v>541</v>
      </c>
      <c r="C9" s="12">
        <v>100.59</v>
      </c>
      <c r="D9" s="12">
        <v>94.81</v>
      </c>
      <c r="E9" s="12">
        <v>87.14</v>
      </c>
      <c r="F9" s="12">
        <v>89.8</v>
      </c>
      <c r="G9" s="12">
        <v>93.21</v>
      </c>
      <c r="H9" s="12">
        <v>104.97</v>
      </c>
      <c r="I9" s="12">
        <v>125.46</v>
      </c>
      <c r="J9" s="12">
        <v>103.45</v>
      </c>
      <c r="K9" s="12">
        <v>115.36</v>
      </c>
      <c r="L9" s="12">
        <v>107.12</v>
      </c>
      <c r="M9" s="12">
        <v>133.12</v>
      </c>
      <c r="N9" s="12">
        <v>143.72999999999999</v>
      </c>
      <c r="O9" s="12">
        <v>228.52</v>
      </c>
    </row>
    <row r="10" spans="2:15" x14ac:dyDescent="0.2">
      <c r="B10" s="18" t="s">
        <v>542</v>
      </c>
      <c r="C10" s="12">
        <v>59.18</v>
      </c>
      <c r="D10" s="12">
        <v>57.8</v>
      </c>
      <c r="E10" s="12">
        <v>85.37</v>
      </c>
      <c r="F10" s="12">
        <v>90.62</v>
      </c>
      <c r="G10" s="12">
        <v>98.47</v>
      </c>
      <c r="H10" s="12">
        <v>112.7</v>
      </c>
      <c r="I10" s="12">
        <v>105.04</v>
      </c>
      <c r="J10" s="12">
        <v>120.56</v>
      </c>
      <c r="K10" s="12">
        <v>130.86000000000001</v>
      </c>
      <c r="L10" s="12">
        <v>138.63</v>
      </c>
      <c r="M10" s="12">
        <v>155.46</v>
      </c>
      <c r="N10" s="12">
        <v>152.29</v>
      </c>
      <c r="O10" s="12">
        <v>185.71</v>
      </c>
    </row>
    <row r="11" spans="2:15" x14ac:dyDescent="0.2">
      <c r="B11" s="18" t="s">
        <v>543</v>
      </c>
      <c r="C11" s="12">
        <v>24.09</v>
      </c>
      <c r="D11" s="12">
        <v>37.36</v>
      </c>
      <c r="E11" s="12">
        <v>48.89</v>
      </c>
      <c r="F11" s="12">
        <v>63.3</v>
      </c>
      <c r="G11" s="12">
        <v>85.18</v>
      </c>
      <c r="H11" s="12">
        <v>106.86</v>
      </c>
      <c r="I11" s="12">
        <v>105.13</v>
      </c>
      <c r="J11" s="12">
        <v>122.92</v>
      </c>
      <c r="K11" s="12">
        <v>132.41</v>
      </c>
      <c r="L11" s="12">
        <v>142.07</v>
      </c>
      <c r="M11" s="12">
        <v>107.23</v>
      </c>
      <c r="N11" s="12">
        <v>120.15</v>
      </c>
      <c r="O11" s="12">
        <v>136.54</v>
      </c>
    </row>
    <row r="12" spans="2:15" x14ac:dyDescent="0.2">
      <c r="B12" s="19" t="s">
        <v>544</v>
      </c>
      <c r="C12" s="15">
        <v>31.68</v>
      </c>
      <c r="D12" s="15">
        <v>29.8</v>
      </c>
      <c r="E12" s="15">
        <v>29.65</v>
      </c>
      <c r="F12" s="15">
        <v>31.45</v>
      </c>
      <c r="G12" s="15">
        <v>30.11</v>
      </c>
      <c r="H12" s="15">
        <v>23.28</v>
      </c>
      <c r="I12" s="15">
        <v>20.99</v>
      </c>
      <c r="J12" s="15">
        <v>30.44</v>
      </c>
      <c r="K12" s="15">
        <v>28.12</v>
      </c>
      <c r="L12" s="15">
        <v>27.79</v>
      </c>
      <c r="M12" s="15">
        <v>36.57</v>
      </c>
      <c r="N12" s="15">
        <v>31.45</v>
      </c>
      <c r="O12" s="15">
        <v>31.43</v>
      </c>
    </row>
    <row r="14" spans="2:15" x14ac:dyDescent="0.2">
      <c r="B14" s="22" t="s">
        <v>17</v>
      </c>
      <c r="C14" s="23"/>
      <c r="D14" s="23"/>
      <c r="E14" s="23"/>
      <c r="F14" s="23"/>
      <c r="G14" s="23"/>
      <c r="H14" s="23"/>
      <c r="I14" s="23"/>
      <c r="J14" s="23"/>
      <c r="K14" s="23"/>
      <c r="L14" s="23"/>
      <c r="M14" s="23"/>
      <c r="N14" s="23"/>
      <c r="O14" s="23"/>
    </row>
  </sheetData>
  <mergeCells count="3">
    <mergeCell ref="B4:B5"/>
    <mergeCell ref="C4:O4"/>
    <mergeCell ref="B14:O14"/>
  </mergeCells>
  <pageMargins left="0.7" right="0.7" top="0.75" bottom="0.75" header="0.3" footer="0.3"/>
  <pageSetup paperSize="9" scale="50" fitToWidth="0" fitToHeight="0" orientation="landscape"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A81F"/>
  </sheetPr>
  <dimension ref="B1:B17"/>
  <sheetViews>
    <sheetView showGridLines="0" workbookViewId="0"/>
  </sheetViews>
  <sheetFormatPr baseColWidth="10" defaultRowHeight="12.75" x14ac:dyDescent="0.2"/>
  <cols>
    <col min="1" max="1" width="2.5703125" customWidth="1"/>
    <col min="2" max="2" width="100.7109375" customWidth="1"/>
  </cols>
  <sheetData>
    <row r="1" spans="2:2" ht="18" x14ac:dyDescent="0.25">
      <c r="B1" s="3" t="s">
        <v>25</v>
      </c>
    </row>
    <row r="4" spans="2:2" x14ac:dyDescent="0.2">
      <c r="B4" s="20" t="s">
        <v>545</v>
      </c>
    </row>
    <row r="5" spans="2:2" ht="102" x14ac:dyDescent="0.2">
      <c r="B5" s="20" t="s">
        <v>546</v>
      </c>
    </row>
    <row r="6" spans="2:2" x14ac:dyDescent="0.2">
      <c r="B6" s="20" t="s">
        <v>17</v>
      </c>
    </row>
    <row r="7" spans="2:2" x14ac:dyDescent="0.2">
      <c r="B7" s="20" t="s">
        <v>547</v>
      </c>
    </row>
    <row r="8" spans="2:2" ht="51" x14ac:dyDescent="0.2">
      <c r="B8" s="20" t="s">
        <v>548</v>
      </c>
    </row>
    <row r="9" spans="2:2" x14ac:dyDescent="0.2">
      <c r="B9" s="20" t="s">
        <v>17</v>
      </c>
    </row>
    <row r="10" spans="2:2" x14ac:dyDescent="0.2">
      <c r="B10" s="20" t="s">
        <v>549</v>
      </c>
    </row>
    <row r="11" spans="2:2" x14ac:dyDescent="0.2">
      <c r="B11" s="20" t="s">
        <v>550</v>
      </c>
    </row>
    <row r="12" spans="2:2" x14ac:dyDescent="0.2">
      <c r="B12" s="20" t="s">
        <v>17</v>
      </c>
    </row>
    <row r="13" spans="2:2" x14ac:dyDescent="0.2">
      <c r="B13" s="20" t="s">
        <v>551</v>
      </c>
    </row>
    <row r="14" spans="2:2" ht="38.25" x14ac:dyDescent="0.2">
      <c r="B14" s="20" t="s">
        <v>552</v>
      </c>
    </row>
    <row r="15" spans="2:2" x14ac:dyDescent="0.2">
      <c r="B15" s="20" t="s">
        <v>17</v>
      </c>
    </row>
    <row r="16" spans="2:2" x14ac:dyDescent="0.2">
      <c r="B16" s="20" t="s">
        <v>553</v>
      </c>
    </row>
    <row r="17" spans="2:2" ht="38.25" x14ac:dyDescent="0.2">
      <c r="B17" s="20" t="s">
        <v>554</v>
      </c>
    </row>
  </sheetData>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I26"/>
  <sheetViews>
    <sheetView showGridLines="0" workbookViewId="0"/>
  </sheetViews>
  <sheetFormatPr baseColWidth="10" defaultRowHeight="12.75" x14ac:dyDescent="0.2"/>
  <cols>
    <col min="1" max="1" width="2.5703125" customWidth="1"/>
    <col min="2" max="2" width="6.5703125" customWidth="1"/>
    <col min="3" max="3" width="13.28515625" customWidth="1"/>
    <col min="4" max="4" width="17.42578125" customWidth="1"/>
    <col min="5" max="5" width="11.140625" customWidth="1"/>
    <col min="6" max="6" width="12.140625" customWidth="1"/>
    <col min="7" max="7" width="19.28515625" customWidth="1"/>
    <col min="8" max="8" width="17.5703125" customWidth="1"/>
    <col min="9" max="9" width="16.5703125" customWidth="1"/>
  </cols>
  <sheetData>
    <row r="1" spans="2:9" ht="18" x14ac:dyDescent="0.25">
      <c r="B1" s="3" t="s">
        <v>5</v>
      </c>
    </row>
    <row r="4" spans="2:9" ht="27" x14ac:dyDescent="0.2">
      <c r="B4" s="9" t="s">
        <v>26</v>
      </c>
      <c r="C4" s="10" t="s">
        <v>27</v>
      </c>
      <c r="D4" s="10" t="s">
        <v>28</v>
      </c>
      <c r="E4" s="10" t="s">
        <v>29</v>
      </c>
      <c r="F4" s="10" t="s">
        <v>30</v>
      </c>
      <c r="G4" s="10" t="s">
        <v>31</v>
      </c>
      <c r="H4" s="10" t="s">
        <v>32</v>
      </c>
      <c r="I4" s="10" t="s">
        <v>33</v>
      </c>
    </row>
    <row r="5" spans="2:9" x14ac:dyDescent="0.2">
      <c r="B5" s="11">
        <v>2006</v>
      </c>
      <c r="C5" s="12">
        <v>88</v>
      </c>
      <c r="D5" s="12">
        <v>5402</v>
      </c>
      <c r="E5" s="12">
        <v>1411</v>
      </c>
      <c r="F5" s="12">
        <v>3805</v>
      </c>
      <c r="G5" s="13" t="s">
        <v>34</v>
      </c>
      <c r="H5" s="12">
        <v>1849</v>
      </c>
      <c r="I5" s="13" t="s">
        <v>53</v>
      </c>
    </row>
    <row r="6" spans="2:9" x14ac:dyDescent="0.2">
      <c r="B6" s="11">
        <v>2007</v>
      </c>
      <c r="C6" s="12">
        <v>99</v>
      </c>
      <c r="D6" s="12">
        <v>5856</v>
      </c>
      <c r="E6" s="12">
        <v>1545</v>
      </c>
      <c r="F6" s="12">
        <v>4171</v>
      </c>
      <c r="G6" s="13" t="s">
        <v>35</v>
      </c>
      <c r="H6" s="12">
        <v>2065</v>
      </c>
      <c r="I6" s="13" t="s">
        <v>54</v>
      </c>
    </row>
    <row r="7" spans="2:9" x14ac:dyDescent="0.2">
      <c r="B7" s="11">
        <v>2008</v>
      </c>
      <c r="C7" s="12">
        <v>99</v>
      </c>
      <c r="D7" s="12">
        <v>5897</v>
      </c>
      <c r="E7" s="12">
        <v>1443</v>
      </c>
      <c r="F7" s="12">
        <v>4264</v>
      </c>
      <c r="G7" s="13" t="s">
        <v>36</v>
      </c>
      <c r="H7" s="12">
        <v>2082</v>
      </c>
      <c r="I7" s="13" t="s">
        <v>55</v>
      </c>
    </row>
    <row r="8" spans="2:9" x14ac:dyDescent="0.2">
      <c r="B8" s="11">
        <v>2009</v>
      </c>
      <c r="C8" s="12">
        <v>100</v>
      </c>
      <c r="D8" s="12">
        <v>6056</v>
      </c>
      <c r="E8" s="12">
        <v>1549</v>
      </c>
      <c r="F8" s="12">
        <v>4296</v>
      </c>
      <c r="G8" s="13" t="s">
        <v>37</v>
      </c>
      <c r="H8" s="12">
        <v>2097</v>
      </c>
      <c r="I8" s="13" t="s">
        <v>56</v>
      </c>
    </row>
    <row r="9" spans="2:9" x14ac:dyDescent="0.2">
      <c r="B9" s="11">
        <v>2010</v>
      </c>
      <c r="C9" s="12">
        <v>98</v>
      </c>
      <c r="D9" s="12">
        <v>5953</v>
      </c>
      <c r="E9" s="12">
        <v>1546</v>
      </c>
      <c r="F9" s="12">
        <v>4272</v>
      </c>
      <c r="G9" s="13" t="s">
        <v>38</v>
      </c>
      <c r="H9" s="12">
        <v>2091</v>
      </c>
      <c r="I9" s="13" t="s">
        <v>57</v>
      </c>
    </row>
    <row r="10" spans="2:9" x14ac:dyDescent="0.2">
      <c r="B10" s="11">
        <v>2011</v>
      </c>
      <c r="C10" s="12">
        <v>98</v>
      </c>
      <c r="D10" s="12">
        <v>5992</v>
      </c>
      <c r="E10" s="12">
        <v>1578</v>
      </c>
      <c r="F10" s="12">
        <v>4220</v>
      </c>
      <c r="G10" s="13" t="s">
        <v>39</v>
      </c>
      <c r="H10" s="12">
        <v>2108</v>
      </c>
      <c r="I10" s="13" t="s">
        <v>58</v>
      </c>
    </row>
    <row r="11" spans="2:9" x14ac:dyDescent="0.2">
      <c r="B11" s="11">
        <v>2012</v>
      </c>
      <c r="C11" s="12">
        <v>98</v>
      </c>
      <c r="D11" s="12">
        <v>6066</v>
      </c>
      <c r="E11" s="12">
        <v>1656</v>
      </c>
      <c r="F11" s="12">
        <v>4171</v>
      </c>
      <c r="G11" s="13" t="s">
        <v>40</v>
      </c>
      <c r="H11" s="12">
        <v>2122</v>
      </c>
      <c r="I11" s="13" t="s">
        <v>59</v>
      </c>
    </row>
    <row r="12" spans="2:9" x14ac:dyDescent="0.2">
      <c r="B12" s="11">
        <v>2013</v>
      </c>
      <c r="C12" s="12">
        <v>101</v>
      </c>
      <c r="D12" s="12">
        <v>6173</v>
      </c>
      <c r="E12" s="12">
        <v>1667</v>
      </c>
      <c r="F12" s="12">
        <v>4247</v>
      </c>
      <c r="G12" s="13" t="s">
        <v>41</v>
      </c>
      <c r="H12" s="12">
        <v>2143</v>
      </c>
      <c r="I12" s="13" t="s">
        <v>60</v>
      </c>
    </row>
    <row r="13" spans="2:9" x14ac:dyDescent="0.2">
      <c r="B13" s="11">
        <v>2014</v>
      </c>
      <c r="C13" s="12">
        <v>100</v>
      </c>
      <c r="D13" s="12">
        <v>6171</v>
      </c>
      <c r="E13" s="12">
        <v>1680</v>
      </c>
      <c r="F13" s="12">
        <v>4354</v>
      </c>
      <c r="G13" s="13" t="s">
        <v>42</v>
      </c>
      <c r="H13" s="12">
        <v>2143</v>
      </c>
      <c r="I13" s="13" t="s">
        <v>61</v>
      </c>
    </row>
    <row r="14" spans="2:9" x14ac:dyDescent="0.2">
      <c r="B14" s="11">
        <v>2015</v>
      </c>
      <c r="C14" s="12">
        <v>98</v>
      </c>
      <c r="D14" s="12">
        <v>6348</v>
      </c>
      <c r="E14" s="12">
        <v>1647</v>
      </c>
      <c r="F14" s="12">
        <v>4322</v>
      </c>
      <c r="G14" s="13" t="s">
        <v>43</v>
      </c>
      <c r="H14" s="12">
        <v>2134</v>
      </c>
      <c r="I14" s="13" t="s">
        <v>62</v>
      </c>
    </row>
    <row r="15" spans="2:9" x14ac:dyDescent="0.2">
      <c r="B15" s="11">
        <v>2016</v>
      </c>
      <c r="C15" s="12">
        <v>99</v>
      </c>
      <c r="D15" s="12">
        <v>6505</v>
      </c>
      <c r="E15" s="12">
        <v>1728</v>
      </c>
      <c r="F15" s="12">
        <v>4377</v>
      </c>
      <c r="G15" s="13" t="s">
        <v>44</v>
      </c>
      <c r="H15" s="12">
        <v>2191</v>
      </c>
      <c r="I15" s="13" t="s">
        <v>63</v>
      </c>
    </row>
    <row r="16" spans="2:9" x14ac:dyDescent="0.2">
      <c r="B16" s="11">
        <v>2017</v>
      </c>
      <c r="C16" s="12">
        <v>98</v>
      </c>
      <c r="D16" s="12">
        <v>6627</v>
      </c>
      <c r="E16" s="12">
        <v>1800</v>
      </c>
      <c r="F16" s="12">
        <v>4417</v>
      </c>
      <c r="G16" s="13" t="s">
        <v>45</v>
      </c>
      <c r="H16" s="12">
        <v>2227</v>
      </c>
      <c r="I16" s="13" t="s">
        <v>64</v>
      </c>
    </row>
    <row r="17" spans="2:9" x14ac:dyDescent="0.2">
      <c r="B17" s="11">
        <v>2018</v>
      </c>
      <c r="C17" s="12">
        <v>99</v>
      </c>
      <c r="D17" s="12">
        <v>6799</v>
      </c>
      <c r="E17" s="12">
        <v>1904</v>
      </c>
      <c r="F17" s="12">
        <v>4445</v>
      </c>
      <c r="G17" s="13" t="s">
        <v>46</v>
      </c>
      <c r="H17" s="12">
        <v>2263</v>
      </c>
      <c r="I17" s="13" t="s">
        <v>65</v>
      </c>
    </row>
    <row r="18" spans="2:9" x14ac:dyDescent="0.2">
      <c r="B18" s="11">
        <v>2019</v>
      </c>
      <c r="C18" s="12">
        <v>97</v>
      </c>
      <c r="D18" s="12">
        <v>6806</v>
      </c>
      <c r="E18" s="12">
        <v>1908</v>
      </c>
      <c r="F18" s="12">
        <v>4532</v>
      </c>
      <c r="G18" s="13" t="s">
        <v>47</v>
      </c>
      <c r="H18" s="12">
        <v>2304</v>
      </c>
      <c r="I18" s="13" t="s">
        <v>66</v>
      </c>
    </row>
    <row r="19" spans="2:9" x14ac:dyDescent="0.2">
      <c r="B19" s="11">
        <v>2020</v>
      </c>
      <c r="C19" s="12">
        <v>100</v>
      </c>
      <c r="D19" s="12">
        <v>6843</v>
      </c>
      <c r="E19" s="12">
        <v>1752</v>
      </c>
      <c r="F19" s="12">
        <v>4313</v>
      </c>
      <c r="G19" s="13" t="s">
        <v>48</v>
      </c>
      <c r="H19" s="12">
        <v>2307</v>
      </c>
      <c r="I19" s="13" t="s">
        <v>67</v>
      </c>
    </row>
    <row r="20" spans="2:9" x14ac:dyDescent="0.2">
      <c r="B20" s="11">
        <v>2021</v>
      </c>
      <c r="C20" s="12">
        <v>98</v>
      </c>
      <c r="D20" s="12">
        <v>6788</v>
      </c>
      <c r="E20" s="12">
        <v>1850</v>
      </c>
      <c r="F20" s="12">
        <v>4300</v>
      </c>
      <c r="G20" s="13" t="s">
        <v>49</v>
      </c>
      <c r="H20" s="12">
        <v>2181</v>
      </c>
      <c r="I20" s="13" t="s">
        <v>68</v>
      </c>
    </row>
    <row r="21" spans="2:9" x14ac:dyDescent="0.2">
      <c r="B21" s="11">
        <v>2022</v>
      </c>
      <c r="C21" s="12">
        <v>96</v>
      </c>
      <c r="D21" s="12">
        <v>6813</v>
      </c>
      <c r="E21" s="12">
        <v>1995</v>
      </c>
      <c r="F21" s="12">
        <v>4410</v>
      </c>
      <c r="G21" s="13" t="s">
        <v>50</v>
      </c>
      <c r="H21" s="12">
        <v>2253</v>
      </c>
      <c r="I21" s="13" t="s">
        <v>69</v>
      </c>
    </row>
    <row r="22" spans="2:9" x14ac:dyDescent="0.2">
      <c r="B22" s="11">
        <v>2023</v>
      </c>
      <c r="C22" s="12">
        <v>95</v>
      </c>
      <c r="D22" s="12">
        <v>6763</v>
      </c>
      <c r="E22" s="12">
        <v>2064</v>
      </c>
      <c r="F22" s="12">
        <v>4413</v>
      </c>
      <c r="G22" s="13" t="s">
        <v>51</v>
      </c>
      <c r="H22" s="12">
        <v>2314</v>
      </c>
      <c r="I22" s="13" t="s">
        <v>70</v>
      </c>
    </row>
    <row r="23" spans="2:9" x14ac:dyDescent="0.2">
      <c r="B23" s="14">
        <v>2024</v>
      </c>
      <c r="C23" s="15">
        <v>94</v>
      </c>
      <c r="D23" s="15">
        <v>6823</v>
      </c>
      <c r="E23" s="15">
        <v>2176</v>
      </c>
      <c r="F23" s="15">
        <v>4456</v>
      </c>
      <c r="G23" s="16" t="s">
        <v>52</v>
      </c>
      <c r="H23" s="15">
        <v>2360.527</v>
      </c>
      <c r="I23" s="16" t="s">
        <v>71</v>
      </c>
    </row>
    <row r="25" spans="2:9" x14ac:dyDescent="0.2">
      <c r="B25" s="22" t="s">
        <v>72</v>
      </c>
      <c r="C25" s="23"/>
      <c r="D25" s="23"/>
      <c r="E25" s="23"/>
      <c r="F25" s="23"/>
      <c r="G25" s="23"/>
      <c r="H25" s="23"/>
      <c r="I25" s="23"/>
    </row>
    <row r="26" spans="2:9" x14ac:dyDescent="0.2">
      <c r="B26" s="22" t="s">
        <v>73</v>
      </c>
      <c r="C26" s="23"/>
      <c r="D26" s="23"/>
      <c r="E26" s="23"/>
      <c r="F26" s="23"/>
      <c r="G26" s="23"/>
      <c r="H26" s="23"/>
      <c r="I26" s="23"/>
    </row>
  </sheetData>
  <mergeCells count="2">
    <mergeCell ref="B25:I25"/>
    <mergeCell ref="B26:I26"/>
  </mergeCells>
  <pageMargins left="0.7" right="0.7" top="0.75" bottom="0.75" header="0.3" footer="0.3"/>
  <pageSetup paperSize="9" scale="50" fitToWidth="0"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U11"/>
  <sheetViews>
    <sheetView showGridLines="0" workbookViewId="0"/>
  </sheetViews>
  <sheetFormatPr baseColWidth="10" defaultRowHeight="12.75" x14ac:dyDescent="0.2"/>
  <cols>
    <col min="1" max="1" width="2.5703125" customWidth="1"/>
    <col min="2" max="2" width="28" customWidth="1"/>
    <col min="3" max="15" width="6.7109375" customWidth="1"/>
    <col min="16" max="16" width="7.140625" customWidth="1"/>
    <col min="17" max="21" width="6.7109375" customWidth="1"/>
  </cols>
  <sheetData>
    <row r="1" spans="2:21" ht="18" x14ac:dyDescent="0.25">
      <c r="B1" s="3" t="s">
        <v>6</v>
      </c>
    </row>
    <row r="4" spans="2:21" ht="14.25" x14ac:dyDescent="0.2">
      <c r="B4" s="17" t="s">
        <v>74</v>
      </c>
      <c r="C4" s="10">
        <v>2006</v>
      </c>
      <c r="D4" s="10">
        <v>2007</v>
      </c>
      <c r="E4" s="10">
        <v>2008</v>
      </c>
      <c r="F4" s="10">
        <v>2009</v>
      </c>
      <c r="G4" s="10">
        <v>2010</v>
      </c>
      <c r="H4" s="10">
        <v>2011</v>
      </c>
      <c r="I4" s="10">
        <v>2012</v>
      </c>
      <c r="J4" s="10">
        <v>2013</v>
      </c>
      <c r="K4" s="10">
        <v>2014</v>
      </c>
      <c r="L4" s="10">
        <v>2015</v>
      </c>
      <c r="M4" s="10">
        <v>2016</v>
      </c>
      <c r="N4" s="10">
        <v>2017</v>
      </c>
      <c r="O4" s="10">
        <v>2018</v>
      </c>
      <c r="P4" s="10" t="s">
        <v>75</v>
      </c>
      <c r="Q4" s="10">
        <v>2020</v>
      </c>
      <c r="R4" s="10">
        <v>2021</v>
      </c>
      <c r="S4" s="10">
        <v>2022</v>
      </c>
      <c r="T4" s="10">
        <v>2023</v>
      </c>
      <c r="U4" s="10">
        <v>2024</v>
      </c>
    </row>
    <row r="5" spans="2:21" x14ac:dyDescent="0.2">
      <c r="B5" s="18" t="s">
        <v>76</v>
      </c>
      <c r="C5" s="13" t="s">
        <v>79</v>
      </c>
      <c r="D5" s="13" t="s">
        <v>82</v>
      </c>
      <c r="E5" s="13" t="s">
        <v>85</v>
      </c>
      <c r="F5" s="13" t="s">
        <v>88</v>
      </c>
      <c r="G5" s="13" t="s">
        <v>91</v>
      </c>
      <c r="H5" s="13" t="s">
        <v>94</v>
      </c>
      <c r="I5" s="13" t="s">
        <v>97</v>
      </c>
      <c r="J5" s="13" t="s">
        <v>100</v>
      </c>
      <c r="K5" s="13" t="s">
        <v>103</v>
      </c>
      <c r="L5" s="13" t="s">
        <v>105</v>
      </c>
      <c r="M5" s="13" t="s">
        <v>108</v>
      </c>
      <c r="N5" s="13" t="s">
        <v>86</v>
      </c>
      <c r="O5" s="13" t="s">
        <v>94</v>
      </c>
      <c r="P5" s="13" t="s">
        <v>115</v>
      </c>
      <c r="Q5" s="13" t="s">
        <v>118</v>
      </c>
      <c r="R5" s="13" t="s">
        <v>115</v>
      </c>
      <c r="S5" s="13" t="s">
        <v>92</v>
      </c>
      <c r="T5" s="13" t="s">
        <v>92</v>
      </c>
      <c r="U5" s="13" t="s">
        <v>109</v>
      </c>
    </row>
    <row r="6" spans="2:21" x14ac:dyDescent="0.2">
      <c r="B6" s="18" t="s">
        <v>77</v>
      </c>
      <c r="C6" s="13" t="s">
        <v>80</v>
      </c>
      <c r="D6" s="13" t="s">
        <v>83</v>
      </c>
      <c r="E6" s="13" t="s">
        <v>86</v>
      </c>
      <c r="F6" s="13" t="s">
        <v>89</v>
      </c>
      <c r="G6" s="13" t="s">
        <v>92</v>
      </c>
      <c r="H6" s="13" t="s">
        <v>95</v>
      </c>
      <c r="I6" s="13" t="s">
        <v>98</v>
      </c>
      <c r="J6" s="13" t="s">
        <v>101</v>
      </c>
      <c r="K6" s="13" t="s">
        <v>104</v>
      </c>
      <c r="L6" s="13" t="s">
        <v>106</v>
      </c>
      <c r="M6" s="13" t="s">
        <v>109</v>
      </c>
      <c r="N6" s="13" t="s">
        <v>111</v>
      </c>
      <c r="O6" s="13" t="s">
        <v>113</v>
      </c>
      <c r="P6" s="13" t="s">
        <v>116</v>
      </c>
      <c r="Q6" s="13" t="s">
        <v>119</v>
      </c>
      <c r="R6" s="13" t="s">
        <v>120</v>
      </c>
      <c r="S6" s="13" t="s">
        <v>119</v>
      </c>
      <c r="T6" s="13" t="s">
        <v>122</v>
      </c>
      <c r="U6" s="13" t="s">
        <v>123</v>
      </c>
    </row>
    <row r="7" spans="2:21" x14ac:dyDescent="0.2">
      <c r="B7" s="19" t="s">
        <v>78</v>
      </c>
      <c r="C7" s="16" t="s">
        <v>81</v>
      </c>
      <c r="D7" s="16" t="s">
        <v>84</v>
      </c>
      <c r="E7" s="16" t="s">
        <v>87</v>
      </c>
      <c r="F7" s="16" t="s">
        <v>90</v>
      </c>
      <c r="G7" s="16" t="s">
        <v>93</v>
      </c>
      <c r="H7" s="16" t="s">
        <v>96</v>
      </c>
      <c r="I7" s="16" t="s">
        <v>99</v>
      </c>
      <c r="J7" s="16" t="s">
        <v>102</v>
      </c>
      <c r="K7" s="16" t="s">
        <v>102</v>
      </c>
      <c r="L7" s="16" t="s">
        <v>107</v>
      </c>
      <c r="M7" s="16" t="s">
        <v>110</v>
      </c>
      <c r="N7" s="16" t="s">
        <v>112</v>
      </c>
      <c r="O7" s="16" t="s">
        <v>114</v>
      </c>
      <c r="P7" s="16" t="s">
        <v>117</v>
      </c>
      <c r="Q7" s="16" t="s">
        <v>117</v>
      </c>
      <c r="R7" s="16" t="s">
        <v>117</v>
      </c>
      <c r="S7" s="16" t="s">
        <v>121</v>
      </c>
      <c r="T7" s="16" t="s">
        <v>121</v>
      </c>
      <c r="U7" s="16" t="s">
        <v>124</v>
      </c>
    </row>
    <row r="9" spans="2:21" x14ac:dyDescent="0.2">
      <c r="B9" s="22" t="s">
        <v>125</v>
      </c>
      <c r="C9" s="23"/>
      <c r="D9" s="23"/>
      <c r="E9" s="23"/>
      <c r="F9" s="23"/>
      <c r="G9" s="23"/>
      <c r="H9" s="23"/>
      <c r="I9" s="23"/>
      <c r="J9" s="23"/>
      <c r="K9" s="23"/>
      <c r="L9" s="23"/>
      <c r="M9" s="23"/>
      <c r="N9" s="23"/>
      <c r="O9" s="23"/>
      <c r="P9" s="23"/>
      <c r="Q9" s="23"/>
      <c r="R9" s="23"/>
      <c r="S9" s="23"/>
      <c r="T9" s="23"/>
      <c r="U9" s="23"/>
    </row>
    <row r="10" spans="2:21" x14ac:dyDescent="0.2">
      <c r="B10" s="22" t="s">
        <v>126</v>
      </c>
      <c r="C10" s="23"/>
      <c r="D10" s="23"/>
      <c r="E10" s="23"/>
      <c r="F10" s="23"/>
      <c r="G10" s="23"/>
      <c r="H10" s="23"/>
      <c r="I10" s="23"/>
      <c r="J10" s="23"/>
      <c r="K10" s="23"/>
      <c r="L10" s="23"/>
      <c r="M10" s="23"/>
      <c r="N10" s="23"/>
      <c r="O10" s="23"/>
      <c r="P10" s="23"/>
      <c r="Q10" s="23"/>
      <c r="R10" s="23"/>
      <c r="S10" s="23"/>
      <c r="T10" s="23"/>
      <c r="U10" s="23"/>
    </row>
    <row r="11" spans="2:21" x14ac:dyDescent="0.2">
      <c r="B11" s="22" t="s">
        <v>127</v>
      </c>
      <c r="C11" s="23"/>
      <c r="D11" s="23"/>
      <c r="E11" s="23"/>
      <c r="F11" s="23"/>
      <c r="G11" s="23"/>
      <c r="H11" s="23"/>
      <c r="I11" s="23"/>
      <c r="J11" s="23"/>
      <c r="K11" s="23"/>
      <c r="L11" s="23"/>
      <c r="M11" s="23"/>
      <c r="N11" s="23"/>
      <c r="O11" s="23"/>
      <c r="P11" s="23"/>
      <c r="Q11" s="23"/>
      <c r="R11" s="23"/>
      <c r="S11" s="23"/>
      <c r="T11" s="23"/>
      <c r="U11" s="23"/>
    </row>
  </sheetData>
  <mergeCells count="3">
    <mergeCell ref="B9:U9"/>
    <mergeCell ref="B10:U10"/>
    <mergeCell ref="B11:U11"/>
  </mergeCells>
  <pageMargins left="0.7" right="0.7" top="0.75" bottom="0.75" header="0.3" footer="0.3"/>
  <pageSetup paperSize="9" scale="50" fitToWidth="0" fitToHeight="0" orientation="landscape" horizontalDpi="300" verticalDpi="300"/>
  <ignoredErrors>
    <ignoredError sqref="P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K26"/>
  <sheetViews>
    <sheetView showGridLines="0" workbookViewId="0"/>
  </sheetViews>
  <sheetFormatPr baseColWidth="10" defaultRowHeight="12.75" x14ac:dyDescent="0.2"/>
  <cols>
    <col min="1" max="1" width="2.5703125" customWidth="1"/>
    <col min="2" max="2" width="7.7109375" customWidth="1"/>
    <col min="3" max="11" width="10.42578125" customWidth="1"/>
  </cols>
  <sheetData>
    <row r="1" spans="2:11" ht="18" x14ac:dyDescent="0.25">
      <c r="B1" s="3" t="s">
        <v>7</v>
      </c>
    </row>
    <row r="4" spans="2:11" x14ac:dyDescent="0.2">
      <c r="B4" s="24" t="s">
        <v>26</v>
      </c>
      <c r="C4" s="24" t="s">
        <v>128</v>
      </c>
      <c r="D4" s="24" t="s">
        <v>128</v>
      </c>
      <c r="E4" s="24" t="s">
        <v>128</v>
      </c>
      <c r="F4" s="24" t="s">
        <v>128</v>
      </c>
      <c r="G4" s="24" t="s">
        <v>128</v>
      </c>
      <c r="H4" s="24" t="s">
        <v>128</v>
      </c>
      <c r="I4" s="24" t="s">
        <v>128</v>
      </c>
      <c r="J4" s="24" t="s">
        <v>128</v>
      </c>
      <c r="K4" s="24" t="s">
        <v>128</v>
      </c>
    </row>
    <row r="5" spans="2:11" ht="27.95" customHeight="1" x14ac:dyDescent="0.2">
      <c r="B5" s="24" t="s">
        <v>26</v>
      </c>
      <c r="C5" s="10" t="s">
        <v>129</v>
      </c>
      <c r="D5" s="10" t="s">
        <v>130</v>
      </c>
      <c r="E5" s="10" t="s">
        <v>131</v>
      </c>
      <c r="F5" s="10" t="s">
        <v>132</v>
      </c>
      <c r="G5" s="10" t="s">
        <v>133</v>
      </c>
      <c r="H5" s="10" t="s">
        <v>134</v>
      </c>
      <c r="I5" s="10" t="s">
        <v>135</v>
      </c>
      <c r="J5" s="10" t="s">
        <v>136</v>
      </c>
      <c r="K5" s="10" t="s">
        <v>137</v>
      </c>
    </row>
    <row r="6" spans="2:11" x14ac:dyDescent="0.2">
      <c r="B6" s="11">
        <v>2006</v>
      </c>
      <c r="C6" s="12">
        <v>387</v>
      </c>
      <c r="D6" s="12">
        <v>195</v>
      </c>
      <c r="E6" s="12">
        <v>397</v>
      </c>
      <c r="F6" s="12">
        <v>816</v>
      </c>
      <c r="G6" s="12">
        <v>1615</v>
      </c>
      <c r="H6" s="12">
        <v>1904</v>
      </c>
      <c r="I6" s="12">
        <v>1645</v>
      </c>
      <c r="J6" s="12">
        <v>539</v>
      </c>
      <c r="K6" s="12">
        <v>7498</v>
      </c>
    </row>
    <row r="7" spans="2:11" x14ac:dyDescent="0.2">
      <c r="B7" s="11">
        <v>2007</v>
      </c>
      <c r="C7" s="12">
        <v>455</v>
      </c>
      <c r="D7" s="12">
        <v>273</v>
      </c>
      <c r="E7" s="12">
        <v>447</v>
      </c>
      <c r="F7" s="12">
        <v>974</v>
      </c>
      <c r="G7" s="12">
        <v>1930</v>
      </c>
      <c r="H7" s="12">
        <v>2423</v>
      </c>
      <c r="I7" s="12">
        <v>1672</v>
      </c>
      <c r="J7" s="12">
        <v>665</v>
      </c>
      <c r="K7" s="12">
        <v>8839</v>
      </c>
    </row>
    <row r="8" spans="2:11" x14ac:dyDescent="0.2">
      <c r="B8" s="11">
        <v>2008</v>
      </c>
      <c r="C8" s="12">
        <v>421</v>
      </c>
      <c r="D8" s="12">
        <v>280</v>
      </c>
      <c r="E8" s="12">
        <v>476</v>
      </c>
      <c r="F8" s="12">
        <v>962</v>
      </c>
      <c r="G8" s="12">
        <v>1946</v>
      </c>
      <c r="H8" s="12">
        <v>2461</v>
      </c>
      <c r="I8" s="12">
        <v>1602</v>
      </c>
      <c r="J8" s="12">
        <v>687</v>
      </c>
      <c r="K8" s="12">
        <v>8835</v>
      </c>
    </row>
    <row r="9" spans="2:11" x14ac:dyDescent="0.2">
      <c r="B9" s="11">
        <v>2009</v>
      </c>
      <c r="C9" s="12">
        <v>383</v>
      </c>
      <c r="D9" s="12">
        <v>280</v>
      </c>
      <c r="E9" s="12">
        <v>512</v>
      </c>
      <c r="F9" s="12">
        <v>1054</v>
      </c>
      <c r="G9" s="12">
        <v>1986</v>
      </c>
      <c r="H9" s="12">
        <v>2645</v>
      </c>
      <c r="I9" s="12">
        <v>1660</v>
      </c>
      <c r="J9" s="12">
        <v>706</v>
      </c>
      <c r="K9" s="12">
        <v>9226</v>
      </c>
    </row>
    <row r="10" spans="2:11" x14ac:dyDescent="0.2">
      <c r="B10" s="11">
        <v>2010</v>
      </c>
      <c r="C10" s="12">
        <v>401</v>
      </c>
      <c r="D10" s="12">
        <v>280</v>
      </c>
      <c r="E10" s="12">
        <v>502</v>
      </c>
      <c r="F10" s="12">
        <v>997</v>
      </c>
      <c r="G10" s="12">
        <v>1965</v>
      </c>
      <c r="H10" s="12">
        <v>2589</v>
      </c>
      <c r="I10" s="12">
        <v>1760</v>
      </c>
      <c r="J10" s="12">
        <v>703</v>
      </c>
      <c r="K10" s="12">
        <v>9197</v>
      </c>
    </row>
    <row r="11" spans="2:11" x14ac:dyDescent="0.2">
      <c r="B11" s="11">
        <v>2011</v>
      </c>
      <c r="C11" s="12">
        <v>373</v>
      </c>
      <c r="D11" s="12">
        <v>318</v>
      </c>
      <c r="E11" s="12">
        <v>498</v>
      </c>
      <c r="F11" s="12">
        <v>1015</v>
      </c>
      <c r="G11" s="12">
        <v>1910</v>
      </c>
      <c r="H11" s="12">
        <v>2631</v>
      </c>
      <c r="I11" s="12">
        <v>1880</v>
      </c>
      <c r="J11" s="12">
        <v>680</v>
      </c>
      <c r="K11" s="12">
        <v>9305</v>
      </c>
    </row>
    <row r="12" spans="2:11" x14ac:dyDescent="0.2">
      <c r="B12" s="11">
        <v>2012</v>
      </c>
      <c r="C12" s="12">
        <v>395</v>
      </c>
      <c r="D12" s="12">
        <v>337</v>
      </c>
      <c r="E12" s="12">
        <v>529</v>
      </c>
      <c r="F12" s="12">
        <v>1080</v>
      </c>
      <c r="G12" s="12">
        <v>2041</v>
      </c>
      <c r="H12" s="12">
        <v>2694</v>
      </c>
      <c r="I12" s="12">
        <v>2015</v>
      </c>
      <c r="J12" s="12">
        <v>688</v>
      </c>
      <c r="K12" s="12">
        <v>9779</v>
      </c>
    </row>
    <row r="13" spans="2:11" x14ac:dyDescent="0.2">
      <c r="B13" s="11">
        <v>2013</v>
      </c>
      <c r="C13" s="12">
        <v>462</v>
      </c>
      <c r="D13" s="12">
        <v>377</v>
      </c>
      <c r="E13" s="12">
        <v>627</v>
      </c>
      <c r="F13" s="12">
        <v>1081</v>
      </c>
      <c r="G13" s="12">
        <v>2030</v>
      </c>
      <c r="H13" s="12">
        <v>2825</v>
      </c>
      <c r="I13" s="12">
        <v>2075</v>
      </c>
      <c r="J13" s="12">
        <v>678</v>
      </c>
      <c r="K13" s="12">
        <v>10155</v>
      </c>
    </row>
    <row r="14" spans="2:11" x14ac:dyDescent="0.2">
      <c r="B14" s="11">
        <v>2014</v>
      </c>
      <c r="C14" s="12">
        <v>450</v>
      </c>
      <c r="D14" s="12">
        <v>387</v>
      </c>
      <c r="E14" s="12">
        <v>673</v>
      </c>
      <c r="F14" s="12">
        <v>1140</v>
      </c>
      <c r="G14" s="12">
        <v>2016</v>
      </c>
      <c r="H14" s="12">
        <v>2819</v>
      </c>
      <c r="I14" s="12">
        <v>2109</v>
      </c>
      <c r="J14" s="12">
        <v>712</v>
      </c>
      <c r="K14" s="12">
        <v>10306</v>
      </c>
    </row>
    <row r="15" spans="2:11" x14ac:dyDescent="0.2">
      <c r="B15" s="11">
        <v>2015</v>
      </c>
      <c r="C15" s="12">
        <v>441</v>
      </c>
      <c r="D15" s="12">
        <v>383</v>
      </c>
      <c r="E15" s="12">
        <v>671</v>
      </c>
      <c r="F15" s="12">
        <v>1190</v>
      </c>
      <c r="G15" s="12">
        <v>2155</v>
      </c>
      <c r="H15" s="12">
        <v>2811</v>
      </c>
      <c r="I15" s="12">
        <v>2215</v>
      </c>
      <c r="J15" s="12">
        <v>734</v>
      </c>
      <c r="K15" s="12">
        <v>10600</v>
      </c>
    </row>
    <row r="16" spans="2:11" x14ac:dyDescent="0.2">
      <c r="B16" s="11">
        <v>2016</v>
      </c>
      <c r="C16" s="12">
        <v>453</v>
      </c>
      <c r="D16" s="12">
        <v>392</v>
      </c>
      <c r="E16" s="12">
        <v>669</v>
      </c>
      <c r="F16" s="12">
        <v>1189</v>
      </c>
      <c r="G16" s="12">
        <v>2151</v>
      </c>
      <c r="H16" s="12">
        <v>2815</v>
      </c>
      <c r="I16" s="12">
        <v>2188</v>
      </c>
      <c r="J16" s="12">
        <v>777</v>
      </c>
      <c r="K16" s="12">
        <v>10634</v>
      </c>
    </row>
    <row r="17" spans="2:11" x14ac:dyDescent="0.2">
      <c r="B17" s="11">
        <v>2017</v>
      </c>
      <c r="C17" s="12">
        <v>429</v>
      </c>
      <c r="D17" s="12">
        <v>377</v>
      </c>
      <c r="E17" s="12">
        <v>698</v>
      </c>
      <c r="F17" s="12">
        <v>1180</v>
      </c>
      <c r="G17" s="12">
        <v>1952</v>
      </c>
      <c r="H17" s="12">
        <v>2960</v>
      </c>
      <c r="I17" s="12">
        <v>2265</v>
      </c>
      <c r="J17" s="12">
        <v>832</v>
      </c>
      <c r="K17" s="12">
        <v>10693</v>
      </c>
    </row>
    <row r="18" spans="2:11" x14ac:dyDescent="0.2">
      <c r="B18" s="11">
        <v>2018</v>
      </c>
      <c r="C18" s="12">
        <v>447</v>
      </c>
      <c r="D18" s="12">
        <v>379</v>
      </c>
      <c r="E18" s="12">
        <v>717</v>
      </c>
      <c r="F18" s="12">
        <v>1194</v>
      </c>
      <c r="G18" s="12">
        <v>2102</v>
      </c>
      <c r="H18" s="12">
        <v>2878</v>
      </c>
      <c r="I18" s="12">
        <v>2323</v>
      </c>
      <c r="J18" s="12">
        <v>876</v>
      </c>
      <c r="K18" s="12">
        <v>10916</v>
      </c>
    </row>
    <row r="19" spans="2:11" x14ac:dyDescent="0.2">
      <c r="B19" s="11">
        <v>2019</v>
      </c>
      <c r="C19" s="12">
        <v>411</v>
      </c>
      <c r="D19" s="12">
        <v>372</v>
      </c>
      <c r="E19" s="12">
        <v>701</v>
      </c>
      <c r="F19" s="12">
        <v>1265</v>
      </c>
      <c r="G19" s="12">
        <v>2052</v>
      </c>
      <c r="H19" s="12">
        <v>2989</v>
      </c>
      <c r="I19" s="12">
        <v>2483</v>
      </c>
      <c r="J19" s="12">
        <v>955</v>
      </c>
      <c r="K19" s="12">
        <v>11228</v>
      </c>
    </row>
    <row r="20" spans="2:11" x14ac:dyDescent="0.2">
      <c r="B20" s="11">
        <v>2020</v>
      </c>
      <c r="C20" s="12">
        <v>396</v>
      </c>
      <c r="D20" s="12">
        <v>364</v>
      </c>
      <c r="E20" s="12">
        <v>673</v>
      </c>
      <c r="F20" s="12">
        <v>1210</v>
      </c>
      <c r="G20" s="12">
        <v>1942</v>
      </c>
      <c r="H20" s="12">
        <v>2841</v>
      </c>
      <c r="I20" s="12">
        <v>2395</v>
      </c>
      <c r="J20" s="12">
        <v>1003</v>
      </c>
      <c r="K20" s="12">
        <v>10824</v>
      </c>
    </row>
    <row r="21" spans="2:11" x14ac:dyDescent="0.2">
      <c r="B21" s="11">
        <v>2021</v>
      </c>
      <c r="C21" s="12">
        <v>435</v>
      </c>
      <c r="D21" s="12">
        <v>388</v>
      </c>
      <c r="E21" s="12">
        <v>687</v>
      </c>
      <c r="F21" s="12">
        <v>1275</v>
      </c>
      <c r="G21" s="12">
        <v>1946</v>
      </c>
      <c r="H21" s="12">
        <v>2770</v>
      </c>
      <c r="I21" s="12">
        <v>2488</v>
      </c>
      <c r="J21" s="12">
        <v>1022</v>
      </c>
      <c r="K21" s="12">
        <v>11011</v>
      </c>
    </row>
    <row r="22" spans="2:11" x14ac:dyDescent="0.2">
      <c r="B22" s="11">
        <v>2022</v>
      </c>
      <c r="C22" s="12">
        <v>397</v>
      </c>
      <c r="D22" s="12">
        <v>404</v>
      </c>
      <c r="E22" s="12">
        <v>728</v>
      </c>
      <c r="F22" s="12">
        <v>1401</v>
      </c>
      <c r="G22" s="12">
        <v>2154</v>
      </c>
      <c r="H22" s="12">
        <v>3043</v>
      </c>
      <c r="I22" s="12">
        <v>2614</v>
      </c>
      <c r="J22" s="12">
        <v>1088</v>
      </c>
      <c r="K22" s="12">
        <v>11829</v>
      </c>
    </row>
    <row r="23" spans="2:11" x14ac:dyDescent="0.2">
      <c r="B23" s="11">
        <v>2023</v>
      </c>
      <c r="C23" s="12">
        <v>428</v>
      </c>
      <c r="D23" s="12">
        <v>416</v>
      </c>
      <c r="E23" s="12">
        <v>684</v>
      </c>
      <c r="F23" s="12">
        <v>1408</v>
      </c>
      <c r="G23" s="12">
        <v>2213</v>
      </c>
      <c r="H23" s="12">
        <v>2944</v>
      </c>
      <c r="I23" s="12">
        <v>2604</v>
      </c>
      <c r="J23" s="12">
        <v>1100</v>
      </c>
      <c r="K23" s="12">
        <v>11797</v>
      </c>
    </row>
    <row r="24" spans="2:11" x14ac:dyDescent="0.2">
      <c r="B24" s="14">
        <v>2024</v>
      </c>
      <c r="C24" s="15">
        <v>448</v>
      </c>
      <c r="D24" s="15">
        <v>414</v>
      </c>
      <c r="E24" s="15">
        <v>722</v>
      </c>
      <c r="F24" s="15">
        <v>1434</v>
      </c>
      <c r="G24" s="15">
        <v>2452</v>
      </c>
      <c r="H24" s="15">
        <v>2970</v>
      </c>
      <c r="I24" s="15">
        <v>2642</v>
      </c>
      <c r="J24" s="15">
        <v>1178</v>
      </c>
      <c r="K24" s="15">
        <v>12260</v>
      </c>
    </row>
    <row r="26" spans="2:11" ht="13.15" customHeight="1" x14ac:dyDescent="0.2">
      <c r="B26" s="22" t="s">
        <v>72</v>
      </c>
      <c r="C26" s="23"/>
      <c r="D26" s="23"/>
      <c r="E26" s="23"/>
      <c r="F26" s="23"/>
      <c r="G26" s="23"/>
      <c r="H26" s="23"/>
      <c r="I26" s="23"/>
      <c r="J26" s="23"/>
      <c r="K26" s="23"/>
    </row>
  </sheetData>
  <mergeCells count="3">
    <mergeCell ref="B4:B5"/>
    <mergeCell ref="C4:K4"/>
    <mergeCell ref="B26:K26"/>
  </mergeCells>
  <pageMargins left="0.7" right="0.7" top="0.75" bottom="0.75" header="0.3" footer="0.3"/>
  <pageSetup paperSize="9" scale="50" fitToWidth="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B8"/>
  </sheetPr>
  <dimension ref="B1:J31"/>
  <sheetViews>
    <sheetView showGridLines="0" workbookViewId="0"/>
  </sheetViews>
  <sheetFormatPr baseColWidth="10" defaultRowHeight="12.75" x14ac:dyDescent="0.2"/>
  <cols>
    <col min="1" max="1" width="2.5703125" customWidth="1"/>
    <col min="2" max="10" width="10.42578125" customWidth="1"/>
  </cols>
  <sheetData>
    <row r="1" spans="2:10" ht="18" x14ac:dyDescent="0.25">
      <c r="B1" s="3" t="s">
        <v>8</v>
      </c>
    </row>
    <row r="4" spans="2:10" x14ac:dyDescent="0.2">
      <c r="B4" s="24" t="s">
        <v>138</v>
      </c>
      <c r="C4" s="24" t="s">
        <v>139</v>
      </c>
      <c r="D4" s="24" t="s">
        <v>139</v>
      </c>
      <c r="E4" s="24" t="s">
        <v>139</v>
      </c>
      <c r="F4" s="24" t="s">
        <v>139</v>
      </c>
      <c r="G4" s="24" t="s">
        <v>139</v>
      </c>
      <c r="H4" s="24" t="s">
        <v>139</v>
      </c>
      <c r="I4" s="24" t="s">
        <v>139</v>
      </c>
      <c r="J4" s="24" t="s">
        <v>139</v>
      </c>
    </row>
    <row r="5" spans="2:10" ht="27.95" customHeight="1" x14ac:dyDescent="0.2">
      <c r="B5" s="24" t="s">
        <v>138</v>
      </c>
      <c r="C5" s="10" t="s">
        <v>129</v>
      </c>
      <c r="D5" s="10" t="s">
        <v>130</v>
      </c>
      <c r="E5" s="10" t="s">
        <v>131</v>
      </c>
      <c r="F5" s="10" t="s">
        <v>132</v>
      </c>
      <c r="G5" s="10" t="s">
        <v>133</v>
      </c>
      <c r="H5" s="10" t="s">
        <v>134</v>
      </c>
      <c r="I5" s="10" t="s">
        <v>135</v>
      </c>
      <c r="J5" s="10" t="s">
        <v>136</v>
      </c>
    </row>
    <row r="6" spans="2:10" x14ac:dyDescent="0.2">
      <c r="B6" s="11">
        <v>2006</v>
      </c>
      <c r="C6" s="13" t="s">
        <v>140</v>
      </c>
      <c r="D6" s="13" t="s">
        <v>143</v>
      </c>
      <c r="E6" s="13" t="s">
        <v>155</v>
      </c>
      <c r="F6" s="13" t="s">
        <v>167</v>
      </c>
      <c r="G6" s="13" t="s">
        <v>184</v>
      </c>
      <c r="H6" s="13" t="s">
        <v>203</v>
      </c>
      <c r="I6" s="13" t="s">
        <v>221</v>
      </c>
      <c r="J6" s="13" t="s">
        <v>240</v>
      </c>
    </row>
    <row r="7" spans="2:10" x14ac:dyDescent="0.2">
      <c r="B7" s="11">
        <v>2007</v>
      </c>
      <c r="C7" s="13" t="s">
        <v>140</v>
      </c>
      <c r="D7" s="13" t="s">
        <v>144</v>
      </c>
      <c r="E7" s="13" t="s">
        <v>156</v>
      </c>
      <c r="F7" s="13" t="s">
        <v>168</v>
      </c>
      <c r="G7" s="13" t="s">
        <v>185</v>
      </c>
      <c r="H7" s="13" t="s">
        <v>204</v>
      </c>
      <c r="I7" s="13" t="s">
        <v>222</v>
      </c>
      <c r="J7" s="13" t="s">
        <v>241</v>
      </c>
    </row>
    <row r="8" spans="2:10" x14ac:dyDescent="0.2">
      <c r="B8" s="11">
        <v>2008</v>
      </c>
      <c r="C8" s="13" t="s">
        <v>140</v>
      </c>
      <c r="D8" s="13" t="s">
        <v>145</v>
      </c>
      <c r="E8" s="13" t="s">
        <v>157</v>
      </c>
      <c r="F8" s="13" t="s">
        <v>169</v>
      </c>
      <c r="G8" s="13" t="s">
        <v>186</v>
      </c>
      <c r="H8" s="13" t="s">
        <v>205</v>
      </c>
      <c r="I8" s="13" t="s">
        <v>223</v>
      </c>
      <c r="J8" s="13" t="s">
        <v>242</v>
      </c>
    </row>
    <row r="9" spans="2:10" x14ac:dyDescent="0.2">
      <c r="B9" s="11">
        <v>2009</v>
      </c>
      <c r="C9" s="13" t="s">
        <v>141</v>
      </c>
      <c r="D9" s="13" t="s">
        <v>146</v>
      </c>
      <c r="E9" s="13" t="s">
        <v>158</v>
      </c>
      <c r="F9" s="13" t="s">
        <v>170</v>
      </c>
      <c r="G9" s="13" t="s">
        <v>187</v>
      </c>
      <c r="H9" s="13" t="s">
        <v>206</v>
      </c>
      <c r="I9" s="13" t="s">
        <v>224</v>
      </c>
      <c r="J9" s="13" t="s">
        <v>243</v>
      </c>
    </row>
    <row r="10" spans="2:10" x14ac:dyDescent="0.2">
      <c r="B10" s="11">
        <v>2010</v>
      </c>
      <c r="C10" s="13" t="s">
        <v>141</v>
      </c>
      <c r="D10" s="13" t="s">
        <v>147</v>
      </c>
      <c r="E10" s="13" t="s">
        <v>159</v>
      </c>
      <c r="F10" s="13" t="s">
        <v>170</v>
      </c>
      <c r="G10" s="13" t="s">
        <v>188</v>
      </c>
      <c r="H10" s="13" t="s">
        <v>207</v>
      </c>
      <c r="I10" s="13" t="s">
        <v>225</v>
      </c>
      <c r="J10" s="13" t="s">
        <v>244</v>
      </c>
    </row>
    <row r="11" spans="2:10" x14ac:dyDescent="0.2">
      <c r="B11" s="11">
        <v>2011</v>
      </c>
      <c r="C11" s="13" t="s">
        <v>141</v>
      </c>
      <c r="D11" s="13" t="s">
        <v>146</v>
      </c>
      <c r="E11" s="13" t="s">
        <v>160</v>
      </c>
      <c r="F11" s="13" t="s">
        <v>171</v>
      </c>
      <c r="G11" s="13" t="s">
        <v>189</v>
      </c>
      <c r="H11" s="13" t="s">
        <v>208</v>
      </c>
      <c r="I11" s="13" t="s">
        <v>226</v>
      </c>
      <c r="J11" s="13" t="s">
        <v>245</v>
      </c>
    </row>
    <row r="12" spans="2:10" x14ac:dyDescent="0.2">
      <c r="B12" s="11">
        <v>2012</v>
      </c>
      <c r="C12" s="13" t="s">
        <v>141</v>
      </c>
      <c r="D12" s="13" t="s">
        <v>148</v>
      </c>
      <c r="E12" s="13" t="s">
        <v>161</v>
      </c>
      <c r="F12" s="13" t="s">
        <v>172</v>
      </c>
      <c r="G12" s="13" t="s">
        <v>190</v>
      </c>
      <c r="H12" s="13" t="s">
        <v>209</v>
      </c>
      <c r="I12" s="13" t="s">
        <v>227</v>
      </c>
      <c r="J12" s="13" t="s">
        <v>246</v>
      </c>
    </row>
    <row r="13" spans="2:10" x14ac:dyDescent="0.2">
      <c r="B13" s="11">
        <v>2013</v>
      </c>
      <c r="C13" s="13" t="s">
        <v>141</v>
      </c>
      <c r="D13" s="13" t="s">
        <v>148</v>
      </c>
      <c r="E13" s="13" t="s">
        <v>160</v>
      </c>
      <c r="F13" s="13" t="s">
        <v>172</v>
      </c>
      <c r="G13" s="13" t="s">
        <v>191</v>
      </c>
      <c r="H13" s="13" t="s">
        <v>209</v>
      </c>
      <c r="I13" s="13" t="s">
        <v>228</v>
      </c>
      <c r="J13" s="13" t="s">
        <v>247</v>
      </c>
    </row>
    <row r="14" spans="2:10" x14ac:dyDescent="0.2">
      <c r="B14" s="11">
        <v>2014</v>
      </c>
      <c r="C14" s="13" t="s">
        <v>141</v>
      </c>
      <c r="D14" s="13" t="s">
        <v>145</v>
      </c>
      <c r="E14" s="13" t="s">
        <v>162</v>
      </c>
      <c r="F14" s="13" t="s">
        <v>173</v>
      </c>
      <c r="G14" s="13" t="s">
        <v>192</v>
      </c>
      <c r="H14" s="13" t="s">
        <v>210</v>
      </c>
      <c r="I14" s="13" t="s">
        <v>229</v>
      </c>
      <c r="J14" s="13" t="s">
        <v>248</v>
      </c>
    </row>
    <row r="15" spans="2:10" x14ac:dyDescent="0.2">
      <c r="B15" s="11">
        <v>2015</v>
      </c>
      <c r="C15" s="13" t="s">
        <v>142</v>
      </c>
      <c r="D15" s="13" t="s">
        <v>149</v>
      </c>
      <c r="E15" s="13" t="s">
        <v>156</v>
      </c>
      <c r="F15" s="13" t="s">
        <v>174</v>
      </c>
      <c r="G15" s="13" t="s">
        <v>193</v>
      </c>
      <c r="H15" s="13" t="s">
        <v>211</v>
      </c>
      <c r="I15" s="13" t="s">
        <v>230</v>
      </c>
      <c r="J15" s="13" t="s">
        <v>249</v>
      </c>
    </row>
    <row r="16" spans="2:10" x14ac:dyDescent="0.2">
      <c r="B16" s="11">
        <v>2016</v>
      </c>
      <c r="C16" s="13" t="s">
        <v>142</v>
      </c>
      <c r="D16" s="13" t="s">
        <v>150</v>
      </c>
      <c r="E16" s="13" t="s">
        <v>160</v>
      </c>
      <c r="F16" s="13" t="s">
        <v>175</v>
      </c>
      <c r="G16" s="13" t="s">
        <v>194</v>
      </c>
      <c r="H16" s="13" t="s">
        <v>212</v>
      </c>
      <c r="I16" s="13" t="s">
        <v>231</v>
      </c>
      <c r="J16" s="13" t="s">
        <v>250</v>
      </c>
    </row>
    <row r="17" spans="2:10" x14ac:dyDescent="0.2">
      <c r="B17" s="11">
        <v>2017</v>
      </c>
      <c r="C17" s="13" t="s">
        <v>142</v>
      </c>
      <c r="D17" s="13" t="s">
        <v>151</v>
      </c>
      <c r="E17" s="13" t="s">
        <v>156</v>
      </c>
      <c r="F17" s="13" t="s">
        <v>176</v>
      </c>
      <c r="G17" s="13" t="s">
        <v>195</v>
      </c>
      <c r="H17" s="13" t="s">
        <v>213</v>
      </c>
      <c r="I17" s="13" t="s">
        <v>232</v>
      </c>
      <c r="J17" s="13" t="s">
        <v>251</v>
      </c>
    </row>
    <row r="18" spans="2:10" x14ac:dyDescent="0.2">
      <c r="B18" s="11">
        <v>2018</v>
      </c>
      <c r="C18" s="13" t="s">
        <v>142</v>
      </c>
      <c r="D18" s="13" t="s">
        <v>146</v>
      </c>
      <c r="E18" s="13" t="s">
        <v>163</v>
      </c>
      <c r="F18" s="13" t="s">
        <v>177</v>
      </c>
      <c r="G18" s="13" t="s">
        <v>196</v>
      </c>
      <c r="H18" s="13" t="s">
        <v>214</v>
      </c>
      <c r="I18" s="13" t="s">
        <v>233</v>
      </c>
      <c r="J18" s="13" t="s">
        <v>252</v>
      </c>
    </row>
    <row r="19" spans="2:10" x14ac:dyDescent="0.2">
      <c r="B19" s="11">
        <v>2019</v>
      </c>
      <c r="C19" s="13" t="s">
        <v>142</v>
      </c>
      <c r="D19" s="13" t="s">
        <v>152</v>
      </c>
      <c r="E19" s="13" t="s">
        <v>164</v>
      </c>
      <c r="F19" s="13" t="s">
        <v>178</v>
      </c>
      <c r="G19" s="13" t="s">
        <v>197</v>
      </c>
      <c r="H19" s="13" t="s">
        <v>215</v>
      </c>
      <c r="I19" s="13" t="s">
        <v>234</v>
      </c>
      <c r="J19" s="13" t="s">
        <v>253</v>
      </c>
    </row>
    <row r="20" spans="2:10" x14ac:dyDescent="0.2">
      <c r="B20" s="11">
        <v>2020</v>
      </c>
      <c r="C20" s="13" t="s">
        <v>142</v>
      </c>
      <c r="D20" s="13" t="s">
        <v>153</v>
      </c>
      <c r="E20" s="13" t="s">
        <v>161</v>
      </c>
      <c r="F20" s="13" t="s">
        <v>179</v>
      </c>
      <c r="G20" s="13" t="s">
        <v>198</v>
      </c>
      <c r="H20" s="13" t="s">
        <v>216</v>
      </c>
      <c r="I20" s="13" t="s">
        <v>235</v>
      </c>
      <c r="J20" s="13" t="s">
        <v>254</v>
      </c>
    </row>
    <row r="21" spans="2:10" x14ac:dyDescent="0.2">
      <c r="B21" s="11">
        <v>2021</v>
      </c>
      <c r="C21" s="13" t="s">
        <v>142</v>
      </c>
      <c r="D21" s="13" t="s">
        <v>153</v>
      </c>
      <c r="E21" s="13" t="s">
        <v>155</v>
      </c>
      <c r="F21" s="13" t="s">
        <v>180</v>
      </c>
      <c r="G21" s="13" t="s">
        <v>199</v>
      </c>
      <c r="H21" s="13" t="s">
        <v>217</v>
      </c>
      <c r="I21" s="13" t="s">
        <v>236</v>
      </c>
      <c r="J21" s="13" t="s">
        <v>255</v>
      </c>
    </row>
    <row r="22" spans="2:10" x14ac:dyDescent="0.2">
      <c r="B22" s="11">
        <v>2022</v>
      </c>
      <c r="C22" s="13" t="s">
        <v>142</v>
      </c>
      <c r="D22" s="13" t="s">
        <v>152</v>
      </c>
      <c r="E22" s="13" t="s">
        <v>165</v>
      </c>
      <c r="F22" s="13" t="s">
        <v>181</v>
      </c>
      <c r="G22" s="13" t="s">
        <v>200</v>
      </c>
      <c r="H22" s="13" t="s">
        <v>218</v>
      </c>
      <c r="I22" s="13" t="s">
        <v>237</v>
      </c>
      <c r="J22" s="13" t="s">
        <v>256</v>
      </c>
    </row>
    <row r="23" spans="2:10" x14ac:dyDescent="0.2">
      <c r="B23" s="11">
        <v>2023</v>
      </c>
      <c r="C23" s="13" t="s">
        <v>142</v>
      </c>
      <c r="D23" s="13" t="s">
        <v>153</v>
      </c>
      <c r="E23" s="13" t="s">
        <v>165</v>
      </c>
      <c r="F23" s="13" t="s">
        <v>182</v>
      </c>
      <c r="G23" s="13" t="s">
        <v>201</v>
      </c>
      <c r="H23" s="13" t="s">
        <v>219</v>
      </c>
      <c r="I23" s="13" t="s">
        <v>238</v>
      </c>
      <c r="J23" s="13" t="s">
        <v>257</v>
      </c>
    </row>
    <row r="24" spans="2:10" x14ac:dyDescent="0.2">
      <c r="B24" s="14">
        <v>2024</v>
      </c>
      <c r="C24" s="16" t="s">
        <v>142</v>
      </c>
      <c r="D24" s="16" t="s">
        <v>154</v>
      </c>
      <c r="E24" s="16" t="s">
        <v>166</v>
      </c>
      <c r="F24" s="16" t="s">
        <v>183</v>
      </c>
      <c r="G24" s="16" t="s">
        <v>202</v>
      </c>
      <c r="H24" s="16" t="s">
        <v>220</v>
      </c>
      <c r="I24" s="16" t="s">
        <v>239</v>
      </c>
      <c r="J24" s="16" t="s">
        <v>258</v>
      </c>
    </row>
    <row r="26" spans="2:10" x14ac:dyDescent="0.2">
      <c r="B26" s="22" t="s">
        <v>259</v>
      </c>
      <c r="C26" s="23"/>
      <c r="D26" s="23"/>
      <c r="E26" s="23"/>
      <c r="F26" s="23"/>
      <c r="G26" s="23"/>
      <c r="H26" s="23"/>
      <c r="I26" s="23"/>
      <c r="J26" s="23"/>
    </row>
    <row r="27" spans="2:10" ht="13.15" customHeight="1" x14ac:dyDescent="0.2">
      <c r="B27" s="22" t="s">
        <v>260</v>
      </c>
      <c r="C27" s="23"/>
      <c r="D27" s="23"/>
      <c r="E27" s="23"/>
      <c r="F27" s="23"/>
      <c r="G27" s="23"/>
      <c r="H27" s="23"/>
      <c r="I27" s="23"/>
      <c r="J27" s="23"/>
    </row>
    <row r="28" spans="2:10" ht="13.15" customHeight="1" x14ac:dyDescent="0.2">
      <c r="B28" s="22" t="s">
        <v>261</v>
      </c>
      <c r="C28" s="23"/>
      <c r="D28" s="23"/>
      <c r="E28" s="23"/>
      <c r="F28" s="23"/>
      <c r="G28" s="23"/>
      <c r="H28" s="23"/>
      <c r="I28" s="23"/>
      <c r="J28" s="23"/>
    </row>
    <row r="29" spans="2:10" x14ac:dyDescent="0.2">
      <c r="B29" s="22" t="s">
        <v>17</v>
      </c>
      <c r="C29" s="23"/>
      <c r="D29" s="23"/>
      <c r="E29" s="23"/>
      <c r="F29" s="23"/>
      <c r="G29" s="23"/>
      <c r="H29" s="23"/>
      <c r="I29" s="23"/>
      <c r="J29" s="23"/>
    </row>
    <row r="30" spans="2:10" x14ac:dyDescent="0.2">
      <c r="B30" s="22" t="s">
        <v>262</v>
      </c>
      <c r="C30" s="23"/>
      <c r="D30" s="23"/>
      <c r="E30" s="23"/>
      <c r="F30" s="23"/>
      <c r="G30" s="23"/>
      <c r="H30" s="23"/>
      <c r="I30" s="23"/>
      <c r="J30" s="23"/>
    </row>
    <row r="31" spans="2:10" x14ac:dyDescent="0.2">
      <c r="B31" s="22" t="s">
        <v>263</v>
      </c>
      <c r="C31" s="23"/>
      <c r="D31" s="23"/>
      <c r="E31" s="23"/>
      <c r="F31" s="23"/>
      <c r="G31" s="23"/>
      <c r="H31" s="23"/>
      <c r="I31" s="23"/>
      <c r="J31" s="23"/>
    </row>
  </sheetData>
  <mergeCells count="8">
    <mergeCell ref="B29:J29"/>
    <mergeCell ref="B30:J30"/>
    <mergeCell ref="B31:J31"/>
    <mergeCell ref="B4:B5"/>
    <mergeCell ref="C4:J4"/>
    <mergeCell ref="B26:J26"/>
    <mergeCell ref="B27:J27"/>
    <mergeCell ref="B28:J28"/>
  </mergeCells>
  <pageMargins left="0.7" right="0.7" top="0.75" bottom="0.75" header="0.3" footer="0.3"/>
  <pageSetup paperSize="9" scale="50" fitToWidth="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AB8"/>
  </sheetPr>
  <dimension ref="B1:K26"/>
  <sheetViews>
    <sheetView showGridLines="0" workbookViewId="0"/>
  </sheetViews>
  <sheetFormatPr baseColWidth="10" defaultRowHeight="12.75" x14ac:dyDescent="0.2"/>
  <cols>
    <col min="1" max="1" width="2.5703125" customWidth="1"/>
    <col min="2" max="2" width="6.5703125" customWidth="1"/>
    <col min="3" max="11" width="10.42578125" customWidth="1"/>
  </cols>
  <sheetData>
    <row r="1" spans="2:11" ht="18" x14ac:dyDescent="0.25">
      <c r="B1" s="3" t="s">
        <v>9</v>
      </c>
    </row>
    <row r="4" spans="2:11" x14ac:dyDescent="0.2">
      <c r="B4" s="24" t="s">
        <v>26</v>
      </c>
      <c r="C4" s="24" t="s">
        <v>264</v>
      </c>
      <c r="D4" s="24" t="s">
        <v>264</v>
      </c>
      <c r="E4" s="24" t="s">
        <v>264</v>
      </c>
      <c r="F4" s="24" t="s">
        <v>264</v>
      </c>
      <c r="G4" s="24" t="s">
        <v>264</v>
      </c>
      <c r="H4" s="24" t="s">
        <v>264</v>
      </c>
      <c r="I4" s="24" t="s">
        <v>264</v>
      </c>
      <c r="J4" s="24" t="s">
        <v>264</v>
      </c>
      <c r="K4" s="24" t="s">
        <v>264</v>
      </c>
    </row>
    <row r="5" spans="2:11" ht="27.95" customHeight="1" x14ac:dyDescent="0.2">
      <c r="B5" s="24" t="s">
        <v>26</v>
      </c>
      <c r="C5" s="10" t="s">
        <v>129</v>
      </c>
      <c r="D5" s="10" t="s">
        <v>130</v>
      </c>
      <c r="E5" s="10" t="s">
        <v>131</v>
      </c>
      <c r="F5" s="10" t="s">
        <v>132</v>
      </c>
      <c r="G5" s="10" t="s">
        <v>133</v>
      </c>
      <c r="H5" s="10" t="s">
        <v>134</v>
      </c>
      <c r="I5" s="10" t="s">
        <v>135</v>
      </c>
      <c r="J5" s="10" t="s">
        <v>136</v>
      </c>
      <c r="K5" s="10" t="s">
        <v>137</v>
      </c>
    </row>
    <row r="6" spans="2:11" x14ac:dyDescent="0.2">
      <c r="B6" s="11">
        <v>2006</v>
      </c>
      <c r="C6" s="12">
        <v>30</v>
      </c>
      <c r="D6" s="12">
        <v>26</v>
      </c>
      <c r="E6" s="12">
        <v>60</v>
      </c>
      <c r="F6" s="12">
        <v>117</v>
      </c>
      <c r="G6" s="12">
        <v>253</v>
      </c>
      <c r="H6" s="12">
        <v>341</v>
      </c>
      <c r="I6" s="12">
        <v>375</v>
      </c>
      <c r="J6" s="12">
        <v>151</v>
      </c>
      <c r="K6" s="12">
        <v>1353</v>
      </c>
    </row>
    <row r="7" spans="2:11" x14ac:dyDescent="0.2">
      <c r="B7" s="11">
        <v>2007</v>
      </c>
      <c r="C7" s="12">
        <v>51</v>
      </c>
      <c r="D7" s="12">
        <v>30</v>
      </c>
      <c r="E7" s="12">
        <v>71</v>
      </c>
      <c r="F7" s="12">
        <v>141</v>
      </c>
      <c r="G7" s="12">
        <v>294</v>
      </c>
      <c r="H7" s="12">
        <v>413</v>
      </c>
      <c r="I7" s="12">
        <v>371</v>
      </c>
      <c r="J7" s="12">
        <v>209</v>
      </c>
      <c r="K7" s="12">
        <v>1580</v>
      </c>
    </row>
    <row r="8" spans="2:11" x14ac:dyDescent="0.2">
      <c r="B8" s="11">
        <v>2008</v>
      </c>
      <c r="C8" s="12">
        <v>36</v>
      </c>
      <c r="D8" s="12">
        <v>29</v>
      </c>
      <c r="E8" s="12">
        <v>74</v>
      </c>
      <c r="F8" s="12">
        <v>140</v>
      </c>
      <c r="G8" s="12">
        <v>298</v>
      </c>
      <c r="H8" s="12">
        <v>464</v>
      </c>
      <c r="I8" s="12">
        <v>373</v>
      </c>
      <c r="J8" s="12">
        <v>212</v>
      </c>
      <c r="K8" s="12">
        <v>1626</v>
      </c>
    </row>
    <row r="9" spans="2:11" x14ac:dyDescent="0.2">
      <c r="B9" s="11">
        <v>2009</v>
      </c>
      <c r="C9" s="12">
        <v>31</v>
      </c>
      <c r="D9" s="12">
        <v>37</v>
      </c>
      <c r="E9" s="12">
        <v>73</v>
      </c>
      <c r="F9" s="12">
        <v>166</v>
      </c>
      <c r="G9" s="12">
        <v>320</v>
      </c>
      <c r="H9" s="12">
        <v>482</v>
      </c>
      <c r="I9" s="12">
        <v>404</v>
      </c>
      <c r="J9" s="12">
        <v>222</v>
      </c>
      <c r="K9" s="12">
        <v>1735</v>
      </c>
    </row>
    <row r="10" spans="2:11" x14ac:dyDescent="0.2">
      <c r="B10" s="11">
        <v>2010</v>
      </c>
      <c r="C10" s="12">
        <v>57</v>
      </c>
      <c r="D10" s="12">
        <v>43</v>
      </c>
      <c r="E10" s="12">
        <v>69</v>
      </c>
      <c r="F10" s="12">
        <v>147</v>
      </c>
      <c r="G10" s="12">
        <v>326</v>
      </c>
      <c r="H10" s="12">
        <v>478</v>
      </c>
      <c r="I10" s="12">
        <v>417</v>
      </c>
      <c r="J10" s="12">
        <v>232</v>
      </c>
      <c r="K10" s="12">
        <v>1769</v>
      </c>
    </row>
    <row r="11" spans="2:11" x14ac:dyDescent="0.2">
      <c r="B11" s="11">
        <v>2011</v>
      </c>
      <c r="C11" s="12">
        <v>43</v>
      </c>
      <c r="D11" s="12">
        <v>36</v>
      </c>
      <c r="E11" s="12">
        <v>58</v>
      </c>
      <c r="F11" s="12">
        <v>141</v>
      </c>
      <c r="G11" s="12">
        <v>287</v>
      </c>
      <c r="H11" s="12">
        <v>499</v>
      </c>
      <c r="I11" s="12">
        <v>429</v>
      </c>
      <c r="J11" s="12">
        <v>239</v>
      </c>
      <c r="K11" s="12">
        <v>1732</v>
      </c>
    </row>
    <row r="12" spans="2:11" x14ac:dyDescent="0.2">
      <c r="B12" s="11">
        <v>2012</v>
      </c>
      <c r="C12" s="12">
        <v>49</v>
      </c>
      <c r="D12" s="12">
        <v>42</v>
      </c>
      <c r="E12" s="12">
        <v>77</v>
      </c>
      <c r="F12" s="12">
        <v>188</v>
      </c>
      <c r="G12" s="12">
        <v>340</v>
      </c>
      <c r="H12" s="12">
        <v>559</v>
      </c>
      <c r="I12" s="12">
        <v>464</v>
      </c>
      <c r="J12" s="12">
        <v>263</v>
      </c>
      <c r="K12" s="12">
        <v>1982</v>
      </c>
    </row>
    <row r="13" spans="2:11" x14ac:dyDescent="0.2">
      <c r="B13" s="11">
        <v>2013</v>
      </c>
      <c r="C13" s="12">
        <v>67</v>
      </c>
      <c r="D13" s="12">
        <v>56</v>
      </c>
      <c r="E13" s="12">
        <v>99</v>
      </c>
      <c r="F13" s="12">
        <v>155</v>
      </c>
      <c r="G13" s="12">
        <v>345</v>
      </c>
      <c r="H13" s="12">
        <v>568</v>
      </c>
      <c r="I13" s="12">
        <v>526</v>
      </c>
      <c r="J13" s="12">
        <v>214</v>
      </c>
      <c r="K13" s="12">
        <v>2030</v>
      </c>
    </row>
    <row r="14" spans="2:11" x14ac:dyDescent="0.2">
      <c r="B14" s="11">
        <v>2014</v>
      </c>
      <c r="C14" s="12">
        <v>70</v>
      </c>
      <c r="D14" s="12">
        <v>65</v>
      </c>
      <c r="E14" s="12">
        <v>98</v>
      </c>
      <c r="F14" s="12">
        <v>177</v>
      </c>
      <c r="G14" s="12">
        <v>363</v>
      </c>
      <c r="H14" s="12">
        <v>569</v>
      </c>
      <c r="I14" s="12">
        <v>507</v>
      </c>
      <c r="J14" s="12">
        <v>254</v>
      </c>
      <c r="K14" s="12">
        <v>2103</v>
      </c>
    </row>
    <row r="15" spans="2:11" x14ac:dyDescent="0.2">
      <c r="B15" s="11">
        <v>2015</v>
      </c>
      <c r="C15" s="12">
        <v>48</v>
      </c>
      <c r="D15" s="12">
        <v>48</v>
      </c>
      <c r="E15" s="12">
        <v>102</v>
      </c>
      <c r="F15" s="12">
        <v>207</v>
      </c>
      <c r="G15" s="12">
        <v>381</v>
      </c>
      <c r="H15" s="12">
        <v>556</v>
      </c>
      <c r="I15" s="12">
        <v>589</v>
      </c>
      <c r="J15" s="12">
        <v>264</v>
      </c>
      <c r="K15" s="12">
        <v>2195</v>
      </c>
    </row>
    <row r="16" spans="2:11" x14ac:dyDescent="0.2">
      <c r="B16" s="11">
        <v>2016</v>
      </c>
      <c r="C16" s="12">
        <v>84</v>
      </c>
      <c r="D16" s="12">
        <v>67</v>
      </c>
      <c r="E16" s="12">
        <v>97</v>
      </c>
      <c r="F16" s="12">
        <v>216</v>
      </c>
      <c r="G16" s="12">
        <v>369</v>
      </c>
      <c r="H16" s="12">
        <v>516</v>
      </c>
      <c r="I16" s="12">
        <v>515</v>
      </c>
      <c r="J16" s="12">
        <v>241</v>
      </c>
      <c r="K16" s="12">
        <v>2105</v>
      </c>
    </row>
    <row r="17" spans="2:11" x14ac:dyDescent="0.2">
      <c r="B17" s="11">
        <v>2017</v>
      </c>
      <c r="C17" s="12">
        <v>77</v>
      </c>
      <c r="D17" s="12">
        <v>61</v>
      </c>
      <c r="E17" s="12">
        <v>121</v>
      </c>
      <c r="F17" s="12">
        <v>170</v>
      </c>
      <c r="G17" s="12">
        <v>323</v>
      </c>
      <c r="H17" s="12">
        <v>578</v>
      </c>
      <c r="I17" s="12">
        <v>565</v>
      </c>
      <c r="J17" s="12">
        <v>274</v>
      </c>
      <c r="K17" s="12">
        <v>2169</v>
      </c>
    </row>
    <row r="18" spans="2:11" x14ac:dyDescent="0.2">
      <c r="B18" s="11">
        <v>2018</v>
      </c>
      <c r="C18" s="12">
        <v>78</v>
      </c>
      <c r="D18" s="12">
        <v>61</v>
      </c>
      <c r="E18" s="12">
        <v>89</v>
      </c>
      <c r="F18" s="12">
        <v>197</v>
      </c>
      <c r="G18" s="12">
        <v>359</v>
      </c>
      <c r="H18" s="12">
        <v>553</v>
      </c>
      <c r="I18" s="12">
        <v>544</v>
      </c>
      <c r="J18" s="12">
        <v>259</v>
      </c>
      <c r="K18" s="12">
        <v>2140</v>
      </c>
    </row>
    <row r="19" spans="2:11" x14ac:dyDescent="0.2">
      <c r="B19" s="11">
        <v>2019</v>
      </c>
      <c r="C19" s="12">
        <v>69</v>
      </c>
      <c r="D19" s="12">
        <v>65</v>
      </c>
      <c r="E19" s="12">
        <v>116</v>
      </c>
      <c r="F19" s="12">
        <v>222</v>
      </c>
      <c r="G19" s="12">
        <v>352</v>
      </c>
      <c r="H19" s="12">
        <v>584</v>
      </c>
      <c r="I19" s="12">
        <v>627</v>
      </c>
      <c r="J19" s="12">
        <v>272</v>
      </c>
      <c r="K19" s="12">
        <v>2307</v>
      </c>
    </row>
    <row r="20" spans="2:11" x14ac:dyDescent="0.2">
      <c r="B20" s="11">
        <v>2020</v>
      </c>
      <c r="C20" s="12">
        <v>69</v>
      </c>
      <c r="D20" s="12">
        <v>69</v>
      </c>
      <c r="E20" s="12">
        <v>123</v>
      </c>
      <c r="F20" s="12">
        <v>241</v>
      </c>
      <c r="G20" s="12">
        <v>394</v>
      </c>
      <c r="H20" s="12">
        <v>680</v>
      </c>
      <c r="I20" s="12">
        <v>672</v>
      </c>
      <c r="J20" s="12">
        <v>364</v>
      </c>
      <c r="K20" s="12">
        <v>2612</v>
      </c>
    </row>
    <row r="21" spans="2:11" x14ac:dyDescent="0.2">
      <c r="B21" s="11">
        <v>2021</v>
      </c>
      <c r="C21" s="12">
        <v>87</v>
      </c>
      <c r="D21" s="12">
        <v>67</v>
      </c>
      <c r="E21" s="12">
        <v>120</v>
      </c>
      <c r="F21" s="12">
        <v>260</v>
      </c>
      <c r="G21" s="12">
        <v>359</v>
      </c>
      <c r="H21" s="12">
        <v>563</v>
      </c>
      <c r="I21" s="12">
        <v>635</v>
      </c>
      <c r="J21" s="12">
        <v>337</v>
      </c>
      <c r="K21" s="12">
        <v>2428</v>
      </c>
    </row>
    <row r="22" spans="2:11" x14ac:dyDescent="0.2">
      <c r="B22" s="11">
        <v>2022</v>
      </c>
      <c r="C22" s="12">
        <v>74</v>
      </c>
      <c r="D22" s="12">
        <v>78</v>
      </c>
      <c r="E22" s="12">
        <v>116</v>
      </c>
      <c r="F22" s="12">
        <v>235</v>
      </c>
      <c r="G22" s="12">
        <v>389</v>
      </c>
      <c r="H22" s="12">
        <v>602</v>
      </c>
      <c r="I22" s="12">
        <v>659</v>
      </c>
      <c r="J22" s="12">
        <v>353</v>
      </c>
      <c r="K22" s="12">
        <v>2506</v>
      </c>
    </row>
    <row r="23" spans="2:11" x14ac:dyDescent="0.2">
      <c r="B23" s="11">
        <v>2023</v>
      </c>
      <c r="C23" s="12">
        <v>81</v>
      </c>
      <c r="D23" s="12">
        <v>72</v>
      </c>
      <c r="E23" s="12">
        <v>122</v>
      </c>
      <c r="F23" s="12">
        <v>234</v>
      </c>
      <c r="G23" s="12">
        <v>381</v>
      </c>
      <c r="H23" s="12">
        <v>607</v>
      </c>
      <c r="I23" s="12">
        <v>655</v>
      </c>
      <c r="J23" s="12">
        <v>356</v>
      </c>
      <c r="K23" s="12">
        <v>2508</v>
      </c>
    </row>
    <row r="24" spans="2:11" x14ac:dyDescent="0.2">
      <c r="B24" s="14">
        <v>2024</v>
      </c>
      <c r="C24" s="15">
        <v>79</v>
      </c>
      <c r="D24" s="15">
        <v>80</v>
      </c>
      <c r="E24" s="15">
        <v>125</v>
      </c>
      <c r="F24" s="15">
        <v>251</v>
      </c>
      <c r="G24" s="15">
        <v>401</v>
      </c>
      <c r="H24" s="15">
        <v>582</v>
      </c>
      <c r="I24" s="15">
        <v>658</v>
      </c>
      <c r="J24" s="15">
        <v>396</v>
      </c>
      <c r="K24" s="15">
        <v>2572</v>
      </c>
    </row>
    <row r="26" spans="2:11" ht="13.15" customHeight="1" x14ac:dyDescent="0.2">
      <c r="B26" s="22" t="s">
        <v>72</v>
      </c>
      <c r="C26" s="23"/>
      <c r="D26" s="23"/>
      <c r="E26" s="23"/>
      <c r="F26" s="23"/>
      <c r="G26" s="23"/>
      <c r="H26" s="23"/>
      <c r="I26" s="23"/>
      <c r="J26" s="23"/>
      <c r="K26" s="23"/>
    </row>
  </sheetData>
  <mergeCells count="3">
    <mergeCell ref="B4:B5"/>
    <mergeCell ref="C4:K4"/>
    <mergeCell ref="B26:K26"/>
  </mergeCells>
  <pageMargins left="0.7" right="0.7" top="0.75" bottom="0.75" header="0.3" footer="0.3"/>
  <pageSetup paperSize="9" scale="50" fitToWidth="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AB8"/>
  </sheetPr>
  <dimension ref="B1:H20"/>
  <sheetViews>
    <sheetView showGridLines="0" workbookViewId="0"/>
  </sheetViews>
  <sheetFormatPr baseColWidth="10" defaultRowHeight="12.75" x14ac:dyDescent="0.2"/>
  <cols>
    <col min="1" max="1" width="2.5703125" customWidth="1"/>
    <col min="2" max="2" width="19.85546875" customWidth="1"/>
    <col min="3" max="3" width="13.85546875" customWidth="1"/>
    <col min="4" max="4" width="21.28515625" customWidth="1"/>
    <col min="5" max="5" width="18.7109375" customWidth="1"/>
    <col min="6" max="6" width="8.140625" customWidth="1"/>
    <col min="7" max="7" width="12" customWidth="1"/>
    <col min="8" max="8" width="7.7109375" customWidth="1"/>
  </cols>
  <sheetData>
    <row r="1" spans="2:8" ht="18" x14ac:dyDescent="0.25">
      <c r="B1" s="3" t="s">
        <v>10</v>
      </c>
    </row>
    <row r="4" spans="2:8" ht="38.25" x14ac:dyDescent="0.2">
      <c r="B4" s="17" t="s">
        <v>265</v>
      </c>
      <c r="C4" s="10" t="s">
        <v>266</v>
      </c>
      <c r="D4" s="10" t="s">
        <v>267</v>
      </c>
      <c r="E4" s="10" t="s">
        <v>268</v>
      </c>
      <c r="F4" s="10" t="s">
        <v>269</v>
      </c>
      <c r="G4" s="10" t="s">
        <v>270</v>
      </c>
      <c r="H4" s="10" t="s">
        <v>137</v>
      </c>
    </row>
    <row r="5" spans="2:8" x14ac:dyDescent="0.2">
      <c r="B5" s="18" t="s">
        <v>271</v>
      </c>
      <c r="C5" s="12">
        <v>0</v>
      </c>
      <c r="D5" s="12">
        <v>16</v>
      </c>
      <c r="E5" s="12">
        <v>238</v>
      </c>
      <c r="F5" s="12">
        <v>2</v>
      </c>
      <c r="G5" s="12">
        <v>0</v>
      </c>
      <c r="H5" s="12">
        <v>256</v>
      </c>
    </row>
    <row r="6" spans="2:8" x14ac:dyDescent="0.2">
      <c r="B6" s="18" t="s">
        <v>272</v>
      </c>
      <c r="C6" s="12">
        <v>27</v>
      </c>
      <c r="D6" s="12">
        <v>8</v>
      </c>
      <c r="E6" s="12">
        <v>31</v>
      </c>
      <c r="F6" s="12">
        <v>6</v>
      </c>
      <c r="G6" s="12">
        <v>0</v>
      </c>
      <c r="H6" s="12">
        <v>72</v>
      </c>
    </row>
    <row r="7" spans="2:8" x14ac:dyDescent="0.2">
      <c r="B7" s="18" t="s">
        <v>273</v>
      </c>
      <c r="C7" s="12">
        <v>120</v>
      </c>
      <c r="D7" s="12">
        <v>23</v>
      </c>
      <c r="E7" s="12">
        <v>32</v>
      </c>
      <c r="F7" s="12">
        <v>10</v>
      </c>
      <c r="G7" s="12">
        <v>0</v>
      </c>
      <c r="H7" s="12">
        <v>185</v>
      </c>
    </row>
    <row r="8" spans="2:8" x14ac:dyDescent="0.2">
      <c r="B8" s="18" t="s">
        <v>274</v>
      </c>
      <c r="C8" s="12">
        <v>278</v>
      </c>
      <c r="D8" s="12">
        <v>120</v>
      </c>
      <c r="E8" s="12">
        <v>167</v>
      </c>
      <c r="F8" s="12">
        <v>30</v>
      </c>
      <c r="G8" s="12">
        <v>0</v>
      </c>
      <c r="H8" s="12">
        <v>595</v>
      </c>
    </row>
    <row r="9" spans="2:8" x14ac:dyDescent="0.2">
      <c r="B9" s="18" t="s">
        <v>275</v>
      </c>
      <c r="C9" s="12">
        <v>213</v>
      </c>
      <c r="D9" s="12">
        <v>67</v>
      </c>
      <c r="E9" s="12">
        <v>134</v>
      </c>
      <c r="F9" s="12">
        <v>24</v>
      </c>
      <c r="G9" s="12">
        <v>0</v>
      </c>
      <c r="H9" s="12">
        <v>438</v>
      </c>
    </row>
    <row r="10" spans="2:8" x14ac:dyDescent="0.2">
      <c r="B10" s="18" t="s">
        <v>276</v>
      </c>
      <c r="C10" s="12">
        <v>364</v>
      </c>
      <c r="D10" s="12">
        <v>116</v>
      </c>
      <c r="E10" s="12">
        <v>232</v>
      </c>
      <c r="F10" s="12">
        <v>45</v>
      </c>
      <c r="G10" s="12">
        <v>0</v>
      </c>
      <c r="H10" s="12">
        <v>757</v>
      </c>
    </row>
    <row r="11" spans="2:8" x14ac:dyDescent="0.2">
      <c r="B11" s="18" t="s">
        <v>277</v>
      </c>
      <c r="C11" s="12">
        <v>364</v>
      </c>
      <c r="D11" s="12">
        <v>195</v>
      </c>
      <c r="E11" s="12">
        <v>385</v>
      </c>
      <c r="F11" s="12">
        <v>56</v>
      </c>
      <c r="G11" s="12">
        <v>0</v>
      </c>
      <c r="H11" s="12">
        <v>1000</v>
      </c>
    </row>
    <row r="12" spans="2:8" x14ac:dyDescent="0.2">
      <c r="B12" s="18" t="s">
        <v>278</v>
      </c>
      <c r="C12" s="12">
        <v>47</v>
      </c>
      <c r="D12" s="12">
        <v>58</v>
      </c>
      <c r="E12" s="12">
        <v>88</v>
      </c>
      <c r="F12" s="12">
        <v>25</v>
      </c>
      <c r="G12" s="12">
        <v>0</v>
      </c>
      <c r="H12" s="12">
        <v>218</v>
      </c>
    </row>
    <row r="13" spans="2:8" x14ac:dyDescent="0.2">
      <c r="B13" s="18" t="s">
        <v>279</v>
      </c>
      <c r="C13" s="12">
        <v>119</v>
      </c>
      <c r="D13" s="12">
        <v>106</v>
      </c>
      <c r="E13" s="12">
        <v>275</v>
      </c>
      <c r="F13" s="12">
        <v>35</v>
      </c>
      <c r="G13" s="12">
        <v>0</v>
      </c>
      <c r="H13" s="12">
        <v>535</v>
      </c>
    </row>
    <row r="14" spans="2:8" x14ac:dyDescent="0.2">
      <c r="B14" s="18" t="s">
        <v>280</v>
      </c>
      <c r="C14" s="12">
        <v>229</v>
      </c>
      <c r="D14" s="12">
        <v>180</v>
      </c>
      <c r="E14" s="12">
        <v>406</v>
      </c>
      <c r="F14" s="12">
        <v>47</v>
      </c>
      <c r="G14" s="12">
        <v>0</v>
      </c>
      <c r="H14" s="12">
        <v>862</v>
      </c>
    </row>
    <row r="15" spans="2:8" x14ac:dyDescent="0.2">
      <c r="B15" s="18" t="s">
        <v>281</v>
      </c>
      <c r="C15" s="12">
        <v>56</v>
      </c>
      <c r="D15" s="12">
        <v>60</v>
      </c>
      <c r="E15" s="12">
        <v>179</v>
      </c>
      <c r="F15" s="12">
        <v>14</v>
      </c>
      <c r="G15" s="12">
        <v>0</v>
      </c>
      <c r="H15" s="12">
        <v>309</v>
      </c>
    </row>
    <row r="16" spans="2:8" x14ac:dyDescent="0.2">
      <c r="B16" s="18" t="s">
        <v>282</v>
      </c>
      <c r="C16" s="12">
        <v>147</v>
      </c>
      <c r="D16" s="12">
        <v>54</v>
      </c>
      <c r="E16" s="12">
        <v>134</v>
      </c>
      <c r="F16" s="12">
        <v>14</v>
      </c>
      <c r="G16" s="12">
        <v>0</v>
      </c>
      <c r="H16" s="12">
        <v>349</v>
      </c>
    </row>
    <row r="17" spans="2:8" x14ac:dyDescent="0.2">
      <c r="B17" s="18" t="s">
        <v>283</v>
      </c>
      <c r="C17" s="12">
        <v>27</v>
      </c>
      <c r="D17" s="12">
        <v>30</v>
      </c>
      <c r="E17" s="12">
        <v>86</v>
      </c>
      <c r="F17" s="12">
        <v>7</v>
      </c>
      <c r="G17" s="12">
        <v>0</v>
      </c>
      <c r="H17" s="12">
        <v>150</v>
      </c>
    </row>
    <row r="18" spans="2:8" x14ac:dyDescent="0.2">
      <c r="B18" s="19" t="s">
        <v>284</v>
      </c>
      <c r="C18" s="15">
        <v>11</v>
      </c>
      <c r="D18" s="15">
        <v>12</v>
      </c>
      <c r="E18" s="15">
        <v>54</v>
      </c>
      <c r="F18" s="15">
        <v>5</v>
      </c>
      <c r="G18" s="15">
        <v>0</v>
      </c>
      <c r="H18" s="15">
        <v>82</v>
      </c>
    </row>
    <row r="20" spans="2:8" x14ac:dyDescent="0.2">
      <c r="B20" s="22" t="s">
        <v>17</v>
      </c>
      <c r="C20" s="23"/>
      <c r="D20" s="23"/>
      <c r="E20" s="23"/>
      <c r="F20" s="23"/>
      <c r="G20" s="23"/>
      <c r="H20" s="23"/>
    </row>
  </sheetData>
  <mergeCells count="1">
    <mergeCell ref="B20:H20"/>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B8"/>
  </sheetPr>
  <dimension ref="B1:Q20"/>
  <sheetViews>
    <sheetView showGridLines="0" workbookViewId="0"/>
  </sheetViews>
  <sheetFormatPr baseColWidth="10" defaultRowHeight="12.75" x14ac:dyDescent="0.2"/>
  <cols>
    <col min="1" max="1" width="2.5703125" customWidth="1"/>
    <col min="2" max="2" width="6.5703125" customWidth="1"/>
    <col min="3" max="3" width="13" customWidth="1"/>
    <col min="4" max="4" width="12.140625" customWidth="1"/>
    <col min="5" max="5" width="14" customWidth="1"/>
    <col min="6" max="17" width="9.5703125" customWidth="1"/>
  </cols>
  <sheetData>
    <row r="1" spans="2:17" ht="18" x14ac:dyDescent="0.25">
      <c r="B1" s="3" t="s">
        <v>11</v>
      </c>
    </row>
    <row r="4" spans="2:17" ht="35.1" customHeight="1" x14ac:dyDescent="0.2">
      <c r="B4" s="24" t="s">
        <v>26</v>
      </c>
      <c r="C4" s="24" t="s">
        <v>285</v>
      </c>
      <c r="D4" s="24" t="s">
        <v>286</v>
      </c>
      <c r="E4" s="24" t="s">
        <v>287</v>
      </c>
      <c r="F4" s="24" t="s">
        <v>288</v>
      </c>
      <c r="G4" s="24" t="s">
        <v>288</v>
      </c>
      <c r="H4" s="24" t="s">
        <v>288</v>
      </c>
      <c r="I4" s="24" t="s">
        <v>288</v>
      </c>
      <c r="J4" s="24" t="s">
        <v>288</v>
      </c>
      <c r="K4" s="24" t="s">
        <v>288</v>
      </c>
      <c r="L4" s="24" t="s">
        <v>288</v>
      </c>
      <c r="M4" s="24" t="s">
        <v>288</v>
      </c>
      <c r="N4" s="24" t="s">
        <v>288</v>
      </c>
      <c r="O4" s="24" t="s">
        <v>288</v>
      </c>
      <c r="P4" s="24" t="s">
        <v>288</v>
      </c>
      <c r="Q4" s="24" t="s">
        <v>288</v>
      </c>
    </row>
    <row r="5" spans="2:17" ht="35.1" customHeight="1" x14ac:dyDescent="0.2">
      <c r="B5" s="24" t="s">
        <v>26</v>
      </c>
      <c r="C5" s="24" t="s">
        <v>285</v>
      </c>
      <c r="D5" s="24" t="s">
        <v>286</v>
      </c>
      <c r="E5" s="24" t="s">
        <v>287</v>
      </c>
      <c r="F5" s="10" t="s">
        <v>289</v>
      </c>
      <c r="G5" s="10" t="s">
        <v>290</v>
      </c>
      <c r="H5" s="10" t="s">
        <v>291</v>
      </c>
      <c r="I5" s="10" t="s">
        <v>292</v>
      </c>
      <c r="J5" s="10" t="s">
        <v>293</v>
      </c>
      <c r="K5" s="10" t="s">
        <v>294</v>
      </c>
      <c r="L5" s="10" t="s">
        <v>295</v>
      </c>
      <c r="M5" s="10" t="s">
        <v>296</v>
      </c>
      <c r="N5" s="10" t="s">
        <v>297</v>
      </c>
      <c r="O5" s="10" t="s">
        <v>298</v>
      </c>
      <c r="P5" s="10" t="s">
        <v>299</v>
      </c>
      <c r="Q5" s="10" t="s">
        <v>300</v>
      </c>
    </row>
    <row r="6" spans="2:17" x14ac:dyDescent="0.2">
      <c r="B6" s="11">
        <v>2012</v>
      </c>
      <c r="C6" s="13" t="s">
        <v>301</v>
      </c>
      <c r="D6" s="12">
        <v>220</v>
      </c>
      <c r="E6" s="12">
        <v>271</v>
      </c>
      <c r="F6" s="12">
        <v>213</v>
      </c>
      <c r="G6" s="12">
        <v>588</v>
      </c>
      <c r="H6" s="12">
        <v>203</v>
      </c>
      <c r="I6" s="12">
        <v>333</v>
      </c>
      <c r="J6" s="12">
        <v>483</v>
      </c>
      <c r="K6" s="12">
        <v>186</v>
      </c>
      <c r="L6" s="12">
        <v>588</v>
      </c>
      <c r="M6" s="12">
        <v>362</v>
      </c>
      <c r="N6" s="12">
        <v>252</v>
      </c>
      <c r="O6" s="12">
        <v>61</v>
      </c>
      <c r="P6" s="12">
        <v>38</v>
      </c>
      <c r="Q6" s="12">
        <v>109</v>
      </c>
    </row>
    <row r="7" spans="2:17" x14ac:dyDescent="0.2">
      <c r="B7" s="11">
        <v>2013</v>
      </c>
      <c r="C7" s="13" t="s">
        <v>302</v>
      </c>
      <c r="D7" s="12">
        <v>381</v>
      </c>
      <c r="E7" s="12">
        <v>72</v>
      </c>
      <c r="F7" s="12">
        <v>259</v>
      </c>
      <c r="G7" s="12">
        <v>636</v>
      </c>
      <c r="H7" s="12">
        <v>230</v>
      </c>
      <c r="I7" s="12">
        <v>455</v>
      </c>
      <c r="J7" s="12">
        <v>630</v>
      </c>
      <c r="K7" s="12">
        <v>147</v>
      </c>
      <c r="L7" s="12">
        <v>449</v>
      </c>
      <c r="M7" s="12">
        <v>459</v>
      </c>
      <c r="N7" s="12">
        <v>401</v>
      </c>
      <c r="O7" s="12">
        <v>41</v>
      </c>
      <c r="P7" s="12">
        <v>62</v>
      </c>
      <c r="Q7" s="12">
        <v>60</v>
      </c>
    </row>
    <row r="8" spans="2:17" x14ac:dyDescent="0.2">
      <c r="B8" s="11">
        <v>2014</v>
      </c>
      <c r="C8" s="13" t="s">
        <v>303</v>
      </c>
      <c r="D8" s="12">
        <v>237</v>
      </c>
      <c r="E8" s="12">
        <v>74</v>
      </c>
      <c r="F8" s="12">
        <v>211</v>
      </c>
      <c r="G8" s="12">
        <v>673</v>
      </c>
      <c r="H8" s="12">
        <v>239</v>
      </c>
      <c r="I8" s="12">
        <v>456</v>
      </c>
      <c r="J8" s="12">
        <v>659</v>
      </c>
      <c r="K8" s="12">
        <v>157</v>
      </c>
      <c r="L8" s="12">
        <v>482</v>
      </c>
      <c r="M8" s="12">
        <v>514</v>
      </c>
      <c r="N8" s="12">
        <v>451</v>
      </c>
      <c r="O8" s="12">
        <v>21</v>
      </c>
      <c r="P8" s="12">
        <v>72</v>
      </c>
      <c r="Q8" s="12">
        <v>74</v>
      </c>
    </row>
    <row r="9" spans="2:17" x14ac:dyDescent="0.2">
      <c r="B9" s="11">
        <v>2015</v>
      </c>
      <c r="C9" s="13" t="s">
        <v>304</v>
      </c>
      <c r="D9" s="12">
        <v>275</v>
      </c>
      <c r="E9" s="12">
        <v>161</v>
      </c>
      <c r="F9" s="12">
        <v>213</v>
      </c>
      <c r="G9" s="12">
        <v>719</v>
      </c>
      <c r="H9" s="12">
        <v>271</v>
      </c>
      <c r="I9" s="12">
        <v>571</v>
      </c>
      <c r="J9" s="12">
        <v>781</v>
      </c>
      <c r="K9" s="12">
        <v>162</v>
      </c>
      <c r="L9" s="12">
        <v>557</v>
      </c>
      <c r="M9" s="12">
        <v>448</v>
      </c>
      <c r="N9" s="12">
        <v>380</v>
      </c>
      <c r="O9" s="12">
        <v>35</v>
      </c>
      <c r="P9" s="12">
        <v>62</v>
      </c>
      <c r="Q9" s="12">
        <v>50</v>
      </c>
    </row>
    <row r="10" spans="2:17" x14ac:dyDescent="0.2">
      <c r="B10" s="11">
        <v>2016</v>
      </c>
      <c r="C10" s="13" t="s">
        <v>305</v>
      </c>
      <c r="D10" s="12">
        <v>229</v>
      </c>
      <c r="E10" s="12">
        <v>75</v>
      </c>
      <c r="F10" s="12">
        <v>260</v>
      </c>
      <c r="G10" s="12">
        <v>810</v>
      </c>
      <c r="H10" s="12">
        <v>222</v>
      </c>
      <c r="I10" s="12">
        <v>584</v>
      </c>
      <c r="J10" s="12">
        <v>877</v>
      </c>
      <c r="K10" s="12">
        <v>158</v>
      </c>
      <c r="L10" s="12">
        <v>512</v>
      </c>
      <c r="M10" s="12">
        <v>420</v>
      </c>
      <c r="N10" s="12">
        <v>358</v>
      </c>
      <c r="O10" s="12">
        <v>30</v>
      </c>
      <c r="P10" s="12">
        <v>98</v>
      </c>
      <c r="Q10" s="12">
        <v>55</v>
      </c>
    </row>
    <row r="11" spans="2:17" x14ac:dyDescent="0.2">
      <c r="B11" s="11">
        <v>2017</v>
      </c>
      <c r="C11" s="13" t="s">
        <v>306</v>
      </c>
      <c r="D11" s="12">
        <v>258</v>
      </c>
      <c r="E11" s="12">
        <v>66</v>
      </c>
      <c r="F11" s="12">
        <v>220</v>
      </c>
      <c r="G11" s="12">
        <v>760</v>
      </c>
      <c r="H11" s="12">
        <v>242</v>
      </c>
      <c r="I11" s="12">
        <v>600</v>
      </c>
      <c r="J11" s="12">
        <v>849</v>
      </c>
      <c r="K11" s="12">
        <v>145</v>
      </c>
      <c r="L11" s="12">
        <v>497</v>
      </c>
      <c r="M11" s="12">
        <v>424</v>
      </c>
      <c r="N11" s="12">
        <v>379</v>
      </c>
      <c r="O11" s="12">
        <v>21</v>
      </c>
      <c r="P11" s="12">
        <v>80</v>
      </c>
      <c r="Q11" s="12">
        <v>51</v>
      </c>
    </row>
    <row r="12" spans="2:17" x14ac:dyDescent="0.2">
      <c r="B12" s="11">
        <v>2018</v>
      </c>
      <c r="C12" s="13" t="s">
        <v>307</v>
      </c>
      <c r="D12" s="12">
        <v>161</v>
      </c>
      <c r="E12" s="12">
        <v>119</v>
      </c>
      <c r="F12" s="12">
        <v>190</v>
      </c>
      <c r="G12" s="12">
        <v>781</v>
      </c>
      <c r="H12" s="12">
        <v>287</v>
      </c>
      <c r="I12" s="12">
        <v>602</v>
      </c>
      <c r="J12" s="12">
        <v>823</v>
      </c>
      <c r="K12" s="12">
        <v>175</v>
      </c>
      <c r="L12" s="12">
        <v>530</v>
      </c>
      <c r="M12" s="12">
        <v>542</v>
      </c>
      <c r="N12" s="12">
        <v>372</v>
      </c>
      <c r="O12" s="12">
        <v>26</v>
      </c>
      <c r="P12" s="12">
        <v>74</v>
      </c>
      <c r="Q12" s="12">
        <v>69</v>
      </c>
    </row>
    <row r="13" spans="2:17" x14ac:dyDescent="0.2">
      <c r="B13" s="11">
        <v>2019</v>
      </c>
      <c r="C13" s="13" t="s">
        <v>308</v>
      </c>
      <c r="D13" s="12">
        <v>238</v>
      </c>
      <c r="E13" s="12">
        <v>88</v>
      </c>
      <c r="F13" s="12">
        <v>180</v>
      </c>
      <c r="G13" s="12">
        <v>584</v>
      </c>
      <c r="H13" s="12">
        <v>460</v>
      </c>
      <c r="I13" s="12">
        <v>590</v>
      </c>
      <c r="J13" s="12">
        <v>892</v>
      </c>
      <c r="K13" s="12">
        <v>255</v>
      </c>
      <c r="L13" s="12">
        <v>512</v>
      </c>
      <c r="M13" s="12">
        <v>583</v>
      </c>
      <c r="N13" s="12">
        <v>234</v>
      </c>
      <c r="O13" s="12">
        <v>187</v>
      </c>
      <c r="P13" s="12">
        <v>95</v>
      </c>
      <c r="Q13" s="12">
        <v>41</v>
      </c>
    </row>
    <row r="14" spans="2:17" x14ac:dyDescent="0.2">
      <c r="B14" s="11">
        <v>2020</v>
      </c>
      <c r="C14" s="13" t="s">
        <v>309</v>
      </c>
      <c r="D14" s="12">
        <v>233</v>
      </c>
      <c r="E14" s="12">
        <v>55</v>
      </c>
      <c r="F14" s="12">
        <v>157</v>
      </c>
      <c r="G14" s="12">
        <v>521</v>
      </c>
      <c r="H14" s="12">
        <v>351</v>
      </c>
      <c r="I14" s="12">
        <v>566</v>
      </c>
      <c r="J14" s="12">
        <v>802</v>
      </c>
      <c r="K14" s="12">
        <v>196</v>
      </c>
      <c r="L14" s="12">
        <v>430</v>
      </c>
      <c r="M14" s="12">
        <v>539</v>
      </c>
      <c r="N14" s="12">
        <v>239</v>
      </c>
      <c r="O14" s="12">
        <v>172</v>
      </c>
      <c r="P14" s="12">
        <v>123</v>
      </c>
      <c r="Q14" s="12">
        <v>30</v>
      </c>
    </row>
    <row r="15" spans="2:17" x14ac:dyDescent="0.2">
      <c r="B15" s="11">
        <v>2021</v>
      </c>
      <c r="C15" s="13" t="s">
        <v>310</v>
      </c>
      <c r="D15" s="12">
        <v>311</v>
      </c>
      <c r="E15" s="12">
        <v>39</v>
      </c>
      <c r="F15" s="12">
        <v>131</v>
      </c>
      <c r="G15" s="12">
        <v>561</v>
      </c>
      <c r="H15" s="12">
        <v>454</v>
      </c>
      <c r="I15" s="12">
        <v>648</v>
      </c>
      <c r="J15" s="12">
        <v>940</v>
      </c>
      <c r="K15" s="12">
        <v>239</v>
      </c>
      <c r="L15" s="12">
        <v>501</v>
      </c>
      <c r="M15" s="12">
        <v>572</v>
      </c>
      <c r="N15" s="12">
        <v>259</v>
      </c>
      <c r="O15" s="12">
        <v>188</v>
      </c>
      <c r="P15" s="12">
        <v>141</v>
      </c>
      <c r="Q15" s="12">
        <v>46</v>
      </c>
    </row>
    <row r="16" spans="2:17" x14ac:dyDescent="0.2">
      <c r="B16" s="11">
        <v>2022</v>
      </c>
      <c r="C16" s="13" t="s">
        <v>311</v>
      </c>
      <c r="D16" s="12">
        <v>348</v>
      </c>
      <c r="E16" s="12">
        <v>95</v>
      </c>
      <c r="F16" s="12">
        <v>194</v>
      </c>
      <c r="G16" s="12">
        <v>712</v>
      </c>
      <c r="H16" s="12">
        <v>457</v>
      </c>
      <c r="I16" s="12">
        <v>737</v>
      </c>
      <c r="J16" s="12">
        <v>1029</v>
      </c>
      <c r="K16" s="12">
        <v>299</v>
      </c>
      <c r="L16" s="12">
        <v>514</v>
      </c>
      <c r="M16" s="12">
        <v>650</v>
      </c>
      <c r="N16" s="12">
        <v>295</v>
      </c>
      <c r="O16" s="12">
        <v>207</v>
      </c>
      <c r="P16" s="12">
        <v>162</v>
      </c>
      <c r="Q16" s="12">
        <v>68</v>
      </c>
    </row>
    <row r="17" spans="2:17" x14ac:dyDescent="0.2">
      <c r="B17" s="11">
        <v>2023</v>
      </c>
      <c r="C17" s="13" t="s">
        <v>312</v>
      </c>
      <c r="D17" s="12">
        <v>219</v>
      </c>
      <c r="E17" s="12">
        <v>64</v>
      </c>
      <c r="F17" s="12">
        <v>167</v>
      </c>
      <c r="G17" s="12">
        <v>647</v>
      </c>
      <c r="H17" s="12">
        <v>397</v>
      </c>
      <c r="I17" s="12">
        <v>677</v>
      </c>
      <c r="J17" s="12">
        <v>1078</v>
      </c>
      <c r="K17" s="12">
        <v>249</v>
      </c>
      <c r="L17" s="12">
        <v>475</v>
      </c>
      <c r="M17" s="12">
        <v>828</v>
      </c>
      <c r="N17" s="12">
        <v>235</v>
      </c>
      <c r="O17" s="12">
        <v>224</v>
      </c>
      <c r="P17" s="12">
        <v>132</v>
      </c>
      <c r="Q17" s="12">
        <v>76</v>
      </c>
    </row>
    <row r="18" spans="2:17" x14ac:dyDescent="0.2">
      <c r="B18" s="14">
        <v>2024</v>
      </c>
      <c r="C18" s="16" t="s">
        <v>313</v>
      </c>
      <c r="D18" s="15">
        <v>256</v>
      </c>
      <c r="E18" s="15">
        <v>72</v>
      </c>
      <c r="F18" s="15">
        <v>185</v>
      </c>
      <c r="G18" s="15">
        <v>595</v>
      </c>
      <c r="H18" s="15">
        <v>438</v>
      </c>
      <c r="I18" s="15">
        <v>757</v>
      </c>
      <c r="J18" s="15">
        <v>1000</v>
      </c>
      <c r="K18" s="15">
        <v>218</v>
      </c>
      <c r="L18" s="15">
        <v>535</v>
      </c>
      <c r="M18" s="15">
        <v>862</v>
      </c>
      <c r="N18" s="15">
        <v>309</v>
      </c>
      <c r="O18" s="15">
        <v>349</v>
      </c>
      <c r="P18" s="15">
        <v>150</v>
      </c>
      <c r="Q18" s="15">
        <v>82</v>
      </c>
    </row>
    <row r="20" spans="2:17" x14ac:dyDescent="0.2">
      <c r="B20" s="22" t="s">
        <v>72</v>
      </c>
      <c r="C20" s="23"/>
      <c r="D20" s="23"/>
      <c r="E20" s="23"/>
      <c r="F20" s="23"/>
      <c r="G20" s="23"/>
      <c r="H20" s="23"/>
      <c r="I20" s="23"/>
      <c r="J20" s="23"/>
      <c r="K20" s="23"/>
      <c r="L20" s="23"/>
      <c r="M20" s="23"/>
      <c r="N20" s="23"/>
      <c r="O20" s="23"/>
      <c r="P20" s="23"/>
      <c r="Q20" s="23"/>
    </row>
  </sheetData>
  <mergeCells count="6">
    <mergeCell ref="B20:Q20"/>
    <mergeCell ref="B4:B5"/>
    <mergeCell ref="C4:C5"/>
    <mergeCell ref="D4:D5"/>
    <mergeCell ref="E4:E5"/>
    <mergeCell ref="F4:Q4"/>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AB8"/>
  </sheetPr>
  <dimension ref="B1:F27"/>
  <sheetViews>
    <sheetView showGridLines="0" workbookViewId="0"/>
  </sheetViews>
  <sheetFormatPr baseColWidth="10" defaultRowHeight="12.75" x14ac:dyDescent="0.2"/>
  <cols>
    <col min="1" max="1" width="2.5703125" customWidth="1"/>
    <col min="2" max="2" width="6.5703125" customWidth="1"/>
    <col min="3" max="6" width="15.42578125" customWidth="1"/>
  </cols>
  <sheetData>
    <row r="1" spans="2:6" ht="18" x14ac:dyDescent="0.25">
      <c r="B1" s="3" t="s">
        <v>12</v>
      </c>
    </row>
    <row r="4" spans="2:6" x14ac:dyDescent="0.2">
      <c r="B4" s="24" t="s">
        <v>26</v>
      </c>
      <c r="C4" s="24" t="s">
        <v>314</v>
      </c>
      <c r="D4" s="24" t="s">
        <v>314</v>
      </c>
      <c r="E4" s="24" t="s">
        <v>314</v>
      </c>
      <c r="F4" s="24" t="s">
        <v>314</v>
      </c>
    </row>
    <row r="5" spans="2:6" ht="14.25" x14ac:dyDescent="0.2">
      <c r="B5" s="24" t="s">
        <v>26</v>
      </c>
      <c r="C5" s="10" t="s">
        <v>315</v>
      </c>
      <c r="D5" s="10" t="s">
        <v>316</v>
      </c>
      <c r="E5" s="10" t="s">
        <v>317</v>
      </c>
      <c r="F5" s="10" t="s">
        <v>318</v>
      </c>
    </row>
    <row r="6" spans="2:6" x14ac:dyDescent="0.2">
      <c r="B6" s="11">
        <v>2006</v>
      </c>
      <c r="C6" s="13" t="s">
        <v>319</v>
      </c>
      <c r="D6" s="13" t="s">
        <v>338</v>
      </c>
      <c r="E6" s="13" t="s">
        <v>355</v>
      </c>
      <c r="F6" s="13" t="s">
        <v>374</v>
      </c>
    </row>
    <row r="7" spans="2:6" x14ac:dyDescent="0.2">
      <c r="B7" s="11">
        <v>2007</v>
      </c>
      <c r="C7" s="13" t="s">
        <v>320</v>
      </c>
      <c r="D7" s="13" t="s">
        <v>339</v>
      </c>
      <c r="E7" s="13" t="s">
        <v>356</v>
      </c>
      <c r="F7" s="13" t="s">
        <v>374</v>
      </c>
    </row>
    <row r="8" spans="2:6" x14ac:dyDescent="0.2">
      <c r="B8" s="11">
        <v>2008</v>
      </c>
      <c r="C8" s="13" t="s">
        <v>321</v>
      </c>
      <c r="D8" s="13" t="s">
        <v>80</v>
      </c>
      <c r="E8" s="13" t="s">
        <v>357</v>
      </c>
      <c r="F8" s="13" t="s">
        <v>375</v>
      </c>
    </row>
    <row r="9" spans="2:6" x14ac:dyDescent="0.2">
      <c r="B9" s="11">
        <v>2009</v>
      </c>
      <c r="C9" s="13" t="s">
        <v>322</v>
      </c>
      <c r="D9" s="13" t="s">
        <v>340</v>
      </c>
      <c r="E9" s="13" t="s">
        <v>358</v>
      </c>
      <c r="F9" s="13" t="s">
        <v>376</v>
      </c>
    </row>
    <row r="10" spans="2:6" x14ac:dyDescent="0.2">
      <c r="B10" s="11">
        <v>2010</v>
      </c>
      <c r="C10" s="13" t="s">
        <v>323</v>
      </c>
      <c r="D10" s="13" t="s">
        <v>341</v>
      </c>
      <c r="E10" s="13" t="s">
        <v>359</v>
      </c>
      <c r="F10" s="13" t="s">
        <v>377</v>
      </c>
    </row>
    <row r="11" spans="2:6" x14ac:dyDescent="0.2">
      <c r="B11" s="11">
        <v>2011</v>
      </c>
      <c r="C11" s="13" t="s">
        <v>324</v>
      </c>
      <c r="D11" s="13" t="s">
        <v>342</v>
      </c>
      <c r="E11" s="13" t="s">
        <v>360</v>
      </c>
      <c r="F11" s="13" t="s">
        <v>378</v>
      </c>
    </row>
    <row r="12" spans="2:6" x14ac:dyDescent="0.2">
      <c r="B12" s="11">
        <v>2012</v>
      </c>
      <c r="C12" s="13" t="s">
        <v>325</v>
      </c>
      <c r="D12" s="13" t="s">
        <v>343</v>
      </c>
      <c r="E12" s="13" t="s">
        <v>361</v>
      </c>
      <c r="F12" s="13" t="s">
        <v>379</v>
      </c>
    </row>
    <row r="13" spans="2:6" x14ac:dyDescent="0.2">
      <c r="B13" s="11">
        <v>2013</v>
      </c>
      <c r="C13" s="13" t="s">
        <v>326</v>
      </c>
      <c r="D13" s="13" t="s">
        <v>311</v>
      </c>
      <c r="E13" s="13" t="s">
        <v>362</v>
      </c>
      <c r="F13" s="13" t="s">
        <v>380</v>
      </c>
    </row>
    <row r="14" spans="2:6" x14ac:dyDescent="0.2">
      <c r="B14" s="11">
        <v>2014</v>
      </c>
      <c r="C14" s="13" t="s">
        <v>327</v>
      </c>
      <c r="D14" s="13" t="s">
        <v>344</v>
      </c>
      <c r="E14" s="13" t="s">
        <v>363</v>
      </c>
      <c r="F14" s="13" t="s">
        <v>381</v>
      </c>
    </row>
    <row r="15" spans="2:6" x14ac:dyDescent="0.2">
      <c r="B15" s="11">
        <v>2015</v>
      </c>
      <c r="C15" s="13" t="s">
        <v>328</v>
      </c>
      <c r="D15" s="13" t="s">
        <v>345</v>
      </c>
      <c r="E15" s="13" t="s">
        <v>364</v>
      </c>
      <c r="F15" s="13" t="s">
        <v>382</v>
      </c>
    </row>
    <row r="16" spans="2:6" x14ac:dyDescent="0.2">
      <c r="B16" s="11">
        <v>2016</v>
      </c>
      <c r="C16" s="13" t="s">
        <v>329</v>
      </c>
      <c r="D16" s="13" t="s">
        <v>346</v>
      </c>
      <c r="E16" s="13" t="s">
        <v>365</v>
      </c>
      <c r="F16" s="13" t="s">
        <v>383</v>
      </c>
    </row>
    <row r="17" spans="2:6" x14ac:dyDescent="0.2">
      <c r="B17" s="11">
        <v>2017</v>
      </c>
      <c r="C17" s="13" t="s">
        <v>330</v>
      </c>
      <c r="D17" s="13" t="s">
        <v>347</v>
      </c>
      <c r="E17" s="13" t="s">
        <v>366</v>
      </c>
      <c r="F17" s="13" t="s">
        <v>384</v>
      </c>
    </row>
    <row r="18" spans="2:6" x14ac:dyDescent="0.2">
      <c r="B18" s="11">
        <v>2018</v>
      </c>
      <c r="C18" s="13" t="s">
        <v>331</v>
      </c>
      <c r="D18" s="13" t="s">
        <v>348</v>
      </c>
      <c r="E18" s="13" t="s">
        <v>367</v>
      </c>
      <c r="F18" s="13" t="s">
        <v>375</v>
      </c>
    </row>
    <row r="19" spans="2:6" x14ac:dyDescent="0.2">
      <c r="B19" s="11">
        <v>2019</v>
      </c>
      <c r="C19" s="13" t="s">
        <v>332</v>
      </c>
      <c r="D19" s="13" t="s">
        <v>349</v>
      </c>
      <c r="E19" s="13" t="s">
        <v>368</v>
      </c>
      <c r="F19" s="13" t="s">
        <v>385</v>
      </c>
    </row>
    <row r="20" spans="2:6" x14ac:dyDescent="0.2">
      <c r="B20" s="11">
        <v>2020</v>
      </c>
      <c r="C20" s="13" t="s">
        <v>333</v>
      </c>
      <c r="D20" s="13" t="s">
        <v>350</v>
      </c>
      <c r="E20" s="13" t="s">
        <v>369</v>
      </c>
      <c r="F20" s="13" t="s">
        <v>386</v>
      </c>
    </row>
    <row r="21" spans="2:6" x14ac:dyDescent="0.2">
      <c r="B21" s="11">
        <v>2021</v>
      </c>
      <c r="C21" s="13" t="s">
        <v>334</v>
      </c>
      <c r="D21" s="13" t="s">
        <v>351</v>
      </c>
      <c r="E21" s="13" t="s">
        <v>370</v>
      </c>
      <c r="F21" s="13" t="s">
        <v>387</v>
      </c>
    </row>
    <row r="22" spans="2:6" x14ac:dyDescent="0.2">
      <c r="B22" s="11">
        <v>2022</v>
      </c>
      <c r="C22" s="13" t="s">
        <v>335</v>
      </c>
      <c r="D22" s="13" t="s">
        <v>352</v>
      </c>
      <c r="E22" s="13" t="s">
        <v>371</v>
      </c>
      <c r="F22" s="13" t="s">
        <v>388</v>
      </c>
    </row>
    <row r="23" spans="2:6" x14ac:dyDescent="0.2">
      <c r="B23" s="11">
        <v>2023</v>
      </c>
      <c r="C23" s="13" t="s">
        <v>336</v>
      </c>
      <c r="D23" s="13" t="s">
        <v>353</v>
      </c>
      <c r="E23" s="13" t="s">
        <v>372</v>
      </c>
      <c r="F23" s="13" t="s">
        <v>389</v>
      </c>
    </row>
    <row r="24" spans="2:6" x14ac:dyDescent="0.2">
      <c r="B24" s="14">
        <v>2024</v>
      </c>
      <c r="C24" s="16" t="s">
        <v>337</v>
      </c>
      <c r="D24" s="16" t="s">
        <v>354</v>
      </c>
      <c r="E24" s="16" t="s">
        <v>373</v>
      </c>
      <c r="F24" s="16" t="s">
        <v>390</v>
      </c>
    </row>
    <row r="26" spans="2:6" ht="24.6" customHeight="1" x14ac:dyDescent="0.2">
      <c r="B26" s="22" t="s">
        <v>72</v>
      </c>
      <c r="C26" s="23"/>
      <c r="D26" s="23"/>
      <c r="E26" s="23"/>
      <c r="F26" s="23"/>
    </row>
    <row r="27" spans="2:6" x14ac:dyDescent="0.2">
      <c r="B27" s="22" t="s">
        <v>391</v>
      </c>
      <c r="C27" s="23"/>
      <c r="D27" s="23"/>
      <c r="E27" s="23"/>
      <c r="F27" s="23"/>
    </row>
  </sheetData>
  <mergeCells count="4">
    <mergeCell ref="B4:B5"/>
    <mergeCell ref="C4:F4"/>
    <mergeCell ref="B26:F26"/>
    <mergeCell ref="B27:F27"/>
  </mergeCells>
  <pageMargins left="0.7" right="0.7" top="0.75" bottom="0.75" header="0.3" footer="0.3"/>
  <pageSetup paperSize="9" scale="50" fitToWidth="0"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Inhaltsverzeichnis</vt:lpstr>
      <vt:lpstr>T1</vt:lpstr>
      <vt:lpstr>T2</vt:lpstr>
      <vt:lpstr>T3a</vt:lpstr>
      <vt:lpstr>T3b</vt:lpstr>
      <vt:lpstr>T3c</vt:lpstr>
      <vt:lpstr>T4a</vt:lpstr>
      <vt:lpstr>T4b</vt:lpstr>
      <vt:lpstr>T5</vt:lpstr>
      <vt:lpstr>T6</vt:lpstr>
      <vt:lpstr>T7</vt:lpstr>
      <vt:lpstr>T8</vt:lpstr>
      <vt:lpstr>T9</vt:lpstr>
      <vt:lpstr>T10a</vt:lpstr>
      <vt:lpstr>T10b</vt:lpstr>
      <vt:lpstr>T11</vt:lpstr>
      <vt:lpstr>T12</vt:lpstr>
      <vt:lpstr>T13</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tsee</dc:creator>
  <cp:lastModifiedBy>Sager Till  DFRSTAAG</cp:lastModifiedBy>
  <dcterms:created xsi:type="dcterms:W3CDTF">2025-10-07T11:32:26Z</dcterms:created>
  <dcterms:modified xsi:type="dcterms:W3CDTF">2025-10-07T11:33:56Z</dcterms:modified>
</cp:coreProperties>
</file>