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www\2018_Internet\01_Daten_Publikationen\18_öffentliche_Finanzen\Steuern_natürliche\10_Publikationen\2025\"/>
    </mc:Choice>
  </mc:AlternateContent>
  <xr:revisionPtr revIDLastSave="0" documentId="13_ncr:1_{7E08EA5C-6384-4328-89DF-01C802C67AA8}" xr6:coauthVersionLast="47" xr6:coauthVersionMax="47" xr10:uidLastSave="{00000000-0000-0000-0000-000000000000}"/>
  <bookViews>
    <workbookView xWindow="31872" yWindow="1152" windowWidth="23040" windowHeight="121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T8" sheetId="9" r:id="rId9"/>
    <sheet name="T9" sheetId="10" r:id="rId10"/>
    <sheet name="T10" sheetId="11" r:id="rId11"/>
    <sheet name="T11a" sheetId="12" r:id="rId12"/>
    <sheet name="T11b" sheetId="13" r:id="rId13"/>
    <sheet name="T12a" sheetId="14" r:id="rId14"/>
    <sheet name="T12b" sheetId="15" r:id="rId15"/>
    <sheet name="T13a" sheetId="16" r:id="rId16"/>
    <sheet name="T13b" sheetId="17" r:id="rId17"/>
    <sheet name="T14a" sheetId="18" r:id="rId18"/>
    <sheet name="T14b" sheetId="19" r:id="rId19"/>
    <sheet name="T15a" sheetId="20" r:id="rId20"/>
    <sheet name="T15b" sheetId="21" r:id="rId21"/>
    <sheet name="T16" sheetId="22" r:id="rId22"/>
    <sheet name="T17" sheetId="23" r:id="rId23"/>
    <sheet name="T18" sheetId="24" r:id="rId24"/>
    <sheet name="T19" sheetId="25" r:id="rId25"/>
    <sheet name="T20" sheetId="26" r:id="rId26"/>
    <sheet name="T21a" sheetId="27" r:id="rId27"/>
    <sheet name="T21b" sheetId="28" r:id="rId28"/>
    <sheet name="T22" sheetId="29" r:id="rId29"/>
    <sheet name="T23" sheetId="30" r:id="rId30"/>
    <sheet name="T24" sheetId="31" r:id="rId31"/>
    <sheet name="T25" sheetId="32" r:id="rId32"/>
    <sheet name="Gemeindekarte" sheetId="33" r:id="rId33"/>
    <sheet name="Erläuterungen" sheetId="34" r:id="rId34"/>
    <sheet name="Revisionen StG"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1" l="1"/>
  <c r="B65" i="1"/>
  <c r="D63" i="1"/>
  <c r="B63" i="1"/>
  <c r="D60" i="1"/>
  <c r="B60" i="1"/>
  <c r="D59" i="1"/>
  <c r="B59" i="1"/>
  <c r="D56" i="1"/>
  <c r="B56" i="1"/>
  <c r="D55" i="1"/>
  <c r="B55" i="1"/>
  <c r="D52" i="1"/>
  <c r="B52" i="1"/>
  <c r="D51" i="1"/>
  <c r="B51" i="1"/>
  <c r="D50" i="1"/>
  <c r="B50" i="1"/>
  <c r="D49" i="1"/>
  <c r="B49" i="1"/>
  <c r="D48" i="1"/>
  <c r="B48" i="1"/>
  <c r="D47" i="1"/>
  <c r="B47" i="1"/>
  <c r="D46" i="1"/>
  <c r="B46" i="1"/>
  <c r="D43" i="1"/>
  <c r="B43" i="1"/>
  <c r="D42" i="1"/>
  <c r="B42" i="1"/>
  <c r="D41" i="1"/>
  <c r="B41" i="1"/>
  <c r="D40" i="1"/>
  <c r="B40" i="1"/>
  <c r="D39" i="1"/>
  <c r="B39" i="1"/>
  <c r="D38" i="1"/>
  <c r="B38" i="1"/>
  <c r="D37" i="1"/>
  <c r="B37" i="1"/>
  <c r="D36" i="1"/>
  <c r="B36" i="1"/>
  <c r="D35" i="1"/>
  <c r="B35" i="1"/>
  <c r="D34" i="1"/>
  <c r="B34" i="1"/>
  <c r="D31" i="1"/>
  <c r="B31" i="1"/>
  <c r="D30" i="1"/>
  <c r="B30" i="1"/>
  <c r="D29" i="1"/>
  <c r="B29" i="1"/>
  <c r="D28" i="1"/>
  <c r="B28" i="1"/>
  <c r="D27" i="1"/>
  <c r="B27" i="1"/>
  <c r="D24" i="1"/>
  <c r="B24" i="1"/>
  <c r="D23" i="1"/>
  <c r="B23" i="1"/>
  <c r="D22" i="1"/>
  <c r="B22" i="1"/>
  <c r="D19" i="1"/>
  <c r="B19" i="1"/>
  <c r="D18" i="1"/>
  <c r="B18" i="1"/>
</calcChain>
</file>

<file path=xl/sharedStrings.xml><?xml version="1.0" encoding="utf-8"?>
<sst xmlns="http://schemas.openxmlformats.org/spreadsheetml/2006/main" count="5922" uniqueCount="2628">
  <si>
    <t>Steuerstatistik 2022 – Natürliche Personen</t>
  </si>
  <si>
    <t>Reihe stat.kurzinfo Nr. 167 | Dezember 2025</t>
  </si>
  <si>
    <t>Datengrundlage: Steueramt des Kantons Aargau</t>
  </si>
  <si>
    <t>© Statistik Aargau</t>
  </si>
  <si>
    <t>Tabellenverzeichnis</t>
  </si>
  <si>
    <t>Tabelle 1: Anzahl Pflichtige, Einkommen und Vermögen pro Pflichtigen, 2001–2022</t>
  </si>
  <si>
    <t>Tabelle 2: Steuerbelastung von Pflichtigen mit Wohnsitz im Kanton Aargau, 2001–2022</t>
  </si>
  <si>
    <t>Zeitliche Entwicklung von 2001 bis 2022</t>
  </si>
  <si>
    <t/>
  </si>
  <si>
    <t>Tabelle 3: Pflichtige, Einkommen und Vermögen nach Stufe des Reineinkommens, 2022</t>
  </si>
  <si>
    <t>Tabelle 4: Pflichtige, Einkommen und Vermögen nach Stufe des Reinvermögens, 2022</t>
  </si>
  <si>
    <t>Tabelle 5: Pflichtige nach Reineinkommens- und Reinvermögensstufe, in Promille, 2022</t>
  </si>
  <si>
    <t>Einkommen und Vermögen</t>
  </si>
  <si>
    <t>Tabelle 6: Reineinkommen und Reinvermögen nach Zivilstand, in Franken pro Pflichtigen, 2022</t>
  </si>
  <si>
    <t>Tabelle 7: Reineinkommen und Reinvermögen nach Altersgruppe in Jahren, in Franken pro Pflichtigen, 2022</t>
  </si>
  <si>
    <t>Tabelle 8: Reineinkommen und Reinvermögen nach Erwerbsart, in Franken pro Pflichtigen, 2022</t>
  </si>
  <si>
    <t>Tabelle 9: Reineinkommen und Reinvermögen nach Familientyp, in Franken pro Pflichtigen, 2022</t>
  </si>
  <si>
    <t>Tabelle 10: Reineinkommen und Reinvermögen nach Verdienerzahl, in Franken pro Pflichtigen, 2022</t>
  </si>
  <si>
    <t>Einkommens- und Vermögensverhältnisse nach sozioökonomischen Merkmalen</t>
  </si>
  <si>
    <t>Tabelle 11a: Pflichtige und Reineinkommen nach Zivilstand und Stufe des Reineinkommens, 2022</t>
  </si>
  <si>
    <t>Tabelle 11b: Pflichtige und Reinvermögen nach Zivilstand und Stufe des Reinvermögens, 2022</t>
  </si>
  <si>
    <t>Tabelle 12a: Pflichtige und Reineinkommen nach Altersgruppe in Jahren und Stufe des Reineinkommens, 2022</t>
  </si>
  <si>
    <t>Tabelle 12b: Pflichtige und Reinvermögen nach Altersgruppe in Jahren und Stufe des Reinvermögens, 2022</t>
  </si>
  <si>
    <t>Tabelle 13a: Pflichtige und Reineinkommen nach Erwerbsart und Stufe des Reineinkommens, 2022</t>
  </si>
  <si>
    <t>Tabelle 13b: Pflichtige und Reinvermögen nach Erwerbsart und Stufe des Reinvermögens, 2022</t>
  </si>
  <si>
    <t>Tabelle 14a: Pflichtige und Reineinkommen nach Familientyp und Stufe des Reineinkommens, 2022</t>
  </si>
  <si>
    <t>Tabelle 14b: Pflichtige und Reinvermögen nach Familientyp und Stufe des Reinvermögens, 2022</t>
  </si>
  <si>
    <t>Tabelle 15a: Pflichtige und Reineinkommen nach Verdienerzahl und Stufe des Reineinkommens, 2022</t>
  </si>
  <si>
    <t>Tabelle 15b: Pflichtige und Reinvermögen nach Verdienerzahl und Stufe des Reinvermögens, 2022</t>
  </si>
  <si>
    <t>Tabelle 16: Pflichtige, Steuerfaktoren und Steuern nach Stufe des steuerbaren Einkommens (Primär- und Sekundärpflichtige), 2022</t>
  </si>
  <si>
    <t>Tabelle 17: Pflichtige, Steuerfaktoren und Steuern nach Stufe des steuerbaren Vermögens (Primär- und Sekundärpflichtige), 2022</t>
  </si>
  <si>
    <t>Tabelle 18: Pflichtige nach Stufe der Einkommens- und Vermögenssteuer (Primär- und Sekundärpflichtige), 2022</t>
  </si>
  <si>
    <t>Tabelle 19: Pflichtige, steuerbares Einkommen und Einkommenssteuer nach Stufe des steuerbaren Einkommens und Tarifart (Primär- und Sekundärpflichtige), 2022</t>
  </si>
  <si>
    <t>Tabelle 20: Pflichtige, Einkommen, Vermögen und Steuern nach verschiedenen Merkmalen, 2022</t>
  </si>
  <si>
    <t>Tabelle 21a: Einkommens- und Vermögenssteuern von Pflichtigen mit Wohnsitz im Kanton Aargau, in Millionen Franken, 2001–2022</t>
  </si>
  <si>
    <t>Tabelle 21b: Pflichtige, Reineinkommen, Reinvermögen und einfache Kantonssteuer, 2001–2022, indexiert</t>
  </si>
  <si>
    <t>Einkommens- und Vermögenssteuern im Kanton Aargau</t>
  </si>
  <si>
    <t>Tabelle 22: Einkünfte und Abzüge, 2022</t>
  </si>
  <si>
    <t>Tabelle 23: Vermögenswerte, Schulden und Steuerfreibeträge, 2022</t>
  </si>
  <si>
    <t>Steuerveranlagungen</t>
  </si>
  <si>
    <t>Tabelle 24: Einkommen und Vermögen der Pflichtigen mit Wohnsitz im Kanton Aargau nach Gemeinde, 2022</t>
  </si>
  <si>
    <t>Tabelle 25: Steuerpflichtige mit Wohnsitz im Kanton Aargau nach Einkommens- und Vermögensstufe und Gemeinde, 2022</t>
  </si>
  <si>
    <t>Gemeindetabellen</t>
  </si>
  <si>
    <t>Gemeindekarte: Einfache Kantonssteuer der Pflichtigen mit Wohnsitz im Kanton Aargau nach Gemeinde, in Franken pro Steuerpflichtigen, 2022</t>
  </si>
  <si>
    <t>Karte</t>
  </si>
  <si>
    <t>Erläuterungen</t>
  </si>
  <si>
    <t>Revisionen StG</t>
  </si>
  <si>
    <t>Jahr</t>
  </si>
  <si>
    <r>
      <t>Anzahl
Pflichtige</t>
    </r>
    <r>
      <rPr>
        <vertAlign val="superscript"/>
        <sz val="10"/>
        <rFont val="Arial"/>
      </rPr>
      <t>1</t>
    </r>
    <r>
      <rPr>
        <sz val="10"/>
        <color rgb="FF000000"/>
        <rFont val="Arial"/>
      </rPr>
      <t/>
    </r>
  </si>
  <si>
    <r>
      <t>Total
Einkünfte</t>
    </r>
    <r>
      <rPr>
        <vertAlign val="superscript"/>
        <sz val="10"/>
        <rFont val="Arial"/>
      </rPr>
      <t>2</t>
    </r>
    <r>
      <rPr>
        <sz val="10"/>
        <color rgb="FF000000"/>
        <rFont val="Arial"/>
      </rPr>
      <t/>
    </r>
  </si>
  <si>
    <r>
      <t>Rein-
einkommen</t>
    </r>
    <r>
      <rPr>
        <vertAlign val="superscript"/>
        <sz val="10"/>
        <rFont val="Arial"/>
      </rPr>
      <t>3</t>
    </r>
    <r>
      <rPr>
        <sz val="10"/>
        <color rgb="FF000000"/>
        <rFont val="Arial"/>
      </rPr>
      <t/>
    </r>
  </si>
  <si>
    <r>
      <t>Steuerbares
Einkommen</t>
    </r>
    <r>
      <rPr>
        <vertAlign val="superscript"/>
        <sz val="10"/>
        <rFont val="Arial"/>
      </rPr>
      <t>4</t>
    </r>
    <r>
      <rPr>
        <sz val="10"/>
        <color rgb="FF000000"/>
        <rFont val="Arial"/>
      </rPr>
      <t/>
    </r>
  </si>
  <si>
    <r>
      <t>Total
Vermögen</t>
    </r>
    <r>
      <rPr>
        <vertAlign val="superscript"/>
        <sz val="10"/>
        <rFont val="Arial"/>
      </rPr>
      <t>5</t>
    </r>
    <r>
      <rPr>
        <sz val="10"/>
        <color rgb="FF000000"/>
        <rFont val="Arial"/>
      </rPr>
      <t/>
    </r>
  </si>
  <si>
    <r>
      <t>Rein-
vermögen</t>
    </r>
    <r>
      <rPr>
        <vertAlign val="superscript"/>
        <sz val="10"/>
        <rFont val="Arial"/>
      </rPr>
      <t>6</t>
    </r>
    <r>
      <rPr>
        <sz val="10"/>
        <color rgb="FF000000"/>
        <rFont val="Arial"/>
      </rPr>
      <t/>
    </r>
  </si>
  <si>
    <r>
      <t>Steuerbares
Vermögen</t>
    </r>
    <r>
      <rPr>
        <vertAlign val="superscript"/>
        <sz val="10"/>
        <rFont val="Arial"/>
      </rPr>
      <t>7</t>
    </r>
    <r>
      <rPr>
        <sz val="10"/>
        <color rgb="FF000000"/>
        <rFont val="Arial"/>
      </rPr>
      <t/>
    </r>
  </si>
  <si>
    <t>Durch-
schnitt</t>
  </si>
  <si>
    <t>Median</t>
  </si>
  <si>
    <r>
      <t>Median</t>
    </r>
    <r>
      <rPr>
        <vertAlign val="superscript"/>
        <sz val="10"/>
        <rFont val="Arial"/>
      </rPr>
      <t>8</t>
    </r>
    <r>
      <rPr>
        <sz val="10"/>
        <color rgb="FF000000"/>
        <rFont val="Arial"/>
      </rPr>
      <t/>
    </r>
  </si>
  <si>
    <t>in Franken</t>
  </si>
  <si>
    <t>Index</t>
  </si>
  <si>
    <t>1) Bei den Steuerpflichtigen handelt es sich um Steuerpflichtige mit Wohnsitz im Kanton Aargau (Primärpflichtige).</t>
  </si>
  <si>
    <t>2) Beinhaltet die gesamten Einkünfte im In- und Ausland.</t>
  </si>
  <si>
    <t>3) Basiert auf den Einkünften im In- und Ausland.</t>
  </si>
  <si>
    <t>4) Basiert auf den Einkünften im Kanton Aargau.</t>
  </si>
  <si>
    <t>5) Beinhaltet die gesamten Vermögenswerte im In- und Ausland.</t>
  </si>
  <si>
    <t>6) Basiert auf den Vermögenswerten im In- und Ausland.</t>
  </si>
  <si>
    <t>7) Basiert auf den Vermögenswerten im Kanton Aargau.</t>
  </si>
  <si>
    <t>8) Mehr als 50 % der Steuerpflichtigen weist kein steuerbares Vermögen auf.</t>
  </si>
  <si>
    <t>in Franken pro Pflichtigen</t>
  </si>
  <si>
    <t>Steuerbelastung
durch die...</t>
  </si>
  <si>
    <t>Einkommens-
steuer 100 %</t>
  </si>
  <si>
    <t>Vermögens-
steuer 100 %</t>
  </si>
  <si>
    <t>Kantons-
steuer 100 %</t>
  </si>
  <si>
    <r>
      <t>Einkommens-
steuer, in %</t>
    </r>
    <r>
      <rPr>
        <vertAlign val="superscript"/>
        <sz val="10"/>
        <rFont val="Arial"/>
      </rPr>
      <t>1</t>
    </r>
    <r>
      <rPr>
        <sz val="10"/>
        <color rgb="FF000000"/>
        <rFont val="Arial"/>
      </rPr>
      <t/>
    </r>
  </si>
  <si>
    <r>
      <t>Vermögens-
steuer, in ‰</t>
    </r>
    <r>
      <rPr>
        <vertAlign val="superscript"/>
        <sz val="10"/>
        <rFont val="Arial"/>
      </rPr>
      <t>2</t>
    </r>
    <r>
      <rPr>
        <sz val="10"/>
        <color rgb="FF000000"/>
        <rFont val="Arial"/>
      </rPr>
      <t/>
    </r>
  </si>
  <si>
    <t>5,63</t>
  </si>
  <si>
    <t>5,27</t>
  </si>
  <si>
    <t>5,26</t>
  </si>
  <si>
    <t>5,30</t>
  </si>
  <si>
    <t>5,34</t>
  </si>
  <si>
    <t>5,40</t>
  </si>
  <si>
    <t>5,52</t>
  </si>
  <si>
    <t>5,58</t>
  </si>
  <si>
    <t>5,39</t>
  </si>
  <si>
    <t>5,43</t>
  </si>
  <si>
    <t>5,46</t>
  </si>
  <si>
    <t>5,47</t>
  </si>
  <si>
    <t>5,51</t>
  </si>
  <si>
    <t>5,38</t>
  </si>
  <si>
    <t>5,35</t>
  </si>
  <si>
    <t>5,37</t>
  </si>
  <si>
    <t>5,48</t>
  </si>
  <si>
    <t>5,50</t>
  </si>
  <si>
    <t>5,54</t>
  </si>
  <si>
    <t>2,13</t>
  </si>
  <si>
    <t>2,14</t>
  </si>
  <si>
    <t>2,15</t>
  </si>
  <si>
    <t>2,16</t>
  </si>
  <si>
    <t>1,85</t>
  </si>
  <si>
    <t>1,86</t>
  </si>
  <si>
    <t>1,88</t>
  </si>
  <si>
    <t>1,67</t>
  </si>
  <si>
    <t>1,69</t>
  </si>
  <si>
    <t>1,70</t>
  </si>
  <si>
    <t>1,72</t>
  </si>
  <si>
    <t>1,68</t>
  </si>
  <si>
    <t>1) Einkommenssteuer (100 %) in Prozent des steuerbaren Einkommens im Kanton Aargau</t>
  </si>
  <si>
    <t>2) Vermögenssteuer (100 %) in Promille des steuerbaren Vermögens im Kanton Aargau</t>
  </si>
  <si>
    <t>Stufen des
Reineinkommens,
in 1'000 Franken</t>
  </si>
  <si>
    <r>
      <t>Pflichtige</t>
    </r>
    <r>
      <rPr>
        <vertAlign val="superscript"/>
        <sz val="10"/>
        <rFont val="Arial"/>
      </rPr>
      <t>1</t>
    </r>
    <r>
      <rPr>
        <sz val="10"/>
        <color rgb="FF000000"/>
        <rFont val="Arial"/>
      </rPr>
      <t/>
    </r>
  </si>
  <si>
    <r>
      <t>Total Einkünfte</t>
    </r>
    <r>
      <rPr>
        <vertAlign val="superscript"/>
        <sz val="10"/>
        <rFont val="Arial"/>
      </rPr>
      <t>2</t>
    </r>
    <r>
      <rPr>
        <sz val="10"/>
        <color rgb="FF000000"/>
        <rFont val="Arial"/>
      </rPr>
      <t/>
    </r>
  </si>
  <si>
    <r>
      <t>Reineinkommen</t>
    </r>
    <r>
      <rPr>
        <vertAlign val="superscript"/>
        <sz val="10"/>
        <rFont val="Arial"/>
      </rPr>
      <t>3</t>
    </r>
    <r>
      <rPr>
        <sz val="10"/>
        <color rgb="FF000000"/>
        <rFont val="Arial"/>
      </rPr>
      <t/>
    </r>
  </si>
  <si>
    <r>
      <t>Total Vermögenswerte</t>
    </r>
    <r>
      <rPr>
        <vertAlign val="superscript"/>
        <sz val="10"/>
        <rFont val="Arial"/>
      </rPr>
      <t>4</t>
    </r>
    <r>
      <rPr>
        <sz val="10"/>
        <color rgb="FF000000"/>
        <rFont val="Arial"/>
      </rPr>
      <t/>
    </r>
  </si>
  <si>
    <r>
      <t>Reinvermögen</t>
    </r>
    <r>
      <rPr>
        <vertAlign val="superscript"/>
        <sz val="10"/>
        <rFont val="Arial"/>
      </rPr>
      <t>5</t>
    </r>
    <r>
      <rPr>
        <sz val="10"/>
        <color rgb="FF000000"/>
        <rFont val="Arial"/>
      </rPr>
      <t/>
    </r>
  </si>
  <si>
    <t>Anzahl</t>
  </si>
  <si>
    <t>in Prozent</t>
  </si>
  <si>
    <t>in 1'000
Franken</t>
  </si>
  <si>
    <t>0.1–9.9</t>
  </si>
  <si>
    <t>10.0–19.9</t>
  </si>
  <si>
    <t>20.0–29.9</t>
  </si>
  <si>
    <t>30.0–49.9</t>
  </si>
  <si>
    <t>50.0–74.9</t>
  </si>
  <si>
    <t>75.0–99.9</t>
  </si>
  <si>
    <t>100.0–149.9</t>
  </si>
  <si>
    <t>150.0–249.9</t>
  </si>
  <si>
    <t>250.0–499.9</t>
  </si>
  <si>
    <t>500.0–999.9</t>
  </si>
  <si>
    <t>1'000.0 +</t>
  </si>
  <si>
    <t>Total</t>
  </si>
  <si>
    <t>4,7</t>
  </si>
  <si>
    <t>5,0</t>
  </si>
  <si>
    <t>5,4</t>
  </si>
  <si>
    <t>7,0</t>
  </si>
  <si>
    <t>20,3</t>
  </si>
  <si>
    <t>23,8</t>
  </si>
  <si>
    <t>14,5</t>
  </si>
  <si>
    <t>12,7</t>
  </si>
  <si>
    <t>5,2</t>
  </si>
  <si>
    <t>1,3</t>
  </si>
  <si>
    <t>0,2</t>
  </si>
  <si>
    <t>0,1</t>
  </si>
  <si>
    <t>100,0</t>
  </si>
  <si>
    <t>0,4</t>
  </si>
  <si>
    <t>0,8</t>
  </si>
  <si>
    <t>1,5</t>
  </si>
  <si>
    <t>2,8</t>
  </si>
  <si>
    <t>12,2</t>
  </si>
  <si>
    <t>20,8</t>
  </si>
  <si>
    <t>17,8</t>
  </si>
  <si>
    <t>21,5</t>
  </si>
  <si>
    <t>13,3</t>
  </si>
  <si>
    <t>5,8</t>
  </si>
  <si>
    <t>1,9</t>
  </si>
  <si>
    <t>0,0</t>
  </si>
  <si>
    <t>1,2</t>
  </si>
  <si>
    <t>2,5</t>
  </si>
  <si>
    <t>11,9</t>
  </si>
  <si>
    <t>21,0</t>
  </si>
  <si>
    <t>17,9</t>
  </si>
  <si>
    <t>21,8</t>
  </si>
  <si>
    <t>13,7</t>
  </si>
  <si>
    <t>6,1</t>
  </si>
  <si>
    <t>2,1</t>
  </si>
  <si>
    <t>0,7</t>
  </si>
  <si>
    <t>9,3</t>
  </si>
  <si>
    <t>16,1</t>
  </si>
  <si>
    <t>15,3</t>
  </si>
  <si>
    <t>15,5</t>
  </si>
  <si>
    <t>9,0</t>
  </si>
  <si>
    <t>4,1</t>
  </si>
  <si>
    <t>4,4</t>
  </si>
  <si>
    <t>3,0</t>
  </si>
  <si>
    <t>10,4</t>
  </si>
  <si>
    <t>16,3</t>
  </si>
  <si>
    <t>13,8</t>
  </si>
  <si>
    <t>14,3</t>
  </si>
  <si>
    <t>9,6</t>
  </si>
  <si>
    <t>5,1</t>
  </si>
  <si>
    <t>6,3</t>
  </si>
  <si>
    <t>4) Beinhaltet die gesamten Vermögenswerte im In- und Ausland.</t>
  </si>
  <si>
    <t>5) Basiert auf den Vermögenswerten im In- und Ausland.</t>
  </si>
  <si>
    <t>Stufen des
Reinvermögens,
in 1'000 Franken</t>
  </si>
  <si>
    <t>1–24</t>
  </si>
  <si>
    <t>25–49</t>
  </si>
  <si>
    <t>50–99</t>
  </si>
  <si>
    <t>100–249</t>
  </si>
  <si>
    <t>250–499</t>
  </si>
  <si>
    <t>500–749</t>
  </si>
  <si>
    <t>750–999</t>
  </si>
  <si>
    <t>1'000–4'999</t>
  </si>
  <si>
    <t>5'000–9'999</t>
  </si>
  <si>
    <t>10'000 +</t>
  </si>
  <si>
    <t>18,7</t>
  </si>
  <si>
    <t>24,1</t>
  </si>
  <si>
    <t>8,7</t>
  </si>
  <si>
    <t>9,7</t>
  </si>
  <si>
    <t>13,1</t>
  </si>
  <si>
    <t>9,9</t>
  </si>
  <si>
    <t>3,2</t>
  </si>
  <si>
    <t>6,6</t>
  </si>
  <si>
    <t>19,8</t>
  </si>
  <si>
    <t>6,5</t>
  </si>
  <si>
    <t>8,6</t>
  </si>
  <si>
    <t>11,6</t>
  </si>
  <si>
    <t>6,7</t>
  </si>
  <si>
    <t>4,2</t>
  </si>
  <si>
    <t>11,7</t>
  </si>
  <si>
    <t>1,7</t>
  </si>
  <si>
    <t>19,2</t>
  </si>
  <si>
    <t>13,6</t>
  </si>
  <si>
    <t>6,4</t>
  </si>
  <si>
    <t>8,5</t>
  </si>
  <si>
    <t>6,8</t>
  </si>
  <si>
    <t>4,3</t>
  </si>
  <si>
    <t>12,1</t>
  </si>
  <si>
    <t>1,6</t>
  </si>
  <si>
    <t>3,5</t>
  </si>
  <si>
    <t>9,2</t>
  </si>
  <si>
    <t>7,2</t>
  </si>
  <si>
    <t>29,1</t>
  </si>
  <si>
    <t>10,3</t>
  </si>
  <si>
    <t>0,6</t>
  </si>
  <si>
    <t>1,0</t>
  </si>
  <si>
    <t>2,2</t>
  </si>
  <si>
    <t>10,9</t>
  </si>
  <si>
    <t>10,1</t>
  </si>
  <si>
    <t>8,4</t>
  </si>
  <si>
    <t>37,0</t>
  </si>
  <si>
    <t>8,0</t>
  </si>
  <si>
    <t>Pflichtige (in Promille) nach Stufe des Reinvermögens, in 1'000 Franken</t>
  </si>
  <si>
    <t>10,6</t>
  </si>
  <si>
    <t>8,8</t>
  </si>
  <si>
    <t>9,1</t>
  </si>
  <si>
    <t>10,5</t>
  </si>
  <si>
    <t>33,1</t>
  </si>
  <si>
    <t>41,0</t>
  </si>
  <si>
    <t>30,5</t>
  </si>
  <si>
    <t>30,0</t>
  </si>
  <si>
    <t>11,3</t>
  </si>
  <si>
    <t>2,0</t>
  </si>
  <si>
    <t>187,2</t>
  </si>
  <si>
    <t>23,0</t>
  </si>
  <si>
    <t>28,5</t>
  </si>
  <si>
    <t>24,3</t>
  </si>
  <si>
    <t>24,9</t>
  </si>
  <si>
    <t>62,8</t>
  </si>
  <si>
    <t>50,9</t>
  </si>
  <si>
    <t>16,9</t>
  </si>
  <si>
    <t>8,3</t>
  </si>
  <si>
    <t>1,4</t>
  </si>
  <si>
    <t>241,3</t>
  </si>
  <si>
    <t>7,5</t>
  </si>
  <si>
    <t>23,3</t>
  </si>
  <si>
    <t>86,7</t>
  </si>
  <si>
    <t>3,6</t>
  </si>
  <si>
    <t>7,3</t>
  </si>
  <si>
    <t>21,9</t>
  </si>
  <si>
    <t>28,2</t>
  </si>
  <si>
    <t>14,7</t>
  </si>
  <si>
    <t>97,4</t>
  </si>
  <si>
    <t>1,8</t>
  </si>
  <si>
    <t>25,6</t>
  </si>
  <si>
    <t>36,5</t>
  </si>
  <si>
    <t>24,8</t>
  </si>
  <si>
    <t>20,6</t>
  </si>
  <si>
    <t>130,5</t>
  </si>
  <si>
    <t>1,1</t>
  </si>
  <si>
    <t>2,3</t>
  </si>
  <si>
    <t>6,0</t>
  </si>
  <si>
    <t>18,6</t>
  </si>
  <si>
    <t>25,0</t>
  </si>
  <si>
    <t>19,0</t>
  </si>
  <si>
    <t>17,7</t>
  </si>
  <si>
    <t>7,6</t>
  </si>
  <si>
    <t>99,4</t>
  </si>
  <si>
    <t>2,6</t>
  </si>
  <si>
    <t>13,2</t>
  </si>
  <si>
    <t>54,0</t>
  </si>
  <si>
    <t>0,5</t>
  </si>
  <si>
    <t>3,3</t>
  </si>
  <si>
    <t>0,9</t>
  </si>
  <si>
    <t>31,7</t>
  </si>
  <si>
    <t>11,5</t>
  </si>
  <si>
    <t>11,2</t>
  </si>
  <si>
    <t>66,0</t>
  </si>
  <si>
    <t>3,9</t>
  </si>
  <si>
    <t>0,3</t>
  </si>
  <si>
    <t>46,9</t>
  </si>
  <si>
    <t>49,7</t>
  </si>
  <si>
    <t>69,9</t>
  </si>
  <si>
    <t>203,0</t>
  </si>
  <si>
    <t>237,5</t>
  </si>
  <si>
    <t>144,5</t>
  </si>
  <si>
    <t>126,8</t>
  </si>
  <si>
    <t>51,8</t>
  </si>
  <si>
    <t>1ʼ000,0</t>
  </si>
  <si>
    <t>Einkommens- bzw. Vermögensteile
Durchschnittswerte, in Franken pro
Pflichtigen</t>
  </si>
  <si>
    <t>Ledige</t>
  </si>
  <si>
    <t>Ver-
heiratete</t>
  </si>
  <si>
    <t>Ver-
witwete</t>
  </si>
  <si>
    <t>Ge-
schiedene</t>
  </si>
  <si>
    <t>Getrennt
Lebende</t>
  </si>
  <si>
    <t>Anzahl Pflichtige</t>
  </si>
  <si>
    <r>
      <t>Anzahl Pflichtige</t>
    </r>
    <r>
      <rPr>
        <vertAlign val="superscript"/>
        <sz val="10"/>
        <rFont val="Arial"/>
      </rPr>
      <t>1</t>
    </r>
    <r>
      <rPr>
        <sz val="10"/>
        <color rgb="FF000000"/>
        <rFont val="Arial"/>
      </rPr>
      <t/>
    </r>
  </si>
  <si>
    <t>Einkünfte im In- und Ausland</t>
  </si>
  <si>
    <t>unselbstständige Tätigkeit: Pflichtige/r</t>
  </si>
  <si>
    <t xml:space="preserve">                                        Ehepartner/in</t>
  </si>
  <si>
    <t>selbstständige Tätigkeit: Pflichtige/r</t>
  </si>
  <si>
    <t xml:space="preserve">                                  Ehepartner/in</t>
  </si>
  <si>
    <t>Sozial- und andere Versicherungen: Pflichtige/r</t>
  </si>
  <si>
    <t xml:space="preserve">                                                     Ehepartner/in</t>
  </si>
  <si>
    <t>Wertschriften und Kapitalanlagen</t>
  </si>
  <si>
    <t>Liegenschaften (abzgl. Liegenschaftsunterhalt)</t>
  </si>
  <si>
    <t>weitere Einkünfte</t>
  </si>
  <si>
    <t>Abzüge</t>
  </si>
  <si>
    <t>Berufskosten</t>
  </si>
  <si>
    <t>Schuldzinsen</t>
  </si>
  <si>
    <t>Einkaufsbeiträge Säule 2 und Beiträge Säule 3a</t>
  </si>
  <si>
    <t>Versicherungsprämien und Zinsen</t>
  </si>
  <si>
    <t>Übrige Abzüge</t>
  </si>
  <si>
    <t>Total Abzüge</t>
  </si>
  <si>
    <t>Reineinkommen</t>
  </si>
  <si>
    <r>
      <t>Reineinkommen</t>
    </r>
    <r>
      <rPr>
        <vertAlign val="superscript"/>
        <sz val="10"/>
        <rFont val="Arial"/>
      </rPr>
      <t>2</t>
    </r>
    <r>
      <rPr>
        <sz val="10"/>
        <color rgb="FF000000"/>
        <rFont val="Arial"/>
      </rPr>
      <t/>
    </r>
  </si>
  <si>
    <t>Vermögen im In- und Ausland</t>
  </si>
  <si>
    <t>Wertschriften und Guthaben</t>
  </si>
  <si>
    <t>Lebens- und Rentenversicherungen (Steuerwert)</t>
  </si>
  <si>
    <t>Liegenschaften (ohne Geschäftsliegenschaften)</t>
  </si>
  <si>
    <t>Betriebsvermögen selbstständig Erwerbende</t>
  </si>
  <si>
    <t>Übrige Vermögenswerte</t>
  </si>
  <si>
    <r>
      <t>Total der Vermögenswerte</t>
    </r>
    <r>
      <rPr>
        <vertAlign val="superscript"/>
        <sz val="10"/>
        <rFont val="Arial"/>
      </rPr>
      <t>2</t>
    </r>
    <r>
      <rPr>
        <sz val="10"/>
        <color rgb="FF000000"/>
        <rFont val="Arial"/>
      </rPr>
      <t/>
    </r>
  </si>
  <si>
    <t>Schulden</t>
  </si>
  <si>
    <t>Reinvermögen</t>
  </si>
  <si>
    <r>
      <t>Reinvermögen</t>
    </r>
    <r>
      <rPr>
        <vertAlign val="superscript"/>
        <sz val="10"/>
        <rFont val="Arial"/>
      </rPr>
      <t>2</t>
    </r>
    <r>
      <rPr>
        <sz val="10"/>
        <color rgb="FF000000"/>
        <rFont val="Arial"/>
      </rPr>
      <t/>
    </r>
  </si>
  <si>
    <t>2) Negative Werte von einzelnen Pflichtigen beim Total der Einkünfte, beim Reineinkommen, beim Total der Vermögenswerte oder beim Reinvermögen wurden auf Null gesetzt. Die einzelnen Einkommens- und Vermögensteile wurden jedoch nicht angepasst. Das hat zur Folge, dass eine Addition der einzelnen Positionen in der Regel nicht mit den ausgewiesenen Summen übereinstimmt.</t>
  </si>
  <si>
    <r>
      <t>–19</t>
    </r>
    <r>
      <rPr>
        <vertAlign val="superscript"/>
        <sz val="10"/>
        <rFont val="Arial"/>
      </rPr>
      <t>1</t>
    </r>
    <r>
      <rPr>
        <sz val="10"/>
        <color rgb="FF000000"/>
        <rFont val="Arial"/>
      </rPr>
      <t/>
    </r>
  </si>
  <si>
    <r>
      <t>20–34</t>
    </r>
    <r>
      <rPr>
        <vertAlign val="superscript"/>
        <sz val="10"/>
        <rFont val="Arial"/>
      </rPr>
      <t>1</t>
    </r>
    <r>
      <rPr>
        <sz val="10"/>
        <color rgb="FF000000"/>
        <rFont val="Arial"/>
      </rPr>
      <t/>
    </r>
  </si>
  <si>
    <r>
      <t>35–49</t>
    </r>
    <r>
      <rPr>
        <vertAlign val="superscript"/>
        <sz val="10"/>
        <rFont val="Arial"/>
      </rPr>
      <t>1</t>
    </r>
    <r>
      <rPr>
        <sz val="10"/>
        <color rgb="FF000000"/>
        <rFont val="Arial"/>
      </rPr>
      <t/>
    </r>
  </si>
  <si>
    <r>
      <t>50–64</t>
    </r>
    <r>
      <rPr>
        <vertAlign val="superscript"/>
        <sz val="10"/>
        <rFont val="Arial"/>
      </rPr>
      <t>1</t>
    </r>
    <r>
      <rPr>
        <sz val="10"/>
        <color rgb="FF000000"/>
        <rFont val="Arial"/>
      </rPr>
      <t/>
    </r>
  </si>
  <si>
    <r>
      <t>65–79</t>
    </r>
    <r>
      <rPr>
        <vertAlign val="superscript"/>
        <sz val="10"/>
        <rFont val="Arial"/>
      </rPr>
      <t>1</t>
    </r>
    <r>
      <rPr>
        <sz val="10"/>
        <color rgb="FF000000"/>
        <rFont val="Arial"/>
      </rPr>
      <t/>
    </r>
  </si>
  <si>
    <r>
      <t>80 +</t>
    </r>
    <r>
      <rPr>
        <vertAlign val="superscript"/>
        <sz val="10"/>
        <rFont val="Arial"/>
      </rPr>
      <t>1</t>
    </r>
    <r>
      <rPr>
        <sz val="10"/>
        <color rgb="FF000000"/>
        <rFont val="Arial"/>
      </rPr>
      <t/>
    </r>
  </si>
  <si>
    <r>
      <t>Anzahl Pflichtige</t>
    </r>
    <r>
      <rPr>
        <vertAlign val="superscript"/>
        <sz val="10"/>
        <rFont val="Arial"/>
      </rPr>
      <t>2</t>
    </r>
    <r>
      <rPr>
        <sz val="10"/>
        <color rgb="FF000000"/>
        <rFont val="Arial"/>
      </rPr>
      <t/>
    </r>
  </si>
  <si>
    <r>
      <t>Total Einkünfte</t>
    </r>
    <r>
      <rPr>
        <vertAlign val="superscript"/>
        <sz val="10"/>
        <rFont val="Arial"/>
      </rPr>
      <t>3</t>
    </r>
    <r>
      <rPr>
        <sz val="10"/>
        <color rgb="FF000000"/>
        <rFont val="Arial"/>
      </rPr>
      <t/>
    </r>
  </si>
  <si>
    <r>
      <t>Total der Vermögenswerte</t>
    </r>
    <r>
      <rPr>
        <vertAlign val="superscript"/>
        <sz val="10"/>
        <rFont val="Arial"/>
      </rPr>
      <t>3</t>
    </r>
    <r>
      <rPr>
        <sz val="10"/>
        <color rgb="FF000000"/>
        <rFont val="Arial"/>
      </rPr>
      <t/>
    </r>
  </si>
  <si>
    <r>
      <t>Reinvermögen</t>
    </r>
    <r>
      <rPr>
        <vertAlign val="superscript"/>
        <sz val="10"/>
        <rFont val="Arial"/>
      </rPr>
      <t>3</t>
    </r>
    <r>
      <rPr>
        <sz val="10"/>
        <color rgb="FF000000"/>
        <rFont val="Arial"/>
      </rPr>
      <t/>
    </r>
  </si>
  <si>
    <t>1) Die Klasseneinteilung erfolgt aufgrund des Alters der oder des Hauptpflichtigen.</t>
  </si>
  <si>
    <t>2) Bei den Steuerpflichtigen handelt es sich um Steuerpflichtige mit Wohnsitz im Kanton Aargau (Primärpflichtige).</t>
  </si>
  <si>
    <t>3) Negative Werte von einzelnen Pflichtigen beim Total der Einkünfte, beim Reineinkommen, beim Total der Vermögenswerte oder beim Reinvermögen wurden auf Null gesetzt. Die einzelnen Einkommens- und Vermögensteile wurden jedoch nicht angepasst. Das hat zur Folge, dass eine Addition der einzelnen Positionen in der Regel nicht mit den ausgewiesenen Summen übereinstimmt.</t>
  </si>
  <si>
    <t>Erwerbstätige</t>
  </si>
  <si>
    <r>
      <t>Renten-
empfänger,
Erwerbs-
anteil unter
20 %</t>
    </r>
    <r>
      <rPr>
        <vertAlign val="superscript"/>
        <sz val="10"/>
        <rFont val="Arial"/>
      </rPr>
      <t>1</t>
    </r>
    <r>
      <rPr>
        <sz val="10"/>
        <color rgb="FF000000"/>
        <rFont val="Arial"/>
      </rPr>
      <t/>
    </r>
  </si>
  <si>
    <r>
      <t>Renten-
empfänger,
Erwerbs-
anteil
20 %–49 %</t>
    </r>
    <r>
      <rPr>
        <vertAlign val="superscript"/>
        <sz val="10"/>
        <rFont val="Arial"/>
      </rPr>
      <t>2</t>
    </r>
    <r>
      <rPr>
        <sz val="10"/>
        <color rgb="FF000000"/>
        <rFont val="Arial"/>
      </rPr>
      <t/>
    </r>
  </si>
  <si>
    <t>Übrige</t>
  </si>
  <si>
    <t>selbst-
ständig</t>
  </si>
  <si>
    <t>unselbst-
ständig</t>
  </si>
  <si>
    <r>
      <t>Anzahl Pflichtige</t>
    </r>
    <r>
      <rPr>
        <vertAlign val="superscript"/>
        <sz val="10"/>
        <rFont val="Arial"/>
      </rPr>
      <t>3</t>
    </r>
    <r>
      <rPr>
        <sz val="10"/>
        <color rgb="FF000000"/>
        <rFont val="Arial"/>
      </rPr>
      <t/>
    </r>
  </si>
  <si>
    <r>
      <t>Total Einkünfte</t>
    </r>
    <r>
      <rPr>
        <vertAlign val="superscript"/>
        <sz val="10"/>
        <rFont val="Arial"/>
      </rPr>
      <t>4</t>
    </r>
    <r>
      <rPr>
        <sz val="10"/>
        <color rgb="FF000000"/>
        <rFont val="Arial"/>
      </rPr>
      <t/>
    </r>
  </si>
  <si>
    <r>
      <t>Reineinkommen</t>
    </r>
    <r>
      <rPr>
        <vertAlign val="superscript"/>
        <sz val="10"/>
        <rFont val="Arial"/>
      </rPr>
      <t>4</t>
    </r>
    <r>
      <rPr>
        <sz val="10"/>
        <color rgb="FF000000"/>
        <rFont val="Arial"/>
      </rPr>
      <t/>
    </r>
  </si>
  <si>
    <r>
      <t>Total der Vermögenswerte</t>
    </r>
    <r>
      <rPr>
        <vertAlign val="superscript"/>
        <sz val="10"/>
        <rFont val="Arial"/>
      </rPr>
      <t>4</t>
    </r>
    <r>
      <rPr>
        <sz val="10"/>
        <color rgb="FF000000"/>
        <rFont val="Arial"/>
      </rPr>
      <t/>
    </r>
  </si>
  <si>
    <r>
      <t>Reinvermögen</t>
    </r>
    <r>
      <rPr>
        <vertAlign val="superscript"/>
        <sz val="10"/>
        <rFont val="Arial"/>
      </rPr>
      <t>4</t>
    </r>
    <r>
      <rPr>
        <sz val="10"/>
        <color rgb="FF000000"/>
        <rFont val="Arial"/>
      </rPr>
      <t/>
    </r>
  </si>
  <si>
    <t>1) Steuerpflichtige Rentenempfänger/innen, die unabhängig ihres Alters ein Renten- und Pensionseinkommen aufweisen, das mindestens 80 % des gesamten Erwerbs-, Renten- und Pensionseinkommens ausmacht.</t>
  </si>
  <si>
    <t>2) Steuerpflichtige Rentenempfänger/innen, die unabhängig ihres Alters ein Renten- und Pensionseinkommen aufweisen, das über 50 % aber unter 80 % des gesamten Erwerbs-, Renten- und Pensionseinkommens ausmacht.</t>
  </si>
  <si>
    <t>3) Bei den Steuerpflichtigen handelt es sich um Steuerpflichtige mit Wohnsitz im Kanton Aargau (Primärpflichtige).</t>
  </si>
  <si>
    <t>4) Negative Werte von einzelnen Pflichtigen beim Total der Einkünfte, beim Reineinkommen, beim Total der Vermögenswerte oder beim Reinvermögen wurden auf Null gesetzt. Die einzelnen Einkommens- und Vermögensteile wurden jedoch nicht angepasst. Das hat zur Folge, dass eine Addition der einzelnen Positionen in der Regel nicht mit den ausgewiesenen Summen übereinstimmt.</t>
  </si>
  <si>
    <t>Ledige, Verwitwete,
Geschiedene
und getrennt
Lebende</t>
  </si>
  <si>
    <t>Verheiratete</t>
  </si>
  <si>
    <t>Insgesamt</t>
  </si>
  <si>
    <t>ohne Kind</t>
  </si>
  <si>
    <t>mit Kind/er</t>
  </si>
  <si>
    <t>Ledige, Verwitwete,
Geschiedene und
getrennt Lebende</t>
  </si>
  <si>
    <r>
      <t>Erwerbs-
tätige</t>
    </r>
    <r>
      <rPr>
        <vertAlign val="superscript"/>
        <sz val="10"/>
        <rFont val="Arial"/>
      </rPr>
      <t>1</t>
    </r>
    <r>
      <rPr>
        <sz val="10"/>
        <color rgb="FF000000"/>
        <rFont val="Arial"/>
      </rPr>
      <t/>
    </r>
  </si>
  <si>
    <r>
      <t>Alters-
rentner/innen</t>
    </r>
    <r>
      <rPr>
        <vertAlign val="superscript"/>
        <sz val="10"/>
        <rFont val="Arial"/>
      </rPr>
      <t>2</t>
    </r>
    <r>
      <rPr>
        <sz val="10"/>
        <color rgb="FF000000"/>
        <rFont val="Arial"/>
      </rPr>
      <t/>
    </r>
  </si>
  <si>
    <r>
      <t>Einverdienerpaare</t>
    </r>
    <r>
      <rPr>
        <vertAlign val="superscript"/>
        <sz val="10"/>
        <rFont val="Arial"/>
      </rPr>
      <t>1</t>
    </r>
    <r>
      <rPr>
        <sz val="10"/>
        <color rgb="FF000000"/>
        <rFont val="Arial"/>
      </rPr>
      <t/>
    </r>
  </si>
  <si>
    <t>Zweiverdienerpaare</t>
  </si>
  <si>
    <t>1) Inklusive Personen ohne Einkünfte aus selbstständiger oder unselbstständiger Tätigkeit</t>
  </si>
  <si>
    <t>2) Pflichtige älter als 65 Jahre. Bei Verheirateten ist das Alter der Referenzperson (erstgenannte/r Pflichtige/r) massgebend.</t>
  </si>
  <si>
    <t>Verwitwete</t>
  </si>
  <si>
    <t>Geschiedene</t>
  </si>
  <si>
    <t>Getrennt Lebende</t>
  </si>
  <si>
    <t>Reinein-
kommen,
in 1'000 Fr.</t>
  </si>
  <si>
    <t>Rein-
vermögen,
in 1'000 Fr.</t>
  </si>
  <si>
    <t>Altersgruppen in Jahren</t>
  </si>
  <si>
    <r>
      <t>Pflichtige</t>
    </r>
    <r>
      <rPr>
        <vertAlign val="superscript"/>
        <sz val="10"/>
        <rFont val="Arial"/>
      </rPr>
      <t>2</t>
    </r>
    <r>
      <rPr>
        <sz val="10"/>
        <color rgb="FF000000"/>
        <rFont val="Arial"/>
      </rPr>
      <t/>
    </r>
  </si>
  <si>
    <t>X</t>
  </si>
  <si>
    <t>X: Weist eine Gruppe weniger als vier Steuerpflichtige auf, wird die Anzahl aus Datenschutzgründen nicht ausgewiesen.</t>
  </si>
  <si>
    <t>Selbstständige</t>
  </si>
  <si>
    <t>Unselbstständige</t>
  </si>
  <si>
    <r>
      <t>Rentner/innen
Erwerbsanteil unter 20 %</t>
    </r>
    <r>
      <rPr>
        <vertAlign val="superscript"/>
        <sz val="10"/>
        <rFont val="Arial"/>
      </rPr>
      <t>2</t>
    </r>
    <r>
      <rPr>
        <sz val="10"/>
        <color rgb="FF000000"/>
        <rFont val="Arial"/>
      </rPr>
      <t/>
    </r>
  </si>
  <si>
    <r>
      <t>Renter/innen
Erwerbsanteil 20 %–49 %</t>
    </r>
    <r>
      <rPr>
        <vertAlign val="superscript"/>
        <sz val="10"/>
        <rFont val="Arial"/>
      </rPr>
      <t>3</t>
    </r>
    <r>
      <rPr>
        <sz val="10"/>
        <color rgb="FF000000"/>
        <rFont val="Arial"/>
      </rPr>
      <t/>
    </r>
  </si>
  <si>
    <r>
      <t>Übrige</t>
    </r>
    <r>
      <rPr>
        <vertAlign val="superscript"/>
        <sz val="10"/>
        <rFont val="Arial"/>
      </rPr>
      <t>4</t>
    </r>
    <r>
      <rPr>
        <sz val="10"/>
        <color rgb="FF000000"/>
        <rFont val="Arial"/>
      </rPr>
      <t/>
    </r>
  </si>
  <si>
    <t>Rein-
einkommen,
in 1'000 Fr.</t>
  </si>
  <si>
    <t>2) Steuerpflichtige Rentenempfänger/innen, die unabhängig ihres Alters ein Renten- und Pensionseinkommen aufweisen, das mindestens 80 % des gesamten Erwerbs-, Renten- und Pensionseinkommens ausmacht</t>
  </si>
  <si>
    <t>3) Steuerpflichtige Rentenempfänger/innen, die unabhängig ihres Alters ein Renten- und Pensionseinkommen aufweisen, das über 50 % aber unter 80 % des gesamten Erwerbs-, Renten- und Pensionseinkommens ausmacht.</t>
  </si>
  <si>
    <t>4) Steuerpflichtige ohne Erwerbs-, Renten- und Pensionseinkommen</t>
  </si>
  <si>
    <t>Ledige, Verwitwete, Geschiedene und
getrennt Lebende</t>
  </si>
  <si>
    <r>
      <t>Verheiratete Einverdienerpaare</t>
    </r>
    <r>
      <rPr>
        <vertAlign val="superscript"/>
        <sz val="10"/>
        <rFont val="Arial"/>
      </rPr>
      <t>1</t>
    </r>
    <r>
      <rPr>
        <sz val="10"/>
        <color rgb="FF000000"/>
        <rFont val="Arial"/>
      </rPr>
      <t/>
    </r>
  </si>
  <si>
    <t>Verheiratete Zweiverdienerpaare</t>
  </si>
  <si>
    <r>
      <t>Verheiratete Alters-
rentner/innen</t>
    </r>
    <r>
      <rPr>
        <vertAlign val="superscript"/>
        <sz val="10"/>
        <rFont val="Arial"/>
      </rPr>
      <t>2</t>
    </r>
    <r>
      <rPr>
        <sz val="10"/>
        <color rgb="FF000000"/>
        <rFont val="Arial"/>
      </rPr>
      <t/>
    </r>
  </si>
  <si>
    <r>
      <t>Erwerbstätige</t>
    </r>
    <r>
      <rPr>
        <vertAlign val="superscript"/>
        <sz val="10"/>
        <rFont val="Arial"/>
      </rPr>
      <t>1</t>
    </r>
    <r>
      <rPr>
        <sz val="10"/>
        <color rgb="FF000000"/>
        <rFont val="Arial"/>
      </rPr>
      <t/>
    </r>
  </si>
  <si>
    <r>
      <t>Altersrentner/innen</t>
    </r>
    <r>
      <rPr>
        <vertAlign val="superscript"/>
        <sz val="10"/>
        <rFont val="Arial"/>
      </rPr>
      <t>2</t>
    </r>
    <r>
      <rPr>
        <sz val="10"/>
        <color rgb="FF000000"/>
        <rFont val="Arial"/>
      </rPr>
      <t/>
    </r>
  </si>
  <si>
    <r>
      <t>Pflichtige</t>
    </r>
    <r>
      <rPr>
        <vertAlign val="superscript"/>
        <sz val="10"/>
        <rFont val="Arial"/>
      </rPr>
      <t>3</t>
    </r>
    <r>
      <rPr>
        <sz val="10"/>
        <color rgb="FF000000"/>
        <rFont val="Arial"/>
      </rPr>
      <t/>
    </r>
  </si>
  <si>
    <t>Stufen des
steuerbaren
Einkommens,
in 1'000 Franken</t>
  </si>
  <si>
    <t>Pflichtige</t>
  </si>
  <si>
    <t>Steuerbares
Einkommen</t>
  </si>
  <si>
    <t>Steuerbares Vermögen</t>
  </si>
  <si>
    <t>Einkommenssteuer
(100 %)</t>
  </si>
  <si>
    <t>Vermögenssteuer
(100 %)</t>
  </si>
  <si>
    <t>Kantonssteuer
(100 %)</t>
  </si>
  <si>
    <t>Primärpflichtige</t>
  </si>
  <si>
    <t>Total Primärpflichtige</t>
  </si>
  <si>
    <t>3,1</t>
  </si>
  <si>
    <t>3,7</t>
  </si>
  <si>
    <t>6,2</t>
  </si>
  <si>
    <t>24,5</t>
  </si>
  <si>
    <t>13,9</t>
  </si>
  <si>
    <t>11,0</t>
  </si>
  <si>
    <t>2,4</t>
  </si>
  <si>
    <t>23,4</t>
  </si>
  <si>
    <t>20,4</t>
  </si>
  <si>
    <t>5,5</t>
  </si>
  <si>
    <t>13,4</t>
  </si>
  <si>
    <t>14,1</t>
  </si>
  <si>
    <t>20,1</t>
  </si>
  <si>
    <t>22,1</t>
  </si>
  <si>
    <t>15,6</t>
  </si>
  <si>
    <t>18,0</t>
  </si>
  <si>
    <t>15,2</t>
  </si>
  <si>
    <t>19,5</t>
  </si>
  <si>
    <t>17,2</t>
  </si>
  <si>
    <t>21,7</t>
  </si>
  <si>
    <t>2,9</t>
  </si>
  <si>
    <t>Sekundärpflichtige</t>
  </si>
  <si>
    <t>Total Sekundärpflichtige</t>
  </si>
  <si>
    <t>32,6</t>
  </si>
  <si>
    <t>31,0</t>
  </si>
  <si>
    <t>16,2</t>
  </si>
  <si>
    <t>5,9</t>
  </si>
  <si>
    <t>7,4</t>
  </si>
  <si>
    <t>7,8</t>
  </si>
  <si>
    <t>12,0</t>
  </si>
  <si>
    <t>14,4</t>
  </si>
  <si>
    <t>8,1</t>
  </si>
  <si>
    <t>5,6</t>
  </si>
  <si>
    <t>4,9</t>
  </si>
  <si>
    <t>12,8</t>
  </si>
  <si>
    <t>7,9</t>
  </si>
  <si>
    <t>8,2</t>
  </si>
  <si>
    <t>7,1</t>
  </si>
  <si>
    <t>10,8</t>
  </si>
  <si>
    <t>4,6</t>
  </si>
  <si>
    <t>Stufen des
steuerbaren
Vermögens,
in 1'000 Franken</t>
  </si>
  <si>
    <t>65,6</t>
  </si>
  <si>
    <t>6,9</t>
  </si>
  <si>
    <t>53,0</t>
  </si>
  <si>
    <t>4,0</t>
  </si>
  <si>
    <t>9,8</t>
  </si>
  <si>
    <t>38,2</t>
  </si>
  <si>
    <t>47,8</t>
  </si>
  <si>
    <t>41,3</t>
  </si>
  <si>
    <t>10,7</t>
  </si>
  <si>
    <t>42,9</t>
  </si>
  <si>
    <t>5,7</t>
  </si>
  <si>
    <t>15,1</t>
  </si>
  <si>
    <t>32,5</t>
  </si>
  <si>
    <t>20,2</t>
  </si>
  <si>
    <t>3,4</t>
  </si>
  <si>
    <t>12,5</t>
  </si>
  <si>
    <t>19,3</t>
  </si>
  <si>
    <t>15,8</t>
  </si>
  <si>
    <t>20,5</t>
  </si>
  <si>
    <t>28,0</t>
  </si>
  <si>
    <t>2,7</t>
  </si>
  <si>
    <t>11,1</t>
  </si>
  <si>
    <t>23,1</t>
  </si>
  <si>
    <t>5,3</t>
  </si>
  <si>
    <t>19,6</t>
  </si>
  <si>
    <t>11,8</t>
  </si>
  <si>
    <t>30,9</t>
  </si>
  <si>
    <t>14,0</t>
  </si>
  <si>
    <t>16,0</t>
  </si>
  <si>
    <t>24,6</t>
  </si>
  <si>
    <r>
      <t>Stufen der
Einkommenssteuer,
in Franken</t>
    </r>
    <r>
      <rPr>
        <vertAlign val="superscript"/>
        <sz val="10"/>
        <rFont val="Arial"/>
      </rPr>
      <t>1</t>
    </r>
    <r>
      <rPr>
        <sz val="10"/>
        <color rgb="FF000000"/>
        <rFont val="Arial"/>
      </rPr>
      <t/>
    </r>
  </si>
  <si>
    <r>
      <t>Pflichtige nach Stufe der Vermögenssteuer</t>
    </r>
    <r>
      <rPr>
        <vertAlign val="superscript"/>
        <sz val="10"/>
        <rFont val="Arial"/>
      </rPr>
      <t>1</t>
    </r>
    <r>
      <rPr>
        <sz val="10"/>
        <color rgb="FF000000"/>
        <rFont val="Arial"/>
      </rPr>
      <t/>
    </r>
  </si>
  <si>
    <t>0 Fr.</t>
  </si>
  <si>
    <t>1–499 Fr.</t>
  </si>
  <si>
    <t>500–999 Fr.</t>
  </si>
  <si>
    <t>1'000–
1'999 Fr.</t>
  </si>
  <si>
    <t>2'000–
4'999 Fr.</t>
  </si>
  <si>
    <t>5'000–
9'999</t>
  </si>
  <si>
    <t>10'000–
19'999 Fr.</t>
  </si>
  <si>
    <t>20'000–
49'999 Fr.</t>
  </si>
  <si>
    <t>Über
49'999 Fr.</t>
  </si>
  <si>
    <t>1–999</t>
  </si>
  <si>
    <t>1'000–1'999</t>
  </si>
  <si>
    <t>2'000–4'999</t>
  </si>
  <si>
    <t>10'000–19'999</t>
  </si>
  <si>
    <t>20'000–49'999</t>
  </si>
  <si>
    <t>50'000–99'999</t>
  </si>
  <si>
    <t>100'000 +</t>
  </si>
  <si>
    <t>1) Für die Berechnung werden die Einkommens- und Vermögenssteuern jeweils auf 214 % aufgerechnet (112 %: Kantonssteuerfuss plus 102 %: gewichteter durchschnittlicher Gemeindesteuerfuss; ohne Kirchensteuer und direkte Bundessteuer).</t>
  </si>
  <si>
    <t>Steuerbares Einkommen</t>
  </si>
  <si>
    <t>Einkommenssteuer</t>
  </si>
  <si>
    <t>Steuerbares Einkommen pro Pflichtigen, in Franken</t>
  </si>
  <si>
    <r>
      <t>Einkommens-steuer (100 %) pro Pflichtigen, in Franken</t>
    </r>
    <r>
      <rPr>
        <vertAlign val="superscript"/>
        <sz val="10"/>
        <rFont val="Arial"/>
      </rPr>
      <t>2</t>
    </r>
    <r>
      <rPr>
        <sz val="10"/>
        <color rgb="FF000000"/>
        <rFont val="Arial"/>
      </rPr>
      <t/>
    </r>
  </si>
  <si>
    <t>Steuer-belastung, in Prozent</t>
  </si>
  <si>
    <t>in 1'000 Franken</t>
  </si>
  <si>
    <t>Steuerpflichtige im Kanton Aargau mit Tarif A</t>
  </si>
  <si>
    <t>17,6</t>
  </si>
  <si>
    <t>24,4</t>
  </si>
  <si>
    <t>3,8</t>
  </si>
  <si>
    <t>4,8</t>
  </si>
  <si>
    <t>24,2</t>
  </si>
  <si>
    <t>34,3</t>
  </si>
  <si>
    <t>15,9</t>
  </si>
  <si>
    <t>18,4</t>
  </si>
  <si>
    <t>33,8</t>
  </si>
  <si>
    <t>...</t>
  </si>
  <si>
    <t>9,4</t>
  </si>
  <si>
    <t>10,2</t>
  </si>
  <si>
    <t>Steuerpflichtige im Kanton Aargau mit Tarif B</t>
  </si>
  <si>
    <t>12,6</t>
  </si>
  <si>
    <t>22,7</t>
  </si>
  <si>
    <t>21,3</t>
  </si>
  <si>
    <t>15,7</t>
  </si>
  <si>
    <t>27,0</t>
  </si>
  <si>
    <t>17,4</t>
  </si>
  <si>
    <t>27,8</t>
  </si>
  <si>
    <t>22,0</t>
  </si>
  <si>
    <t>4,5</t>
  </si>
  <si>
    <t>Steuerpflichtige im Kanton Aargau insgesamt</t>
  </si>
  <si>
    <t>23,7</t>
  </si>
  <si>
    <t>13,5</t>
  </si>
  <si>
    <t>23,2</t>
  </si>
  <si>
    <t>19,9</t>
  </si>
  <si>
    <t>9,5</t>
  </si>
  <si>
    <t>1) Bei den Steuerpflichtigen handelt es sich um Primär- und Sekundärpflichtige.</t>
  </si>
  <si>
    <t>2) Steuerpflichtige, die im Kanton nur für einen Teil ihres Einkommens steuerpflichtig sind, entrichten die Steuern für die im Kanton steuerbaren Werte nach dem Steuersatz, der ihrem gesamten Einkommen entspricht. Steuerfreie Beiträge werden anteilsmässig gewährt (§19 Abs. 1 StG). Als Folge kann die ausgewiesene Steuerbelastung, die auf das steuerbare Einkommen im Kanton Aargau bezogen ist, einerseits für tiefe Einkommen höher ausfallen als für höhere und andererseits auch für die Steuerbelastung einer Klasse bei Tarif B grösser sein als bei Tarif A.</t>
  </si>
  <si>
    <t>in Mio.
Franken</t>
  </si>
  <si>
    <t>nach Zivilstand</t>
  </si>
  <si>
    <t>Ledig</t>
  </si>
  <si>
    <t>Verheiratet</t>
  </si>
  <si>
    <t>Verwitwet</t>
  </si>
  <si>
    <t>Geschieden</t>
  </si>
  <si>
    <t>Getrennt Lebend</t>
  </si>
  <si>
    <t>40,2</t>
  </si>
  <si>
    <t>35,4</t>
  </si>
  <si>
    <t>26,1</t>
  </si>
  <si>
    <t>55,1</t>
  </si>
  <si>
    <t>58,5</t>
  </si>
  <si>
    <t>25,9</t>
  </si>
  <si>
    <t>55,2</t>
  </si>
  <si>
    <t>60,4</t>
  </si>
  <si>
    <t>14,9</t>
  </si>
  <si>
    <t>55,7</t>
  </si>
  <si>
    <t>nach Altersgruppe in Jahren</t>
  </si>
  <si>
    <t>–19</t>
  </si>
  <si>
    <t>20–34</t>
  </si>
  <si>
    <t>35–49</t>
  </si>
  <si>
    <t>50–64</t>
  </si>
  <si>
    <t>65 +</t>
  </si>
  <si>
    <t>28,1</t>
  </si>
  <si>
    <t>33,2</t>
  </si>
  <si>
    <t>29,5</t>
  </si>
  <si>
    <t>59,4</t>
  </si>
  <si>
    <t>35,7</t>
  </si>
  <si>
    <t>29,9</t>
  </si>
  <si>
    <t>60,0</t>
  </si>
  <si>
    <t>26,4</t>
  </si>
  <si>
    <t>35,1</t>
  </si>
  <si>
    <t>25,8</t>
  </si>
  <si>
    <t>nach Erwerbsart</t>
  </si>
  <si>
    <r>
      <t>Rentner/innen, EA: &lt; 20 %</t>
    </r>
    <r>
      <rPr>
        <vertAlign val="superscript"/>
        <sz val="10"/>
        <rFont val="Arial"/>
      </rPr>
      <t>2</t>
    </r>
    <r>
      <rPr>
        <sz val="10"/>
        <color rgb="FF000000"/>
        <rFont val="Arial"/>
      </rPr>
      <t/>
    </r>
  </si>
  <si>
    <r>
      <t>Rentner/innen, EA: 20 %-49%</t>
    </r>
    <r>
      <rPr>
        <vertAlign val="superscript"/>
        <sz val="10"/>
        <rFont val="Arial"/>
      </rPr>
      <t>3</t>
    </r>
    <r>
      <rPr>
        <sz val="10"/>
        <color rgb="FF000000"/>
        <rFont val="Arial"/>
      </rPr>
      <t/>
    </r>
  </si>
  <si>
    <t>72,3</t>
  </si>
  <si>
    <t>39,9</t>
  </si>
  <si>
    <t>48,3</t>
  </si>
  <si>
    <t>74,4</t>
  </si>
  <si>
    <t>40,3</t>
  </si>
  <si>
    <t>47,5</t>
  </si>
  <si>
    <t>70,9</t>
  </si>
  <si>
    <t>nach Familientyp</t>
  </si>
  <si>
    <t>Ohne Kind</t>
  </si>
  <si>
    <r>
      <t>– Alleinstehend</t>
    </r>
    <r>
      <rPr>
        <vertAlign val="superscript"/>
        <sz val="10"/>
        <rFont val="Arial"/>
      </rPr>
      <t>5</t>
    </r>
    <r>
      <rPr>
        <sz val="10"/>
        <color rgb="FF000000"/>
        <rFont val="Arial"/>
      </rPr>
      <t/>
    </r>
  </si>
  <si>
    <t>– Verheiratet</t>
  </si>
  <si>
    <t>Mit Kind/er</t>
  </si>
  <si>
    <t>79,5</t>
  </si>
  <si>
    <t>59,5</t>
  </si>
  <si>
    <t>20,0</t>
  </si>
  <si>
    <t>15,4</t>
  </si>
  <si>
    <t>69,8</t>
  </si>
  <si>
    <t>30,3</t>
  </si>
  <si>
    <t>83,3</t>
  </si>
  <si>
    <t>39,3</t>
  </si>
  <si>
    <t>44,0</t>
  </si>
  <si>
    <t>16,7</t>
  </si>
  <si>
    <t>69,7</t>
  </si>
  <si>
    <t>28,7</t>
  </si>
  <si>
    <t>26,5</t>
  </si>
  <si>
    <t>83,2</t>
  </si>
  <si>
    <t>37,4</t>
  </si>
  <si>
    <t>45,8</t>
  </si>
  <si>
    <t>16,8</t>
  </si>
  <si>
    <t>14,6</t>
  </si>
  <si>
    <t>71,1</t>
  </si>
  <si>
    <t>40,7</t>
  </si>
  <si>
    <t>28,9</t>
  </si>
  <si>
    <t>25,3</t>
  </si>
  <si>
    <t>nach Verdienerzahl</t>
  </si>
  <si>
    <r>
      <t>Alleinstehend</t>
    </r>
    <r>
      <rPr>
        <vertAlign val="superscript"/>
        <sz val="10"/>
        <rFont val="Arial"/>
      </rPr>
      <t>5</t>
    </r>
    <r>
      <rPr>
        <sz val="10"/>
        <color rgb="FF000000"/>
        <rFont val="Arial"/>
      </rPr>
      <t/>
    </r>
  </si>
  <si>
    <r>
      <t>Einverdienerpaare</t>
    </r>
    <r>
      <rPr>
        <vertAlign val="superscript"/>
        <sz val="10"/>
        <rFont val="Arial"/>
      </rPr>
      <t>6</t>
    </r>
    <r>
      <rPr>
        <sz val="10"/>
        <color rgb="FF000000"/>
        <rFont val="Arial"/>
      </rPr>
      <t/>
    </r>
  </si>
  <si>
    <t>– Ohne Kind</t>
  </si>
  <si>
    <t>– Mit Kind/er</t>
  </si>
  <si>
    <t>– Mit Kind</t>
  </si>
  <si>
    <t>Altersrentner/innen</t>
  </si>
  <si>
    <t>51,6</t>
  </si>
  <si>
    <t>12,4</t>
  </si>
  <si>
    <t>36,2</t>
  </si>
  <si>
    <t>34,0</t>
  </si>
  <si>
    <t>21,4</t>
  </si>
  <si>
    <t>16,4</t>
  </si>
  <si>
    <t>11,4</t>
  </si>
  <si>
    <t>36,1</t>
  </si>
  <si>
    <t>35,5</t>
  </si>
  <si>
    <t>22,2</t>
  </si>
  <si>
    <t>21,1</t>
  </si>
  <si>
    <t>Total Steuerpflichtige im Kanton Aargau</t>
  </si>
  <si>
    <t>2) Steuerpflichtige Rentenempfänger/innen, die unabhängig ihres Alters ein Renten- und Pensionseinkommen aufweisen, das mindestens 80 % des gesamten Erwerbs-, Renten- und Pensionseinkommens ausmacht.</t>
  </si>
  <si>
    <t>5) Ledige, Verwitwete, Geschiedene und getrennt Lebende. Die Unterteilung erfolgt auf Basis des gesetzlichen Zivilstandes.</t>
  </si>
  <si>
    <t>6) Inklusive Personen ohne Einkünfte aus selbstständiger oder unselbstständiger Tätigkeit.</t>
  </si>
  <si>
    <t>Einkommens-
steuer
(100 %)</t>
  </si>
  <si>
    <t>Vermögens-
steuer
(100 %)</t>
  </si>
  <si>
    <t>Kantons-
steuer
(100 %)</t>
  </si>
  <si>
    <t>in Millionen Franken</t>
  </si>
  <si>
    <t>Reinein-
kommen</t>
  </si>
  <si>
    <t>Reinver-
mögen</t>
  </si>
  <si>
    <r>
      <t>Code</t>
    </r>
    <r>
      <rPr>
        <vertAlign val="superscript"/>
        <sz val="10"/>
        <rFont val="Arial"/>
      </rPr>
      <t>1</t>
    </r>
    <r>
      <rPr>
        <sz val="10"/>
        <color rgb="FF000000"/>
        <rFont val="Arial"/>
      </rPr>
      <t/>
    </r>
  </si>
  <si>
    <r>
      <t>Bezeichnung</t>
    </r>
    <r>
      <rPr>
        <vertAlign val="superscript"/>
        <sz val="10"/>
        <rFont val="Arial"/>
      </rPr>
      <t>1</t>
    </r>
    <r>
      <rPr>
        <sz val="10"/>
        <color rgb="FF000000"/>
        <rFont val="Arial"/>
      </rPr>
      <t/>
    </r>
  </si>
  <si>
    <r>
      <t>Anzahl
Pflichtige</t>
    </r>
    <r>
      <rPr>
        <vertAlign val="superscript"/>
        <sz val="10"/>
        <rFont val="Arial"/>
      </rPr>
      <t>2</t>
    </r>
    <r>
      <rPr>
        <sz val="10"/>
        <color rgb="FF000000"/>
        <rFont val="Arial"/>
      </rPr>
      <t/>
    </r>
  </si>
  <si>
    <t xml:space="preserve">Betrag, in
1'000 Franken </t>
  </si>
  <si>
    <t>Einkünfte</t>
  </si>
  <si>
    <t>050, 060, 690</t>
  </si>
  <si>
    <t>070, 150, 671</t>
  </si>
  <si>
    <t>090, 160, 672</t>
  </si>
  <si>
    <t>171, 180, 181</t>
  </si>
  <si>
    <t>191, 200, 201</t>
  </si>
  <si>
    <t>172, 173</t>
  </si>
  <si>
    <t>192, 193</t>
  </si>
  <si>
    <t>174 – 179</t>
  </si>
  <si>
    <t>194 – 199</t>
  </si>
  <si>
    <t>211, 212, 213</t>
  </si>
  <si>
    <t>221, 222, 223</t>
  </si>
  <si>
    <t>270 - 280</t>
  </si>
  <si>
    <r>
      <t>TEK</t>
    </r>
    <r>
      <rPr>
        <vertAlign val="superscript"/>
        <sz val="10"/>
        <rFont val="Arial"/>
      </rPr>
      <t>3</t>
    </r>
    <r>
      <rPr>
        <sz val="10"/>
        <color rgb="FF000000"/>
        <rFont val="Arial"/>
      </rPr>
      <t/>
    </r>
  </si>
  <si>
    <t>Einkünfte aus unselbstständiger Tätigkeit (Haupterwerb)</t>
  </si>
  <si>
    <t>Einkünfte aus unselbstständiger Tätigkeit (Haupterwerb), Ehepartner/in</t>
  </si>
  <si>
    <t>Einkünfte aus unselbstständiger Tätigkeit (Nebenerwerb)</t>
  </si>
  <si>
    <t>Einkünfte aus unselbstständiger Tätigkeit (Nebenerwerb), Ehepartner/in</t>
  </si>
  <si>
    <t>Weitere Vergütungen</t>
  </si>
  <si>
    <t>Einkünfte aus selbstständiger Tätigkeit</t>
  </si>
  <si>
    <t>Einkünfte aus selbstständiger Tätigkeit, Ehepartner/in</t>
  </si>
  <si>
    <t>AHV- und IV-Renten</t>
  </si>
  <si>
    <t>AHV- und IV-Renten, Ehepartner/in</t>
  </si>
  <si>
    <t xml:space="preserve">Renten aus Pensionskassen (Säule 2) </t>
  </si>
  <si>
    <t>Renten aus Pensionskassen (Säule 2), Ehepartner/in</t>
  </si>
  <si>
    <t xml:space="preserve">Übrige Renten </t>
  </si>
  <si>
    <t>Übrige Renten, Ehepartner/in</t>
  </si>
  <si>
    <t xml:space="preserve">Erwerbsausfallentschädigungen, Sozialzulagen </t>
  </si>
  <si>
    <t>Erwerbsausfallentschädigungen, Sozialzulagen, Ehepartner/in</t>
  </si>
  <si>
    <t>Wertschriftenertrag Netto</t>
  </si>
  <si>
    <t>Unterhaltsbeiträge vom gesch. Ehegatten</t>
  </si>
  <si>
    <t>Unterhaltsbeiträge für minderjährige Kinder</t>
  </si>
  <si>
    <t>Ertrag aus unverteilten Erbschaften etc.</t>
  </si>
  <si>
    <t>Kapitalabfindungen</t>
  </si>
  <si>
    <t>Übrige Einkünfte</t>
  </si>
  <si>
    <t>Nutzung Geschäftsfahrzeug für Arbeitsweg</t>
  </si>
  <si>
    <t>Nutzung Geschäftsfahrzeug für Arbeitsweg, Ehepartner/in</t>
  </si>
  <si>
    <t>Einkünfte aus Liegenschaften (abzgl. Liegenschaftsunterhalt)</t>
  </si>
  <si>
    <t>Total Einkünfte</t>
  </si>
  <si>
    <t>321, 322, 324</t>
  </si>
  <si>
    <t>341, 342, 344</t>
  </si>
  <si>
    <r>
      <t>300</t>
    </r>
    <r>
      <rPr>
        <vertAlign val="superscript"/>
        <sz val="10"/>
        <rFont val="Arial"/>
      </rPr>
      <t>3</t>
    </r>
    <r>
      <rPr>
        <sz val="10"/>
        <color rgb="FF000000"/>
        <rFont val="Arial"/>
      </rPr>
      <t/>
    </r>
  </si>
  <si>
    <t>Fahrtkosten</t>
  </si>
  <si>
    <t>Fahrtkosten Ehepartner/in</t>
  </si>
  <si>
    <t>Auswärtige Verpflegung, nicht verbilligt</t>
  </si>
  <si>
    <t>Auswärtige Verpflegung, nicht verbilligt, Ehepartner/in</t>
  </si>
  <si>
    <t>Auswärtige Verpflegung, verbilligt</t>
  </si>
  <si>
    <t>Auswärtige Verpflegung, verbilligt, Ehepartner/in</t>
  </si>
  <si>
    <t>Pauschalabzug (Berufskosten)</t>
  </si>
  <si>
    <t>Pauschalabzug (Berufskosten), Ehepartner/in</t>
  </si>
  <si>
    <t>Auswärtiger Wochenaufenthalt</t>
  </si>
  <si>
    <t>Auswärtiger Wochenaufenthalt, Ehepartner/in</t>
  </si>
  <si>
    <t>Mitgliederbeiträge an Berufsorganisationen</t>
  </si>
  <si>
    <t>Mitgliederbeiträge an Berufsorganisationen, Ehepartner/in</t>
  </si>
  <si>
    <t>Pauschalabzug Nebenerwerb 20 %</t>
  </si>
  <si>
    <t>Pauschalabzug Nebenerwerb 20 %, Ehepartner/in</t>
  </si>
  <si>
    <t xml:space="preserve">Schuldzinsen </t>
  </si>
  <si>
    <t>Unterhaltsbeiträge an den gesch. Ehegatten</t>
  </si>
  <si>
    <t>Unterhaltsbeiträge an minderjährige Kinder</t>
  </si>
  <si>
    <t>Rentenleistungen</t>
  </si>
  <si>
    <t xml:space="preserve">Einkäufe Säule 2 </t>
  </si>
  <si>
    <t>Einkäufe Säule 2, Ehepartner/in</t>
  </si>
  <si>
    <t xml:space="preserve">Beiträge Säule 3a </t>
  </si>
  <si>
    <t>Beiträge Säule 3a, Ehepartner/in</t>
  </si>
  <si>
    <t>Versicherungsprämien und Zinsen von Sparkapitalien</t>
  </si>
  <si>
    <t>Fremdbetreuung von Kindern Netto</t>
  </si>
  <si>
    <t>Persönliche Beiträge an die AHV/IV/EO</t>
  </si>
  <si>
    <t>Zuwendungen an politische Parteien</t>
  </si>
  <si>
    <t>Freiwillige Zuwendungen</t>
  </si>
  <si>
    <t>Vermögensverwaltungskosten</t>
  </si>
  <si>
    <t xml:space="preserve">Aus-/Weiterbildungskosten </t>
  </si>
  <si>
    <t>Aus-/Weiterbildungskosten, Ehepartner/in</t>
  </si>
  <si>
    <t>Andere Abzüge</t>
  </si>
  <si>
    <t>Sonderabzug für zweitverdienenden Ehegatten</t>
  </si>
  <si>
    <t>Krankheits-, Unfall- oder Invaliditätskosten</t>
  </si>
  <si>
    <t>Behinderungsbedingte Kosten</t>
  </si>
  <si>
    <r>
      <t>REK</t>
    </r>
    <r>
      <rPr>
        <vertAlign val="superscript"/>
        <sz val="10"/>
        <rFont val="Arial"/>
      </rPr>
      <t>3</t>
    </r>
    <r>
      <rPr>
        <sz val="10"/>
        <color rgb="FF000000"/>
        <rFont val="Arial"/>
      </rPr>
      <t/>
    </r>
  </si>
  <si>
    <t>Nettoeinkommen</t>
  </si>
  <si>
    <t>Selbstbehalt Krankheitskosten</t>
  </si>
  <si>
    <t xml:space="preserve">Reineinkommen </t>
  </si>
  <si>
    <t>Sozialabzüge</t>
  </si>
  <si>
    <t>Kinderabzüge</t>
  </si>
  <si>
    <t>Abzug für unterstützte Personen</t>
  </si>
  <si>
    <t>Invalidenabzug</t>
  </si>
  <si>
    <t>Betreuungsabzug</t>
  </si>
  <si>
    <t>Kleinverdienerabzug</t>
  </si>
  <si>
    <r>
      <t>STEK</t>
    </r>
    <r>
      <rPr>
        <vertAlign val="superscript"/>
        <sz val="10"/>
        <rFont val="Arial"/>
      </rPr>
      <t>3</t>
    </r>
    <r>
      <rPr>
        <sz val="10"/>
        <color rgb="FF000000"/>
        <rFont val="Arial"/>
      </rPr>
      <t/>
    </r>
  </si>
  <si>
    <t>Satzbestimmendes Einkommen</t>
  </si>
  <si>
    <t>1) Code / Bezeichnung gemäss der Aargauer Steuererkärung</t>
  </si>
  <si>
    <t>2) Bei den Steuerpflichtigen handelt es sich um Steuerpflichtige mit Wohnsitz im Kanton Aargau (Primärpflichtige). Bei den einzelnen Posten werden die Steuerpflichtigen mit einem Eintrag kleiner oder grösser Null gezählt.</t>
  </si>
  <si>
    <t>3) Negative Werte von einzelnen Pflichtigen beim Total der Einkünfte, Total der Abzüge, Reineinkommen und Steuerbaren Einkommen wurden auf Null gesetzt. Die einzelnen Einkommensteile wurden jedoch nicht angepasst. Das hat zur Folge, dass eine Addition der einzelnen Positionen in der Regel nicht mit den ausgewiesenen Summen übereinstimmt.</t>
  </si>
  <si>
    <t>Vermögenswerte</t>
  </si>
  <si>
    <r>
      <t>TVM</t>
    </r>
    <r>
      <rPr>
        <vertAlign val="superscript"/>
        <sz val="10"/>
        <rFont val="Arial"/>
      </rPr>
      <t>3</t>
    </r>
    <r>
      <rPr>
        <sz val="10"/>
        <color rgb="FF000000"/>
        <rFont val="Arial"/>
      </rPr>
      <t/>
    </r>
  </si>
  <si>
    <t>Bargeld, Gold und andere Edelmetalle</t>
  </si>
  <si>
    <t>Lebens- und Rentenversicherungen</t>
  </si>
  <si>
    <t>Anteile an unverteilten Erbschaften</t>
  </si>
  <si>
    <t>Private Fahrzeuge</t>
  </si>
  <si>
    <t>Liegenschaften</t>
  </si>
  <si>
    <t>Anteile Personengesellschaft</t>
  </si>
  <si>
    <t>Geschäftsaktiven (inkl. Wertschriften, ohne Liegenschaften)</t>
  </si>
  <si>
    <t>Total der Vemögenswerte</t>
  </si>
  <si>
    <r>
      <t>RVM</t>
    </r>
    <r>
      <rPr>
        <vertAlign val="superscript"/>
        <sz val="10"/>
        <rFont val="Arial"/>
      </rPr>
      <t>3</t>
    </r>
    <r>
      <rPr>
        <sz val="10"/>
        <color rgb="FF000000"/>
        <rFont val="Arial"/>
      </rPr>
      <t/>
    </r>
  </si>
  <si>
    <r>
      <t>STVM</t>
    </r>
    <r>
      <rPr>
        <vertAlign val="superscript"/>
        <sz val="10"/>
        <rFont val="Arial"/>
      </rPr>
      <t>3</t>
    </r>
    <r>
      <rPr>
        <sz val="10"/>
        <color rgb="FF000000"/>
        <rFont val="Arial"/>
      </rPr>
      <t/>
    </r>
  </si>
  <si>
    <t>Steuerfreibetrag</t>
  </si>
  <si>
    <t>Abzug für jedes Kind</t>
  </si>
  <si>
    <t>Satzbestimmendes Vermögen</t>
  </si>
  <si>
    <t>1) Code / Bezeichnung gemäass der Aargauer Steuererkärung</t>
  </si>
  <si>
    <t>3) Negative Werte von einzelnen Pflichtigen beim Total der Vermögenswerte, Reinvermögen und steuerbaren Vermögen wurden auf Null gesetzt. Die einzelnen Vermögensteile wurden jedoch nicht angepasst. Das hat zur Folge, dass eine Addition der einzelnen Positionen in der Regel nicht mit den ausgewiesenen Summen übereinstimmt.</t>
  </si>
  <si>
    <t>Gemeinde</t>
  </si>
  <si>
    <t>Total Vermögenswerte</t>
  </si>
  <si>
    <t>Durch-
schnitt,
in Franken</t>
  </si>
  <si>
    <r>
      <t>Median,
in Franken</t>
    </r>
    <r>
      <rPr>
        <vertAlign val="superscript"/>
        <sz val="10"/>
        <rFont val="Arial"/>
      </rPr>
      <t>2</t>
    </r>
    <r>
      <rPr>
        <sz val="10"/>
        <color rgb="FF000000"/>
        <rFont val="Arial"/>
      </rPr>
      <t/>
    </r>
  </si>
  <si>
    <r>
      <t>Gini-
Koeffizient</t>
    </r>
    <r>
      <rPr>
        <vertAlign val="superscript"/>
        <sz val="10"/>
        <rFont val="Arial"/>
      </rPr>
      <t>3</t>
    </r>
    <r>
      <rPr>
        <sz val="10"/>
        <color rgb="FF000000"/>
        <rFont val="Arial"/>
      </rPr>
      <t/>
    </r>
  </si>
  <si>
    <t>Kanton Aargau</t>
  </si>
  <si>
    <t>Bezirk Aarau</t>
  </si>
  <si>
    <t>Aarau</t>
  </si>
  <si>
    <t>Biberstein</t>
  </si>
  <si>
    <t>Buchs (AG)</t>
  </si>
  <si>
    <t>Densbüren</t>
  </si>
  <si>
    <t>Erlinsbach (AG)</t>
  </si>
  <si>
    <t>Gränichen</t>
  </si>
  <si>
    <t>Hirschthal</t>
  </si>
  <si>
    <t>Küttigen</t>
  </si>
  <si>
    <t>Muhen</t>
  </si>
  <si>
    <t>Oberentfelden</t>
  </si>
  <si>
    <t>Suhr</t>
  </si>
  <si>
    <t>Unterentfelden</t>
  </si>
  <si>
    <t>Bezirk Baden</t>
  </si>
  <si>
    <t>Baden</t>
  </si>
  <si>
    <t>Bellikon</t>
  </si>
  <si>
    <t>Bergdietikon</t>
  </si>
  <si>
    <t>Birmenstorf (AG)</t>
  </si>
  <si>
    <t>Ehrendingen</t>
  </si>
  <si>
    <t>Ennetbaden</t>
  </si>
  <si>
    <t>Fislisbach</t>
  </si>
  <si>
    <t>Freienwil</t>
  </si>
  <si>
    <t>Gebenstorf</t>
  </si>
  <si>
    <t>Killwangen</t>
  </si>
  <si>
    <t>Künten</t>
  </si>
  <si>
    <t>Mägenwil</t>
  </si>
  <si>
    <t>Mellingen</t>
  </si>
  <si>
    <t>Neuenhof</t>
  </si>
  <si>
    <t>Niederrohrdorf</t>
  </si>
  <si>
    <t>Oberrohrdorf</t>
  </si>
  <si>
    <t>Obersiggenthal</t>
  </si>
  <si>
    <t>Remetschwil</t>
  </si>
  <si>
    <t>Spreitenbach</t>
  </si>
  <si>
    <t>Stetten (AG)</t>
  </si>
  <si>
    <t>Turgi</t>
  </si>
  <si>
    <t>Untersiggenthal</t>
  </si>
  <si>
    <t>Wettingen</t>
  </si>
  <si>
    <t>Wohlenschwil</t>
  </si>
  <si>
    <t>Würenlingen</t>
  </si>
  <si>
    <t>Würenlos</t>
  </si>
  <si>
    <t>Bezirk Bremgarten</t>
  </si>
  <si>
    <t>Arni (AG)</t>
  </si>
  <si>
    <t>Berikon</t>
  </si>
  <si>
    <t>Bremgarten (AG)</t>
  </si>
  <si>
    <t>Büttikon</t>
  </si>
  <si>
    <t>Dottikon</t>
  </si>
  <si>
    <t>Eggenwil</t>
  </si>
  <si>
    <t>Fischbach-Gösl.</t>
  </si>
  <si>
    <t>Hägglingen</t>
  </si>
  <si>
    <t>Islisberg</t>
  </si>
  <si>
    <t>Jonen</t>
  </si>
  <si>
    <t>Niederwil (AG)</t>
  </si>
  <si>
    <t>Oberlunkhofen</t>
  </si>
  <si>
    <t>Oberwil-Lieli</t>
  </si>
  <si>
    <t>Rudolfstetten-Fr.</t>
  </si>
  <si>
    <t>Sarmenstorf</t>
  </si>
  <si>
    <t>Tägerig</t>
  </si>
  <si>
    <t>Uezwil</t>
  </si>
  <si>
    <t>Unterlunkhofen</t>
  </si>
  <si>
    <t>Villmergen</t>
  </si>
  <si>
    <t>Widen</t>
  </si>
  <si>
    <t>Wohlen (AG)</t>
  </si>
  <si>
    <t>Zufikon</t>
  </si>
  <si>
    <t>Bezirk Brugg</t>
  </si>
  <si>
    <t>Auenstein</t>
  </si>
  <si>
    <t>Birr</t>
  </si>
  <si>
    <t>Birrhard</t>
  </si>
  <si>
    <t>Bözberg</t>
  </si>
  <si>
    <t>Brugg</t>
  </si>
  <si>
    <t>Habsburg</t>
  </si>
  <si>
    <t>Hausen (AG)</t>
  </si>
  <si>
    <t>Lupfig</t>
  </si>
  <si>
    <t>Mandach</t>
  </si>
  <si>
    <t>Mönthal</t>
  </si>
  <si>
    <t>Mülligen</t>
  </si>
  <si>
    <t>Remigen</t>
  </si>
  <si>
    <t>Riniken</t>
  </si>
  <si>
    <t>Rüfenach</t>
  </si>
  <si>
    <t>Schinznach</t>
  </si>
  <si>
    <t>Thalheim (AG)</t>
  </si>
  <si>
    <t>Veltheim (AG)</t>
  </si>
  <si>
    <t>Villigen</t>
  </si>
  <si>
    <t>Villnachern</t>
  </si>
  <si>
    <t>Windisch</t>
  </si>
  <si>
    <t>Bezirk Kulm</t>
  </si>
  <si>
    <t>Beinwil am See</t>
  </si>
  <si>
    <t>Birrwil</t>
  </si>
  <si>
    <t>Burg (AG)</t>
  </si>
  <si>
    <t>Dürrenäsch</t>
  </si>
  <si>
    <t>Gontenschwil</t>
  </si>
  <si>
    <t>Holziken</t>
  </si>
  <si>
    <t>Leimbach (AG)</t>
  </si>
  <si>
    <t>Leutwil</t>
  </si>
  <si>
    <t>Menziken</t>
  </si>
  <si>
    <t>Oberkulm</t>
  </si>
  <si>
    <t>Reinach (AG)</t>
  </si>
  <si>
    <t>Schlossrued</t>
  </si>
  <si>
    <t>Schmiedrued</t>
  </si>
  <si>
    <t>Schöftland</t>
  </si>
  <si>
    <t>Teufenthal (AG)</t>
  </si>
  <si>
    <t>Unterkulm</t>
  </si>
  <si>
    <t>Zetzwil</t>
  </si>
  <si>
    <t>Bezirk Laufenburg</t>
  </si>
  <si>
    <t>Böztal</t>
  </si>
  <si>
    <t>Eiken</t>
  </si>
  <si>
    <t>Frick</t>
  </si>
  <si>
    <t>Gansingen</t>
  </si>
  <si>
    <t>Gipf-Oberfrick</t>
  </si>
  <si>
    <t>Herznach</t>
  </si>
  <si>
    <t>Kaisten</t>
  </si>
  <si>
    <t>Laufenburg</t>
  </si>
  <si>
    <t>Mettauertal</t>
  </si>
  <si>
    <t>Münchwilen (AG)</t>
  </si>
  <si>
    <t>Oberhof</t>
  </si>
  <si>
    <t>Oeschgen</t>
  </si>
  <si>
    <t>Schwaderloch</t>
  </si>
  <si>
    <t>Sisseln</t>
  </si>
  <si>
    <t>Ueken</t>
  </si>
  <si>
    <t>Wittnau</t>
  </si>
  <si>
    <t>Wölflinswil</t>
  </si>
  <si>
    <t>Zeihen</t>
  </si>
  <si>
    <t>Bezirk Lenzburg</t>
  </si>
  <si>
    <t>Ammerswil</t>
  </si>
  <si>
    <t>Boniswil</t>
  </si>
  <si>
    <t>Brunegg</t>
  </si>
  <si>
    <t>Dintikon</t>
  </si>
  <si>
    <t>Egliswil</t>
  </si>
  <si>
    <t>Fahrwangen</t>
  </si>
  <si>
    <t>Hallwil</t>
  </si>
  <si>
    <t>Hendschiken</t>
  </si>
  <si>
    <t>Holderbank (AG)</t>
  </si>
  <si>
    <t>Hunzenschwil</t>
  </si>
  <si>
    <t>Lenzburg</t>
  </si>
  <si>
    <t>Meisterschwanden</t>
  </si>
  <si>
    <t>Möriken-Wildegg</t>
  </si>
  <si>
    <t>Niederlenz</t>
  </si>
  <si>
    <t>Othmarsingen</t>
  </si>
  <si>
    <t>Rupperswil</t>
  </si>
  <si>
    <t>Schafisheim</t>
  </si>
  <si>
    <t>Seengen</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</si>
  <si>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</si>
  <si>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</si>
  <si>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</si>
  <si>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</si>
  <si>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</si>
  <si>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</si>
  <si>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</si>
  <si>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</si>
  <si>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</si>
  <si>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</si>
  <si>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</si>
  <si>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</si>
  <si>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</si>
  <si>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</si>
  <si>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</si>
  <si>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</si>
  <si>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</si>
  <si>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Muri (AG)</t>
  </si>
  <si>
    <t>Oberrüti</t>
  </si>
  <si>
    <t>Rottenschwil</t>
  </si>
  <si>
    <t>Sins</t>
  </si>
  <si>
    <t>Waltenschwil</t>
  </si>
  <si>
    <t>Bezirk Rheinfelden</t>
  </si>
  <si>
    <t>Hellikon</t>
  </si>
  <si>
    <t>Kaiseraugst</t>
  </si>
  <si>
    <t>Magden</t>
  </si>
  <si>
    <t>Möhlin</t>
  </si>
  <si>
    <t>Mumpf</t>
  </si>
  <si>
    <t>Obermumpf</t>
  </si>
  <si>
    <t>Olsberg</t>
  </si>
  <si>
    <t>Rheinfelden</t>
  </si>
  <si>
    <t>Schupfart</t>
  </si>
  <si>
    <t>Stein (AG)</t>
  </si>
  <si>
    <t>Wallbach</t>
  </si>
  <si>
    <t>Wegenstetten</t>
  </si>
  <si>
    <t>Zeiningen</t>
  </si>
  <si>
    <t>Zuzgen</t>
  </si>
  <si>
    <t>Bezirk Zofingen</t>
  </si>
  <si>
    <t>Aarburg</t>
  </si>
  <si>
    <t>Bottenwil</t>
  </si>
  <si>
    <t>Brittnau</t>
  </si>
  <si>
    <t>Kirchleerau</t>
  </si>
  <si>
    <t>Kölliken</t>
  </si>
  <si>
    <t>Moosleerau</t>
  </si>
  <si>
    <t>Murgenthal</t>
  </si>
  <si>
    <t>Oftringen</t>
  </si>
  <si>
    <t>Reitnau</t>
  </si>
  <si>
    <t>Rothrist</t>
  </si>
  <si>
    <t>Safenwil</t>
  </si>
  <si>
    <t>Staffelbach</t>
  </si>
  <si>
    <t>Strengelbach</t>
  </si>
  <si>
    <t>Uerkheim</t>
  </si>
  <si>
    <t>Vordemwald</t>
  </si>
  <si>
    <t>Wiliberg</t>
  </si>
  <si>
    <t>Zofingen</t>
  </si>
  <si>
    <t>Bezirk Zurzach</t>
  </si>
  <si>
    <t>Böttstein</t>
  </si>
  <si>
    <t>Döttingen</t>
  </si>
  <si>
    <t>Endingen</t>
  </si>
  <si>
    <t>Fisibach</t>
  </si>
  <si>
    <t>Full-Reuenthal</t>
  </si>
  <si>
    <t>Klingnau</t>
  </si>
  <si>
    <t>Koblenz</t>
  </si>
  <si>
    <t>Leibstadt</t>
  </si>
  <si>
    <t>Lengnau (AG)</t>
  </si>
  <si>
    <t>Leuggern</t>
  </si>
  <si>
    <t>Mellikon</t>
  </si>
  <si>
    <t>Schneisingen</t>
  </si>
  <si>
    <t>Siglistorf</t>
  </si>
  <si>
    <t>Tegerfelden</t>
  </si>
  <si>
    <t>Zurzach</t>
  </si>
  <si>
    <t>0,40</t>
  </si>
  <si>
    <t>0,42</t>
  </si>
  <si>
    <t>0,41</t>
  </si>
  <si>
    <t>0,38</t>
  </si>
  <si>
    <t>0,37</t>
  </si>
  <si>
    <t>0,36</t>
  </si>
  <si>
    <t>0,43</t>
  </si>
  <si>
    <t>0,44</t>
  </si>
  <si>
    <t>0,47</t>
  </si>
  <si>
    <t>0,39</t>
  </si>
  <si>
    <t>0,54</t>
  </si>
  <si>
    <t>0,45</t>
  </si>
  <si>
    <t>0,53</t>
  </si>
  <si>
    <t>0,48</t>
  </si>
  <si>
    <t>0,35</t>
  </si>
  <si>
    <t>0,34</t>
  </si>
  <si>
    <t>0,33</t>
  </si>
  <si>
    <t>0,59</t>
  </si>
  <si>
    <t>0,32</t>
  </si>
  <si>
    <t>0,46</t>
  </si>
  <si>
    <t>0,58</t>
  </si>
  <si>
    <t>0,55</t>
  </si>
  <si>
    <t>0,50</t>
  </si>
  <si>
    <t>0,51</t>
  </si>
  <si>
    <t>0,62</t>
  </si>
  <si>
    <t>0,72</t>
  </si>
  <si>
    <t>0,73</t>
  </si>
  <si>
    <t>0,78</t>
  </si>
  <si>
    <t>0,71</t>
  </si>
  <si>
    <t>0,61</t>
  </si>
  <si>
    <t>0,68</t>
  </si>
  <si>
    <t>0,67</t>
  </si>
  <si>
    <t>0,69</t>
  </si>
  <si>
    <t>0,60</t>
  </si>
  <si>
    <t>0,70</t>
  </si>
  <si>
    <t>0,74</t>
  </si>
  <si>
    <t>0,77</t>
  </si>
  <si>
    <t>0,66</t>
  </si>
  <si>
    <t>0,65</t>
  </si>
  <si>
    <t>0,64</t>
  </si>
  <si>
    <t>0,75</t>
  </si>
  <si>
    <t>0,80</t>
  </si>
  <si>
    <t>0,79</t>
  </si>
  <si>
    <t>0,63</t>
  </si>
  <si>
    <t>0,52</t>
  </si>
  <si>
    <t>0,57</t>
  </si>
  <si>
    <t>0,86</t>
  </si>
  <si>
    <t>0,91</t>
  </si>
  <si>
    <t>0,82</t>
  </si>
  <si>
    <t>0,81</t>
  </si>
  <si>
    <t>0,83</t>
  </si>
  <si>
    <t>0,76</t>
  </si>
  <si>
    <t>0,85</t>
  </si>
  <si>
    <t>0,84</t>
  </si>
  <si>
    <t>0,93</t>
  </si>
  <si>
    <t>0,96</t>
  </si>
  <si>
    <t>0,87</t>
  </si>
  <si>
    <t>1) Bei den Steuerpflichtigen handelt es sich um Steuerpflichtige mit Wohnsitz im Kanton Aargau (Primärpflichtige). Berücksichtigt sind die Steuerpflichtigen mit einer geprüften Steuererklärung für die Steuerjahre 2022 oder 2021 (keine Hochrechnung).</t>
  </si>
  <si>
    <t>2) 50 % der Einkommen respektive der Vermögen pro Pflichtigen sind geringer als der Medianwert und 50 % sind grösser. Der Median ist ein robustes Lagemass, das nicht von Extremwerten beeinflusst wird.</t>
  </si>
  <si>
    <t>3) Der Gini-Koeffizient ist ein statistisches Mass zur Messung von Ungleichverteilungen und liegt zwischen den Werten 0 und 1. Ist der Gini-Koeffizient 0, ist die betrachtete Kennzahl gleichmässig verteilt, d.h. die Einkommen oder Vermögen aller Personen sind gleich hoch. Liegt der Wert bei 1, so entfällt das gesamte Einkommen resp. Vermögen auf nur eine Person und es liegt eine maximale Ungleichverteilung vor.</t>
  </si>
  <si>
    <t>Pflichtige nach Stufen des Reineinkommens im
In- und Ausland (in 1'000 Franken), in Prozent</t>
  </si>
  <si>
    <t>Pflichtige nach Stufen des Reinvermögens im
In- und Ausland (in 1'000 Franken), in Prozent</t>
  </si>
  <si>
    <t>–24.9</t>
  </si>
  <si>
    <t>25.0–49.9</t>
  </si>
  <si>
    <t>50.0–99.9</t>
  </si>
  <si>
    <t>150 +</t>
  </si>
  <si>
    <t>–49.9</t>
  </si>
  <si>
    <t>100.0–199.9</t>
  </si>
  <si>
    <t>200.0–499.9</t>
  </si>
  <si>
    <t>500.0 +</t>
  </si>
  <si>
    <t>18,33</t>
  </si>
  <si>
    <t>18,87</t>
  </si>
  <si>
    <t>18,97</t>
  </si>
  <si>
    <t>15,06</t>
  </si>
  <si>
    <t>18,20</t>
  </si>
  <si>
    <t>18,41</t>
  </si>
  <si>
    <t>17,49</t>
  </si>
  <si>
    <t>18,50</t>
  </si>
  <si>
    <t>17,97</t>
  </si>
  <si>
    <t>16,68</t>
  </si>
  <si>
    <t>20,11</t>
  </si>
  <si>
    <t>21,73</t>
  </si>
  <si>
    <t>19,47</t>
  </si>
  <si>
    <t>18,26</t>
  </si>
  <si>
    <t>18,13</t>
  </si>
  <si>
    <t>16,15</t>
  </si>
  <si>
    <t>13,72</t>
  </si>
  <si>
    <t>17,73</t>
  </si>
  <si>
    <t>17,08</t>
  </si>
  <si>
    <t>19,03</t>
  </si>
  <si>
    <t>17,54</t>
  </si>
  <si>
    <t>17,85</t>
  </si>
  <si>
    <t>16,90</t>
  </si>
  <si>
    <t>17,82</t>
  </si>
  <si>
    <t>18,38</t>
  </si>
  <si>
    <t>20,63</t>
  </si>
  <si>
    <t>14,29</t>
  </si>
  <si>
    <t>16,38</t>
  </si>
  <si>
    <t>19,68</t>
  </si>
  <si>
    <t>19,27</t>
  </si>
  <si>
    <t>20,68</t>
  </si>
  <si>
    <t>13,69</t>
  </si>
  <si>
    <t>21,13</t>
  </si>
  <si>
    <t>19,66</t>
  </si>
  <si>
    <t>18,60</t>
  </si>
  <si>
    <t>16,60</t>
  </si>
  <si>
    <t>16,95</t>
  </si>
  <si>
    <t>18,21</t>
  </si>
  <si>
    <t>14,87</t>
  </si>
  <si>
    <t>18,46</t>
  </si>
  <si>
    <t>19,62</t>
  </si>
  <si>
    <t>12,82</t>
  </si>
  <si>
    <t>17,20</t>
  </si>
  <si>
    <t>15,95</t>
  </si>
  <si>
    <t>17,88</t>
  </si>
  <si>
    <t>16,83</t>
  </si>
  <si>
    <t>15,11</t>
  </si>
  <si>
    <t>17,61</t>
  </si>
  <si>
    <t>16,18</t>
  </si>
  <si>
    <t>15,38</t>
  </si>
  <si>
    <t>15,93</t>
  </si>
  <si>
    <t>18,77</t>
  </si>
  <si>
    <t>16,82</t>
  </si>
  <si>
    <t>20,91</t>
  </si>
  <si>
    <t>15,49</t>
  </si>
  <si>
    <t>17,58</t>
  </si>
  <si>
    <t>15,98</t>
  </si>
  <si>
    <t>21,93</t>
  </si>
  <si>
    <t>15,89</t>
  </si>
  <si>
    <t>18,66</t>
  </si>
  <si>
    <t>17,95</t>
  </si>
  <si>
    <t>15,59</t>
  </si>
  <si>
    <t>17,12</t>
  </si>
  <si>
    <t>20,15</t>
  </si>
  <si>
    <t>13,95</t>
  </si>
  <si>
    <t>16,23</t>
  </si>
  <si>
    <t>18,32</t>
  </si>
  <si>
    <t>14,36</t>
  </si>
  <si>
    <t>18,58</t>
  </si>
  <si>
    <t>13,06</t>
  </si>
  <si>
    <t>14,04</t>
  </si>
  <si>
    <t>16,46</t>
  </si>
  <si>
    <t>17,93</t>
  </si>
  <si>
    <t>20,01</t>
  </si>
  <si>
    <t>15,56</t>
  </si>
  <si>
    <t>20,45</t>
  </si>
  <si>
    <t>15,83</t>
  </si>
  <si>
    <t>19,57</t>
  </si>
  <si>
    <t>21,46</t>
  </si>
  <si>
    <t>19,83</t>
  </si>
  <si>
    <t>16,59</t>
  </si>
  <si>
    <t>15,51</t>
  </si>
  <si>
    <t>19,67</t>
  </si>
  <si>
    <t>18,52</t>
  </si>
  <si>
    <t>18,94</t>
  </si>
  <si>
    <t>16,45</t>
  </si>
  <si>
    <t>14,83</t>
  </si>
  <si>
    <t>21,16</t>
  </si>
  <si>
    <t>20,89</t>
  </si>
  <si>
    <t>19,69</t>
  </si>
  <si>
    <t>23,82</t>
  </si>
  <si>
    <t>24,25</t>
  </si>
  <si>
    <t>22,56</t>
  </si>
  <si>
    <t>16,92</t>
  </si>
  <si>
    <t>18,43</t>
  </si>
  <si>
    <t>20,26</t>
  </si>
  <si>
    <t>17,80</t>
  </si>
  <si>
    <t>18,47</t>
  </si>
  <si>
    <t>17,34</t>
  </si>
  <si>
    <t>18,49</t>
  </si>
  <si>
    <t>18,11</t>
  </si>
  <si>
    <t>17,47</t>
  </si>
  <si>
    <t>16,10</t>
  </si>
  <si>
    <t>16,16</t>
  </si>
  <si>
    <t>16,86</t>
  </si>
  <si>
    <t>19,64</t>
  </si>
  <si>
    <t>16,26</t>
  </si>
  <si>
    <t>20,44</t>
  </si>
  <si>
    <t>16,93</t>
  </si>
  <si>
    <t>20,82</t>
  </si>
  <si>
    <t>18,05</t>
  </si>
  <si>
    <t>17,41</t>
  </si>
  <si>
    <t>20,04</t>
  </si>
  <si>
    <t>13,48</t>
  </si>
  <si>
    <t>17,71</t>
  </si>
  <si>
    <t>20,37</t>
  </si>
  <si>
    <t>20,10</t>
  </si>
  <si>
    <t>16,44</t>
  </si>
  <si>
    <t>15,34</t>
  </si>
  <si>
    <t>18,18</t>
  </si>
  <si>
    <t>20,47</t>
  </si>
  <si>
    <t>17,38</t>
  </si>
  <si>
    <t>16,33</t>
  </si>
  <si>
    <t>16,49</t>
  </si>
  <si>
    <t>17,87</t>
  </si>
  <si>
    <t>13,93</t>
  </si>
  <si>
    <t>17,56</t>
  </si>
  <si>
    <t>17,15</t>
  </si>
  <si>
    <t>15,19</t>
  </si>
  <si>
    <t>17,84</t>
  </si>
  <si>
    <t>15,07</t>
  </si>
  <si>
    <t>21,08</t>
  </si>
  <si>
    <t>15,79</t>
  </si>
  <si>
    <t>17,25</t>
  </si>
  <si>
    <t>18,42</t>
  </si>
  <si>
    <t>17,86</t>
  </si>
  <si>
    <t>13,39</t>
  </si>
  <si>
    <t>14,22</t>
  </si>
  <si>
    <t>17,21</t>
  </si>
  <si>
    <t>15,65</t>
  </si>
  <si>
    <t>18,28</t>
  </si>
  <si>
    <t>19,12</t>
  </si>
  <si>
    <t>18,69</t>
  </si>
  <si>
    <t>16,88</t>
  </si>
  <si>
    <t>14,71</t>
  </si>
  <si>
    <t>15,97</t>
  </si>
  <si>
    <t>16,61</t>
  </si>
  <si>
    <t>18,84</t>
  </si>
  <si>
    <t>15,44</t>
  </si>
  <si>
    <t>21,38</t>
  </si>
  <si>
    <t>11,06</t>
  </si>
  <si>
    <t>17,90</t>
  </si>
  <si>
    <t>13,92</t>
  </si>
  <si>
    <t>17,03</t>
  </si>
  <si>
    <t>15,46</t>
  </si>
  <si>
    <t>19,73</t>
  </si>
  <si>
    <t>21,37</t>
  </si>
  <si>
    <t>19,01</t>
  </si>
  <si>
    <t>15,64</t>
  </si>
  <si>
    <t>16,48</t>
  </si>
  <si>
    <t>17,77</t>
  </si>
  <si>
    <t>19,59</t>
  </si>
  <si>
    <t>21,29</t>
  </si>
  <si>
    <t>18,53</t>
  </si>
  <si>
    <t>19,50</t>
  </si>
  <si>
    <t>18,14</t>
  </si>
  <si>
    <t>14,72</t>
  </si>
  <si>
    <t>18,27</t>
  </si>
  <si>
    <t>17,17</t>
  </si>
  <si>
    <t>18,10</t>
  </si>
  <si>
    <t>19,04</t>
  </si>
  <si>
    <t>18,76</t>
  </si>
  <si>
    <t>20,08</t>
  </si>
  <si>
    <t>18,75</t>
  </si>
  <si>
    <t>19,18</t>
  </si>
  <si>
    <t>21,82</t>
  </si>
  <si>
    <t>18,96</t>
  </si>
  <si>
    <t>18,06</t>
  </si>
  <si>
    <t>16,74</t>
  </si>
  <si>
    <t>17,62</t>
  </si>
  <si>
    <t>16,69</t>
  </si>
  <si>
    <t>19,79</t>
  </si>
  <si>
    <t>24,03</t>
  </si>
  <si>
    <t>23,90</t>
  </si>
  <si>
    <t>23,61</t>
  </si>
  <si>
    <t>16,21</t>
  </si>
  <si>
    <t>23,37</t>
  </si>
  <si>
    <t>27,27</t>
  </si>
  <si>
    <t>20,39</t>
  </si>
  <si>
    <t>25,53</t>
  </si>
  <si>
    <t>19,82</t>
  </si>
  <si>
    <t>21,34</t>
  </si>
  <si>
    <t>24,45</t>
  </si>
  <si>
    <t>26,05</t>
  </si>
  <si>
    <t>26,27</t>
  </si>
  <si>
    <t>24,61</t>
  </si>
  <si>
    <t>22,69</t>
  </si>
  <si>
    <t>20,52</t>
  </si>
  <si>
    <t>17,75</t>
  </si>
  <si>
    <t>18,35</t>
  </si>
  <si>
    <t>21,57</t>
  </si>
  <si>
    <t>14,21</t>
  </si>
  <si>
    <t>25,09</t>
  </si>
  <si>
    <t>22,10</t>
  </si>
  <si>
    <t>22,54</t>
  </si>
  <si>
    <t>21,74</t>
  </si>
  <si>
    <t>23,33</t>
  </si>
  <si>
    <t>29,34</t>
  </si>
  <si>
    <t>19,54</t>
  </si>
  <si>
    <t>19,34</t>
  </si>
  <si>
    <t>22,20</t>
  </si>
  <si>
    <t>28,66</t>
  </si>
  <si>
    <t>25,28</t>
  </si>
  <si>
    <t>27,05</t>
  </si>
  <si>
    <t>23,17</t>
  </si>
  <si>
    <t>24,54</t>
  </si>
  <si>
    <t>24,02</t>
  </si>
  <si>
    <t>21,87</t>
  </si>
  <si>
    <t>18,31</t>
  </si>
  <si>
    <t>23,43</t>
  </si>
  <si>
    <t>21,78</t>
  </si>
  <si>
    <t>24,98</t>
  </si>
  <si>
    <t>27,60</t>
  </si>
  <si>
    <t>26,99</t>
  </si>
  <si>
    <t>24,22</t>
  </si>
  <si>
    <t>22,25</t>
  </si>
  <si>
    <t>18,64</t>
  </si>
  <si>
    <t>16,75</t>
  </si>
  <si>
    <t>16,20</t>
  </si>
  <si>
    <t>21,92</t>
  </si>
  <si>
    <t>24,40</t>
  </si>
  <si>
    <t>24,11</t>
  </si>
  <si>
    <t>26,76</t>
  </si>
  <si>
    <t>26,14</t>
  </si>
  <si>
    <t>19,56</t>
  </si>
  <si>
    <t>26,75</t>
  </si>
  <si>
    <t>20,73</t>
  </si>
  <si>
    <t>23,67</t>
  </si>
  <si>
    <t>22,21</t>
  </si>
  <si>
    <t>24,34</t>
  </si>
  <si>
    <t>25,39</t>
  </si>
  <si>
    <t>22,61</t>
  </si>
  <si>
    <t>24,20</t>
  </si>
  <si>
    <t>20,93</t>
  </si>
  <si>
    <t>22,13</t>
  </si>
  <si>
    <t>22,06</t>
  </si>
  <si>
    <t>28,21</t>
  </si>
  <si>
    <t>21,68</t>
  </si>
  <si>
    <t>22,45</t>
  </si>
  <si>
    <t>22,38</t>
  </si>
  <si>
    <t>24,13</t>
  </si>
  <si>
    <t>26,22</t>
  </si>
  <si>
    <t>24,90</t>
  </si>
  <si>
    <t>22,26</t>
  </si>
  <si>
    <t>21,58</t>
  </si>
  <si>
    <t>23,03</t>
  </si>
  <si>
    <t>24,81</t>
  </si>
  <si>
    <t>29,12</t>
  </si>
  <si>
    <t>26,70</t>
  </si>
  <si>
    <t>23,39</t>
  </si>
  <si>
    <t>31,38</t>
  </si>
  <si>
    <t>30,78</t>
  </si>
  <si>
    <t>30,19</t>
  </si>
  <si>
    <t>27,93</t>
  </si>
  <si>
    <t>26,50</t>
  </si>
  <si>
    <t>30,25</t>
  </si>
  <si>
    <t>27,70</t>
  </si>
  <si>
    <t>31,75</t>
  </si>
  <si>
    <t>25,85</t>
  </si>
  <si>
    <t>31,90</t>
  </si>
  <si>
    <t>28,15</t>
  </si>
  <si>
    <t>29,56</t>
  </si>
  <si>
    <t>29,48</t>
  </si>
  <si>
    <t>27,48</t>
  </si>
  <si>
    <t>23,87</t>
  </si>
  <si>
    <t>22,33</t>
  </si>
  <si>
    <t>24,64</t>
  </si>
  <si>
    <t>20,65</t>
  </si>
  <si>
    <t>22,93</t>
  </si>
  <si>
    <t>22,53</t>
  </si>
  <si>
    <t>24,00</t>
  </si>
  <si>
    <t>22,92</t>
  </si>
  <si>
    <t>23,11</t>
  </si>
  <si>
    <t>23,72</t>
  </si>
  <si>
    <t>23,88</t>
  </si>
  <si>
    <t>26,69</t>
  </si>
  <si>
    <t>26,95</t>
  </si>
  <si>
    <t>27,21</t>
  </si>
  <si>
    <t>24,75</t>
  </si>
  <si>
    <t>23,74</t>
  </si>
  <si>
    <t>18,16</t>
  </si>
  <si>
    <t>24,77</t>
  </si>
  <si>
    <t>22,94</t>
  </si>
  <si>
    <t>23,35</t>
  </si>
  <si>
    <t>24,94</t>
  </si>
  <si>
    <t>27,25</t>
  </si>
  <si>
    <t>30,31</t>
  </si>
  <si>
    <t>25,55</t>
  </si>
  <si>
    <t>24,83</t>
  </si>
  <si>
    <t>26,97</t>
  </si>
  <si>
    <t>22,39</t>
  </si>
  <si>
    <t>22,04</t>
  </si>
  <si>
    <t>25,06</t>
  </si>
  <si>
    <t>22,30</t>
  </si>
  <si>
    <t>24,57</t>
  </si>
  <si>
    <t>20,18</t>
  </si>
  <si>
    <t>23,91</t>
  </si>
  <si>
    <t>25,90</t>
  </si>
  <si>
    <t>22,43</t>
  </si>
  <si>
    <t>22,42</t>
  </si>
  <si>
    <t>24,33</t>
  </si>
  <si>
    <t>19,09</t>
  </si>
  <si>
    <t>23,06</t>
  </si>
  <si>
    <t>23,53</t>
  </si>
  <si>
    <t>24,28</t>
  </si>
  <si>
    <t>21,64</t>
  </si>
  <si>
    <t>22,83</t>
  </si>
  <si>
    <t>19,61</t>
  </si>
  <si>
    <t>22,89</t>
  </si>
  <si>
    <t>25,75</t>
  </si>
  <si>
    <t>19,95</t>
  </si>
  <si>
    <t>23,86</t>
  </si>
  <si>
    <t>23,04</t>
  </si>
  <si>
    <t>24,26</t>
  </si>
  <si>
    <t>23,95</t>
  </si>
  <si>
    <t>20,12</t>
  </si>
  <si>
    <t>17,99</t>
  </si>
  <si>
    <t>23,01</t>
  </si>
  <si>
    <t>24,73</t>
  </si>
  <si>
    <t>22,35</t>
  </si>
  <si>
    <t>21,61</t>
  </si>
  <si>
    <t>24,79</t>
  </si>
  <si>
    <t>21,19</t>
  </si>
  <si>
    <t>18,95</t>
  </si>
  <si>
    <t>26,55</t>
  </si>
  <si>
    <t>27,11</t>
  </si>
  <si>
    <t>24,74</t>
  </si>
  <si>
    <t>24,52</t>
  </si>
  <si>
    <t>29,96</t>
  </si>
  <si>
    <t>26,79</t>
  </si>
  <si>
    <t>24,95</t>
  </si>
  <si>
    <t>28,71</t>
  </si>
  <si>
    <t>27,52</t>
  </si>
  <si>
    <t>26,47</t>
  </si>
  <si>
    <t>25,44</t>
  </si>
  <si>
    <t>28,47</t>
  </si>
  <si>
    <t>30,84</t>
  </si>
  <si>
    <t>29,02</t>
  </si>
  <si>
    <t>25,31</t>
  </si>
  <si>
    <t>20,20</t>
  </si>
  <si>
    <t>24,43</t>
  </si>
  <si>
    <t>24,85</t>
  </si>
  <si>
    <t>27,06</t>
  </si>
  <si>
    <t>25,38</t>
  </si>
  <si>
    <t>21,52</t>
  </si>
  <si>
    <t>22,90</t>
  </si>
  <si>
    <t>19,92</t>
  </si>
  <si>
    <t>23,59</t>
  </si>
  <si>
    <t>25,73</t>
  </si>
  <si>
    <t>26,87</t>
  </si>
  <si>
    <t>22,22</t>
  </si>
  <si>
    <t>21,49</t>
  </si>
  <si>
    <t>26,94</t>
  </si>
  <si>
    <t>23,31</t>
  </si>
  <si>
    <t>26,82</t>
  </si>
  <si>
    <t>38,31</t>
  </si>
  <si>
    <t>38,33</t>
  </si>
  <si>
    <t>37,55</t>
  </si>
  <si>
    <t>41,28</t>
  </si>
  <si>
    <t>36,14</t>
  </si>
  <si>
    <t>35,17</t>
  </si>
  <si>
    <t>40,46</t>
  </si>
  <si>
    <t>40,55</t>
  </si>
  <si>
    <t>36,11</t>
  </si>
  <si>
    <t>39,30</t>
  </si>
  <si>
    <t>39,51</t>
  </si>
  <si>
    <t>36,41</t>
  </si>
  <si>
    <t>36,34</t>
  </si>
  <si>
    <t>37,26</t>
  </si>
  <si>
    <t>37,67</t>
  </si>
  <si>
    <t>34,22</t>
  </si>
  <si>
    <t>33,94</t>
  </si>
  <si>
    <t>37,97</t>
  </si>
  <si>
    <t>38,03</t>
  </si>
  <si>
    <t>32,78</t>
  </si>
  <si>
    <t>38,00</t>
  </si>
  <si>
    <t>34,77</t>
  </si>
  <si>
    <t>39,55</t>
  </si>
  <si>
    <t>37,36</t>
  </si>
  <si>
    <t>38,97</t>
  </si>
  <si>
    <t>38,70</t>
  </si>
  <si>
    <t>39,03</t>
  </si>
  <si>
    <t>37,61</t>
  </si>
  <si>
    <t>40,56</t>
  </si>
  <si>
    <t>35,31</t>
  </si>
  <si>
    <t>35,09</t>
  </si>
  <si>
    <t>32,86</t>
  </si>
  <si>
    <t>37,85</t>
  </si>
  <si>
    <t>41,96</t>
  </si>
  <si>
    <t>36,05</t>
  </si>
  <si>
    <t>36,76</t>
  </si>
  <si>
    <t>36,90</t>
  </si>
  <si>
    <t>36,28</t>
  </si>
  <si>
    <t>35,28</t>
  </si>
  <si>
    <t>37,22</t>
  </si>
  <si>
    <t>33,65</t>
  </si>
  <si>
    <t>37,28</t>
  </si>
  <si>
    <t>38,50</t>
  </si>
  <si>
    <t>36,69</t>
  </si>
  <si>
    <t>40,35</t>
  </si>
  <si>
    <t>37,56</t>
  </si>
  <si>
    <t>39,19</t>
  </si>
  <si>
    <t>36,97</t>
  </si>
  <si>
    <t>33,75</t>
  </si>
  <si>
    <t>32,75</t>
  </si>
  <si>
    <t>38,04</t>
  </si>
  <si>
    <t>37,44</t>
  </si>
  <si>
    <t>31,80</t>
  </si>
  <si>
    <t>37,15</t>
  </si>
  <si>
    <t>39,21</t>
  </si>
  <si>
    <t>34,69</t>
  </si>
  <si>
    <t>38,38</t>
  </si>
  <si>
    <t>39,76</t>
  </si>
  <si>
    <t>41,37</t>
  </si>
  <si>
    <t>37,91</t>
  </si>
  <si>
    <t>34,80</t>
  </si>
  <si>
    <t>38,66</t>
  </si>
  <si>
    <t>37,79</t>
  </si>
  <si>
    <t>40,72</t>
  </si>
  <si>
    <t>36,75</t>
  </si>
  <si>
    <t>38,28</t>
  </si>
  <si>
    <t>37,19</t>
  </si>
  <si>
    <t>35,27</t>
  </si>
  <si>
    <t>40,26</t>
  </si>
  <si>
    <t>41,10</t>
  </si>
  <si>
    <t>41,03</t>
  </si>
  <si>
    <t>44,75</t>
  </si>
  <si>
    <t>42,65</t>
  </si>
  <si>
    <t>40,10</t>
  </si>
  <si>
    <t>35,94</t>
  </si>
  <si>
    <t>39,49</t>
  </si>
  <si>
    <t>39,77</t>
  </si>
  <si>
    <t>42,74</t>
  </si>
  <si>
    <t>37,95</t>
  </si>
  <si>
    <t>36,87</t>
  </si>
  <si>
    <t>37,64</t>
  </si>
  <si>
    <t>36,85</t>
  </si>
  <si>
    <t>39,38</t>
  </si>
  <si>
    <t>36,26</t>
  </si>
  <si>
    <t>40,31</t>
  </si>
  <si>
    <t>38,36</t>
  </si>
  <si>
    <t>40,62</t>
  </si>
  <si>
    <t>34,52</t>
  </si>
  <si>
    <t>36,77</t>
  </si>
  <si>
    <t>41,83</t>
  </si>
  <si>
    <t>33,05</t>
  </si>
  <si>
    <t>39,94</t>
  </si>
  <si>
    <t>40,98</t>
  </si>
  <si>
    <t>38,58</t>
  </si>
  <si>
    <t>38,89</t>
  </si>
  <si>
    <t>40,03</t>
  </si>
  <si>
    <t>42,67</t>
  </si>
  <si>
    <t>37,25</t>
  </si>
  <si>
    <t>41,90</t>
  </si>
  <si>
    <t>36,71</t>
  </si>
  <si>
    <t>41,21</t>
  </si>
  <si>
    <t>42,87</t>
  </si>
  <si>
    <t>39,89</t>
  </si>
  <si>
    <t>39,84</t>
  </si>
  <si>
    <t>38,21</t>
  </si>
  <si>
    <t>40,18</t>
  </si>
  <si>
    <t>39,29</t>
  </si>
  <si>
    <t>36,79</t>
  </si>
  <si>
    <t>35,47</t>
  </si>
  <si>
    <t>35,85</t>
  </si>
  <si>
    <t>33,77</t>
  </si>
  <si>
    <t>37,99</t>
  </si>
  <si>
    <t>42,62</t>
  </si>
  <si>
    <t>38,17</t>
  </si>
  <si>
    <t>41,65</t>
  </si>
  <si>
    <t>40,75</t>
  </si>
  <si>
    <t>41,61</t>
  </si>
  <si>
    <t>37,58</t>
  </si>
  <si>
    <t>42,90</t>
  </si>
  <si>
    <t>44,60</t>
  </si>
  <si>
    <t>41,95</t>
  </si>
  <si>
    <t>38,43</t>
  </si>
  <si>
    <t>38,39</t>
  </si>
  <si>
    <t>38,67</t>
  </si>
  <si>
    <t>41,31</t>
  </si>
  <si>
    <t>39,96</t>
  </si>
  <si>
    <t>36,80</t>
  </si>
  <si>
    <t>39,68</t>
  </si>
  <si>
    <t>41,64</t>
  </si>
  <si>
    <t>38,25</t>
  </si>
  <si>
    <t>36,02</t>
  </si>
  <si>
    <t>38,46</t>
  </si>
  <si>
    <t>41,67</t>
  </si>
  <si>
    <t>42,11</t>
  </si>
  <si>
    <t>37,52</t>
  </si>
  <si>
    <t>42,37</t>
  </si>
  <si>
    <t>33,86</t>
  </si>
  <si>
    <t>33,82</t>
  </si>
  <si>
    <t>38,06</t>
  </si>
  <si>
    <t>39,12</t>
  </si>
  <si>
    <t>38,29</t>
  </si>
  <si>
    <t>38,35</t>
  </si>
  <si>
    <t>35,61</t>
  </si>
  <si>
    <t>37,42</t>
  </si>
  <si>
    <t>40,19</t>
  </si>
  <si>
    <t>38,86</t>
  </si>
  <si>
    <t>43,28</t>
  </si>
  <si>
    <t>41,18</t>
  </si>
  <si>
    <t>33,23</t>
  </si>
  <si>
    <t>38,69</t>
  </si>
  <si>
    <t>40,93</t>
  </si>
  <si>
    <t>38,59</t>
  </si>
  <si>
    <t>36,54</t>
  </si>
  <si>
    <t>38,55</t>
  </si>
  <si>
    <t>47,51</t>
  </si>
  <si>
    <t>35,97</t>
  </si>
  <si>
    <t>38,45</t>
  </si>
  <si>
    <t>37,30</t>
  </si>
  <si>
    <t>39,64</t>
  </si>
  <si>
    <t>43,76</t>
  </si>
  <si>
    <t>42,51</t>
  </si>
  <si>
    <t>40,02</t>
  </si>
  <si>
    <t>40,11</t>
  </si>
  <si>
    <t>37,59</t>
  </si>
  <si>
    <t>39,53</t>
  </si>
  <si>
    <t>39,59</t>
  </si>
  <si>
    <t>40,95</t>
  </si>
  <si>
    <t>40,36</t>
  </si>
  <si>
    <t>38,42</t>
  </si>
  <si>
    <t>40,12</t>
  </si>
  <si>
    <t>39,74</t>
  </si>
  <si>
    <t>41,41</t>
  </si>
  <si>
    <t>39,18</t>
  </si>
  <si>
    <t>39,05</t>
  </si>
  <si>
    <t>40,05</t>
  </si>
  <si>
    <t>37,77</t>
  </si>
  <si>
    <t>41,80</t>
  </si>
  <si>
    <t>37,71</t>
  </si>
  <si>
    <t>41,84</t>
  </si>
  <si>
    <t>35,29</t>
  </si>
  <si>
    <t>40,47</t>
  </si>
  <si>
    <t>43,44</t>
  </si>
  <si>
    <t>39,14</t>
  </si>
  <si>
    <t>36,27</t>
  </si>
  <si>
    <t>40,14</t>
  </si>
  <si>
    <t>37,96</t>
  </si>
  <si>
    <t>12,66</t>
  </si>
  <si>
    <t>12,10</t>
  </si>
  <si>
    <t>11,07</t>
  </si>
  <si>
    <t>17,36</t>
  </si>
  <si>
    <t>12,08</t>
  </si>
  <si>
    <t>13,18</t>
  </si>
  <si>
    <t>15,74</t>
  </si>
  <si>
    <t>12,17</t>
  </si>
  <si>
    <t>13,04</t>
  </si>
  <si>
    <t>14,34</t>
  </si>
  <si>
    <t>13,89</t>
  </si>
  <si>
    <t>10,74</t>
  </si>
  <si>
    <t>10,26</t>
  </si>
  <si>
    <t>13,23</t>
  </si>
  <si>
    <t>13,61</t>
  </si>
  <si>
    <t>13,65</t>
  </si>
  <si>
    <t>18,07</t>
  </si>
  <si>
    <t>16,79</t>
  </si>
  <si>
    <t>14,43</t>
  </si>
  <si>
    <t>18,37</t>
  </si>
  <si>
    <t>12,50</t>
  </si>
  <si>
    <t>18,98</t>
  </si>
  <si>
    <t>16,30</t>
  </si>
  <si>
    <t>14,24</t>
  </si>
  <si>
    <t>12,92</t>
  </si>
  <si>
    <t>9,65</t>
  </si>
  <si>
    <t>15,80</t>
  </si>
  <si>
    <t>14,68</t>
  </si>
  <si>
    <t>9,74</t>
  </si>
  <si>
    <t>13,54</t>
  </si>
  <si>
    <t>10,73</t>
  </si>
  <si>
    <t>13,73</t>
  </si>
  <si>
    <t>12,35</t>
  </si>
  <si>
    <t>17,19</t>
  </si>
  <si>
    <t>13,20</t>
  </si>
  <si>
    <t>16,97</t>
  </si>
  <si>
    <t>16,07</t>
  </si>
  <si>
    <t>10,55</t>
  </si>
  <si>
    <t>14,93</t>
  </si>
  <si>
    <t>19,14</t>
  </si>
  <si>
    <t>15,62</t>
  </si>
  <si>
    <t>16,34</t>
  </si>
  <si>
    <t>15,00</t>
  </si>
  <si>
    <t>13,71</t>
  </si>
  <si>
    <t>14,51</t>
  </si>
  <si>
    <t>15,14</t>
  </si>
  <si>
    <t>16,87</t>
  </si>
  <si>
    <t>10,77</t>
  </si>
  <si>
    <t>13,79</t>
  </si>
  <si>
    <t>11,58</t>
  </si>
  <si>
    <t>12,86</t>
  </si>
  <si>
    <t>12,96</t>
  </si>
  <si>
    <t>15,77</t>
  </si>
  <si>
    <t>14,69</t>
  </si>
  <si>
    <t>12,79</t>
  </si>
  <si>
    <t>13,33</t>
  </si>
  <si>
    <t>16,81</t>
  </si>
  <si>
    <t>14,17</t>
  </si>
  <si>
    <t>12,38</t>
  </si>
  <si>
    <t>14,56</t>
  </si>
  <si>
    <t>11,42</t>
  </si>
  <si>
    <t>14,40</t>
  </si>
  <si>
    <t>12,09</t>
  </si>
  <si>
    <t>13,70</t>
  </si>
  <si>
    <t>13,62</t>
  </si>
  <si>
    <t>10,68</t>
  </si>
  <si>
    <t>9,90</t>
  </si>
  <si>
    <t>12,74</t>
  </si>
  <si>
    <t>14,08</t>
  </si>
  <si>
    <t>8,94</t>
  </si>
  <si>
    <t>15,81</t>
  </si>
  <si>
    <t>8,54</t>
  </si>
  <si>
    <t>9,33</t>
  </si>
  <si>
    <t>12,25</t>
  </si>
  <si>
    <t>9,00</t>
  </si>
  <si>
    <t>8,91</t>
  </si>
  <si>
    <t>8,20</t>
  </si>
  <si>
    <t>9,02</t>
  </si>
  <si>
    <t>9,77</t>
  </si>
  <si>
    <t>10,49</t>
  </si>
  <si>
    <t>11,43</t>
  </si>
  <si>
    <t>8,49</t>
  </si>
  <si>
    <t>10,97</t>
  </si>
  <si>
    <t>11,78</t>
  </si>
  <si>
    <t>12,75</t>
  </si>
  <si>
    <t>13,28</t>
  </si>
  <si>
    <t>12,11</t>
  </si>
  <si>
    <t>14,07</t>
  </si>
  <si>
    <t>12,32</t>
  </si>
  <si>
    <t>12,49</t>
  </si>
  <si>
    <t>14,33</t>
  </si>
  <si>
    <t>14,05</t>
  </si>
  <si>
    <t>11,99</t>
  </si>
  <si>
    <t>15,55</t>
  </si>
  <si>
    <t>13,51</t>
  </si>
  <si>
    <t>14,41</t>
  </si>
  <si>
    <t>12,77</t>
  </si>
  <si>
    <t>15,50</t>
  </si>
  <si>
    <t>11,08</t>
  </si>
  <si>
    <t>14,49</t>
  </si>
  <si>
    <t>12,23</t>
  </si>
  <si>
    <t>11,15</t>
  </si>
  <si>
    <t>10,48</t>
  </si>
  <si>
    <t>9,08</t>
  </si>
  <si>
    <t>11,89</t>
  </si>
  <si>
    <t>10,69</t>
  </si>
  <si>
    <t>10,78</t>
  </si>
  <si>
    <t>13,22</t>
  </si>
  <si>
    <t>12,59</t>
  </si>
  <si>
    <t>11,82</t>
  </si>
  <si>
    <t>13,78</t>
  </si>
  <si>
    <t>14,11</t>
  </si>
  <si>
    <t>12,71</t>
  </si>
  <si>
    <t>16,36</t>
  </si>
  <si>
    <t>13,42</t>
  </si>
  <si>
    <t>14,95</t>
  </si>
  <si>
    <t>16,62</t>
  </si>
  <si>
    <t>12,39</t>
  </si>
  <si>
    <t>13,96</t>
  </si>
  <si>
    <t>15,54</t>
  </si>
  <si>
    <t>12,06</t>
  </si>
  <si>
    <t>12,85</t>
  </si>
  <si>
    <t>13,64</t>
  </si>
  <si>
    <t>11,60</t>
  </si>
  <si>
    <t>16,54</t>
  </si>
  <si>
    <t>14,58</t>
  </si>
  <si>
    <t>11,52</t>
  </si>
  <si>
    <t>14,50</t>
  </si>
  <si>
    <t>15,13</t>
  </si>
  <si>
    <t>14,98</t>
  </si>
  <si>
    <t>16,02</t>
  </si>
  <si>
    <t>13,16</t>
  </si>
  <si>
    <t>13,17</t>
  </si>
  <si>
    <t>13,02</t>
  </si>
  <si>
    <t>14,90</t>
  </si>
  <si>
    <t>11,33</t>
  </si>
  <si>
    <t>13,07</t>
  </si>
  <si>
    <t>16,72</t>
  </si>
  <si>
    <t>11,13</t>
  </si>
  <si>
    <t>14,92</t>
  </si>
  <si>
    <t>10,89</t>
  </si>
  <si>
    <t>10,71</t>
  </si>
  <si>
    <t>12,05</t>
  </si>
  <si>
    <t>11,10</t>
  </si>
  <si>
    <t>7,49</t>
  </si>
  <si>
    <t>11,18</t>
  </si>
  <si>
    <t>9,06</t>
  </si>
  <si>
    <t>9,11</t>
  </si>
  <si>
    <t>10,47</t>
  </si>
  <si>
    <t>11,98</t>
  </si>
  <si>
    <t>10,05</t>
  </si>
  <si>
    <t>10,15</t>
  </si>
  <si>
    <t>9,43</t>
  </si>
  <si>
    <t>12,72</t>
  </si>
  <si>
    <t>13,13</t>
  </si>
  <si>
    <t>11,71</t>
  </si>
  <si>
    <t>13,11</t>
  </si>
  <si>
    <t>12,46</t>
  </si>
  <si>
    <t>14,45</t>
  </si>
  <si>
    <t>13,37</t>
  </si>
  <si>
    <t>9,88</t>
  </si>
  <si>
    <t>10,43</t>
  </si>
  <si>
    <t>15,39</t>
  </si>
  <si>
    <t>11,28</t>
  </si>
  <si>
    <t>12,30</t>
  </si>
  <si>
    <t>14,25</t>
  </si>
  <si>
    <t>13,21</t>
  </si>
  <si>
    <t>10,56</t>
  </si>
  <si>
    <t>6,67</t>
  </si>
  <si>
    <t>6,82</t>
  </si>
  <si>
    <t>8,01</t>
  </si>
  <si>
    <t>13,81</t>
  </si>
  <si>
    <t>5,08</t>
  </si>
  <si>
    <t>5,00</t>
  </si>
  <si>
    <t>11,21</t>
  </si>
  <si>
    <t>4,35</t>
  </si>
  <si>
    <t>8,09</t>
  </si>
  <si>
    <t>10,24</t>
  </si>
  <si>
    <t>5,68</t>
  </si>
  <si>
    <t>3,59</t>
  </si>
  <si>
    <t>5,33</t>
  </si>
  <si>
    <t>6,35</t>
  </si>
  <si>
    <t>8,17</t>
  </si>
  <si>
    <t>10,03</t>
  </si>
  <si>
    <t>13,80</t>
  </si>
  <si>
    <t>10,08</t>
  </si>
  <si>
    <t>8,23</t>
  </si>
  <si>
    <t>10,85</t>
  </si>
  <si>
    <t>6,45</t>
  </si>
  <si>
    <t>9,80</t>
  </si>
  <si>
    <t>6,01</t>
  </si>
  <si>
    <t>7,50</t>
  </si>
  <si>
    <t>6,34</t>
  </si>
  <si>
    <t>2,76</t>
  </si>
  <si>
    <t>10,12</t>
  </si>
  <si>
    <t>8,99</t>
  </si>
  <si>
    <t>13,09</t>
  </si>
  <si>
    <t>3,07</t>
  </si>
  <si>
    <t>5,53</t>
  </si>
  <si>
    <t>5,03</t>
  </si>
  <si>
    <t>7,61</t>
  </si>
  <si>
    <t>6,83</t>
  </si>
  <si>
    <t>6,24</t>
  </si>
  <si>
    <t>12,27</t>
  </si>
  <si>
    <t>7,93</t>
  </si>
  <si>
    <t>8,14</t>
  </si>
  <si>
    <t>6,17</t>
  </si>
  <si>
    <t>4,92</t>
  </si>
  <si>
    <t>9,61</t>
  </si>
  <si>
    <t>9,01</t>
  </si>
  <si>
    <t>13,35</t>
  </si>
  <si>
    <t>15,70</t>
  </si>
  <si>
    <t>5,73</t>
  </si>
  <si>
    <t>14,09</t>
  </si>
  <si>
    <t>21,07</t>
  </si>
  <si>
    <t>8,45</t>
  </si>
  <si>
    <t>5,97</t>
  </si>
  <si>
    <t>5,78</t>
  </si>
  <si>
    <t>4,23</t>
  </si>
  <si>
    <t>10,84</t>
  </si>
  <si>
    <t>4,14</t>
  </si>
  <si>
    <t>12,76</t>
  </si>
  <si>
    <t>4,94</t>
  </si>
  <si>
    <t>10,57</t>
  </si>
  <si>
    <t>6,15</t>
  </si>
  <si>
    <t>8,44</t>
  </si>
  <si>
    <t>4,03</t>
  </si>
  <si>
    <t>5,79</t>
  </si>
  <si>
    <t>6,22</t>
  </si>
  <si>
    <t>6,10</t>
  </si>
  <si>
    <t>6,69</t>
  </si>
  <si>
    <t>3,08</t>
  </si>
  <si>
    <t>6,64</t>
  </si>
  <si>
    <t>6,05</t>
  </si>
  <si>
    <t>6,75</t>
  </si>
  <si>
    <t>6,93</t>
  </si>
  <si>
    <t>7,81</t>
  </si>
  <si>
    <t>6,41</t>
  </si>
  <si>
    <t>5,64</t>
  </si>
  <si>
    <t>5,42</t>
  </si>
  <si>
    <t>5,84</t>
  </si>
  <si>
    <t>3,51</t>
  </si>
  <si>
    <t>7,13</t>
  </si>
  <si>
    <t>7,64</t>
  </si>
  <si>
    <t>3,74</t>
  </si>
  <si>
    <t>4,99</t>
  </si>
  <si>
    <t>3,38</t>
  </si>
  <si>
    <t>3,41</t>
  </si>
  <si>
    <t>5,17</t>
  </si>
  <si>
    <t>5,57</t>
  </si>
  <si>
    <t>1,87</t>
  </si>
  <si>
    <t>2,02</t>
  </si>
  <si>
    <t>2,61</t>
  </si>
  <si>
    <t>2,73</t>
  </si>
  <si>
    <t>4,50</t>
  </si>
  <si>
    <t>2,57</t>
  </si>
  <si>
    <t>2,64</t>
  </si>
  <si>
    <t>2,71</t>
  </si>
  <si>
    <t>6,25</t>
  </si>
  <si>
    <t>5,86</t>
  </si>
  <si>
    <t>4,72</t>
  </si>
  <si>
    <t>7,48</t>
  </si>
  <si>
    <t>5,24</t>
  </si>
  <si>
    <t>8,56</t>
  </si>
  <si>
    <t>7,14</t>
  </si>
  <si>
    <t>4,49</t>
  </si>
  <si>
    <t>6,91</t>
  </si>
  <si>
    <t>5,98</t>
  </si>
  <si>
    <t>6,50</t>
  </si>
  <si>
    <t>5,36</t>
  </si>
  <si>
    <t>7,52</t>
  </si>
  <si>
    <t>3,89</t>
  </si>
  <si>
    <t>6,06</t>
  </si>
  <si>
    <t>5,41</t>
  </si>
  <si>
    <t>4,80</t>
  </si>
  <si>
    <t>6,58</t>
  </si>
  <si>
    <t>6,78</t>
  </si>
  <si>
    <t>5,94</t>
  </si>
  <si>
    <t>7,44</t>
  </si>
  <si>
    <t>5,96</t>
  </si>
  <si>
    <t>6,40</t>
  </si>
  <si>
    <t>4,32</t>
  </si>
  <si>
    <t>3,42</t>
  </si>
  <si>
    <t>3,45</t>
  </si>
  <si>
    <t>4,20</t>
  </si>
  <si>
    <t>7,20</t>
  </si>
  <si>
    <t>12,52</t>
  </si>
  <si>
    <t>4,91</t>
  </si>
  <si>
    <t>4,43</t>
  </si>
  <si>
    <t>5,14</t>
  </si>
  <si>
    <t>10,92</t>
  </si>
  <si>
    <t>5,16</t>
  </si>
  <si>
    <t>7,89</t>
  </si>
  <si>
    <t>6,44</t>
  </si>
  <si>
    <t>4,63</t>
  </si>
  <si>
    <t>9,46</t>
  </si>
  <si>
    <t>7,10</t>
  </si>
  <si>
    <t>8,66</t>
  </si>
  <si>
    <t>7,41</t>
  </si>
  <si>
    <t>4,25</t>
  </si>
  <si>
    <t>4,02</t>
  </si>
  <si>
    <t>6,14</t>
  </si>
  <si>
    <t>6,52</t>
  </si>
  <si>
    <t>7,26</t>
  </si>
  <si>
    <t>6,12</t>
  </si>
  <si>
    <t>6,23</t>
  </si>
  <si>
    <t>7,37</t>
  </si>
  <si>
    <t>5,81</t>
  </si>
  <si>
    <t>8,26</t>
  </si>
  <si>
    <t>2,94</t>
  </si>
  <si>
    <t>7,75</t>
  </si>
  <si>
    <t>6,29</t>
  </si>
  <si>
    <t>5,72</t>
  </si>
  <si>
    <t>4,66</t>
  </si>
  <si>
    <t>8,52</t>
  </si>
  <si>
    <t>7,55</t>
  </si>
  <si>
    <t>12,18</t>
  </si>
  <si>
    <t>5,90</t>
  </si>
  <si>
    <t>8,47</t>
  </si>
  <si>
    <t>7,46</t>
  </si>
  <si>
    <t>4,40</t>
  </si>
  <si>
    <t>3,81</t>
  </si>
  <si>
    <t>5,04</t>
  </si>
  <si>
    <t>3,56</t>
  </si>
  <si>
    <t>4,24</t>
  </si>
  <si>
    <t>6,28</t>
  </si>
  <si>
    <t>3,31</t>
  </si>
  <si>
    <t>3,86</t>
  </si>
  <si>
    <t>4,95</t>
  </si>
  <si>
    <t>4,38</t>
  </si>
  <si>
    <t>2,39</t>
  </si>
  <si>
    <t>3,93</t>
  </si>
  <si>
    <t>3,58</t>
  </si>
  <si>
    <t>3,94</t>
  </si>
  <si>
    <t>8,08</t>
  </si>
  <si>
    <t>6,96</t>
  </si>
  <si>
    <t>5,29</t>
  </si>
  <si>
    <t>7,51</t>
  </si>
  <si>
    <t>6,16</t>
  </si>
  <si>
    <t>2,33</t>
  </si>
  <si>
    <t>4,65</t>
  </si>
  <si>
    <t>8,37</t>
  </si>
  <si>
    <t>6,07</t>
  </si>
  <si>
    <t>4,86</t>
  </si>
  <si>
    <t>51,12</t>
  </si>
  <si>
    <t>50,06</t>
  </si>
  <si>
    <t>48,92</t>
  </si>
  <si>
    <t>37,24</t>
  </si>
  <si>
    <t>53,25</t>
  </si>
  <si>
    <t>46,14</t>
  </si>
  <si>
    <t>47,50</t>
  </si>
  <si>
    <t>51,27</t>
  </si>
  <si>
    <t>50,05</t>
  </si>
  <si>
    <t>42,68</t>
  </si>
  <si>
    <t>45,37</t>
  </si>
  <si>
    <t>54,78</t>
  </si>
  <si>
    <t>55,50</t>
  </si>
  <si>
    <t>50,22</t>
  </si>
  <si>
    <t>50,91</t>
  </si>
  <si>
    <t>47,95</t>
  </si>
  <si>
    <t>40,32</t>
  </si>
  <si>
    <t>42,60</t>
  </si>
  <si>
    <t>46,37</t>
  </si>
  <si>
    <t>47,35</t>
  </si>
  <si>
    <t>40,33</t>
  </si>
  <si>
    <t>50,74</t>
  </si>
  <si>
    <t>44,82</t>
  </si>
  <si>
    <t>51,95</t>
  </si>
  <si>
    <t>51,65</t>
  </si>
  <si>
    <t>49,48</t>
  </si>
  <si>
    <t>55,84</t>
  </si>
  <si>
    <t>57,17</t>
  </si>
  <si>
    <t>62,55</t>
  </si>
  <si>
    <t>45,23</t>
  </si>
  <si>
    <t>42,48</t>
  </si>
  <si>
    <t>47,28</t>
  </si>
  <si>
    <t>45,12</t>
  </si>
  <si>
    <t>66,77</t>
  </si>
  <si>
    <t>55,35</t>
  </si>
  <si>
    <t>58,19</t>
  </si>
  <si>
    <t>50,57</t>
  </si>
  <si>
    <t>49,62</t>
  </si>
  <si>
    <t>51,76</t>
  </si>
  <si>
    <t>51,61</t>
  </si>
  <si>
    <t>43,63</t>
  </si>
  <si>
    <t>51,57</t>
  </si>
  <si>
    <t>40,51</t>
  </si>
  <si>
    <t>49,65</t>
  </si>
  <si>
    <t>54,50</t>
  </si>
  <si>
    <t>51,30</t>
  </si>
  <si>
    <t>57,06</t>
  </si>
  <si>
    <t>48,37</t>
  </si>
  <si>
    <t>52,81</t>
  </si>
  <si>
    <t>47,39</t>
  </si>
  <si>
    <t>43,83</t>
  </si>
  <si>
    <t>47,82</t>
  </si>
  <si>
    <t>53,28</t>
  </si>
  <si>
    <t>41,30</t>
  </si>
  <si>
    <t>38,47</t>
  </si>
  <si>
    <t>53,50</t>
  </si>
  <si>
    <t>49,02</t>
  </si>
  <si>
    <t>53,63</t>
  </si>
  <si>
    <t>53,17</t>
  </si>
  <si>
    <t>44,91</t>
  </si>
  <si>
    <t>56,86</t>
  </si>
  <si>
    <t>39,88</t>
  </si>
  <si>
    <t>56,98</t>
  </si>
  <si>
    <t>47,85</t>
  </si>
  <si>
    <t>42,81</t>
  </si>
  <si>
    <t>62,52</t>
  </si>
  <si>
    <t>51,67</t>
  </si>
  <si>
    <t>42,01</t>
  </si>
  <si>
    <t>49,90</t>
  </si>
  <si>
    <t>36,82</t>
  </si>
  <si>
    <t>50,26</t>
  </si>
  <si>
    <t>49,03</t>
  </si>
  <si>
    <t>47,18</t>
  </si>
  <si>
    <t>33,63</t>
  </si>
  <si>
    <t>50,80</t>
  </si>
  <si>
    <t>47,65</t>
  </si>
  <si>
    <t>43,67</t>
  </si>
  <si>
    <t>47,00</t>
  </si>
  <si>
    <t>40,27</t>
  </si>
  <si>
    <t>51,75</t>
  </si>
  <si>
    <t>48,76</t>
  </si>
  <si>
    <t>51,33</t>
  </si>
  <si>
    <t>54,09</t>
  </si>
  <si>
    <t>47,93</t>
  </si>
  <si>
    <t>59,02</t>
  </si>
  <si>
    <t>48,01</t>
  </si>
  <si>
    <t>52,54</t>
  </si>
  <si>
    <t>58,07</t>
  </si>
  <si>
    <t>43,65</t>
  </si>
  <si>
    <t>58,27</t>
  </si>
  <si>
    <t>50,68</t>
  </si>
  <si>
    <t>60,76</t>
  </si>
  <si>
    <t>50,90</t>
  </si>
  <si>
    <t>50,43</t>
  </si>
  <si>
    <t>48,42</t>
  </si>
  <si>
    <t>55,61</t>
  </si>
  <si>
    <t>57,23</t>
  </si>
  <si>
    <t>47,74</t>
  </si>
  <si>
    <t>51,22</t>
  </si>
  <si>
    <t>52,17</t>
  </si>
  <si>
    <t>48,85</t>
  </si>
  <si>
    <t>42,06</t>
  </si>
  <si>
    <t>45,00</t>
  </si>
  <si>
    <t>46,81</t>
  </si>
  <si>
    <t>46,52</t>
  </si>
  <si>
    <t>48,48</t>
  </si>
  <si>
    <t>44,98</t>
  </si>
  <si>
    <t>51,60</t>
  </si>
  <si>
    <t>39,20</t>
  </si>
  <si>
    <t>49,85</t>
  </si>
  <si>
    <t>48,47</t>
  </si>
  <si>
    <t>53,46</t>
  </si>
  <si>
    <t>56,08</t>
  </si>
  <si>
    <t>49,20</t>
  </si>
  <si>
    <t>50,36</t>
  </si>
  <si>
    <t>50,42</t>
  </si>
  <si>
    <t>45,52</t>
  </si>
  <si>
    <t>48,14</t>
  </si>
  <si>
    <t>51,91</t>
  </si>
  <si>
    <t>47,96</t>
  </si>
  <si>
    <t>47,90</t>
  </si>
  <si>
    <t>54,14</t>
  </si>
  <si>
    <t>55,75</t>
  </si>
  <si>
    <t>55,19</t>
  </si>
  <si>
    <t>57,36</t>
  </si>
  <si>
    <t>57,10</t>
  </si>
  <si>
    <t>50,41</t>
  </si>
  <si>
    <t>45,27</t>
  </si>
  <si>
    <t>47,67</t>
  </si>
  <si>
    <t>55,13</t>
  </si>
  <si>
    <t>58,33</t>
  </si>
  <si>
    <t>52,72</t>
  </si>
  <si>
    <t>46,95</t>
  </si>
  <si>
    <t>40,70</t>
  </si>
  <si>
    <t>50,03</t>
  </si>
  <si>
    <t>46,90</t>
  </si>
  <si>
    <t>50,20</t>
  </si>
  <si>
    <t>53,52</t>
  </si>
  <si>
    <t>49,88</t>
  </si>
  <si>
    <t>52,55</t>
  </si>
  <si>
    <t>44,33</t>
  </si>
  <si>
    <t>46,44</t>
  </si>
  <si>
    <t>44,61</t>
  </si>
  <si>
    <t>51,46</t>
  </si>
  <si>
    <t>46,75</t>
  </si>
  <si>
    <t>47,89</t>
  </si>
  <si>
    <t>48,89</t>
  </si>
  <si>
    <t>44,88</t>
  </si>
  <si>
    <t>46,57</t>
  </si>
  <si>
    <t>53,13</t>
  </si>
  <si>
    <t>52,92</t>
  </si>
  <si>
    <t>50,62</t>
  </si>
  <si>
    <t>48,27</t>
  </si>
  <si>
    <t>49,82</t>
  </si>
  <si>
    <t>48,08</t>
  </si>
  <si>
    <t>52,66</t>
  </si>
  <si>
    <t>49,78</t>
  </si>
  <si>
    <t>52,06</t>
  </si>
  <si>
    <t>52,32</t>
  </si>
  <si>
    <t>56,48</t>
  </si>
  <si>
    <t>50,32</t>
  </si>
  <si>
    <t>38,94</t>
  </si>
  <si>
    <t>49,71</t>
  </si>
  <si>
    <t>44,14</t>
  </si>
  <si>
    <t>53,29</t>
  </si>
  <si>
    <t>44,79</t>
  </si>
  <si>
    <t>42,66</t>
  </si>
  <si>
    <t>51,20</t>
  </si>
  <si>
    <t>54,62</t>
  </si>
  <si>
    <t>61,18</t>
  </si>
  <si>
    <t>49,68</t>
  </si>
  <si>
    <t>47,92</t>
  </si>
  <si>
    <t>49,25</t>
  </si>
  <si>
    <t>55,71</t>
  </si>
  <si>
    <t>54,71</t>
  </si>
  <si>
    <t>53,71</t>
  </si>
  <si>
    <t>59,56</t>
  </si>
  <si>
    <t>55,00</t>
  </si>
  <si>
    <t>59,13</t>
  </si>
  <si>
    <t>51,52</t>
  </si>
  <si>
    <t>51,68</t>
  </si>
  <si>
    <t>51,23</t>
  </si>
  <si>
    <t>45,60</t>
  </si>
  <si>
    <t>37,37</t>
  </si>
  <si>
    <t>51,34</t>
  </si>
  <si>
    <t>52,33</t>
  </si>
  <si>
    <t>56,54</t>
  </si>
  <si>
    <t>48,57</t>
  </si>
  <si>
    <t>58,92</t>
  </si>
  <si>
    <t>46,29</t>
  </si>
  <si>
    <t>50,93</t>
  </si>
  <si>
    <t>59,50</t>
  </si>
  <si>
    <t>51,17</t>
  </si>
  <si>
    <t>49,00</t>
  </si>
  <si>
    <t>45,58</t>
  </si>
  <si>
    <t>34,43</t>
  </si>
  <si>
    <t>41,52</t>
  </si>
  <si>
    <t>50,78</t>
  </si>
  <si>
    <t>50,21</t>
  </si>
  <si>
    <t>52,71</t>
  </si>
  <si>
    <t>9,68</t>
  </si>
  <si>
    <t>11,39</t>
  </si>
  <si>
    <t>7,95</t>
  </si>
  <si>
    <t>10,60</t>
  </si>
  <si>
    <t>9,09</t>
  </si>
  <si>
    <t>7,83</t>
  </si>
  <si>
    <t>9,50</t>
  </si>
  <si>
    <t>9,71</t>
  </si>
  <si>
    <t>9,34</t>
  </si>
  <si>
    <t>8,78</t>
  </si>
  <si>
    <t>9,17</t>
  </si>
  <si>
    <t>9,12</t>
  </si>
  <si>
    <t>9,47</t>
  </si>
  <si>
    <t>9,48</t>
  </si>
  <si>
    <t>10,51</t>
  </si>
  <si>
    <t>8,02</t>
  </si>
  <si>
    <t>8,06</t>
  </si>
  <si>
    <t>9,36</t>
  </si>
  <si>
    <t>9,75</t>
  </si>
  <si>
    <t>9,38</t>
  </si>
  <si>
    <t>9,18</t>
  </si>
  <si>
    <t>12,60</t>
  </si>
  <si>
    <t>8,15</t>
  </si>
  <si>
    <t>8,95</t>
  </si>
  <si>
    <t>9,39</t>
  </si>
  <si>
    <t>9,27</t>
  </si>
  <si>
    <t>9,89</t>
  </si>
  <si>
    <t>8,97</t>
  </si>
  <si>
    <t>9,84</t>
  </si>
  <si>
    <t>9,72</t>
  </si>
  <si>
    <t>8,93</t>
  </si>
  <si>
    <t>9,97</t>
  </si>
  <si>
    <t>8,74</t>
  </si>
  <si>
    <t>10,21</t>
  </si>
  <si>
    <t>8,76</t>
  </si>
  <si>
    <t>9,52</t>
  </si>
  <si>
    <t>10,29</t>
  </si>
  <si>
    <t>8,32</t>
  </si>
  <si>
    <t>8,59</t>
  </si>
  <si>
    <t>10,33</t>
  </si>
  <si>
    <t>9,28</t>
  </si>
  <si>
    <t>8,86</t>
  </si>
  <si>
    <t>7,33</t>
  </si>
  <si>
    <t>9,23</t>
  </si>
  <si>
    <t>11,88</t>
  </si>
  <si>
    <t>8,80</t>
  </si>
  <si>
    <t>9,81</t>
  </si>
  <si>
    <t>9,91</t>
  </si>
  <si>
    <t>9,55</t>
  </si>
  <si>
    <t>9,96</t>
  </si>
  <si>
    <t>10,14</t>
  </si>
  <si>
    <t>10,09</t>
  </si>
  <si>
    <t>8,72</t>
  </si>
  <si>
    <t>9,73</t>
  </si>
  <si>
    <t>9,24</t>
  </si>
  <si>
    <t>11,79</t>
  </si>
  <si>
    <t>9,14</t>
  </si>
  <si>
    <t>9,83</t>
  </si>
  <si>
    <t>9,30</t>
  </si>
  <si>
    <t>11,34</t>
  </si>
  <si>
    <t>9,10</t>
  </si>
  <si>
    <t>8,39</t>
  </si>
  <si>
    <t>8,29</t>
  </si>
  <si>
    <t>7,12</t>
  </si>
  <si>
    <t>10,00</t>
  </si>
  <si>
    <t>8,62</t>
  </si>
  <si>
    <t>10,30</t>
  </si>
  <si>
    <t>8,18</t>
  </si>
  <si>
    <t>8,75</t>
  </si>
  <si>
    <t>11,36</t>
  </si>
  <si>
    <t>10,66</t>
  </si>
  <si>
    <t>8,41</t>
  </si>
  <si>
    <t>11,30</t>
  </si>
  <si>
    <t>8,64</t>
  </si>
  <si>
    <t>9,44</t>
  </si>
  <si>
    <t>9,69</t>
  </si>
  <si>
    <t>12,88</t>
  </si>
  <si>
    <t>12,07</t>
  </si>
  <si>
    <t>8,50</t>
  </si>
  <si>
    <t>9,40</t>
  </si>
  <si>
    <t>10,52</t>
  </si>
  <si>
    <t>11,26</t>
  </si>
  <si>
    <t>10,99</t>
  </si>
  <si>
    <t>11,54</t>
  </si>
  <si>
    <t>9,59</t>
  </si>
  <si>
    <t>9,16</t>
  </si>
  <si>
    <t>10,28</t>
  </si>
  <si>
    <t>9,31</t>
  </si>
  <si>
    <t>10,37</t>
  </si>
  <si>
    <t>11,14</t>
  </si>
  <si>
    <t>10,06</t>
  </si>
  <si>
    <t>9,78</t>
  </si>
  <si>
    <t>7,94</t>
  </si>
  <si>
    <t>10,90</t>
  </si>
  <si>
    <t>11,19</t>
  </si>
  <si>
    <t>12,65</t>
  </si>
  <si>
    <t>7,35</t>
  </si>
  <si>
    <t>8,07</t>
  </si>
  <si>
    <t>8,61</t>
  </si>
  <si>
    <t>11,76</t>
  </si>
  <si>
    <t>10,79</t>
  </si>
  <si>
    <t>8,70</t>
  </si>
  <si>
    <t>9,41</t>
  </si>
  <si>
    <t>8,60</t>
  </si>
  <si>
    <t>9,25</t>
  </si>
  <si>
    <t>10,46</t>
  </si>
  <si>
    <t>9,94</t>
  </si>
  <si>
    <t>9,95</t>
  </si>
  <si>
    <t>11,24</t>
  </si>
  <si>
    <t>9,87</t>
  </si>
  <si>
    <t>7,71</t>
  </si>
  <si>
    <t>11,80</t>
  </si>
  <si>
    <t>7,53</t>
  </si>
  <si>
    <t>10,16</t>
  </si>
  <si>
    <t>12,12</t>
  </si>
  <si>
    <t>9,03</t>
  </si>
  <si>
    <t>9,60</t>
  </si>
  <si>
    <t>9,15</t>
  </si>
  <si>
    <t>9,76</t>
  </si>
  <si>
    <t>8,96</t>
  </si>
  <si>
    <t>8,58</t>
  </si>
  <si>
    <t>9,20</t>
  </si>
  <si>
    <t>8,71</t>
  </si>
  <si>
    <t>8,55</t>
  </si>
  <si>
    <t>8,77</t>
  </si>
  <si>
    <t>11,11</t>
  </si>
  <si>
    <t>11,35</t>
  </si>
  <si>
    <t>10,01</t>
  </si>
  <si>
    <t>10,39</t>
  </si>
  <si>
    <t>9,29</t>
  </si>
  <si>
    <t>10,04</t>
  </si>
  <si>
    <t>9,92</t>
  </si>
  <si>
    <t>10,91</t>
  </si>
  <si>
    <t>7,88</t>
  </si>
  <si>
    <t>10,80</t>
  </si>
  <si>
    <t>10,19</t>
  </si>
  <si>
    <t>9,45</t>
  </si>
  <si>
    <t>8,53</t>
  </si>
  <si>
    <t>9,42</t>
  </si>
  <si>
    <t>7,92</t>
  </si>
  <si>
    <t>8,22</t>
  </si>
  <si>
    <t>10,75</t>
  </si>
  <si>
    <t>9,54</t>
  </si>
  <si>
    <t>10,13</t>
  </si>
  <si>
    <t>9,57</t>
  </si>
  <si>
    <t>9,64</t>
  </si>
  <si>
    <t>11,62</t>
  </si>
  <si>
    <t>9,56</t>
  </si>
  <si>
    <t>11,37</t>
  </si>
  <si>
    <t>9,32</t>
  </si>
  <si>
    <t>10,17</t>
  </si>
  <si>
    <t>10,42</t>
  </si>
  <si>
    <t>9,58</t>
  </si>
  <si>
    <t>10,18</t>
  </si>
  <si>
    <t>8,21</t>
  </si>
  <si>
    <t>12,83</t>
  </si>
  <si>
    <t>11,46</t>
  </si>
  <si>
    <t>9,53</t>
  </si>
  <si>
    <t>10,76</t>
  </si>
  <si>
    <t>8,88</t>
  </si>
  <si>
    <t>10,96</t>
  </si>
  <si>
    <t>9,70</t>
  </si>
  <si>
    <t>10,64</t>
  </si>
  <si>
    <t>12,41</t>
  </si>
  <si>
    <t>7,86</t>
  </si>
  <si>
    <t>8,35</t>
  </si>
  <si>
    <t>12,62</t>
  </si>
  <si>
    <t>11,73</t>
  </si>
  <si>
    <t>10,07</t>
  </si>
  <si>
    <t>10,82</t>
  </si>
  <si>
    <t>10,25</t>
  </si>
  <si>
    <t>9,22</t>
  </si>
  <si>
    <t>9,82</t>
  </si>
  <si>
    <t>8,85</t>
  </si>
  <si>
    <t>9,99</t>
  </si>
  <si>
    <t>10,63</t>
  </si>
  <si>
    <t>11,04</t>
  </si>
  <si>
    <t>11,40</t>
  </si>
  <si>
    <t>11,53</t>
  </si>
  <si>
    <t>9,62</t>
  </si>
  <si>
    <t>11,32</t>
  </si>
  <si>
    <t>8,68</t>
  </si>
  <si>
    <t>11,95</t>
  </si>
  <si>
    <t>9,85</t>
  </si>
  <si>
    <t>9,67</t>
  </si>
  <si>
    <t>8,42</t>
  </si>
  <si>
    <t>11,41</t>
  </si>
  <si>
    <t>7,21</t>
  </si>
  <si>
    <t>6,85</t>
  </si>
  <si>
    <t>9,93</t>
  </si>
  <si>
    <t>11,84</t>
  </si>
  <si>
    <t>9,63</t>
  </si>
  <si>
    <t>10,36</t>
  </si>
  <si>
    <t>8,25</t>
  </si>
  <si>
    <t>10,81</t>
  </si>
  <si>
    <t>10,65</t>
  </si>
  <si>
    <t>11,48</t>
  </si>
  <si>
    <t>7,59</t>
  </si>
  <si>
    <t>10,53</t>
  </si>
  <si>
    <t>13,38</t>
  </si>
  <si>
    <t>13,14</t>
  </si>
  <si>
    <t>12,54</t>
  </si>
  <si>
    <t>13,91</t>
  </si>
  <si>
    <t>14,02</t>
  </si>
  <si>
    <t>14,47</t>
  </si>
  <si>
    <t>13,15</t>
  </si>
  <si>
    <t>12,34</t>
  </si>
  <si>
    <t>13,68</t>
  </si>
  <si>
    <t>13,10</t>
  </si>
  <si>
    <t>14,01</t>
  </si>
  <si>
    <t>14,44</t>
  </si>
  <si>
    <t>14,88</t>
  </si>
  <si>
    <t>14,00</t>
  </si>
  <si>
    <t>14,35</t>
  </si>
  <si>
    <t>14,99</t>
  </si>
  <si>
    <t>13,19</t>
  </si>
  <si>
    <t>14,18</t>
  </si>
  <si>
    <t>12,16</t>
  </si>
  <si>
    <t>15,37</t>
  </si>
  <si>
    <t>14,06</t>
  </si>
  <si>
    <t>13,84</t>
  </si>
  <si>
    <t>10,62</t>
  </si>
  <si>
    <t>13,56</t>
  </si>
  <si>
    <t>13,47</t>
  </si>
  <si>
    <t>12,81</t>
  </si>
  <si>
    <t>16,05</t>
  </si>
  <si>
    <t>12,19</t>
  </si>
  <si>
    <t>11,92</t>
  </si>
  <si>
    <t>11,66</t>
  </si>
  <si>
    <t>11,75</t>
  </si>
  <si>
    <t>14,27</t>
  </si>
  <si>
    <t>13,29</t>
  </si>
  <si>
    <t>14,57</t>
  </si>
  <si>
    <t>13,27</t>
  </si>
  <si>
    <t>12,28</t>
  </si>
  <si>
    <t>14,23</t>
  </si>
  <si>
    <t>12,51</t>
  </si>
  <si>
    <t>13,60</t>
  </si>
  <si>
    <t>13,67</t>
  </si>
  <si>
    <t>17,05</t>
  </si>
  <si>
    <t>14,13</t>
  </si>
  <si>
    <t>14,74</t>
  </si>
  <si>
    <t>17,70</t>
  </si>
  <si>
    <t>13,85</t>
  </si>
  <si>
    <t>12,00</t>
  </si>
  <si>
    <t>16,67</t>
  </si>
  <si>
    <t>12,99</t>
  </si>
  <si>
    <t>14,77</t>
  </si>
  <si>
    <t>14,16</t>
  </si>
  <si>
    <t>12,95</t>
  </si>
  <si>
    <t>13,08</t>
  </si>
  <si>
    <t>12,03</t>
  </si>
  <si>
    <t>14,53</t>
  </si>
  <si>
    <t>14,10</t>
  </si>
  <si>
    <t>13,45</t>
  </si>
  <si>
    <t>18,93</t>
  </si>
  <si>
    <t>15,75</t>
  </si>
  <si>
    <t>14,80</t>
  </si>
  <si>
    <t>14,91</t>
  </si>
  <si>
    <t>15,23</t>
  </si>
  <si>
    <t>16,53</t>
  </si>
  <si>
    <t>15,15</t>
  </si>
  <si>
    <t>16,98</t>
  </si>
  <si>
    <t>19,93</t>
  </si>
  <si>
    <t>17,09</t>
  </si>
  <si>
    <t>13,52</t>
  </si>
  <si>
    <t>14,26</t>
  </si>
  <si>
    <t>13,41</t>
  </si>
  <si>
    <t>14,89</t>
  </si>
  <si>
    <t>13,36</t>
  </si>
  <si>
    <t>11,20</t>
  </si>
  <si>
    <t>12,53</t>
  </si>
  <si>
    <t>12,40</t>
  </si>
  <si>
    <t>11,64</t>
  </si>
  <si>
    <t>14,85</t>
  </si>
  <si>
    <t>14,42</t>
  </si>
  <si>
    <t>15,41</t>
  </si>
  <si>
    <t>16,24</t>
  </si>
  <si>
    <t>11,68</t>
  </si>
  <si>
    <t>16,04</t>
  </si>
  <si>
    <t>14,86</t>
  </si>
  <si>
    <t>13,30</t>
  </si>
  <si>
    <t>15,69</t>
  </si>
  <si>
    <t>11,94</t>
  </si>
  <si>
    <t>14,65</t>
  </si>
  <si>
    <t>14,54</t>
  </si>
  <si>
    <t>11,56</t>
  </si>
  <si>
    <t>14,37</t>
  </si>
  <si>
    <t>12,64</t>
  </si>
  <si>
    <t>13,12</t>
  </si>
  <si>
    <t>15,73</t>
  </si>
  <si>
    <t>14,39</t>
  </si>
  <si>
    <t>13,49</t>
  </si>
  <si>
    <t>18,86</t>
  </si>
  <si>
    <t>13,34</t>
  </si>
  <si>
    <t>13,66</t>
  </si>
  <si>
    <t>12,13</t>
  </si>
  <si>
    <t>10,44</t>
  </si>
  <si>
    <t>13,58</t>
  </si>
  <si>
    <t>15,57</t>
  </si>
  <si>
    <t>17,65</t>
  </si>
  <si>
    <t>15,88</t>
  </si>
  <si>
    <t>16,09</t>
  </si>
  <si>
    <t>29,18</t>
  </si>
  <si>
    <t>12,26</t>
  </si>
  <si>
    <t>22,02</t>
  </si>
  <si>
    <t>17,51</t>
  </si>
  <si>
    <t>26,74</t>
  </si>
  <si>
    <t>27,02</t>
  </si>
  <si>
    <t>25,74</t>
  </si>
  <si>
    <t>16,06</t>
  </si>
  <si>
    <t>15,87</t>
  </si>
  <si>
    <t>16,76</t>
  </si>
  <si>
    <t>16,71</t>
  </si>
  <si>
    <t>8,73</t>
  </si>
  <si>
    <t>19,00</t>
  </si>
  <si>
    <t>25,22</t>
  </si>
  <si>
    <t>20,17</t>
  </si>
  <si>
    <t>23,27</t>
  </si>
  <si>
    <t>6,98</t>
  </si>
  <si>
    <t>15,18</t>
  </si>
  <si>
    <t>11,91</t>
  </si>
  <si>
    <t>17,16</t>
  </si>
  <si>
    <t>16,27</t>
  </si>
  <si>
    <t>16,78</t>
  </si>
  <si>
    <t>15,91</t>
  </si>
  <si>
    <t>21,55</t>
  </si>
  <si>
    <t>26,31</t>
  </si>
  <si>
    <t>18,99</t>
  </si>
  <si>
    <t>15,58</t>
  </si>
  <si>
    <t>19,90</t>
  </si>
  <si>
    <t>16,22</t>
  </si>
  <si>
    <t>19,08</t>
  </si>
  <si>
    <t>20,40</t>
  </si>
  <si>
    <t>20,22</t>
  </si>
  <si>
    <t>26,65</t>
  </si>
  <si>
    <t>32,47</t>
  </si>
  <si>
    <t>15,25</t>
  </si>
  <si>
    <t>13,03</t>
  </si>
  <si>
    <t>11,49</t>
  </si>
  <si>
    <t>24,62</t>
  </si>
  <si>
    <t>23,12</t>
  </si>
  <si>
    <t>21,89</t>
  </si>
  <si>
    <t>27,13</t>
  </si>
  <si>
    <t>17,44</t>
  </si>
  <si>
    <t>26,11</t>
  </si>
  <si>
    <t>21,99</t>
  </si>
  <si>
    <t>22,28</t>
  </si>
  <si>
    <t>20,79</t>
  </si>
  <si>
    <t>25,29</t>
  </si>
  <si>
    <t>14,46</t>
  </si>
  <si>
    <t>19,44</t>
  </si>
  <si>
    <t>19,42</t>
  </si>
  <si>
    <t>10,41</t>
  </si>
  <si>
    <t>20,66</t>
  </si>
  <si>
    <t>16,52</t>
  </si>
  <si>
    <t>12,44</t>
  </si>
  <si>
    <t>18,04</t>
  </si>
  <si>
    <t>11,57</t>
  </si>
  <si>
    <t>14,94</t>
  </si>
  <si>
    <t>17,10</t>
  </si>
  <si>
    <t>16,41</t>
  </si>
  <si>
    <t>21,60</t>
  </si>
  <si>
    <t>21,86</t>
  </si>
  <si>
    <t>19,89</t>
  </si>
  <si>
    <t>18,72</t>
  </si>
  <si>
    <t>14,67</t>
  </si>
  <si>
    <t>19,60</t>
  </si>
  <si>
    <t>16,47</t>
  </si>
  <si>
    <t>16,19</t>
  </si>
  <si>
    <t>16,89</t>
  </si>
  <si>
    <t>15,94</t>
  </si>
  <si>
    <t>19,23</t>
  </si>
  <si>
    <t>13,40</t>
  </si>
  <si>
    <t>19,65</t>
  </si>
  <si>
    <t>13,99</t>
  </si>
  <si>
    <t>10,86</t>
  </si>
  <si>
    <t>12,84</t>
  </si>
  <si>
    <t>22,14</t>
  </si>
  <si>
    <t>13,88</t>
  </si>
  <si>
    <t>16,80</t>
  </si>
  <si>
    <t>24,60</t>
  </si>
  <si>
    <t>16,77</t>
  </si>
  <si>
    <t>17,06</t>
  </si>
  <si>
    <t>16,12</t>
  </si>
  <si>
    <t>20,23</t>
  </si>
  <si>
    <t>17,33</t>
  </si>
  <si>
    <t>14,96</t>
  </si>
  <si>
    <t>15,92</t>
  </si>
  <si>
    <t>16,64</t>
  </si>
  <si>
    <t>12,78</t>
  </si>
  <si>
    <t>15,20</t>
  </si>
  <si>
    <t>13,50</t>
  </si>
  <si>
    <t>29,81</t>
  </si>
  <si>
    <t>15,45</t>
  </si>
  <si>
    <t>19,28</t>
  </si>
  <si>
    <t>20,06</t>
  </si>
  <si>
    <t>17,94</t>
  </si>
  <si>
    <t>12,42</t>
  </si>
  <si>
    <t>7,80</t>
  </si>
  <si>
    <t>14,38</t>
  </si>
  <si>
    <t>13,98</t>
  </si>
  <si>
    <t>13,01</t>
  </si>
  <si>
    <t>12,69</t>
  </si>
  <si>
    <t>12,58</t>
  </si>
  <si>
    <t>21,21</t>
  </si>
  <si>
    <t>9,66</t>
  </si>
  <si>
    <t>17,96</t>
  </si>
  <si>
    <t>18,29</t>
  </si>
  <si>
    <t>25,41</t>
  </si>
  <si>
    <t>21,95</t>
  </si>
  <si>
    <t>15,03</t>
  </si>
  <si>
    <t>18,62</t>
  </si>
  <si>
    <t>14,75</t>
  </si>
  <si>
    <r>
      <rPr>
        <b/>
        <sz val="10"/>
        <rFont val="Arial"/>
      </rPr>
      <t>Gegenstand der Steuerstatistik</t>
    </r>
    <r>
      <rPr>
        <sz val="10"/>
        <color rgb="FF000000"/>
        <rFont val="Arial"/>
      </rPr>
      <t/>
    </r>
  </si>
  <si>
    <t>Sachliche Abgrenzungen: Die Steuerstatistik der natürlichen Personen erfasst die besteuerten natürlichen Personen. Nicht enthalten sind quellenbesteuerte Ausländerinnen und Ausländer, Kapitalgesellschaften und Genossenschaften, mit einer Jahressteuer separat erfasste Einkünfte (z.B. Kapitalleistungen aus Vorsorge) sowie Grundstückgewinn- und Erbschaftssteuern.</t>
  </si>
  <si>
    <t>Zeitliche Abgrenzungen: Die Steuerstatistik erfasst alle natürlichen Personen, die am 31. Dezember 2022 ihren Wohnsitz im Kanton Aargau hatten (primär Steuerpflichtige), sowie Steuerpflichtige, die am 31. Dezember 2022 im Kanton Aargau Liegenschaftsbesitz oder einen Geschäftsbetrieb, jedoch keinen Wohnsitz hatten (sekundär Steuerpflichtige). Berücksichtigt werden jedoch aber nur die Steuerpflichtigen, die vom 1. Januar bis zum 31. Dezember 2022 im Kanton Aargau steuerpflichtig waren. Ehepaare werden gemeinsam besteuert und gelten somit als eine steuerpflichtige Person. Die Einkommenssteuer für die Steuerperiode 2022 richtet sich dabei nach den Einkommensverhältnissen des Jahres 2022 (einjährige Gegenwartsbemessung) und die Vermögenssteuer nach dem Vermögensstand am 31. Dezember 2022.</t>
  </si>
  <si>
    <t>Bei den Steuern handelt es sich in der Regel um die einfache (100-prozentige) Kantonssteuer. Nicht berücksichtigt sind somit Kantons- und Gemeindesteuerfüsse. Die einfache Kantonssteuer entspricht der Summe aus der Einkommens- und Vermögenssteuer. Die Einkommenssteuer richtet sich nach den Tarifen A und B. Tarif A gilt für alle Steuerpflichtigen, bei denen nicht Tarif B zur Anwendung kommt und somit insbesondere für Alleinstehende. Tarif B gilt für Verheiratete, die in rechtlich und tatsächlich ungetrennter Ehe leben, sowie für Steuerpflichtige, die mit Kindern im gleichen Haushalt zusammenleben und deren Unterhalt zur Hauptsache überwiegend bestreiten. Personen mit eingetragener Partnerschaft sind verheirateten Personen gleichgestellt.</t>
  </si>
  <si>
    <r>
      <rPr>
        <b/>
        <sz val="10"/>
        <rFont val="Arial"/>
      </rPr>
      <t>Datenbasis</t>
    </r>
    <r>
      <rPr>
        <sz val="10"/>
        <color rgb="FF000000"/>
        <rFont val="Arial"/>
      </rPr>
      <t/>
    </r>
  </si>
  <si>
    <t>Die Daten aus dem "VERANA" (computerunterstützte Veranlagung der natürlichen Personen), die von den Gemeinden direkt an das Kantonale Steueramt übermittelt werden, dienen als Datengrundlage. Für die Statistik werden alle Daten von Steuerpflichtigen berücksichtigt, die vom Gemeindesteueramt mindestens geprüft wurden und einen bestimmten Veranlagungsstand (Status) erreicht haben. Die Angaben von Pflichtigen, für die einzig eine Selbstdeklaration verfügbar ist, werden nicht einbezogen.</t>
  </si>
  <si>
    <t>Diese Daten werden auf Basis verschiedener Merkmale (Altersklasse, satzbestimmendes Einkommen und Vermögen) auf die Gesamtzahl der Steuerpflichtigen im Kanton Aargau hochgerechnet. Für das Jahr 2022 betrug der Hochrechnungsfaktor durchschnittlich 1,0076. Die ausgewerteten VERANA-Daten umfassen 99,24 Prozent der Steuerpflichtigen der Grundgesamtheit.</t>
  </si>
  <si>
    <r>
      <rPr>
        <b/>
        <sz val="10"/>
        <rFont val="Arial"/>
      </rPr>
      <t>Verfügbare Informationen &amp; Begriffe</t>
    </r>
    <r>
      <rPr>
        <sz val="10"/>
        <color rgb="FF000000"/>
        <rFont val="Arial"/>
      </rPr>
      <t/>
    </r>
  </si>
  <si>
    <t>Das steuerbare Einkommen wird auf folgende Weise ermittelt:</t>
  </si>
  <si>
    <t>a) Einkünfte (§§ 25-32 Steuergesetz [StG])</t>
  </si>
  <si>
    <t>Einkünfte aus unselbstständiger Tätigkeit (Einzelperson / Ehemann und Ehefrau)</t>
  </si>
  <si>
    <t>+ Einkünfte aus selbstständiger Tätigkeit (Einzelperson / Ehemann und Ehefrau)</t>
  </si>
  <si>
    <t>+ Einkünfte aus Sozial- und anderen Versicherungen (Einzelperson / Ehemann und Ehefrau)</t>
  </si>
  <si>
    <t>+ Einkünfte aus Wertschriften und Kapitalanlagen</t>
  </si>
  <si>
    <t>- 50 % der Einkünfte aus Beteiligungen des Geschäftsvermögens (§ 27b StG / ab Steuerjahr 2020)</t>
  </si>
  <si>
    <t>+ Einkünfte aus Liegenschaften inkl. Nutzniessung und Wohnrecht</t>
  </si>
  <si>
    <t>+ Weitere Einkünfte und Gewinne (wie Unterhaltsbeiträge, Erträge aus unverteilten Erbschaften oder</t>
  </si>
  <si>
    <t>Geschäftsanteilen Dritter, Kapitalabfindungen für wiederkehrende Leistungen etc.)</t>
  </si>
  <si>
    <t>= Totales Einkommen</t>
  </si>
  <si>
    <t>b) Gewinnungskosten (§§ 35-39 StG)</t>
  </si>
  <si>
    <t>- Berufskosten bei unselbstständiger Tätigkeit (Einzelperson / Ehemann und Ehefrau)</t>
  </si>
  <si>
    <t>- Geschäfts-/berufsbedingte Kosten bei selbstständiger Tätigkeit (Einzelperson / Ehemann und Ehefrau)</t>
  </si>
  <si>
    <t>- Liegenschaftsunterhalt- und Vermögensverwaltungskosten</t>
  </si>
  <si>
    <t>= Nettoeinkommen (totales Einkommen abzgl. Gewinnungskosten)</t>
  </si>
  <si>
    <t>c) allg. Abzüge (§§ 40, 40a StG)</t>
  </si>
  <si>
    <t>- Schuldzinsen</t>
  </si>
  <si>
    <t>- Einkaufsbeiträge Säule 2 und Beiträge Säule 3a (Einzelperson / Ehemann und Ehefrau)</t>
  </si>
  <si>
    <t>- Versicherungsprämien und Zinsen von Sparkapitalien</t>
  </si>
  <si>
    <t>- Weitere Abzüge (persönliche Beiträge nicht erwerbstätiger Personen an die AHV / IV / EO, freiwillige</t>
  </si>
  <si>
    <t>Zuwendungen, Sonderabzug für zweitverdienenden Ehegatten, Krankheits-, Unfall- oder Invaliditätskosten,</t>
  </si>
  <si>
    <t>Fremdbetreuung von Kindern, Aus- und Weiterbildungskosten etc.)</t>
  </si>
  <si>
    <t>= Reineinkommen (Nettoeinkommen abzgl. allg. Abzüge)</t>
  </si>
  <si>
    <t>d) Sozialabzüge (§ 42 StG)</t>
  </si>
  <si>
    <t>- Steuerfreibeträge (Kinderabzug, Unterstützungsabzug für unterstützte Personen, Invalidenabzug und</t>
  </si>
  <si>
    <t>Betreuungsabzug)</t>
  </si>
  <si>
    <t>- Zusätzlicher Sozialabzug für tiefe Einkommen (Kleinverdienerabzug)</t>
  </si>
  <si>
    <t>= Steuerbares Einkommen (Reineinkommen abzgl. Sozialabzüge)</t>
  </si>
  <si>
    <t>e)  Steuerausscheidungen (§ 18 StG)</t>
  </si>
  <si>
    <t>- Einkünfte mit wirtschaftlicher Zugehörigkeit zu einem anderen Kanton (z.B. Einkünfte aus ausserkantonalem</t>
  </si>
  <si>
    <t>Liegenschaftsbesitz)</t>
  </si>
  <si>
    <t>= Steuerbares Einkommen Kanton Aargau (a-b-c-d-e)</t>
  </si>
  <si>
    <t>Das steuerbare Vermögen wird auf folgende Weise ermittelt:</t>
  </si>
  <si>
    <t>v) Vermögenswerte (§§ 46-51 StG)</t>
  </si>
  <si>
    <t>Bewegliches Vermögen (Wertschriften und Guthaben, Bargeld, Edelmetalle etc.)</t>
  </si>
  <si>
    <t>+ Lebens- und Rentenversicherungen</t>
  </si>
  <si>
    <t>+ Liegenschaften</t>
  </si>
  <si>
    <t>+ Betriebsvermögen selbstständig Erwerbender</t>
  </si>
  <si>
    <t>= Total der Vermögenswerte</t>
  </si>
  <si>
    <t>x) Schulden (§ 52 StG)</t>
  </si>
  <si>
    <t>-  Schulden</t>
  </si>
  <si>
    <t>= Reinvermögen</t>
  </si>
  <si>
    <t>y) Steuerfreie Beträge (§ 54 StG)</t>
  </si>
  <si>
    <t>- Steuerfreibetrag</t>
  </si>
  <si>
    <t>- Abzug für Kinder</t>
  </si>
  <si>
    <t>= Steuerbares Vermögen</t>
  </si>
  <si>
    <t>z) Steuerausscheidungen (§ 18 StG)</t>
  </si>
  <si>
    <t>- Vermögen mit wirtschaftlicher Zugehörigkeit ausserhalb des Kantons Aargau</t>
  </si>
  <si>
    <t>= Steuerbares Vermögen Kanton Aargau (v-x-y-z)</t>
  </si>
  <si>
    <t>Der Steuersatz wird aufgrund des im In- und Ausland erzielten steuerbaren Einkommens und Vermögens berechnet. Der Steuerbetrag bemisst sich aufgrund der persönlichen (primär Steuerpflichtige) oder wirtschaftlichen Zugehörigkeit (sekundär Steuerpflichtige) zum Kanton Aargau.</t>
  </si>
  <si>
    <r>
      <rPr>
        <b/>
        <sz val="10"/>
        <rFont val="Arial"/>
      </rPr>
      <t>Revisionen der Steuergesetzgebung</t>
    </r>
    <r>
      <rPr>
        <sz val="10"/>
        <color rgb="FF000000"/>
        <rFont val="Arial"/>
      </rPr>
      <t/>
    </r>
  </si>
  <si>
    <t>Das kantonale Steuergesetz (StG) vom 15. Dezember 1998 ist immer wieder Gegenstand von Revisionen, welche auch die Steuern der natürlichen Personen betreffen. Die gewichtigsten Änderungen mit Auswirkungen auf die Ergebnisse der Steuerstatistik sind folgende:</t>
  </si>
  <si>
    <t>2022: Versicherungsprämien</t>
  </si>
  <si>
    <t>- Die Pauschalabzüge für Versicherungsprämien wurden von 2'000/4'000 auf 3'000/6'000 Franken für Unverheiratete/Verheiratete erhöht. Zudem werden die Pauschalabzüge jährlich an den Zuwachs der mittleren Prämie angepasst.</t>
  </si>
  <si>
    <t>2021: Nachträglich ordentliche Veranlagung von Quellensteuerpflichtigen</t>
  </si>
  <si>
    <t>- Auf Antrag hin werden Quellensteuerpflichtige nachträglich im ordentlichen Verfahren veranlagt (§ 118a StG).</t>
  </si>
  <si>
    <t>2020: Einkünfte aus qualifizierten Beteiligungen, Geldspielgesetz, Liegenschaftsunterhalt, Kinderabzüge</t>
  </si>
  <si>
    <t>- Bis zum Steuerjahr 2020 wurden Einkünfte aus qualifizierten Beteiligungen gemäss dem bisherigen § 45a StG zu einem reduzierten Steuersatz besteuert. Neu werden diese zum ordentlichen Tarif besteuert, wobei nur noch 50 % als Einkommen berücksichtigt werden (§§ 27a,b &amp; 29 Abs.1bis StG).</t>
  </si>
  <si>
    <t>- Steuerbefreiung von Lotterie- und Spielbanken-Gewinnen bis zu einer Millionen Franken (§ 33 Abs. 1 lit. k-l StG);</t>
  </si>
  <si>
    <t>- Zulassung von Abzügen für Investionen zum Energiesparen in zwei aufeinander folgenden Steuerperioden, soweit diese steuerlich nicht in derselben Steuerpriode berücksichtigt werden können (§ 39 Abs. 2 StG).</t>
  </si>
  <si>
    <t>2017: Kantonssteuerzuschlag, Fahrtkostenabzug</t>
  </si>
  <si>
    <t>- Einführung eines Zuschlags von 3 % auf der einfachen Kantonssteuer vom steuerbaren Einkommen und Vermögen (§ 57a StG);</t>
  </si>
  <si>
    <t>- Begrenzung des Fahrtkostenabzugs auf jährlich 7'000 Franken (§ 35 Abs.1 lit a StG).</t>
  </si>
  <si>
    <t>2016: Eigenmietwert, Aus- und Weiterbildungskosten</t>
  </si>
  <si>
    <t>- Anpassung der Eigenmietwerte per 1. Januar 2016 in Abhängigkeit der Wohngemeinde;</t>
  </si>
  <si>
    <t>- Zulassung von Abzügen für Aus-, Weiterbildungs- und Umschulungskosten bis zu 12'000 Franken (§ 40 Abs. 1 lit. p StG).</t>
  </si>
  <si>
    <t>2015: Anpassung des Tarifs für die Einkommenssteuer (§ 43 StG)</t>
  </si>
  <si>
    <t>- Die Einkommensteuer-Stufen wurden neu festgelegt, sodass sich ändert, ab welchem Einkommen welcher Steuersatz gilt.</t>
  </si>
  <si>
    <t>2014: Vermögenssteuer, Kinderabzüge, Zuwendungen an politische Parteien, Kinderbetreuungskosten</t>
  </si>
  <si>
    <t>- Anpassung des Tarifs für die Vermögenssteuer (§ 55 Abs. 1 StG);</t>
  </si>
  <si>
    <t>- Erhöhung des Freibetrags des steuerbaren Vermögens um 20'000 Franken auf 200'000 Franken für Verheiratete (§ 54 Abs. 1 StG);</t>
  </si>
  <si>
    <t>- Erhöhung des maximalen Abzugs für Zuwendungen an politische Parteien auf 10'000 Franken (§ 40 Abs.1 lit.k);</t>
  </si>
  <si>
    <t>- Einführung des Abzugs für Kinderbetreuungskosten bis maximal 10'000 Franken (§ 40 Abs. 1 lit. n);</t>
  </si>
  <si>
    <t>- Erhöhung der altersabhängigen Kinderabzüge um 600, 1'000 respektive 1'500 Franken (§ 42 Abs. 1 lit. a)</t>
  </si>
  <si>
    <t>2007: Zuwendungen an politische Parteien, Kinderabzug, Kleinverdienerabzug, Beteiligungsabzug</t>
  </si>
  <si>
    <t>- Erhöhung des maximalen Abzugs für Zuwendungen an politische Parteien auf 3'000 Franken (§ 40 Abs. 1, lit. k);</t>
  </si>
  <si>
    <t>- Einführung des altersabhängigen Kinderabzugs: für Kinder bis 14 Jahre: 6'400 Franken, bis 18 Jahre: 8'000 Franken sowie für junge Erwachsene in Ausbildung: 9'500 Franken (§ 42 Abs. 1 lit. a StG);</t>
  </si>
  <si>
    <t>- Einführung der privilegierten Besteuerung (zu 40 % des Satzes des gesamten steuerbaren Einkommens) von Einkünften aus qualifizierten Beteiligungen (§ 45a StG).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</si>
</sst>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i/>
      <u/>
      <sz val="10"/>
      <color rgb="FF000000"/>
      <name val="Arial"/>
    </font>
    <font>
      <vertAlign val="superscript"/>
      <sz val="10"/>
      <name val="Arial"/>
    </font>
    <font>
      <b/>
      <sz val="10"/>
      <name val="Arial"/>
    </font>
  </fonts>
  <fills count="14">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A05388"/>
      </patternFill>
    </fill>
    <fill>
      <patternFill patternType="solid">
        <fgColor rgb="FFFF82A9"/>
      </patternFill>
    </fill>
    <fill>
      <patternFill patternType="solid">
        <fgColor rgb="FF4C8562"/>
      </patternFill>
    </fill>
    <fill>
      <patternFill patternType="solid">
        <fgColor rgb="FFC6ECAE"/>
      </patternFill>
    </fill>
    <fill>
      <patternFill patternType="solid">
        <fgColor rgb="FF808080"/>
      </patternFill>
    </fill>
    <fill>
      <patternFill patternType="solid">
        <fgColor rgb="FFD9D9D9"/>
      </patternFill>
    </fill>
    <fill>
      <patternFill patternType="solid">
        <fgColor rgb="FFCCCCCC"/>
      </patternFill>
    </fill>
    <fill>
      <patternFill patternType="solid">
        <fgColor rgb="FFADD8E6"/>
      </patternFill>
    </fill>
  </fills>
  <borders count="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thin">
        <color rgb="FF000000"/>
      </top>
      <bottom style="double">
        <color rgb="FF000000"/>
      </bottom>
      <diagonal/>
    </border>
    <border>
      <left/>
      <right/>
      <top/>
      <bottom style="thin">
        <color rgb="FF000000"/>
      </bottom>
      <diagonal/>
    </border>
  </borders>
  <cellStyleXfs count="1">
    <xf numFmtId="0" fontId="0" fillId="0" borderId="0"/>
  </cellStyleXfs>
  <cellXfs count="53">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0" fillId="5" borderId="1" xfId="0" applyFill="1" applyBorder="1"/>
    <xf numFmtId="0" fontId="5" fillId="6" borderId="1" xfId="0" applyFont="1" applyFill="1" applyBorder="1"/>
    <xf numFmtId="0" fontId="0" fillId="7" borderId="1" xfId="0" applyFill="1" applyBorder="1"/>
    <xf numFmtId="0" fontId="5" fillId="8" borderId="1" xfId="0" applyFont="1" applyFill="1" applyBorder="1"/>
    <xf numFmtId="0" fontId="0" fillId="9" borderId="1" xfId="0" applyFill="1" applyBorder="1"/>
    <xf numFmtId="0" fontId="5" fillId="10" borderId="1" xfId="0" applyFont="1" applyFill="1" applyBorder="1"/>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0" fontId="0" fillId="0" borderId="0" xfId="0" applyAlignment="1">
      <alignment horizontal="left" vertical="center"/>
    </xf>
    <xf numFmtId="3" fontId="0" fillId="0" borderId="0" xfId="0" applyNumberFormat="1" applyAlignment="1">
      <alignment horizontal="right" vertical="center"/>
    </xf>
    <xf numFmtId="0" fontId="0" fillId="0" borderId="3" xfId="0" applyBorder="1" applyAlignment="1">
      <alignment horizontal="left" vertical="center"/>
    </xf>
    <xf numFmtId="3" fontId="0" fillId="0" borderId="3" xfId="0" applyNumberFormat="1" applyBorder="1" applyAlignment="1">
      <alignment horizontal="right" vertical="center"/>
    </xf>
    <xf numFmtId="4" fontId="0" fillId="0" borderId="0" xfId="0" applyNumberFormat="1" applyAlignment="1">
      <alignment horizontal="right" vertical="center"/>
    </xf>
    <xf numFmtId="4" fontId="0" fillId="0" borderId="3" xfId="0" applyNumberFormat="1" applyBorder="1" applyAlignment="1">
      <alignment horizontal="right" vertical="center"/>
    </xf>
    <xf numFmtId="0" fontId="7" fillId="0" borderId="3" xfId="0" applyFont="1" applyBorder="1" applyAlignment="1">
      <alignment horizontal="left" vertical="center"/>
    </xf>
    <xf numFmtId="3" fontId="7" fillId="0" borderId="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0" xfId="0" applyFont="1" applyAlignment="1">
      <alignment horizontal="left" vertical="center"/>
    </xf>
    <xf numFmtId="3" fontId="7" fillId="0" borderId="0" xfId="0" applyNumberFormat="1" applyFont="1" applyAlignment="1">
      <alignment horizontal="right" vertical="center"/>
    </xf>
    <xf numFmtId="4" fontId="7" fillId="0" borderId="0" xfId="0" applyNumberFormat="1" applyFont="1" applyAlignment="1">
      <alignment horizontal="right" vertical="center"/>
    </xf>
    <xf numFmtId="0" fontId="0" fillId="0" borderId="0" xfId="0" applyAlignment="1">
      <alignment horizontal="right" vertical="center"/>
    </xf>
    <xf numFmtId="0" fontId="7" fillId="0" borderId="0" xfId="0" applyFont="1" applyAlignment="1">
      <alignment horizontal="right" vertical="center"/>
    </xf>
    <xf numFmtId="0" fontId="7" fillId="0" borderId="3" xfId="0" applyFont="1" applyBorder="1" applyAlignment="1">
      <alignment horizontal="right" vertical="center"/>
    </xf>
    <xf numFmtId="0" fontId="0" fillId="0" borderId="0" xfId="0" applyAlignment="1">
      <alignment horizontal="left" vertical="top" wrapText="1"/>
    </xf>
    <xf numFmtId="0" fontId="0" fillId="0" borderId="0" xfId="0" applyAlignment="1">
      <alignment horizontal="left" vertical="top" wrapText="1" indent="2"/>
    </xf>
    <xf numFmtId="0" fontId="0" fillId="0" borderId="0" xfId="0" applyAlignment="1">
      <alignment horizontal="left" vertical="top" wrapText="1" indent="4"/>
    </xf>
    <xf numFmtId="0" fontId="0" fillId="0" borderId="0" xfId="0" applyAlignment="1">
      <alignment horizontal="left" vertical="top" wrapText="1" indent="3"/>
    </xf>
    <xf numFmtId="0" fontId="8" fillId="0" borderId="0" xfId="0" applyFont="1" applyAlignment="1">
      <alignment wrapText="1"/>
    </xf>
    <xf numFmtId="0" fontId="7" fillId="0" borderId="4" xfId="0" applyFont="1" applyBorder="1" applyAlignment="1">
      <alignment wrapText="1"/>
    </xf>
    <xf numFmtId="0" fontId="0" fillId="12" borderId="0" xfId="0" applyFill="1" applyAlignment="1">
      <alignment wrapText="1"/>
    </xf>
    <xf numFmtId="0" fontId="7" fillId="13" borderId="4" xfId="0" applyFont="1" applyFill="1" applyBorder="1" applyAlignment="1">
      <alignment wrapText="1"/>
    </xf>
    <xf numFmtId="0" fontId="0" fillId="12" borderId="0" xfId="0" applyFill="1"/>
    <xf numFmtId="0" fontId="4" fillId="0" borderId="5" xfId="0" applyFont="1" applyBorder="1" applyAlignment="1">
      <alignment wrapText="1"/>
    </xf>
    <xf numFmtId="0" fontId="1" fillId="2" borderId="0" xfId="0" applyFont="1" applyFill="1" applyAlignment="1">
      <alignment horizontal="left" wrapText="1"/>
    </xf>
    <xf numFmtId="0" fontId="7" fillId="0" borderId="2" xfId="0" applyFont="1" applyBorder="1" applyAlignment="1">
      <alignment horizontal="center" vertical="top" wrapText="1"/>
    </xf>
    <xf numFmtId="0" fontId="0" fillId="11" borderId="0" xfId="0" applyFill="1" applyAlignment="1">
      <alignment horizontal="center" wrapText="1"/>
    </xf>
    <xf numFmtId="3" fontId="0" fillId="0" borderId="0" xfId="0" applyNumberFormat="1" applyAlignment="1">
      <alignment horizontal="right" vertical="center"/>
    </xf>
    <xf numFmtId="0" fontId="7" fillId="0" borderId="2" xfId="0" applyFont="1" applyBorder="1" applyAlignment="1">
      <alignment horizontal="right" vertical="top" wrapText="1"/>
    </xf>
    <xf numFmtId="0" fontId="0" fillId="0" borderId="0" xfId="0" applyAlignment="1">
      <alignment horizontal="left" vertical="center" wrapText="1"/>
    </xf>
    <xf numFmtId="0" fontId="0" fillId="0" borderId="0" xfId="0"/>
    <xf numFmtId="0" fontId="7" fillId="0" borderId="2" xfId="0" applyFont="1" applyBorder="1" applyAlignment="1">
      <alignment horizontal="left" vertical="top" wrapText="1"/>
    </xf>
    <xf numFmtId="4" fontId="0" fillId="0" borderId="0" xfId="0" applyNumberFormat="1" applyAlignment="1">
      <alignment horizontal="right" vertical="center"/>
    </xf>
    <xf numFmtId="0" fontId="0" fillId="0" borderId="0" xfId="0"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1</xdr:col>
      <xdr:colOff>0</xdr:colOff>
      <xdr:row>62</xdr:row>
      <xdr:rowOff>0</xdr:rowOff>
    </xdr:from>
    <xdr:ext cx="6480000" cy="432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10800000" cy="1080000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20</xdr:row>
      <xdr:rowOff>0</xdr:rowOff>
    </xdr:from>
    <xdr:ext cx="6480000" cy="432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42</xdr:row>
      <xdr:rowOff>0</xdr:rowOff>
    </xdr:from>
    <xdr:ext cx="8640000" cy="540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76</xdr:row>
      <xdr:rowOff>0</xdr:rowOff>
    </xdr:from>
    <xdr:ext cx="8640000" cy="54000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64800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71</xdr:row>
      <xdr:rowOff>0</xdr:rowOff>
    </xdr:from>
    <xdr:ext cx="6480000" cy="4320000"/>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35</xdr:row>
      <xdr:rowOff>0</xdr:rowOff>
    </xdr:from>
    <xdr:ext cx="6480000" cy="432000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33</xdr:row>
      <xdr:rowOff>0</xdr:rowOff>
    </xdr:from>
    <xdr:ext cx="6480000" cy="432000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19</xdr:row>
      <xdr:rowOff>0</xdr:rowOff>
    </xdr:from>
    <xdr:ext cx="6480000" cy="432000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28</xdr:row>
      <xdr:rowOff>0</xdr:rowOff>
    </xdr:from>
    <xdr:ext cx="6480000" cy="432000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xdr:row>
      <xdr:rowOff>0</xdr:rowOff>
    </xdr:from>
    <xdr:ext cx="6480000" cy="432000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66"/>
  <sheetViews>
    <sheetView showGridLines="0" tabSelected="1" workbookViewId="0"/>
  </sheetViews>
  <sheetFormatPr baseColWidth="10" defaultRowHeight="13.2" x14ac:dyDescent="0.25"/>
  <cols>
    <col min="1" max="1" width="2.5546875" customWidth="1"/>
    <col min="2" max="2" width="12.5546875" customWidth="1"/>
    <col min="3" max="3" width="3.5546875" customWidth="1"/>
    <col min="4" max="4" width="105.5546875" customWidth="1"/>
  </cols>
  <sheetData>
    <row r="4" spans="2:4" ht="14.4" customHeight="1" x14ac:dyDescent="0.4">
      <c r="B4" s="1"/>
      <c r="C4" s="1"/>
      <c r="D4" s="1"/>
    </row>
    <row r="5" spans="2:4" ht="14.4" customHeight="1" x14ac:dyDescent="0.4">
      <c r="B5" s="1"/>
      <c r="C5" s="1"/>
      <c r="D5" s="1"/>
    </row>
    <row r="6" spans="2:4" ht="21" customHeight="1" x14ac:dyDescent="0.4">
      <c r="B6" s="43" t="s">
        <v>0</v>
      </c>
      <c r="C6" s="43"/>
      <c r="D6" s="43"/>
    </row>
    <row r="7" spans="2:4" ht="6" customHeight="1" x14ac:dyDescent="0.25"/>
    <row r="8" spans="2:4" x14ac:dyDescent="0.25">
      <c r="B8" t="s">
        <v>1</v>
      </c>
    </row>
    <row r="9" spans="2:4" x14ac:dyDescent="0.25">
      <c r="B9" t="s">
        <v>2</v>
      </c>
    </row>
    <row r="10" spans="2:4" x14ac:dyDescent="0.25">
      <c r="B10" t="s">
        <v>3</v>
      </c>
    </row>
    <row r="15" spans="2:4" ht="15.6" x14ac:dyDescent="0.3">
      <c r="B15" s="2" t="s">
        <v>4</v>
      </c>
    </row>
    <row r="17" spans="2:4" x14ac:dyDescent="0.25">
      <c r="B17" s="4" t="s">
        <v>7</v>
      </c>
    </row>
    <row r="18" spans="2:4" x14ac:dyDescent="0.25">
      <c r="B18" s="5" t="str">
        <f>HYPERLINK("#'T1'!A1", "Tabelle 1:")</f>
        <v>Tabelle 1:</v>
      </c>
      <c r="C18" t="s">
        <v>8</v>
      </c>
      <c r="D18" s="6" t="str">
        <f>HYPERLINK("#'T1'!A1", "Anzahl Pflichtige, Einkommen und Vermögen pro Pflichtigen, 2001–2022")</f>
        <v>Anzahl Pflichtige, Einkommen und Vermögen pro Pflichtigen, 2001–2022</v>
      </c>
    </row>
    <row r="19" spans="2:4" x14ac:dyDescent="0.25">
      <c r="B19" s="5" t="str">
        <f>HYPERLINK("#'T2'!A1", "Tabelle 2:")</f>
        <v>Tabelle 2:</v>
      </c>
      <c r="C19" t="s">
        <v>8</v>
      </c>
      <c r="D19" s="6" t="str">
        <f>HYPERLINK("#'T2'!A1", "Steuerbelastung von Pflichtigen mit Wohnsitz im Kanton Aargau, 2001–2022")</f>
        <v>Steuerbelastung von Pflichtigen mit Wohnsitz im Kanton Aargau, 2001–2022</v>
      </c>
    </row>
    <row r="21" spans="2:4" x14ac:dyDescent="0.25">
      <c r="B21" s="4" t="s">
        <v>12</v>
      </c>
    </row>
    <row r="22" spans="2:4" x14ac:dyDescent="0.25">
      <c r="B22" s="7" t="str">
        <f>HYPERLINK("#'T3'!A1", "Tabelle 3:")</f>
        <v>Tabelle 3:</v>
      </c>
      <c r="C22" t="s">
        <v>8</v>
      </c>
      <c r="D22" s="6" t="str">
        <f>HYPERLINK("#'T3'!A1", "Pflichtige, Einkommen und Vermögen nach Stufe des Reineinkommens, 2022")</f>
        <v>Pflichtige, Einkommen und Vermögen nach Stufe des Reineinkommens, 2022</v>
      </c>
    </row>
    <row r="23" spans="2:4" x14ac:dyDescent="0.25">
      <c r="B23" s="7" t="str">
        <f>HYPERLINK("#'T4'!A1", "Tabelle 4:")</f>
        <v>Tabelle 4:</v>
      </c>
      <c r="C23" t="s">
        <v>8</v>
      </c>
      <c r="D23" s="6" t="str">
        <f>HYPERLINK("#'T4'!A1", "Pflichtige, Einkommen und Vermögen nach Stufe des Reinvermögens, 2022")</f>
        <v>Pflichtige, Einkommen und Vermögen nach Stufe des Reinvermögens, 2022</v>
      </c>
    </row>
    <row r="24" spans="2:4" x14ac:dyDescent="0.25">
      <c r="B24" s="7" t="str">
        <f>HYPERLINK("#'T5'!A1", "Tabelle 5:")</f>
        <v>Tabelle 5:</v>
      </c>
      <c r="C24" t="s">
        <v>8</v>
      </c>
      <c r="D24" s="6" t="str">
        <f>HYPERLINK("#'T5'!A1", "Pflichtige nach Reineinkommens- und Reinvermögensstufe, in Promille, 2022")</f>
        <v>Pflichtige nach Reineinkommens- und Reinvermögensstufe, in Promille, 2022</v>
      </c>
    </row>
    <row r="26" spans="2:4" x14ac:dyDescent="0.25">
      <c r="B26" s="4" t="s">
        <v>18</v>
      </c>
    </row>
    <row r="27" spans="2:4" x14ac:dyDescent="0.25">
      <c r="B27" s="8" t="str">
        <f>HYPERLINK("#'T6'!A1", "Tabelle 6:")</f>
        <v>Tabelle 6:</v>
      </c>
      <c r="C27" t="s">
        <v>8</v>
      </c>
      <c r="D27" s="6" t="str">
        <f>HYPERLINK("#'T6'!A1", "Reineinkommen und Reinvermögen nach Zivilstand, in Franken pro Pflichtigen, 2022")</f>
        <v>Reineinkommen und Reinvermögen nach Zivilstand, in Franken pro Pflichtigen, 2022</v>
      </c>
    </row>
    <row r="28" spans="2:4" x14ac:dyDescent="0.25">
      <c r="B28" s="8" t="str">
        <f>HYPERLINK("#'T7'!A1", "Tabelle 7:")</f>
        <v>Tabelle 7:</v>
      </c>
      <c r="C28" t="s">
        <v>8</v>
      </c>
      <c r="D28" s="6" t="str">
        <f>HYPERLINK("#'T7'!A1", "Reineinkommen und Reinvermögen nach Altersgruppe in Jahren, in Franken pro Pflichtigen, 2022")</f>
        <v>Reineinkommen und Reinvermögen nach Altersgruppe in Jahren, in Franken pro Pflichtigen, 2022</v>
      </c>
    </row>
    <row r="29" spans="2:4" x14ac:dyDescent="0.25">
      <c r="B29" s="8" t="str">
        <f>HYPERLINK("#'T8'!A1", "Tabelle 8:")</f>
        <v>Tabelle 8:</v>
      </c>
      <c r="C29" t="s">
        <v>8</v>
      </c>
      <c r="D29" s="6" t="str">
        <f>HYPERLINK("#'T8'!A1", "Reineinkommen und Reinvermögen nach Erwerbsart, in Franken pro Pflichtigen, 2022")</f>
        <v>Reineinkommen und Reinvermögen nach Erwerbsart, in Franken pro Pflichtigen, 2022</v>
      </c>
    </row>
    <row r="30" spans="2:4" x14ac:dyDescent="0.25">
      <c r="B30" s="8" t="str">
        <f>HYPERLINK("#'T9'!A1", "Tabelle 9:")</f>
        <v>Tabelle 9:</v>
      </c>
      <c r="C30" t="s">
        <v>8</v>
      </c>
      <c r="D30" s="6" t="str">
        <f>HYPERLINK("#'T9'!A1", "Reineinkommen und Reinvermögen nach Familientyp, in Franken pro Pflichtigen, 2022")</f>
        <v>Reineinkommen und Reinvermögen nach Familientyp, in Franken pro Pflichtigen, 2022</v>
      </c>
    </row>
    <row r="31" spans="2:4" x14ac:dyDescent="0.25">
      <c r="B31" s="8" t="str">
        <f>HYPERLINK("#'T10'!A1", "Tabelle 10:")</f>
        <v>Tabelle 10:</v>
      </c>
      <c r="C31" t="s">
        <v>8</v>
      </c>
      <c r="D31" s="6" t="str">
        <f>HYPERLINK("#'T10'!A1", "Reineinkommen und Reinvermögen nach Verdienerzahl, in Franken pro Pflichtigen, 2022")</f>
        <v>Reineinkommen und Reinvermögen nach Verdienerzahl, in Franken pro Pflichtigen, 2022</v>
      </c>
    </row>
    <row r="33" spans="2:4" x14ac:dyDescent="0.25">
      <c r="B33" s="4" t="s">
        <v>8</v>
      </c>
    </row>
    <row r="34" spans="2:4" x14ac:dyDescent="0.25">
      <c r="B34" s="9" t="str">
        <f>HYPERLINK("#'T11a'!A1", "Tabelle 11a:")</f>
        <v>Tabelle 11a:</v>
      </c>
      <c r="C34" t="s">
        <v>8</v>
      </c>
      <c r="D34" s="6" t="str">
        <f>HYPERLINK("#'T11a'!A1", "Pflichtige und Reineinkommen nach Zivilstand und Stufe des Reineinkommens, 2022")</f>
        <v>Pflichtige und Reineinkommen nach Zivilstand und Stufe des Reineinkommens, 2022</v>
      </c>
    </row>
    <row r="35" spans="2:4" x14ac:dyDescent="0.25">
      <c r="B35" s="9" t="str">
        <f>HYPERLINK("#'T11b'!A1", "Tabelle 11b:")</f>
        <v>Tabelle 11b:</v>
      </c>
      <c r="C35" t="s">
        <v>8</v>
      </c>
      <c r="D35" s="6" t="str">
        <f>HYPERLINK("#'T11b'!A1", "Pflichtige und Reinvermögen nach Zivilstand und Stufe des Reinvermögens, 2022")</f>
        <v>Pflichtige und Reinvermögen nach Zivilstand und Stufe des Reinvermögens, 2022</v>
      </c>
    </row>
    <row r="36" spans="2:4" x14ac:dyDescent="0.25">
      <c r="B36" s="9" t="str">
        <f>HYPERLINK("#'T12a'!A1", "Tabelle 12a:")</f>
        <v>Tabelle 12a:</v>
      </c>
      <c r="C36" t="s">
        <v>8</v>
      </c>
      <c r="D36" s="6" t="str">
        <f>HYPERLINK("#'T12a'!A1", "Pflichtige und Reineinkommen nach Altersgruppe in Jahren und Stufe des Reineinkommens, 2022")</f>
        <v>Pflichtige und Reineinkommen nach Altersgruppe in Jahren und Stufe des Reineinkommens, 2022</v>
      </c>
    </row>
    <row r="37" spans="2:4" x14ac:dyDescent="0.25">
      <c r="B37" s="9" t="str">
        <f>HYPERLINK("#'T12b'!A1", "Tabelle 12b:")</f>
        <v>Tabelle 12b:</v>
      </c>
      <c r="C37" t="s">
        <v>8</v>
      </c>
      <c r="D37" s="6" t="str">
        <f>HYPERLINK("#'T12b'!A1", "Pflichtige und Reinvermögen nach Altersgruppe in Jahren und Stufe des Reinvermögens, 2022")</f>
        <v>Pflichtige und Reinvermögen nach Altersgruppe in Jahren und Stufe des Reinvermögens, 2022</v>
      </c>
    </row>
    <row r="38" spans="2:4" x14ac:dyDescent="0.25">
      <c r="B38" s="9" t="str">
        <f>HYPERLINK("#'T13a'!A1", "Tabelle 13a:")</f>
        <v>Tabelle 13a:</v>
      </c>
      <c r="C38" t="s">
        <v>8</v>
      </c>
      <c r="D38" s="6" t="str">
        <f>HYPERLINK("#'T13a'!A1", "Pflichtige und Reineinkommen nach Erwerbsart und Stufe des Reineinkommens, 2022")</f>
        <v>Pflichtige und Reineinkommen nach Erwerbsart und Stufe des Reineinkommens, 2022</v>
      </c>
    </row>
    <row r="39" spans="2:4" x14ac:dyDescent="0.25">
      <c r="B39" s="9" t="str">
        <f>HYPERLINK("#'T13b'!A1", "Tabelle 13b:")</f>
        <v>Tabelle 13b:</v>
      </c>
      <c r="C39" t="s">
        <v>8</v>
      </c>
      <c r="D39" s="6" t="str">
        <f>HYPERLINK("#'T13b'!A1", "Pflichtige und Reinvermögen nach Erwerbsart und Stufe des Reinvermögens, 2022")</f>
        <v>Pflichtige und Reinvermögen nach Erwerbsart und Stufe des Reinvermögens, 2022</v>
      </c>
    </row>
    <row r="40" spans="2:4" x14ac:dyDescent="0.25">
      <c r="B40" s="9" t="str">
        <f>HYPERLINK("#'T14a'!A1", "Tabelle 14a:")</f>
        <v>Tabelle 14a:</v>
      </c>
      <c r="C40" t="s">
        <v>8</v>
      </c>
      <c r="D40" s="6" t="str">
        <f>HYPERLINK("#'T14a'!A1", "Pflichtige und Reineinkommen nach Familientyp und Stufe des Reineinkommens, 2022")</f>
        <v>Pflichtige und Reineinkommen nach Familientyp und Stufe des Reineinkommens, 2022</v>
      </c>
    </row>
    <row r="41" spans="2:4" x14ac:dyDescent="0.25">
      <c r="B41" s="9" t="str">
        <f>HYPERLINK("#'T14b'!A1", "Tabelle 14b:")</f>
        <v>Tabelle 14b:</v>
      </c>
      <c r="C41" t="s">
        <v>8</v>
      </c>
      <c r="D41" s="6" t="str">
        <f>HYPERLINK("#'T14b'!A1", "Pflichtige und Reinvermögen nach Familientyp und Stufe des Reinvermögens, 2022")</f>
        <v>Pflichtige und Reinvermögen nach Familientyp und Stufe des Reinvermögens, 2022</v>
      </c>
    </row>
    <row r="42" spans="2:4" x14ac:dyDescent="0.25">
      <c r="B42" s="9" t="str">
        <f>HYPERLINK("#'T15a'!A1", "Tabelle 15a:")</f>
        <v>Tabelle 15a:</v>
      </c>
      <c r="C42" t="s">
        <v>8</v>
      </c>
      <c r="D42" s="6" t="str">
        <f>HYPERLINK("#'T15a'!A1", "Pflichtige und Reineinkommen nach Verdienerzahl und Stufe des Reineinkommens, 2022")</f>
        <v>Pflichtige und Reineinkommen nach Verdienerzahl und Stufe des Reineinkommens, 2022</v>
      </c>
    </row>
    <row r="43" spans="2:4" x14ac:dyDescent="0.25">
      <c r="B43" s="9" t="str">
        <f>HYPERLINK("#'T15b'!A1", "Tabelle 15b:")</f>
        <v>Tabelle 15b:</v>
      </c>
      <c r="C43" t="s">
        <v>8</v>
      </c>
      <c r="D43" s="6" t="str">
        <f>HYPERLINK("#'T15b'!A1", "Pflichtige und Reinvermögen nach Verdienerzahl und Stufe des Reinvermögens, 2022")</f>
        <v>Pflichtige und Reinvermögen nach Verdienerzahl und Stufe des Reinvermögens, 2022</v>
      </c>
    </row>
    <row r="45" spans="2:4" x14ac:dyDescent="0.25">
      <c r="B45" s="4" t="s">
        <v>36</v>
      </c>
    </row>
    <row r="46" spans="2:4" x14ac:dyDescent="0.25">
      <c r="B46" s="10" t="str">
        <f>HYPERLINK("#'T16'!A1", "Tabelle 16:")</f>
        <v>Tabelle 16:</v>
      </c>
      <c r="C46" t="s">
        <v>8</v>
      </c>
      <c r="D46" s="6" t="str">
        <f>HYPERLINK("#'T16'!A1", "Pflichtige, Steuerfaktoren und Steuern nach Stufe des steuerbaren Einkommens (Primär- und Sekundärpflichtige), 2022")</f>
        <v>Pflichtige, Steuerfaktoren und Steuern nach Stufe des steuerbaren Einkommens (Primär- und Sekundärpflichtige), 2022</v>
      </c>
    </row>
    <row r="47" spans="2:4" x14ac:dyDescent="0.25">
      <c r="B47" s="10" t="str">
        <f>HYPERLINK("#'T17'!A1", "Tabelle 17:")</f>
        <v>Tabelle 17:</v>
      </c>
      <c r="C47" t="s">
        <v>8</v>
      </c>
      <c r="D47" s="6" t="str">
        <f>HYPERLINK("#'T17'!A1", "Pflichtige, Steuerfaktoren und Steuern nach Stufe des steuerbaren Vermögens (Primär- und Sekundärpflichtige), 2022")</f>
        <v>Pflichtige, Steuerfaktoren und Steuern nach Stufe des steuerbaren Vermögens (Primär- und Sekundärpflichtige), 2022</v>
      </c>
    </row>
    <row r="48" spans="2:4" x14ac:dyDescent="0.25">
      <c r="B48" s="10" t="str">
        <f>HYPERLINK("#'T18'!A1", "Tabelle 18:")</f>
        <v>Tabelle 18:</v>
      </c>
      <c r="C48" t="s">
        <v>8</v>
      </c>
      <c r="D48" s="6" t="str">
        <f>HYPERLINK("#'T18'!A1", "Pflichtige nach Stufe der Einkommens- und Vermögenssteuer (Primär- und Sekundärpflichtige), 2022")</f>
        <v>Pflichtige nach Stufe der Einkommens- und Vermögenssteuer (Primär- und Sekundärpflichtige), 2022</v>
      </c>
    </row>
    <row r="49" spans="2:4" x14ac:dyDescent="0.25">
      <c r="B49" s="10" t="str">
        <f>HYPERLINK("#'T19'!A1", "Tabelle 19:")</f>
        <v>Tabelle 19:</v>
      </c>
      <c r="C49" t="s">
        <v>8</v>
      </c>
      <c r="D49" s="6" t="str">
        <f>HYPERLINK("#'T19'!A1", "Pflichtige, steuerbares Einkommen und Einkommenssteuer nach Stufe des steuerbaren Einkommens und Tarifart (Primär- und Sekundärpflichtige), 2022")</f>
        <v>Pflichtige, steuerbares Einkommen und Einkommenssteuer nach Stufe des steuerbaren Einkommens und Tarifart (Primär- und Sekundärpflichtige), 2022</v>
      </c>
    </row>
    <row r="50" spans="2:4" x14ac:dyDescent="0.25">
      <c r="B50" s="10" t="str">
        <f>HYPERLINK("#'T20'!A1", "Tabelle 20:")</f>
        <v>Tabelle 20:</v>
      </c>
      <c r="C50" t="s">
        <v>8</v>
      </c>
      <c r="D50" s="6" t="str">
        <f>HYPERLINK("#'T20'!A1", "Pflichtige, Einkommen, Vermögen und Steuern nach verschiedenen Merkmalen, 2022")</f>
        <v>Pflichtige, Einkommen, Vermögen und Steuern nach verschiedenen Merkmalen, 2022</v>
      </c>
    </row>
    <row r="51" spans="2:4" x14ac:dyDescent="0.25">
      <c r="B51" s="10" t="str">
        <f>HYPERLINK("#'T21a'!A1", "Tabelle 21a:")</f>
        <v>Tabelle 21a:</v>
      </c>
      <c r="C51" t="s">
        <v>8</v>
      </c>
      <c r="D51" s="6" t="str">
        <f>HYPERLINK("#'T21a'!A1", "Einkommens- und Vermögenssteuern von Pflichtigen mit Wohnsitz im Kanton Aargau, in Millionen Franken, 2001–2022")</f>
        <v>Einkommens- und Vermögenssteuern von Pflichtigen mit Wohnsitz im Kanton Aargau, in Millionen Franken, 2001–2022</v>
      </c>
    </row>
    <row r="52" spans="2:4" x14ac:dyDescent="0.25">
      <c r="B52" s="10" t="str">
        <f>HYPERLINK("#'T21b'!A1", "Tabelle 21b:")</f>
        <v>Tabelle 21b:</v>
      </c>
      <c r="C52" t="s">
        <v>8</v>
      </c>
      <c r="D52" s="6" t="str">
        <f>HYPERLINK("#'T21b'!A1", "Pflichtige, Reineinkommen, Reinvermögen und einfache Kantonssteuer, 2001–2022, indexiert")</f>
        <v>Pflichtige, Reineinkommen, Reinvermögen und einfache Kantonssteuer, 2001–2022, indexiert</v>
      </c>
    </row>
    <row r="54" spans="2:4" x14ac:dyDescent="0.25">
      <c r="B54" s="4" t="s">
        <v>39</v>
      </c>
    </row>
    <row r="55" spans="2:4" x14ac:dyDescent="0.25">
      <c r="B55" s="11" t="str">
        <f>HYPERLINK("#'T22'!A1", "Tabelle 22:")</f>
        <v>Tabelle 22:</v>
      </c>
      <c r="C55" t="s">
        <v>8</v>
      </c>
      <c r="D55" s="6" t="str">
        <f>HYPERLINK("#'T22'!A1", "Einkünfte und Abzüge, 2022")</f>
        <v>Einkünfte und Abzüge, 2022</v>
      </c>
    </row>
    <row r="56" spans="2:4" x14ac:dyDescent="0.25">
      <c r="B56" s="11" t="str">
        <f>HYPERLINK("#'T23'!A1", "Tabelle 23:")</f>
        <v>Tabelle 23:</v>
      </c>
      <c r="C56" t="s">
        <v>8</v>
      </c>
      <c r="D56" s="6" t="str">
        <f>HYPERLINK("#'T23'!A1", "Vermögenswerte, Schulden und Steuerfreibeträge, 2022")</f>
        <v>Vermögenswerte, Schulden und Steuerfreibeträge, 2022</v>
      </c>
    </row>
    <row r="58" spans="2:4" x14ac:dyDescent="0.25">
      <c r="B58" s="4" t="s">
        <v>42</v>
      </c>
    </row>
    <row r="59" spans="2:4" x14ac:dyDescent="0.25">
      <c r="B59" s="12" t="str">
        <f>HYPERLINK("#'T24'!A1", "Tabelle 24:")</f>
        <v>Tabelle 24:</v>
      </c>
      <c r="C59" t="s">
        <v>8</v>
      </c>
      <c r="D59" s="6" t="str">
        <f>HYPERLINK("#'T24'!A1", "Einkommen und Vermögen der Pflichtigen mit Wohnsitz im Kanton Aargau nach Gemeinde, 2022")</f>
        <v>Einkommen und Vermögen der Pflichtigen mit Wohnsitz im Kanton Aargau nach Gemeinde, 2022</v>
      </c>
    </row>
    <row r="60" spans="2:4" x14ac:dyDescent="0.25">
      <c r="B60" s="12" t="str">
        <f>HYPERLINK("#'T25'!A1", "Tabelle 25:")</f>
        <v>Tabelle 25:</v>
      </c>
      <c r="C60" t="s">
        <v>8</v>
      </c>
      <c r="D60" s="6" t="str">
        <f>HYPERLINK("#'T25'!A1", "Steuerpflichtige mit Wohnsitz im Kanton Aargau nach Einkommens- und Vermögensstufe und Gemeinde, 2022")</f>
        <v>Steuerpflichtige mit Wohnsitz im Kanton Aargau nach Einkommens- und Vermögensstufe und Gemeinde, 2022</v>
      </c>
    </row>
    <row r="62" spans="2:4" x14ac:dyDescent="0.25">
      <c r="B62" s="4" t="s">
        <v>44</v>
      </c>
    </row>
    <row r="63" spans="2:4" x14ac:dyDescent="0.25">
      <c r="B63" s="13" t="str">
        <f>HYPERLINK("#'Gemeindekarte'!A1", "Gemeindekarte:")</f>
        <v>Gemeindekarte:</v>
      </c>
      <c r="C63" t="s">
        <v>8</v>
      </c>
      <c r="D63" s="6" t="str">
        <f>HYPERLINK("#'Gemeindekarte'!A1", "Einfache Kantonssteuer der Pflichtigen mit Wohnsitz im Kanton Aargau nach Gemeinde, in Franken pro Steuerpflichtigen, 2022")</f>
        <v>Einfache Kantonssteuer der Pflichtigen mit Wohnsitz im Kanton Aargau nach Gemeinde, in Franken pro Steuerpflichtigen, 2022</v>
      </c>
    </row>
    <row r="65" spans="2:2" x14ac:dyDescent="0.25">
      <c r="B65" s="14" t="str">
        <f>HYPERLINK("#'Erläuterungen'!A1", "Erläuterungen")</f>
        <v>Erläuterungen</v>
      </c>
    </row>
    <row r="66" spans="2:2" x14ac:dyDescent="0.25">
      <c r="B66" s="14" t="str">
        <f>HYPERLINK("#'Revisionen StG'!A1", "Revisionen StG")</f>
        <v>Revisionen StG</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A81F"/>
  </sheetPr>
  <dimension ref="B1:H41"/>
  <sheetViews>
    <sheetView showGridLines="0" workbookViewId="0">
      <selection activeCell="N12" sqref="N12"/>
    </sheetView>
  </sheetViews>
  <sheetFormatPr baseColWidth="10" defaultRowHeight="13.2" x14ac:dyDescent="0.25"/>
  <cols>
    <col min="1" max="1" width="2.5546875" customWidth="1"/>
    <col min="2" max="2" width="44" customWidth="1"/>
    <col min="3" max="8" width="11.88671875" customWidth="1"/>
  </cols>
  <sheetData>
    <row r="1" spans="2:8" ht="17.399999999999999" x14ac:dyDescent="0.3">
      <c r="B1" s="3" t="s">
        <v>16</v>
      </c>
    </row>
    <row r="4" spans="2:8" ht="56.1" customHeight="1" x14ac:dyDescent="0.25">
      <c r="B4" s="50" t="s">
        <v>296</v>
      </c>
      <c r="C4" s="44" t="s">
        <v>362</v>
      </c>
      <c r="D4" s="44" t="s">
        <v>362</v>
      </c>
      <c r="E4" s="44" t="s">
        <v>363</v>
      </c>
      <c r="F4" s="44" t="s">
        <v>363</v>
      </c>
      <c r="G4" s="44" t="s">
        <v>364</v>
      </c>
      <c r="H4" s="44" t="s">
        <v>364</v>
      </c>
    </row>
    <row r="5" spans="2:8" ht="21" customHeight="1" x14ac:dyDescent="0.25">
      <c r="B5" s="50" t="s">
        <v>296</v>
      </c>
      <c r="C5" s="17" t="s">
        <v>365</v>
      </c>
      <c r="D5" s="17" t="s">
        <v>366</v>
      </c>
      <c r="E5" s="17" t="s">
        <v>365</v>
      </c>
      <c r="F5" s="17" t="s">
        <v>366</v>
      </c>
      <c r="G5" s="17" t="s">
        <v>365</v>
      </c>
      <c r="H5" s="17" t="s">
        <v>366</v>
      </c>
    </row>
    <row r="6" spans="2:8" x14ac:dyDescent="0.25">
      <c r="B6" s="45" t="s">
        <v>302</v>
      </c>
      <c r="C6" s="46"/>
      <c r="D6" s="46"/>
      <c r="E6" s="46"/>
      <c r="F6" s="46"/>
      <c r="G6" s="46"/>
      <c r="H6" s="46"/>
    </row>
    <row r="7" spans="2:8" ht="15.6" x14ac:dyDescent="0.25">
      <c r="B7" s="18" t="s">
        <v>303</v>
      </c>
      <c r="C7" s="19">
        <v>241872</v>
      </c>
      <c r="D7" s="19">
        <v>20709</v>
      </c>
      <c r="E7" s="19">
        <v>81449</v>
      </c>
      <c r="F7" s="19">
        <v>62682</v>
      </c>
      <c r="G7" s="19">
        <v>323322</v>
      </c>
      <c r="H7" s="19">
        <v>83391</v>
      </c>
    </row>
    <row r="8" spans="2:8" x14ac:dyDescent="0.25">
      <c r="B8" s="45" t="s">
        <v>304</v>
      </c>
      <c r="C8" s="46"/>
      <c r="D8" s="46"/>
      <c r="E8" s="46"/>
      <c r="F8" s="46"/>
      <c r="G8" s="46"/>
      <c r="H8" s="46"/>
    </row>
    <row r="9" spans="2:8" x14ac:dyDescent="0.25">
      <c r="B9" s="18" t="s">
        <v>305</v>
      </c>
      <c r="C9" s="19">
        <v>40420</v>
      </c>
      <c r="D9" s="19">
        <v>68935</v>
      </c>
      <c r="E9" s="19">
        <v>40561</v>
      </c>
      <c r="F9" s="19">
        <v>99184</v>
      </c>
      <c r="G9" s="19">
        <v>40456</v>
      </c>
      <c r="H9" s="19">
        <v>91673</v>
      </c>
    </row>
    <row r="10" spans="2:8" x14ac:dyDescent="0.25">
      <c r="B10" s="18" t="s">
        <v>306</v>
      </c>
      <c r="C10" s="19">
        <v>0</v>
      </c>
      <c r="D10" s="19">
        <v>0</v>
      </c>
      <c r="E10" s="19">
        <v>21375</v>
      </c>
      <c r="F10" s="19">
        <v>35570</v>
      </c>
      <c r="G10" s="19">
        <v>5385</v>
      </c>
      <c r="H10" s="19">
        <v>26737</v>
      </c>
    </row>
    <row r="11" spans="2:8" x14ac:dyDescent="0.25">
      <c r="B11" s="18" t="s">
        <v>307</v>
      </c>
      <c r="C11" s="19">
        <v>1674</v>
      </c>
      <c r="D11" s="19">
        <v>3915</v>
      </c>
      <c r="E11" s="19">
        <v>3204</v>
      </c>
      <c r="F11" s="19">
        <v>5114</v>
      </c>
      <c r="G11" s="19">
        <v>2059</v>
      </c>
      <c r="H11" s="19">
        <v>4816</v>
      </c>
    </row>
    <row r="12" spans="2:8" x14ac:dyDescent="0.25">
      <c r="B12" s="18" t="s">
        <v>308</v>
      </c>
      <c r="C12" s="19">
        <v>0</v>
      </c>
      <c r="D12" s="19">
        <v>0</v>
      </c>
      <c r="E12" s="19">
        <v>1186</v>
      </c>
      <c r="F12" s="19">
        <v>1743</v>
      </c>
      <c r="G12" s="19">
        <v>299</v>
      </c>
      <c r="H12" s="19">
        <v>1310</v>
      </c>
    </row>
    <row r="13" spans="2:8" x14ac:dyDescent="0.25">
      <c r="B13" s="18" t="s">
        <v>309</v>
      </c>
      <c r="C13" s="19">
        <v>11565</v>
      </c>
      <c r="D13" s="19">
        <v>4760</v>
      </c>
      <c r="E13" s="19">
        <v>26339</v>
      </c>
      <c r="F13" s="19">
        <v>3132</v>
      </c>
      <c r="G13" s="19">
        <v>15287</v>
      </c>
      <c r="H13" s="19">
        <v>3536</v>
      </c>
    </row>
    <row r="14" spans="2:8" x14ac:dyDescent="0.25">
      <c r="B14" s="18" t="s">
        <v>310</v>
      </c>
      <c r="C14" s="19">
        <v>0</v>
      </c>
      <c r="D14" s="19">
        <v>0</v>
      </c>
      <c r="E14" s="19">
        <v>12123</v>
      </c>
      <c r="F14" s="19">
        <v>1395</v>
      </c>
      <c r="G14" s="19">
        <v>3054</v>
      </c>
      <c r="H14" s="19">
        <v>1049</v>
      </c>
    </row>
    <row r="15" spans="2:8" x14ac:dyDescent="0.25">
      <c r="B15" s="18" t="s">
        <v>311</v>
      </c>
      <c r="C15" s="19">
        <v>1580</v>
      </c>
      <c r="D15" s="19">
        <v>1624</v>
      </c>
      <c r="E15" s="19">
        <v>5996</v>
      </c>
      <c r="F15" s="19">
        <v>4484</v>
      </c>
      <c r="G15" s="19">
        <v>2692</v>
      </c>
      <c r="H15" s="19">
        <v>3773</v>
      </c>
    </row>
    <row r="16" spans="2:8" x14ac:dyDescent="0.25">
      <c r="B16" s="18" t="s">
        <v>312</v>
      </c>
      <c r="C16" s="19">
        <v>3004</v>
      </c>
      <c r="D16" s="19">
        <v>4118</v>
      </c>
      <c r="E16" s="19">
        <v>10847</v>
      </c>
      <c r="F16" s="19">
        <v>7045</v>
      </c>
      <c r="G16" s="19">
        <v>4979</v>
      </c>
      <c r="H16" s="19">
        <v>6319</v>
      </c>
    </row>
    <row r="17" spans="2:8" x14ac:dyDescent="0.25">
      <c r="B17" s="18" t="s">
        <v>313</v>
      </c>
      <c r="C17" s="19">
        <v>412</v>
      </c>
      <c r="D17" s="19">
        <v>8033</v>
      </c>
      <c r="E17" s="19">
        <v>241</v>
      </c>
      <c r="F17" s="19">
        <v>700</v>
      </c>
      <c r="G17" s="19">
        <v>369</v>
      </c>
      <c r="H17" s="19">
        <v>2521</v>
      </c>
    </row>
    <row r="18" spans="2:8" ht="15.6" x14ac:dyDescent="0.25">
      <c r="B18" s="27" t="s">
        <v>110</v>
      </c>
      <c r="C18" s="28">
        <v>58721</v>
      </c>
      <c r="D18" s="28">
        <v>91432</v>
      </c>
      <c r="E18" s="28">
        <v>122043</v>
      </c>
      <c r="F18" s="28">
        <v>158575</v>
      </c>
      <c r="G18" s="28">
        <v>74673</v>
      </c>
      <c r="H18" s="28">
        <v>141901</v>
      </c>
    </row>
    <row r="19" spans="2:8" x14ac:dyDescent="0.25">
      <c r="B19" s="45" t="s">
        <v>314</v>
      </c>
      <c r="C19" s="46"/>
      <c r="D19" s="46"/>
      <c r="E19" s="46"/>
      <c r="F19" s="46"/>
      <c r="G19" s="46"/>
      <c r="H19" s="46"/>
    </row>
    <row r="20" spans="2:8" x14ac:dyDescent="0.25">
      <c r="B20" s="18" t="s">
        <v>315</v>
      </c>
      <c r="C20" s="19">
        <v>4218</v>
      </c>
      <c r="D20" s="19">
        <v>5766</v>
      </c>
      <c r="E20" s="19">
        <v>5533</v>
      </c>
      <c r="F20" s="19">
        <v>10889</v>
      </c>
      <c r="G20" s="19">
        <v>4549</v>
      </c>
      <c r="H20" s="19">
        <v>9616</v>
      </c>
    </row>
    <row r="21" spans="2:8" x14ac:dyDescent="0.25">
      <c r="B21" s="18" t="s">
        <v>316</v>
      </c>
      <c r="C21" s="19">
        <v>1164</v>
      </c>
      <c r="D21" s="19">
        <v>2393</v>
      </c>
      <c r="E21" s="19">
        <v>4283</v>
      </c>
      <c r="F21" s="19">
        <v>5231</v>
      </c>
      <c r="G21" s="19">
        <v>1950</v>
      </c>
      <c r="H21" s="19">
        <v>4526</v>
      </c>
    </row>
    <row r="22" spans="2:8" x14ac:dyDescent="0.25">
      <c r="B22" s="18" t="s">
        <v>317</v>
      </c>
      <c r="C22" s="19">
        <v>2303</v>
      </c>
      <c r="D22" s="19">
        <v>4170</v>
      </c>
      <c r="E22" s="19">
        <v>5509</v>
      </c>
      <c r="F22" s="19">
        <v>9667</v>
      </c>
      <c r="G22" s="19">
        <v>3111</v>
      </c>
      <c r="H22" s="19">
        <v>8302</v>
      </c>
    </row>
    <row r="23" spans="2:8" x14ac:dyDescent="0.25">
      <c r="B23" s="18" t="s">
        <v>318</v>
      </c>
      <c r="C23" s="19">
        <v>3001</v>
      </c>
      <c r="D23" s="19">
        <v>3036</v>
      </c>
      <c r="E23" s="19">
        <v>5960</v>
      </c>
      <c r="F23" s="19">
        <v>5951</v>
      </c>
      <c r="G23" s="19">
        <v>3746</v>
      </c>
      <c r="H23" s="19">
        <v>5227</v>
      </c>
    </row>
    <row r="24" spans="2:8" x14ac:dyDescent="0.25">
      <c r="B24" s="18" t="s">
        <v>319</v>
      </c>
      <c r="C24" s="19">
        <v>2568</v>
      </c>
      <c r="D24" s="19">
        <v>3187</v>
      </c>
      <c r="E24" s="19">
        <v>3126</v>
      </c>
      <c r="F24" s="19">
        <v>3011</v>
      </c>
      <c r="G24" s="19">
        <v>2709</v>
      </c>
      <c r="H24" s="19">
        <v>3055</v>
      </c>
    </row>
    <row r="25" spans="2:8" x14ac:dyDescent="0.25">
      <c r="B25" s="27" t="s">
        <v>320</v>
      </c>
      <c r="C25" s="28">
        <v>13254</v>
      </c>
      <c r="D25" s="28">
        <v>18552</v>
      </c>
      <c r="E25" s="28">
        <v>24412</v>
      </c>
      <c r="F25" s="28">
        <v>34749</v>
      </c>
      <c r="G25" s="28">
        <v>16065</v>
      </c>
      <c r="H25" s="28">
        <v>30727</v>
      </c>
    </row>
    <row r="26" spans="2:8" x14ac:dyDescent="0.25">
      <c r="B26" s="45" t="s">
        <v>321</v>
      </c>
      <c r="C26" s="46"/>
      <c r="D26" s="46"/>
      <c r="E26" s="46"/>
      <c r="F26" s="46"/>
      <c r="G26" s="46"/>
      <c r="H26" s="46"/>
    </row>
    <row r="27" spans="2:8" ht="15.6" x14ac:dyDescent="0.25">
      <c r="B27" s="27" t="s">
        <v>322</v>
      </c>
      <c r="C27" s="28">
        <v>45917</v>
      </c>
      <c r="D27" s="28">
        <v>72967</v>
      </c>
      <c r="E27" s="28">
        <v>97802</v>
      </c>
      <c r="F27" s="28">
        <v>123948</v>
      </c>
      <c r="G27" s="28">
        <v>58987</v>
      </c>
      <c r="H27" s="28">
        <v>111288</v>
      </c>
    </row>
    <row r="28" spans="2:8" x14ac:dyDescent="0.25">
      <c r="B28" s="45" t="s">
        <v>323</v>
      </c>
      <c r="C28" s="46"/>
      <c r="D28" s="46"/>
      <c r="E28" s="46"/>
      <c r="F28" s="46"/>
      <c r="G28" s="46"/>
      <c r="H28" s="46"/>
    </row>
    <row r="29" spans="2:8" x14ac:dyDescent="0.25">
      <c r="B29" s="18" t="s">
        <v>324</v>
      </c>
      <c r="C29" s="19">
        <v>174404</v>
      </c>
      <c r="D29" s="19">
        <v>143322</v>
      </c>
      <c r="E29" s="19">
        <v>543155</v>
      </c>
      <c r="F29" s="19">
        <v>310667</v>
      </c>
      <c r="G29" s="19">
        <v>267298</v>
      </c>
      <c r="H29" s="19">
        <v>269109</v>
      </c>
    </row>
    <row r="30" spans="2:8" x14ac:dyDescent="0.25">
      <c r="B30" s="18" t="s">
        <v>325</v>
      </c>
      <c r="C30" s="19">
        <v>3056</v>
      </c>
      <c r="D30" s="19">
        <v>3739</v>
      </c>
      <c r="E30" s="19">
        <v>10612</v>
      </c>
      <c r="F30" s="19">
        <v>7043</v>
      </c>
      <c r="G30" s="19">
        <v>4959</v>
      </c>
      <c r="H30" s="19">
        <v>6223</v>
      </c>
    </row>
    <row r="31" spans="2:8" x14ac:dyDescent="0.25">
      <c r="B31" s="18" t="s">
        <v>326</v>
      </c>
      <c r="C31" s="19">
        <v>118376</v>
      </c>
      <c r="D31" s="19">
        <v>173627</v>
      </c>
      <c r="E31" s="19">
        <v>470566</v>
      </c>
      <c r="F31" s="19">
        <v>391514</v>
      </c>
      <c r="G31" s="19">
        <v>207098</v>
      </c>
      <c r="H31" s="19">
        <v>337405</v>
      </c>
    </row>
    <row r="32" spans="2:8" x14ac:dyDescent="0.25">
      <c r="B32" s="18" t="s">
        <v>327</v>
      </c>
      <c r="C32" s="19">
        <v>5456</v>
      </c>
      <c r="D32" s="19">
        <v>9152</v>
      </c>
      <c r="E32" s="19">
        <v>19721</v>
      </c>
      <c r="F32" s="19">
        <v>22936</v>
      </c>
      <c r="G32" s="19">
        <v>9049</v>
      </c>
      <c r="H32" s="19">
        <v>19513</v>
      </c>
    </row>
    <row r="33" spans="2:8" x14ac:dyDescent="0.25">
      <c r="B33" s="18" t="s">
        <v>328</v>
      </c>
      <c r="C33" s="19">
        <v>5665</v>
      </c>
      <c r="D33" s="19">
        <v>7385</v>
      </c>
      <c r="E33" s="19">
        <v>17565</v>
      </c>
      <c r="F33" s="19">
        <v>13678</v>
      </c>
      <c r="G33" s="19">
        <v>8663</v>
      </c>
      <c r="H33" s="19">
        <v>12115</v>
      </c>
    </row>
    <row r="34" spans="2:8" ht="15.6" x14ac:dyDescent="0.25">
      <c r="B34" s="27" t="s">
        <v>329</v>
      </c>
      <c r="C34" s="28">
        <v>306974</v>
      </c>
      <c r="D34" s="28">
        <v>337249</v>
      </c>
      <c r="E34" s="28">
        <v>1061626</v>
      </c>
      <c r="F34" s="28">
        <v>745865</v>
      </c>
      <c r="G34" s="28">
        <v>497081</v>
      </c>
      <c r="H34" s="28">
        <v>644391</v>
      </c>
    </row>
    <row r="35" spans="2:8" x14ac:dyDescent="0.25">
      <c r="B35" s="45" t="s">
        <v>330</v>
      </c>
      <c r="C35" s="46"/>
      <c r="D35" s="46"/>
      <c r="E35" s="46"/>
      <c r="F35" s="46"/>
      <c r="G35" s="46"/>
      <c r="H35" s="46"/>
    </row>
    <row r="36" spans="2:8" x14ac:dyDescent="0.25">
      <c r="B36" s="27" t="s">
        <v>330</v>
      </c>
      <c r="C36" s="28">
        <v>99377</v>
      </c>
      <c r="D36" s="28">
        <v>198451</v>
      </c>
      <c r="E36" s="28">
        <v>367734</v>
      </c>
      <c r="F36" s="28">
        <v>463784</v>
      </c>
      <c r="G36" s="28">
        <v>166980</v>
      </c>
      <c r="H36" s="28">
        <v>397892</v>
      </c>
    </row>
    <row r="37" spans="2:8" x14ac:dyDescent="0.25">
      <c r="B37" s="45" t="s">
        <v>331</v>
      </c>
      <c r="C37" s="46"/>
      <c r="D37" s="46"/>
      <c r="E37" s="46"/>
      <c r="F37" s="46"/>
      <c r="G37" s="46"/>
      <c r="H37" s="46"/>
    </row>
    <row r="38" spans="2:8" ht="15.6" x14ac:dyDescent="0.25">
      <c r="B38" s="24" t="s">
        <v>332</v>
      </c>
      <c r="C38" s="25">
        <v>215044</v>
      </c>
      <c r="D38" s="25">
        <v>159699</v>
      </c>
      <c r="E38" s="25">
        <v>708000</v>
      </c>
      <c r="F38" s="25">
        <v>328348</v>
      </c>
      <c r="G38" s="25">
        <v>339227</v>
      </c>
      <c r="H38" s="25">
        <v>286466</v>
      </c>
    </row>
    <row r="40" spans="2:8" ht="13.2" customHeight="1" x14ac:dyDescent="0.25">
      <c r="B40" s="48" t="s">
        <v>60</v>
      </c>
      <c r="C40" s="49"/>
      <c r="D40" s="49"/>
      <c r="E40" s="49"/>
      <c r="F40" s="49"/>
      <c r="G40" s="49"/>
      <c r="H40" s="49"/>
    </row>
    <row r="41" spans="2:8" ht="39.6" customHeight="1" x14ac:dyDescent="0.25">
      <c r="B41" s="48" t="s">
        <v>333</v>
      </c>
      <c r="C41" s="49"/>
      <c r="D41" s="49"/>
      <c r="E41" s="49"/>
      <c r="F41" s="49"/>
      <c r="G41" s="49"/>
      <c r="H41" s="49"/>
    </row>
  </sheetData>
  <mergeCells count="13">
    <mergeCell ref="B37:H37"/>
    <mergeCell ref="B40:H40"/>
    <mergeCell ref="B41:H41"/>
    <mergeCell ref="B8:H8"/>
    <mergeCell ref="B19:H19"/>
    <mergeCell ref="B26:H26"/>
    <mergeCell ref="B28:H28"/>
    <mergeCell ref="B35:H35"/>
    <mergeCell ref="B4:B5"/>
    <mergeCell ref="C4:D4"/>
    <mergeCell ref="E4:F4"/>
    <mergeCell ref="G4:H4"/>
    <mergeCell ref="B6:H6"/>
  </mergeCells>
  <pageMargins left="0.7" right="0.7" top="0.75" bottom="0.75" header="0.3" footer="0.3"/>
  <pageSetup paperSize="9" scale="50" fitToWidth="0"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A81F"/>
  </sheetPr>
  <dimension ref="B1:J44"/>
  <sheetViews>
    <sheetView showGridLines="0" workbookViewId="0"/>
  </sheetViews>
  <sheetFormatPr baseColWidth="10" defaultRowHeight="13.2" x14ac:dyDescent="0.25"/>
  <cols>
    <col min="1" max="1" width="2.5546875" customWidth="1"/>
    <col min="2" max="2" width="44" customWidth="1"/>
    <col min="3" max="9" width="15.88671875" customWidth="1"/>
    <col min="10" max="10" width="7.44140625" customWidth="1"/>
  </cols>
  <sheetData>
    <row r="1" spans="2:10" ht="17.399999999999999" x14ac:dyDescent="0.3">
      <c r="B1" s="3" t="s">
        <v>17</v>
      </c>
    </row>
    <row r="4" spans="2:10" ht="42" customHeight="1" x14ac:dyDescent="0.25">
      <c r="B4" s="50" t="s">
        <v>296</v>
      </c>
      <c r="C4" s="44" t="s">
        <v>367</v>
      </c>
      <c r="D4" s="44" t="s">
        <v>367</v>
      </c>
      <c r="E4" s="44" t="s">
        <v>363</v>
      </c>
      <c r="F4" s="44" t="s">
        <v>363</v>
      </c>
      <c r="G4" s="44" t="s">
        <v>363</v>
      </c>
      <c r="H4" s="44" t="s">
        <v>363</v>
      </c>
      <c r="I4" s="44" t="s">
        <v>363</v>
      </c>
      <c r="J4" s="44" t="s">
        <v>128</v>
      </c>
    </row>
    <row r="5" spans="2:10" ht="13.95" customHeight="1" x14ac:dyDescent="0.25">
      <c r="B5" s="50" t="s">
        <v>296</v>
      </c>
      <c r="C5" s="47" t="s">
        <v>368</v>
      </c>
      <c r="D5" s="47" t="s">
        <v>369</v>
      </c>
      <c r="E5" s="44" t="s">
        <v>370</v>
      </c>
      <c r="F5" s="44" t="s">
        <v>370</v>
      </c>
      <c r="G5" s="44" t="s">
        <v>371</v>
      </c>
      <c r="H5" s="44" t="s">
        <v>371</v>
      </c>
      <c r="I5" s="47" t="s">
        <v>369</v>
      </c>
      <c r="J5" s="44" t="s">
        <v>128</v>
      </c>
    </row>
    <row r="6" spans="2:10" x14ac:dyDescent="0.25">
      <c r="B6" s="50" t="s">
        <v>296</v>
      </c>
      <c r="C6" s="47" t="s">
        <v>368</v>
      </c>
      <c r="D6" s="47" t="s">
        <v>369</v>
      </c>
      <c r="E6" s="17" t="s">
        <v>365</v>
      </c>
      <c r="F6" s="17" t="s">
        <v>366</v>
      </c>
      <c r="G6" s="17" t="s">
        <v>365</v>
      </c>
      <c r="H6" s="17" t="s">
        <v>366</v>
      </c>
      <c r="I6" s="47" t="s">
        <v>369</v>
      </c>
      <c r="J6" s="44" t="s">
        <v>128</v>
      </c>
    </row>
    <row r="7" spans="2:10" x14ac:dyDescent="0.25">
      <c r="B7" s="45" t="s">
        <v>302</v>
      </c>
      <c r="C7" s="46"/>
      <c r="D7" s="46"/>
      <c r="E7" s="46"/>
      <c r="F7" s="46"/>
      <c r="G7" s="46"/>
      <c r="H7" s="46"/>
      <c r="I7" s="46"/>
      <c r="J7" s="46"/>
    </row>
    <row r="8" spans="2:10" ht="15.6" x14ac:dyDescent="0.25">
      <c r="B8" s="18" t="s">
        <v>353</v>
      </c>
      <c r="C8" s="19">
        <v>209647</v>
      </c>
      <c r="D8" s="19">
        <v>52934</v>
      </c>
      <c r="E8" s="19">
        <v>10101</v>
      </c>
      <c r="F8" s="19">
        <v>11130</v>
      </c>
      <c r="G8" s="19">
        <v>28689</v>
      </c>
      <c r="H8" s="19">
        <v>50541</v>
      </c>
      <c r="I8" s="19">
        <v>43671</v>
      </c>
      <c r="J8" s="19">
        <v>406713</v>
      </c>
    </row>
    <row r="9" spans="2:10" x14ac:dyDescent="0.25">
      <c r="B9" s="45" t="s">
        <v>304</v>
      </c>
      <c r="C9" s="46"/>
      <c r="D9" s="46"/>
      <c r="E9" s="46"/>
      <c r="F9" s="46"/>
      <c r="G9" s="46"/>
      <c r="H9" s="46"/>
      <c r="I9" s="46"/>
      <c r="J9" s="46"/>
    </row>
    <row r="10" spans="2:10" x14ac:dyDescent="0.25">
      <c r="B10" s="18" t="s">
        <v>305</v>
      </c>
      <c r="C10" s="19">
        <v>52643</v>
      </c>
      <c r="D10" s="19">
        <v>3166</v>
      </c>
      <c r="E10" s="19">
        <v>58932</v>
      </c>
      <c r="F10" s="19">
        <v>98146</v>
      </c>
      <c r="G10" s="19">
        <v>84127</v>
      </c>
      <c r="H10" s="19">
        <v>100733</v>
      </c>
      <c r="I10" s="19">
        <v>7522</v>
      </c>
      <c r="J10" s="19">
        <v>50957</v>
      </c>
    </row>
    <row r="11" spans="2:10" x14ac:dyDescent="0.25">
      <c r="B11" s="18" t="s">
        <v>306</v>
      </c>
      <c r="C11" s="19">
        <v>0</v>
      </c>
      <c r="D11" s="19">
        <v>0</v>
      </c>
      <c r="E11" s="19">
        <v>9224</v>
      </c>
      <c r="F11" s="19">
        <v>5888</v>
      </c>
      <c r="G11" s="19">
        <v>47517</v>
      </c>
      <c r="H11" s="19">
        <v>42083</v>
      </c>
      <c r="I11" s="19">
        <v>7368</v>
      </c>
      <c r="J11" s="19">
        <v>9763</v>
      </c>
    </row>
    <row r="12" spans="2:10" x14ac:dyDescent="0.25">
      <c r="B12" s="18" t="s">
        <v>307</v>
      </c>
      <c r="C12" s="19">
        <v>2079</v>
      </c>
      <c r="D12" s="19">
        <v>945</v>
      </c>
      <c r="E12" s="19">
        <v>3283</v>
      </c>
      <c r="F12" s="19">
        <v>4063</v>
      </c>
      <c r="G12" s="19">
        <v>5116</v>
      </c>
      <c r="H12" s="19">
        <v>5288</v>
      </c>
      <c r="I12" s="19">
        <v>2040</v>
      </c>
      <c r="J12" s="19">
        <v>2624</v>
      </c>
    </row>
    <row r="13" spans="2:10" x14ac:dyDescent="0.25">
      <c r="B13" s="18" t="s">
        <v>308</v>
      </c>
      <c r="C13" s="19">
        <v>0</v>
      </c>
      <c r="D13" s="19">
        <v>0</v>
      </c>
      <c r="E13" s="19">
        <v>353</v>
      </c>
      <c r="F13" s="19">
        <v>144</v>
      </c>
      <c r="G13" s="19">
        <v>2178</v>
      </c>
      <c r="H13" s="19">
        <v>2056</v>
      </c>
      <c r="I13" s="19">
        <v>786</v>
      </c>
      <c r="J13" s="19">
        <v>506</v>
      </c>
    </row>
    <row r="14" spans="2:10" x14ac:dyDescent="0.25">
      <c r="B14" s="18" t="s">
        <v>309</v>
      </c>
      <c r="C14" s="19">
        <v>3765</v>
      </c>
      <c r="D14" s="19">
        <v>39795</v>
      </c>
      <c r="E14" s="19">
        <v>14173</v>
      </c>
      <c r="F14" s="19">
        <v>6277</v>
      </c>
      <c r="G14" s="19">
        <v>2729</v>
      </c>
      <c r="H14" s="19">
        <v>1373</v>
      </c>
      <c r="I14" s="19">
        <v>45361</v>
      </c>
      <c r="J14" s="19">
        <v>12878</v>
      </c>
    </row>
    <row r="15" spans="2:10" x14ac:dyDescent="0.25">
      <c r="B15" s="18" t="s">
        <v>310</v>
      </c>
      <c r="C15" s="19">
        <v>0</v>
      </c>
      <c r="D15" s="19">
        <v>0</v>
      </c>
      <c r="E15" s="19">
        <v>7467</v>
      </c>
      <c r="F15" s="19">
        <v>3432</v>
      </c>
      <c r="G15" s="19">
        <v>1575</v>
      </c>
      <c r="H15" s="19">
        <v>875</v>
      </c>
      <c r="I15" s="19">
        <v>19964</v>
      </c>
      <c r="J15" s="19">
        <v>2643</v>
      </c>
    </row>
    <row r="16" spans="2:10" x14ac:dyDescent="0.25">
      <c r="B16" s="18" t="s">
        <v>311</v>
      </c>
      <c r="C16" s="19">
        <v>993</v>
      </c>
      <c r="D16" s="19">
        <v>3921</v>
      </c>
      <c r="E16" s="19">
        <v>3317</v>
      </c>
      <c r="F16" s="19">
        <v>3522</v>
      </c>
      <c r="G16" s="19">
        <v>4184</v>
      </c>
      <c r="H16" s="19">
        <v>4431</v>
      </c>
      <c r="I16" s="19">
        <v>8077</v>
      </c>
      <c r="J16" s="19">
        <v>2914</v>
      </c>
    </row>
    <row r="17" spans="2:10" x14ac:dyDescent="0.25">
      <c r="B17" s="18" t="s">
        <v>312</v>
      </c>
      <c r="C17" s="19">
        <v>1960</v>
      </c>
      <c r="D17" s="19">
        <v>7573</v>
      </c>
      <c r="E17" s="19">
        <v>8042</v>
      </c>
      <c r="F17" s="19">
        <v>6273</v>
      </c>
      <c r="G17" s="19">
        <v>7491</v>
      </c>
      <c r="H17" s="19">
        <v>7041</v>
      </c>
      <c r="I17" s="19">
        <v>13813</v>
      </c>
      <c r="J17" s="19">
        <v>5254</v>
      </c>
    </row>
    <row r="18" spans="2:10" x14ac:dyDescent="0.25">
      <c r="B18" s="18" t="s">
        <v>313</v>
      </c>
      <c r="C18" s="19">
        <v>1167</v>
      </c>
      <c r="D18" s="19">
        <v>405</v>
      </c>
      <c r="E18" s="19">
        <v>487</v>
      </c>
      <c r="F18" s="19">
        <v>844</v>
      </c>
      <c r="G18" s="19">
        <v>250</v>
      </c>
      <c r="H18" s="19">
        <v>670</v>
      </c>
      <c r="I18" s="19">
        <v>187</v>
      </c>
      <c r="J18" s="19">
        <v>810</v>
      </c>
    </row>
    <row r="19" spans="2:10" ht="15.6" x14ac:dyDescent="0.25">
      <c r="B19" s="27" t="s">
        <v>354</v>
      </c>
      <c r="C19" s="28">
        <v>62665</v>
      </c>
      <c r="D19" s="28">
        <v>55899</v>
      </c>
      <c r="E19" s="28">
        <v>105433</v>
      </c>
      <c r="F19" s="28">
        <v>128664</v>
      </c>
      <c r="G19" s="28">
        <v>155317</v>
      </c>
      <c r="H19" s="28">
        <v>164771</v>
      </c>
      <c r="I19" s="28">
        <v>105326</v>
      </c>
      <c r="J19" s="28">
        <v>88457</v>
      </c>
    </row>
    <row r="20" spans="2:10" x14ac:dyDescent="0.25">
      <c r="B20" s="45" t="s">
        <v>314</v>
      </c>
      <c r="C20" s="46"/>
      <c r="D20" s="46"/>
      <c r="E20" s="46"/>
      <c r="F20" s="46"/>
      <c r="G20" s="46"/>
      <c r="H20" s="46"/>
      <c r="I20" s="46"/>
      <c r="J20" s="46"/>
    </row>
    <row r="21" spans="2:10" x14ac:dyDescent="0.25">
      <c r="B21" s="18" t="s">
        <v>315</v>
      </c>
      <c r="C21" s="19">
        <v>5354</v>
      </c>
      <c r="D21" s="19">
        <v>325</v>
      </c>
      <c r="E21" s="19">
        <v>5351</v>
      </c>
      <c r="F21" s="19">
        <v>6961</v>
      </c>
      <c r="G21" s="19">
        <v>11901</v>
      </c>
      <c r="H21" s="19">
        <v>11864</v>
      </c>
      <c r="I21" s="19">
        <v>1388</v>
      </c>
      <c r="J21" s="19">
        <v>5588</v>
      </c>
    </row>
    <row r="22" spans="2:10" x14ac:dyDescent="0.25">
      <c r="B22" s="18" t="s">
        <v>316</v>
      </c>
      <c r="C22" s="19">
        <v>1142</v>
      </c>
      <c r="D22" s="19">
        <v>1732</v>
      </c>
      <c r="E22" s="19">
        <v>3848</v>
      </c>
      <c r="F22" s="19">
        <v>3955</v>
      </c>
      <c r="G22" s="19">
        <v>4914</v>
      </c>
      <c r="H22" s="19">
        <v>5474</v>
      </c>
      <c r="I22" s="19">
        <v>4035</v>
      </c>
      <c r="J22" s="19">
        <v>2478</v>
      </c>
    </row>
    <row r="23" spans="2:10" x14ac:dyDescent="0.25">
      <c r="B23" s="18" t="s">
        <v>317</v>
      </c>
      <c r="C23" s="19">
        <v>3014</v>
      </c>
      <c r="D23" s="19">
        <v>219</v>
      </c>
      <c r="E23" s="19">
        <v>4455</v>
      </c>
      <c r="F23" s="19">
        <v>5128</v>
      </c>
      <c r="G23" s="19">
        <v>12240</v>
      </c>
      <c r="H23" s="19">
        <v>10694</v>
      </c>
      <c r="I23" s="19">
        <v>1396</v>
      </c>
      <c r="J23" s="19">
        <v>4175</v>
      </c>
    </row>
    <row r="24" spans="2:10" x14ac:dyDescent="0.25">
      <c r="B24" s="18" t="s">
        <v>318</v>
      </c>
      <c r="C24" s="19">
        <v>3005</v>
      </c>
      <c r="D24" s="19">
        <v>3000</v>
      </c>
      <c r="E24" s="19">
        <v>5924</v>
      </c>
      <c r="F24" s="19">
        <v>5945</v>
      </c>
      <c r="G24" s="19">
        <v>5957</v>
      </c>
      <c r="H24" s="19">
        <v>5953</v>
      </c>
      <c r="I24" s="19">
        <v>5969</v>
      </c>
      <c r="J24" s="19">
        <v>4050</v>
      </c>
    </row>
    <row r="25" spans="2:10" x14ac:dyDescent="0.25">
      <c r="B25" s="18" t="s">
        <v>319</v>
      </c>
      <c r="C25" s="19">
        <v>2040</v>
      </c>
      <c r="D25" s="19">
        <v>4902</v>
      </c>
      <c r="E25" s="19">
        <v>2125</v>
      </c>
      <c r="F25" s="19">
        <v>1645</v>
      </c>
      <c r="G25" s="19">
        <v>2381</v>
      </c>
      <c r="H25" s="19">
        <v>3287</v>
      </c>
      <c r="I25" s="19">
        <v>3874</v>
      </c>
      <c r="J25" s="19">
        <v>2780</v>
      </c>
    </row>
    <row r="26" spans="2:10" x14ac:dyDescent="0.25">
      <c r="B26" s="27" t="s">
        <v>320</v>
      </c>
      <c r="C26" s="28">
        <v>14554</v>
      </c>
      <c r="D26" s="28">
        <v>10177</v>
      </c>
      <c r="E26" s="28">
        <v>21703</v>
      </c>
      <c r="F26" s="28">
        <v>23633</v>
      </c>
      <c r="G26" s="28">
        <v>37393</v>
      </c>
      <c r="H26" s="28">
        <v>37272</v>
      </c>
      <c r="I26" s="28">
        <v>16663</v>
      </c>
      <c r="J26" s="28">
        <v>19071</v>
      </c>
    </row>
    <row r="27" spans="2:10" x14ac:dyDescent="0.25">
      <c r="B27" s="45" t="s">
        <v>321</v>
      </c>
      <c r="C27" s="46"/>
      <c r="D27" s="46"/>
      <c r="E27" s="46"/>
      <c r="F27" s="46"/>
      <c r="G27" s="46"/>
      <c r="H27" s="46"/>
      <c r="I27" s="46"/>
      <c r="J27" s="46"/>
    </row>
    <row r="28" spans="2:10" ht="15.6" x14ac:dyDescent="0.25">
      <c r="B28" s="27" t="s">
        <v>355</v>
      </c>
      <c r="C28" s="28">
        <v>48410</v>
      </c>
      <c r="D28" s="28">
        <v>46625</v>
      </c>
      <c r="E28" s="28">
        <v>83941</v>
      </c>
      <c r="F28" s="28">
        <v>105133</v>
      </c>
      <c r="G28" s="28">
        <v>118035</v>
      </c>
      <c r="H28" s="28">
        <v>127620</v>
      </c>
      <c r="I28" s="28">
        <v>88867</v>
      </c>
      <c r="J28" s="28">
        <v>69711</v>
      </c>
    </row>
    <row r="29" spans="2:10" x14ac:dyDescent="0.25">
      <c r="B29" s="45" t="s">
        <v>323</v>
      </c>
      <c r="C29" s="46"/>
      <c r="D29" s="46"/>
      <c r="E29" s="46"/>
      <c r="F29" s="46"/>
      <c r="G29" s="46"/>
      <c r="H29" s="46"/>
      <c r="I29" s="46"/>
      <c r="J29" s="46"/>
    </row>
    <row r="30" spans="2:10" x14ac:dyDescent="0.25">
      <c r="B30" s="18" t="s">
        <v>324</v>
      </c>
      <c r="C30" s="19">
        <v>105801</v>
      </c>
      <c r="D30" s="19">
        <v>433951</v>
      </c>
      <c r="E30" s="19">
        <v>340563</v>
      </c>
      <c r="F30" s="19">
        <v>238575</v>
      </c>
      <c r="G30" s="19">
        <v>334471</v>
      </c>
      <c r="H30" s="19">
        <v>310505</v>
      </c>
      <c r="I30" s="19">
        <v>740284</v>
      </c>
      <c r="J30" s="19">
        <v>267669</v>
      </c>
    </row>
    <row r="31" spans="2:10" x14ac:dyDescent="0.25">
      <c r="B31" s="18" t="s">
        <v>325</v>
      </c>
      <c r="C31" s="19">
        <v>2614</v>
      </c>
      <c r="D31" s="19">
        <v>5071</v>
      </c>
      <c r="E31" s="19">
        <v>8471</v>
      </c>
      <c r="F31" s="19">
        <v>5196</v>
      </c>
      <c r="G31" s="19">
        <v>10260</v>
      </c>
      <c r="H31" s="19">
        <v>7178</v>
      </c>
      <c r="I31" s="19">
        <v>11570</v>
      </c>
      <c r="J31" s="19">
        <v>5218</v>
      </c>
    </row>
    <row r="32" spans="2:10" x14ac:dyDescent="0.25">
      <c r="B32" s="18" t="s">
        <v>326</v>
      </c>
      <c r="C32" s="19">
        <v>87936</v>
      </c>
      <c r="D32" s="19">
        <v>260551</v>
      </c>
      <c r="E32" s="19">
        <v>348685</v>
      </c>
      <c r="F32" s="19">
        <v>305434</v>
      </c>
      <c r="G32" s="19">
        <v>398630</v>
      </c>
      <c r="H32" s="19">
        <v>403165</v>
      </c>
      <c r="I32" s="19">
        <v>552639</v>
      </c>
      <c r="J32" s="19">
        <v>233815</v>
      </c>
    </row>
    <row r="33" spans="2:10" x14ac:dyDescent="0.25">
      <c r="B33" s="18" t="s">
        <v>327</v>
      </c>
      <c r="C33" s="19">
        <v>5443</v>
      </c>
      <c r="D33" s="19">
        <v>6954</v>
      </c>
      <c r="E33" s="19">
        <v>15288</v>
      </c>
      <c r="F33" s="19">
        <v>9120</v>
      </c>
      <c r="G33" s="19">
        <v>28387</v>
      </c>
      <c r="H33" s="19">
        <v>25861</v>
      </c>
      <c r="I33" s="19">
        <v>15264</v>
      </c>
      <c r="J33" s="19">
        <v>11195</v>
      </c>
    </row>
    <row r="34" spans="2:10" x14ac:dyDescent="0.25">
      <c r="B34" s="18" t="s">
        <v>328</v>
      </c>
      <c r="C34" s="19">
        <v>4874</v>
      </c>
      <c r="D34" s="19">
        <v>9469</v>
      </c>
      <c r="E34" s="19">
        <v>17042</v>
      </c>
      <c r="F34" s="19">
        <v>12368</v>
      </c>
      <c r="G34" s="19">
        <v>15797</v>
      </c>
      <c r="H34" s="19">
        <v>13547</v>
      </c>
      <c r="I34" s="19">
        <v>19243</v>
      </c>
      <c r="J34" s="19">
        <v>9370</v>
      </c>
    </row>
    <row r="35" spans="2:10" ht="15.6" x14ac:dyDescent="0.25">
      <c r="B35" s="27" t="s">
        <v>356</v>
      </c>
      <c r="C35" s="28">
        <v>206683</v>
      </c>
      <c r="D35" s="28">
        <v>716022</v>
      </c>
      <c r="E35" s="28">
        <v>730057</v>
      </c>
      <c r="F35" s="28">
        <v>570697</v>
      </c>
      <c r="G35" s="28">
        <v>787566</v>
      </c>
      <c r="H35" s="28">
        <v>760288</v>
      </c>
      <c r="I35" s="28">
        <v>1339000</v>
      </c>
      <c r="J35" s="28">
        <v>527285</v>
      </c>
    </row>
    <row r="36" spans="2:10" x14ac:dyDescent="0.25">
      <c r="B36" s="45" t="s">
        <v>330</v>
      </c>
      <c r="C36" s="46"/>
      <c r="D36" s="46"/>
      <c r="E36" s="46"/>
      <c r="F36" s="46"/>
      <c r="G36" s="46"/>
      <c r="H36" s="46"/>
      <c r="I36" s="46"/>
      <c r="J36" s="46"/>
    </row>
    <row r="37" spans="2:10" x14ac:dyDescent="0.25">
      <c r="B37" s="27" t="s">
        <v>330</v>
      </c>
      <c r="C37" s="28">
        <v>96514</v>
      </c>
      <c r="D37" s="28">
        <v>149479</v>
      </c>
      <c r="E37" s="28">
        <v>322911</v>
      </c>
      <c r="F37" s="28">
        <v>342591</v>
      </c>
      <c r="G37" s="28">
        <v>420688</v>
      </c>
      <c r="H37" s="28">
        <v>487070</v>
      </c>
      <c r="I37" s="28">
        <v>349478</v>
      </c>
      <c r="J37" s="28">
        <v>214326</v>
      </c>
    </row>
    <row r="38" spans="2:10" x14ac:dyDescent="0.25">
      <c r="B38" s="45" t="s">
        <v>331</v>
      </c>
      <c r="C38" s="46"/>
      <c r="D38" s="46"/>
      <c r="E38" s="46"/>
      <c r="F38" s="46"/>
      <c r="G38" s="46"/>
      <c r="H38" s="46"/>
      <c r="I38" s="46"/>
      <c r="J38" s="46"/>
    </row>
    <row r="39" spans="2:10" ht="15.6" x14ac:dyDescent="0.25">
      <c r="B39" s="24" t="s">
        <v>357</v>
      </c>
      <c r="C39" s="25">
        <v>119986</v>
      </c>
      <c r="D39" s="25">
        <v>569873</v>
      </c>
      <c r="E39" s="25">
        <v>422110</v>
      </c>
      <c r="F39" s="25">
        <v>261425</v>
      </c>
      <c r="G39" s="25">
        <v>394252</v>
      </c>
      <c r="H39" s="25">
        <v>323063</v>
      </c>
      <c r="I39" s="25">
        <v>994622</v>
      </c>
      <c r="J39" s="25">
        <v>328409</v>
      </c>
    </row>
    <row r="41" spans="2:10" x14ac:dyDescent="0.25">
      <c r="B41" s="48" t="s">
        <v>372</v>
      </c>
      <c r="C41" s="49"/>
      <c r="D41" s="49"/>
      <c r="E41" s="49"/>
      <c r="F41" s="49"/>
      <c r="G41" s="49"/>
      <c r="H41" s="49"/>
      <c r="I41" s="49"/>
      <c r="J41" s="49"/>
    </row>
    <row r="42" spans="2:10" x14ac:dyDescent="0.25">
      <c r="B42" s="48" t="s">
        <v>373</v>
      </c>
      <c r="C42" s="49"/>
      <c r="D42" s="49"/>
      <c r="E42" s="49"/>
      <c r="F42" s="49"/>
      <c r="G42" s="49"/>
      <c r="H42" s="49"/>
      <c r="I42" s="49"/>
      <c r="J42" s="49"/>
    </row>
    <row r="43" spans="2:10" x14ac:dyDescent="0.25">
      <c r="B43" s="48" t="s">
        <v>360</v>
      </c>
      <c r="C43" s="49"/>
      <c r="D43" s="49"/>
      <c r="E43" s="49"/>
      <c r="F43" s="49"/>
      <c r="G43" s="49"/>
      <c r="H43" s="49"/>
      <c r="I43" s="49"/>
      <c r="J43" s="49"/>
    </row>
    <row r="44" spans="2:10" ht="39.6" customHeight="1" x14ac:dyDescent="0.25">
      <c r="B44" s="48" t="s">
        <v>361</v>
      </c>
      <c r="C44" s="49"/>
      <c r="D44" s="49"/>
      <c r="E44" s="49"/>
      <c r="F44" s="49"/>
      <c r="G44" s="49"/>
      <c r="H44" s="49"/>
      <c r="I44" s="49"/>
      <c r="J44" s="49"/>
    </row>
  </sheetData>
  <mergeCells count="20">
    <mergeCell ref="B44:J44"/>
    <mergeCell ref="B36:J36"/>
    <mergeCell ref="B38:J38"/>
    <mergeCell ref="B41:J41"/>
    <mergeCell ref="B42:J42"/>
    <mergeCell ref="B43:J43"/>
    <mergeCell ref="B7:J7"/>
    <mergeCell ref="B9:J9"/>
    <mergeCell ref="B20:J20"/>
    <mergeCell ref="B27:J27"/>
    <mergeCell ref="B29:J29"/>
    <mergeCell ref="B4:B6"/>
    <mergeCell ref="C4:D4"/>
    <mergeCell ref="E4:I4"/>
    <mergeCell ref="J4:J6"/>
    <mergeCell ref="C5:C6"/>
    <mergeCell ref="D5:D6"/>
    <mergeCell ref="E5:F5"/>
    <mergeCell ref="G5:H5"/>
    <mergeCell ref="I5:I6"/>
  </mergeCells>
  <pageMargins left="0.7" right="0.7" top="0.75" bottom="0.75" header="0.3" footer="0.3"/>
  <pageSetup paperSize="9" scale="50" fitToWidth="0"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E562"/>
  </sheetPr>
  <dimension ref="B1:L20"/>
  <sheetViews>
    <sheetView showGridLines="0" workbookViewId="0"/>
  </sheetViews>
  <sheetFormatPr baseColWidth="10" defaultRowHeight="13.2" x14ac:dyDescent="0.25"/>
  <cols>
    <col min="1" max="1" width="2.5546875" customWidth="1"/>
    <col min="2" max="2" width="17" customWidth="1"/>
    <col min="3" max="12" width="11.6640625" customWidth="1"/>
  </cols>
  <sheetData>
    <row r="1" spans="2:12" ht="17.399999999999999" x14ac:dyDescent="0.3">
      <c r="B1" s="3" t="s">
        <v>19</v>
      </c>
    </row>
    <row r="4" spans="2:12" ht="21" customHeight="1" x14ac:dyDescent="0.25">
      <c r="B4" s="50" t="s">
        <v>108</v>
      </c>
      <c r="C4" s="44" t="s">
        <v>297</v>
      </c>
      <c r="D4" s="44" t="s">
        <v>297</v>
      </c>
      <c r="E4" s="44" t="s">
        <v>363</v>
      </c>
      <c r="F4" s="44" t="s">
        <v>363</v>
      </c>
      <c r="G4" s="44" t="s">
        <v>374</v>
      </c>
      <c r="H4" s="44" t="s">
        <v>374</v>
      </c>
      <c r="I4" s="44" t="s">
        <v>375</v>
      </c>
      <c r="J4" s="44" t="s">
        <v>375</v>
      </c>
      <c r="K4" s="44" t="s">
        <v>376</v>
      </c>
      <c r="L4" s="44" t="s">
        <v>376</v>
      </c>
    </row>
    <row r="5" spans="2:12" ht="42" customHeight="1" x14ac:dyDescent="0.25">
      <c r="B5" s="50" t="s">
        <v>108</v>
      </c>
      <c r="C5" s="17" t="s">
        <v>109</v>
      </c>
      <c r="D5" s="17" t="s">
        <v>377</v>
      </c>
      <c r="E5" s="17" t="s">
        <v>109</v>
      </c>
      <c r="F5" s="17" t="s">
        <v>377</v>
      </c>
      <c r="G5" s="17" t="s">
        <v>109</v>
      </c>
      <c r="H5" s="17" t="s">
        <v>377</v>
      </c>
      <c r="I5" s="17" t="s">
        <v>109</v>
      </c>
      <c r="J5" s="17" t="s">
        <v>377</v>
      </c>
      <c r="K5" s="17" t="s">
        <v>109</v>
      </c>
      <c r="L5" s="17" t="s">
        <v>377</v>
      </c>
    </row>
    <row r="6" spans="2:12" x14ac:dyDescent="0.25">
      <c r="B6" s="18">
        <v>0</v>
      </c>
      <c r="C6" s="19">
        <v>13877.3</v>
      </c>
      <c r="D6" s="19">
        <v>0</v>
      </c>
      <c r="E6" s="19">
        <v>1150.8</v>
      </c>
      <c r="F6" s="19">
        <v>0</v>
      </c>
      <c r="G6" s="19">
        <v>1641.6</v>
      </c>
      <c r="H6" s="19">
        <v>0</v>
      </c>
      <c r="I6" s="19">
        <v>2079.9</v>
      </c>
      <c r="J6" s="19">
        <v>0</v>
      </c>
      <c r="K6" s="19">
        <v>332.4</v>
      </c>
      <c r="L6" s="19">
        <v>0</v>
      </c>
    </row>
    <row r="7" spans="2:12" x14ac:dyDescent="0.25">
      <c r="B7" s="18" t="s">
        <v>117</v>
      </c>
      <c r="C7" s="19">
        <v>16527.900000000001</v>
      </c>
      <c r="D7" s="19">
        <v>80652.971000000005</v>
      </c>
      <c r="E7" s="19">
        <v>749.4</v>
      </c>
      <c r="F7" s="19">
        <v>4296.799</v>
      </c>
      <c r="G7" s="19">
        <v>748.5</v>
      </c>
      <c r="H7" s="19">
        <v>4112.4269999999997</v>
      </c>
      <c r="I7" s="19">
        <v>1892.9</v>
      </c>
      <c r="J7" s="19">
        <v>10510.725</v>
      </c>
      <c r="K7" s="19">
        <v>303</v>
      </c>
      <c r="L7" s="19">
        <v>1559.288</v>
      </c>
    </row>
    <row r="8" spans="2:12" x14ac:dyDescent="0.25">
      <c r="B8" s="18" t="s">
        <v>118</v>
      </c>
      <c r="C8" s="19">
        <v>13860.3</v>
      </c>
      <c r="D8" s="19">
        <v>208594.897</v>
      </c>
      <c r="E8" s="19">
        <v>1484.1</v>
      </c>
      <c r="F8" s="19">
        <v>22823.668000000001</v>
      </c>
      <c r="G8" s="19">
        <v>1689.9</v>
      </c>
      <c r="H8" s="19">
        <v>26497.462</v>
      </c>
      <c r="I8" s="19">
        <v>4381.6000000000004</v>
      </c>
      <c r="J8" s="19">
        <v>70418.042000000001</v>
      </c>
      <c r="K8" s="19">
        <v>560.4</v>
      </c>
      <c r="L8" s="19">
        <v>8694.0740000000005</v>
      </c>
    </row>
    <row r="9" spans="2:12" x14ac:dyDescent="0.25">
      <c r="B9" s="18" t="s">
        <v>119</v>
      </c>
      <c r="C9" s="19">
        <v>13898.9</v>
      </c>
      <c r="D9" s="19">
        <v>347436.30499999999</v>
      </c>
      <c r="E9" s="19">
        <v>2345.3000000000002</v>
      </c>
      <c r="F9" s="19">
        <v>59618.593000000001</v>
      </c>
      <c r="G9" s="19">
        <v>4298.3</v>
      </c>
      <c r="H9" s="19">
        <v>108769.462</v>
      </c>
      <c r="I9" s="19">
        <v>7101.2</v>
      </c>
      <c r="J9" s="19">
        <v>177574.54500000001</v>
      </c>
      <c r="K9" s="19">
        <v>769.3</v>
      </c>
      <c r="L9" s="19">
        <v>19462.5</v>
      </c>
    </row>
    <row r="10" spans="2:12" x14ac:dyDescent="0.25">
      <c r="B10" s="18" t="s">
        <v>120</v>
      </c>
      <c r="C10" s="19">
        <v>41534.6</v>
      </c>
      <c r="D10" s="19">
        <v>1701779.6340000001</v>
      </c>
      <c r="E10" s="19">
        <v>12098.2</v>
      </c>
      <c r="F10" s="19">
        <v>503763.49900000001</v>
      </c>
      <c r="G10" s="19">
        <v>9402.5</v>
      </c>
      <c r="H10" s="19">
        <v>372771.43199999997</v>
      </c>
      <c r="I10" s="19">
        <v>17117.099999999999</v>
      </c>
      <c r="J10" s="19">
        <v>691308.70400000003</v>
      </c>
      <c r="K10" s="19">
        <v>2394.3000000000002</v>
      </c>
      <c r="L10" s="19">
        <v>97255.872000000003</v>
      </c>
    </row>
    <row r="11" spans="2:12" x14ac:dyDescent="0.25">
      <c r="B11" s="18" t="s">
        <v>121</v>
      </c>
      <c r="C11" s="19">
        <v>41839.1</v>
      </c>
      <c r="D11" s="19">
        <v>2531115.0690000001</v>
      </c>
      <c r="E11" s="19">
        <v>28926.9</v>
      </c>
      <c r="F11" s="19">
        <v>1840385.2209999999</v>
      </c>
      <c r="G11" s="19">
        <v>6681.8</v>
      </c>
      <c r="H11" s="19">
        <v>405168.875</v>
      </c>
      <c r="I11" s="19">
        <v>16741</v>
      </c>
      <c r="J11" s="19">
        <v>1019368.248</v>
      </c>
      <c r="K11" s="19">
        <v>2396.6999999999998</v>
      </c>
      <c r="L11" s="19">
        <v>144891.15400000001</v>
      </c>
    </row>
    <row r="12" spans="2:12" x14ac:dyDescent="0.25">
      <c r="B12" s="18" t="s">
        <v>122</v>
      </c>
      <c r="C12" s="19">
        <v>13236.7</v>
      </c>
      <c r="D12" s="19">
        <v>1126576.9350000001</v>
      </c>
      <c r="E12" s="19">
        <v>35050.400000000001</v>
      </c>
      <c r="F12" s="19">
        <v>3059926.3259999999</v>
      </c>
      <c r="G12" s="19">
        <v>2516.5</v>
      </c>
      <c r="H12" s="19">
        <v>214910.614</v>
      </c>
      <c r="I12" s="19">
        <v>7022.3</v>
      </c>
      <c r="J12" s="19">
        <v>601505.66099999996</v>
      </c>
      <c r="K12" s="19">
        <v>940.7</v>
      </c>
      <c r="L12" s="19">
        <v>80294.047999999995</v>
      </c>
    </row>
    <row r="13" spans="2:12" x14ac:dyDescent="0.25">
      <c r="B13" s="18" t="s">
        <v>123</v>
      </c>
      <c r="C13" s="19">
        <v>6409.7</v>
      </c>
      <c r="D13" s="19">
        <v>752027.272</v>
      </c>
      <c r="E13" s="19">
        <v>39381.199999999997</v>
      </c>
      <c r="F13" s="19">
        <v>4739671.5369999995</v>
      </c>
      <c r="G13" s="19">
        <v>1353</v>
      </c>
      <c r="H13" s="19">
        <v>159857.57999999999</v>
      </c>
      <c r="I13" s="19">
        <v>3866</v>
      </c>
      <c r="J13" s="19">
        <v>456180.33500000002</v>
      </c>
      <c r="K13" s="19">
        <v>555.1</v>
      </c>
      <c r="L13" s="19">
        <v>65968.823000000004</v>
      </c>
    </row>
    <row r="14" spans="2:12" x14ac:dyDescent="0.25">
      <c r="B14" s="18" t="s">
        <v>124</v>
      </c>
      <c r="C14" s="19">
        <v>1697.5</v>
      </c>
      <c r="D14" s="19">
        <v>311795.81300000002</v>
      </c>
      <c r="E14" s="19">
        <v>17600.2</v>
      </c>
      <c r="F14" s="19">
        <v>3239658.8190000001</v>
      </c>
      <c r="G14" s="19">
        <v>428.5</v>
      </c>
      <c r="H14" s="19">
        <v>78332.877999999997</v>
      </c>
      <c r="I14" s="19">
        <v>1143.2</v>
      </c>
      <c r="J14" s="19">
        <v>210378.81599999999</v>
      </c>
      <c r="K14" s="19">
        <v>199.2</v>
      </c>
      <c r="L14" s="19">
        <v>36017.498</v>
      </c>
    </row>
    <row r="15" spans="2:12" x14ac:dyDescent="0.25">
      <c r="B15" s="18" t="s">
        <v>125</v>
      </c>
      <c r="C15" s="19">
        <v>371.2</v>
      </c>
      <c r="D15" s="19">
        <v>121077.079</v>
      </c>
      <c r="E15" s="19">
        <v>4447.7</v>
      </c>
      <c r="F15" s="19">
        <v>1441378.9</v>
      </c>
      <c r="G15" s="19">
        <v>129.9</v>
      </c>
      <c r="H15" s="19">
        <v>43841.021999999997</v>
      </c>
      <c r="I15" s="19">
        <v>343.8</v>
      </c>
      <c r="J15" s="19">
        <v>112252.22</v>
      </c>
      <c r="K15" s="19">
        <v>65.8</v>
      </c>
      <c r="L15" s="19">
        <v>21790.95</v>
      </c>
    </row>
    <row r="16" spans="2:12" x14ac:dyDescent="0.25">
      <c r="B16" s="18" t="s">
        <v>126</v>
      </c>
      <c r="C16" s="19">
        <v>58.9</v>
      </c>
      <c r="D16" s="19">
        <v>39611.034</v>
      </c>
      <c r="E16" s="19">
        <v>748.2</v>
      </c>
      <c r="F16" s="19">
        <v>484751.75799999997</v>
      </c>
      <c r="G16" s="19">
        <v>31.3</v>
      </c>
      <c r="H16" s="19">
        <v>19886.603999999999</v>
      </c>
      <c r="I16" s="19">
        <v>66.8</v>
      </c>
      <c r="J16" s="19">
        <v>41853.034</v>
      </c>
      <c r="K16" s="19">
        <v>5.4</v>
      </c>
      <c r="L16" s="19">
        <v>4052.0889999999999</v>
      </c>
    </row>
    <row r="17" spans="2:12" x14ac:dyDescent="0.25">
      <c r="B17" s="18" t="s">
        <v>127</v>
      </c>
      <c r="C17" s="19">
        <v>17.600000000000001</v>
      </c>
      <c r="D17" s="19">
        <v>32881.663999999997</v>
      </c>
      <c r="E17" s="19">
        <v>176.5</v>
      </c>
      <c r="F17" s="19">
        <v>342147.65500000003</v>
      </c>
      <c r="G17" s="19">
        <v>7.9</v>
      </c>
      <c r="H17" s="19">
        <v>21490.942999999999</v>
      </c>
      <c r="I17" s="19">
        <v>11.1</v>
      </c>
      <c r="J17" s="19">
        <v>15847.791999999999</v>
      </c>
      <c r="K17" s="19">
        <v>5.5</v>
      </c>
      <c r="L17" s="19">
        <v>17512.737000000001</v>
      </c>
    </row>
    <row r="18" spans="2:12" x14ac:dyDescent="0.25">
      <c r="B18" s="24" t="s">
        <v>128</v>
      </c>
      <c r="C18" s="25">
        <v>163329.70000000001</v>
      </c>
      <c r="D18" s="25">
        <v>7253548.6730000004</v>
      </c>
      <c r="E18" s="25">
        <v>144158.9</v>
      </c>
      <c r="F18" s="25">
        <v>15738422.775</v>
      </c>
      <c r="G18" s="25">
        <v>28929.7</v>
      </c>
      <c r="H18" s="25">
        <v>1455639.2990000001</v>
      </c>
      <c r="I18" s="25">
        <v>61766.9</v>
      </c>
      <c r="J18" s="25">
        <v>3407198.122</v>
      </c>
      <c r="K18" s="25">
        <v>8527.7999999999993</v>
      </c>
      <c r="L18" s="25">
        <v>497499.033</v>
      </c>
    </row>
    <row r="20" spans="2:12" x14ac:dyDescent="0.25">
      <c r="B20" s="48" t="s">
        <v>60</v>
      </c>
      <c r="C20" s="49"/>
      <c r="D20" s="49"/>
      <c r="E20" s="49"/>
      <c r="F20" s="49"/>
      <c r="G20" s="49"/>
      <c r="H20" s="49"/>
      <c r="I20" s="49"/>
      <c r="J20" s="49"/>
      <c r="K20" s="49"/>
      <c r="L20" s="49"/>
    </row>
  </sheetData>
  <mergeCells count="7">
    <mergeCell ref="K4:L4"/>
    <mergeCell ref="B20:L20"/>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E562"/>
  </sheetPr>
  <dimension ref="B1:L19"/>
  <sheetViews>
    <sheetView showGridLines="0" workbookViewId="0"/>
  </sheetViews>
  <sheetFormatPr baseColWidth="10" defaultRowHeight="13.2" x14ac:dyDescent="0.25"/>
  <cols>
    <col min="1" max="1" width="2.5546875" customWidth="1"/>
    <col min="2" max="2" width="16.6640625" customWidth="1"/>
    <col min="3" max="12" width="11.6640625" customWidth="1"/>
  </cols>
  <sheetData>
    <row r="1" spans="2:12" ht="17.399999999999999" x14ac:dyDescent="0.3">
      <c r="B1" s="3" t="s">
        <v>20</v>
      </c>
    </row>
    <row r="4" spans="2:12" ht="21" customHeight="1" x14ac:dyDescent="0.25">
      <c r="B4" s="50" t="s">
        <v>181</v>
      </c>
      <c r="C4" s="44" t="s">
        <v>297</v>
      </c>
      <c r="D4" s="44" t="s">
        <v>297</v>
      </c>
      <c r="E4" s="44" t="s">
        <v>363</v>
      </c>
      <c r="F4" s="44" t="s">
        <v>363</v>
      </c>
      <c r="G4" s="44" t="s">
        <v>374</v>
      </c>
      <c r="H4" s="44" t="s">
        <v>374</v>
      </c>
      <c r="I4" s="44" t="s">
        <v>375</v>
      </c>
      <c r="J4" s="44" t="s">
        <v>375</v>
      </c>
      <c r="K4" s="44" t="s">
        <v>376</v>
      </c>
      <c r="L4" s="44" t="s">
        <v>376</v>
      </c>
    </row>
    <row r="5" spans="2:12" ht="42" customHeight="1" x14ac:dyDescent="0.25">
      <c r="B5" s="50" t="s">
        <v>181</v>
      </c>
      <c r="C5" s="17" t="s">
        <v>109</v>
      </c>
      <c r="D5" s="17" t="s">
        <v>378</v>
      </c>
      <c r="E5" s="17" t="s">
        <v>109</v>
      </c>
      <c r="F5" s="17" t="s">
        <v>378</v>
      </c>
      <c r="G5" s="17" t="s">
        <v>109</v>
      </c>
      <c r="H5" s="17" t="s">
        <v>378</v>
      </c>
      <c r="I5" s="17" t="s">
        <v>109</v>
      </c>
      <c r="J5" s="17" t="s">
        <v>378</v>
      </c>
      <c r="K5" s="17" t="s">
        <v>109</v>
      </c>
      <c r="L5" s="17" t="s">
        <v>378</v>
      </c>
    </row>
    <row r="6" spans="2:12" x14ac:dyDescent="0.25">
      <c r="B6" s="18">
        <v>0</v>
      </c>
      <c r="C6" s="19">
        <v>27488.400000000001</v>
      </c>
      <c r="D6" s="19">
        <v>0</v>
      </c>
      <c r="E6" s="19">
        <v>31581.5</v>
      </c>
      <c r="F6" s="19">
        <v>0</v>
      </c>
      <c r="G6" s="19">
        <v>1486.1</v>
      </c>
      <c r="H6" s="19">
        <v>0</v>
      </c>
      <c r="I6" s="19">
        <v>13058.4</v>
      </c>
      <c r="J6" s="19">
        <v>0</v>
      </c>
      <c r="K6" s="19">
        <v>2505.1999999999998</v>
      </c>
      <c r="L6" s="19">
        <v>0</v>
      </c>
    </row>
    <row r="7" spans="2:12" x14ac:dyDescent="0.25">
      <c r="B7" s="18" t="s">
        <v>182</v>
      </c>
      <c r="C7" s="19">
        <v>61533.1</v>
      </c>
      <c r="D7" s="19">
        <v>539406.83799999999</v>
      </c>
      <c r="E7" s="19">
        <v>15648</v>
      </c>
      <c r="F7" s="19">
        <v>148017.897</v>
      </c>
      <c r="G7" s="19">
        <v>3531.8</v>
      </c>
      <c r="H7" s="19">
        <v>29764.129000000001</v>
      </c>
      <c r="I7" s="19">
        <v>14974.4</v>
      </c>
      <c r="J7" s="19">
        <v>120982.141</v>
      </c>
      <c r="K7" s="19">
        <v>2443.8000000000002</v>
      </c>
      <c r="L7" s="19">
        <v>18094.598000000002</v>
      </c>
    </row>
    <row r="8" spans="2:12" x14ac:dyDescent="0.25">
      <c r="B8" s="18" t="s">
        <v>183</v>
      </c>
      <c r="C8" s="19">
        <v>20564.7</v>
      </c>
      <c r="D8" s="19">
        <v>740415.43900000001</v>
      </c>
      <c r="E8" s="19">
        <v>7406</v>
      </c>
      <c r="F8" s="19">
        <v>270998.54800000001</v>
      </c>
      <c r="G8" s="19">
        <v>1669.1</v>
      </c>
      <c r="H8" s="19">
        <v>60920.048000000003</v>
      </c>
      <c r="I8" s="19">
        <v>4932.1000000000004</v>
      </c>
      <c r="J8" s="19">
        <v>179053.038</v>
      </c>
      <c r="K8" s="19">
        <v>673.2</v>
      </c>
      <c r="L8" s="19">
        <v>24501.43</v>
      </c>
    </row>
    <row r="9" spans="2:12" x14ac:dyDescent="0.25">
      <c r="B9" s="18" t="s">
        <v>184</v>
      </c>
      <c r="C9" s="19">
        <v>19126.599999999999</v>
      </c>
      <c r="D9" s="19">
        <v>1366984.6140000001</v>
      </c>
      <c r="E9" s="19">
        <v>11155.4</v>
      </c>
      <c r="F9" s="19">
        <v>817468.62300000002</v>
      </c>
      <c r="G9" s="19">
        <v>2299.3000000000002</v>
      </c>
      <c r="H9" s="19">
        <v>168931.10200000001</v>
      </c>
      <c r="I9" s="19">
        <v>6298.8</v>
      </c>
      <c r="J9" s="19">
        <v>460549.58399999997</v>
      </c>
      <c r="K9" s="19">
        <v>744.6</v>
      </c>
      <c r="L9" s="19">
        <v>53969.993000000002</v>
      </c>
    </row>
    <row r="10" spans="2:12" x14ac:dyDescent="0.25">
      <c r="B10" s="18" t="s">
        <v>185</v>
      </c>
      <c r="C10" s="19">
        <v>16996.5</v>
      </c>
      <c r="D10" s="19">
        <v>2678071.8229999999</v>
      </c>
      <c r="E10" s="19">
        <v>21152.6</v>
      </c>
      <c r="F10" s="19">
        <v>3548747.3470000001</v>
      </c>
      <c r="G10" s="19">
        <v>4607.3</v>
      </c>
      <c r="H10" s="19">
        <v>784356.23800000001</v>
      </c>
      <c r="I10" s="19">
        <v>9363.6</v>
      </c>
      <c r="J10" s="19">
        <v>1534475.17</v>
      </c>
      <c r="K10" s="19">
        <v>942.7</v>
      </c>
      <c r="L10" s="19">
        <v>151991.58600000001</v>
      </c>
    </row>
    <row r="11" spans="2:12" x14ac:dyDescent="0.25">
      <c r="B11" s="18" t="s">
        <v>186</v>
      </c>
      <c r="C11" s="19">
        <v>8530.2999999999993</v>
      </c>
      <c r="D11" s="19">
        <v>3023187.0129999998</v>
      </c>
      <c r="E11" s="19">
        <v>19367.400000000001</v>
      </c>
      <c r="F11" s="19">
        <v>7043417.7309999997</v>
      </c>
      <c r="G11" s="19">
        <v>5524.5</v>
      </c>
      <c r="H11" s="19">
        <v>2032807.412</v>
      </c>
      <c r="I11" s="19">
        <v>6388.7</v>
      </c>
      <c r="J11" s="19">
        <v>2267803.0970000001</v>
      </c>
      <c r="K11" s="19">
        <v>617</v>
      </c>
      <c r="L11" s="19">
        <v>218467.06400000001</v>
      </c>
    </row>
    <row r="12" spans="2:12" x14ac:dyDescent="0.25">
      <c r="B12" s="18" t="s">
        <v>187</v>
      </c>
      <c r="C12" s="19">
        <v>3573.4</v>
      </c>
      <c r="D12" s="19">
        <v>2175446.304</v>
      </c>
      <c r="E12" s="19">
        <v>11803.1</v>
      </c>
      <c r="F12" s="19">
        <v>7268161.5039999997</v>
      </c>
      <c r="G12" s="19">
        <v>3505.9</v>
      </c>
      <c r="H12" s="19">
        <v>2152486.8810000001</v>
      </c>
      <c r="I12" s="19">
        <v>2884.4</v>
      </c>
      <c r="J12" s="19">
        <v>1759245.4909999999</v>
      </c>
      <c r="K12" s="19">
        <v>215.5</v>
      </c>
      <c r="L12" s="19">
        <v>128974.63800000001</v>
      </c>
    </row>
    <row r="13" spans="2:12" x14ac:dyDescent="0.25">
      <c r="B13" s="18" t="s">
        <v>188</v>
      </c>
      <c r="C13" s="19">
        <v>1885.5</v>
      </c>
      <c r="D13" s="19">
        <v>1629698.125</v>
      </c>
      <c r="E13" s="19">
        <v>7431.5</v>
      </c>
      <c r="F13" s="19">
        <v>6430184.9280000003</v>
      </c>
      <c r="G13" s="19">
        <v>2105.1999999999998</v>
      </c>
      <c r="H13" s="19">
        <v>1818311.1910000001</v>
      </c>
      <c r="I13" s="19">
        <v>1354.6</v>
      </c>
      <c r="J13" s="19">
        <v>1164583.5020000001</v>
      </c>
      <c r="K13" s="19">
        <v>129.30000000000001</v>
      </c>
      <c r="L13" s="19">
        <v>110314.644</v>
      </c>
    </row>
    <row r="14" spans="2:12" x14ac:dyDescent="0.25">
      <c r="B14" s="18" t="s">
        <v>189</v>
      </c>
      <c r="C14" s="19">
        <v>3408.4</v>
      </c>
      <c r="D14" s="19">
        <v>5967141.5990000004</v>
      </c>
      <c r="E14" s="19">
        <v>16956.900000000001</v>
      </c>
      <c r="F14" s="19">
        <v>31845169.467999998</v>
      </c>
      <c r="G14" s="19">
        <v>3933.8</v>
      </c>
      <c r="H14" s="19">
        <v>7040049.0329999998</v>
      </c>
      <c r="I14" s="19">
        <v>2300.4</v>
      </c>
      <c r="J14" s="19">
        <v>4166888.9569999999</v>
      </c>
      <c r="K14" s="19">
        <v>234.5</v>
      </c>
      <c r="L14" s="19">
        <v>439989.033</v>
      </c>
    </row>
    <row r="15" spans="2:12" x14ac:dyDescent="0.25">
      <c r="B15" s="18" t="s">
        <v>190</v>
      </c>
      <c r="C15" s="19">
        <v>154.19999999999999</v>
      </c>
      <c r="D15" s="19">
        <v>1027729.597</v>
      </c>
      <c r="E15" s="19">
        <v>1094.2</v>
      </c>
      <c r="F15" s="19">
        <v>7459481.9189999998</v>
      </c>
      <c r="G15" s="19">
        <v>190.3</v>
      </c>
      <c r="H15" s="19">
        <v>1276799.406</v>
      </c>
      <c r="I15" s="19">
        <v>129.30000000000001</v>
      </c>
      <c r="J15" s="19">
        <v>868852.679</v>
      </c>
      <c r="K15" s="19">
        <v>12.4</v>
      </c>
      <c r="L15" s="19">
        <v>85581.528999999995</v>
      </c>
    </row>
    <row r="16" spans="2:12" x14ac:dyDescent="0.25">
      <c r="B16" s="18" t="s">
        <v>191</v>
      </c>
      <c r="C16" s="19">
        <v>68.8</v>
      </c>
      <c r="D16" s="19">
        <v>1413795.0079999999</v>
      </c>
      <c r="E16" s="19">
        <v>562.4</v>
      </c>
      <c r="F16" s="19">
        <v>13428234.242000001</v>
      </c>
      <c r="G16" s="19">
        <v>76.599999999999994</v>
      </c>
      <c r="H16" s="19">
        <v>3401245.0469999998</v>
      </c>
      <c r="I16" s="19">
        <v>82.1</v>
      </c>
      <c r="J16" s="19">
        <v>1597387.7150000001</v>
      </c>
      <c r="K16" s="19">
        <v>9.6</v>
      </c>
      <c r="L16" s="19">
        <v>629006.46400000004</v>
      </c>
    </row>
    <row r="17" spans="2:12" x14ac:dyDescent="0.25">
      <c r="B17" s="24" t="s">
        <v>128</v>
      </c>
      <c r="C17" s="25">
        <v>163329.9</v>
      </c>
      <c r="D17" s="25">
        <v>20561876.359999999</v>
      </c>
      <c r="E17" s="25">
        <v>144159</v>
      </c>
      <c r="F17" s="25">
        <v>78259882.207000002</v>
      </c>
      <c r="G17" s="25">
        <v>28929.9</v>
      </c>
      <c r="H17" s="25">
        <v>18765670.487</v>
      </c>
      <c r="I17" s="25">
        <v>61766.8</v>
      </c>
      <c r="J17" s="25">
        <v>14119821.374</v>
      </c>
      <c r="K17" s="25">
        <v>8527.7999999999993</v>
      </c>
      <c r="L17" s="25">
        <v>1860890.9790000001</v>
      </c>
    </row>
    <row r="19" spans="2:12" x14ac:dyDescent="0.25">
      <c r="B19" s="48" t="s">
        <v>60</v>
      </c>
      <c r="C19" s="49"/>
      <c r="D19" s="49"/>
      <c r="E19" s="49"/>
      <c r="F19" s="49"/>
      <c r="G19" s="49"/>
      <c r="H19" s="49"/>
      <c r="I19" s="49"/>
      <c r="J19" s="49"/>
      <c r="K19" s="49"/>
      <c r="L19" s="49"/>
    </row>
  </sheetData>
  <mergeCells count="7">
    <mergeCell ref="K4:L4"/>
    <mergeCell ref="B19:L19"/>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E562"/>
  </sheetPr>
  <dimension ref="B1:N23"/>
  <sheetViews>
    <sheetView showGridLines="0" workbookViewId="0"/>
  </sheetViews>
  <sheetFormatPr baseColWidth="10" defaultRowHeight="13.2" x14ac:dyDescent="0.25"/>
  <cols>
    <col min="1" max="1" width="2.5546875" customWidth="1"/>
    <col min="2" max="2" width="17" customWidth="1"/>
    <col min="3" max="14" width="11.6640625" customWidth="1"/>
  </cols>
  <sheetData>
    <row r="1" spans="2:14" ht="17.399999999999999" x14ac:dyDescent="0.3">
      <c r="B1" s="3" t="s">
        <v>21</v>
      </c>
    </row>
    <row r="4" spans="2:14" x14ac:dyDescent="0.25">
      <c r="B4" s="50" t="s">
        <v>108</v>
      </c>
      <c r="C4" s="44" t="s">
        <v>379</v>
      </c>
      <c r="D4" s="44" t="s">
        <v>379</v>
      </c>
      <c r="E4" s="44" t="s">
        <v>379</v>
      </c>
      <c r="F4" s="44" t="s">
        <v>379</v>
      </c>
      <c r="G4" s="44" t="s">
        <v>379</v>
      </c>
      <c r="H4" s="44" t="s">
        <v>379</v>
      </c>
      <c r="I4" s="44" t="s">
        <v>379</v>
      </c>
      <c r="J4" s="44" t="s">
        <v>379</v>
      </c>
      <c r="K4" s="44" t="s">
        <v>379</v>
      </c>
      <c r="L4" s="44" t="s">
        <v>379</v>
      </c>
      <c r="M4" s="44" t="s">
        <v>379</v>
      </c>
      <c r="N4" s="44" t="s">
        <v>379</v>
      </c>
    </row>
    <row r="5" spans="2:14" ht="13.95" customHeight="1" x14ac:dyDescent="0.25">
      <c r="B5" s="50" t="s">
        <v>108</v>
      </c>
      <c r="C5" s="44" t="s">
        <v>334</v>
      </c>
      <c r="D5" s="44" t="s">
        <v>334</v>
      </c>
      <c r="E5" s="44" t="s">
        <v>335</v>
      </c>
      <c r="F5" s="44" t="s">
        <v>335</v>
      </c>
      <c r="G5" s="44" t="s">
        <v>336</v>
      </c>
      <c r="H5" s="44" t="s">
        <v>336</v>
      </c>
      <c r="I5" s="44" t="s">
        <v>337</v>
      </c>
      <c r="J5" s="44" t="s">
        <v>337</v>
      </c>
      <c r="K5" s="44" t="s">
        <v>338</v>
      </c>
      <c r="L5" s="44" t="s">
        <v>338</v>
      </c>
      <c r="M5" s="44" t="s">
        <v>339</v>
      </c>
      <c r="N5" s="44" t="s">
        <v>339</v>
      </c>
    </row>
    <row r="6" spans="2:14" ht="42" customHeight="1" x14ac:dyDescent="0.25">
      <c r="B6" s="50" t="s">
        <v>108</v>
      </c>
      <c r="C6" s="17" t="s">
        <v>380</v>
      </c>
      <c r="D6" s="17" t="s">
        <v>377</v>
      </c>
      <c r="E6" s="17" t="s">
        <v>380</v>
      </c>
      <c r="F6" s="17" t="s">
        <v>377</v>
      </c>
      <c r="G6" s="17" t="s">
        <v>380</v>
      </c>
      <c r="H6" s="17" t="s">
        <v>377</v>
      </c>
      <c r="I6" s="17" t="s">
        <v>380</v>
      </c>
      <c r="J6" s="17" t="s">
        <v>377</v>
      </c>
      <c r="K6" s="17" t="s">
        <v>380</v>
      </c>
      <c r="L6" s="17" t="s">
        <v>377</v>
      </c>
      <c r="M6" s="17" t="s">
        <v>380</v>
      </c>
      <c r="N6" s="17" t="s">
        <v>377</v>
      </c>
    </row>
    <row r="7" spans="2:14" x14ac:dyDescent="0.25">
      <c r="B7" s="18">
        <v>0</v>
      </c>
      <c r="C7" s="19">
        <v>4146.5</v>
      </c>
      <c r="D7" s="19">
        <v>0</v>
      </c>
      <c r="E7" s="19">
        <v>6579.8</v>
      </c>
      <c r="F7" s="19">
        <v>0</v>
      </c>
      <c r="G7" s="19">
        <v>2099.1</v>
      </c>
      <c r="H7" s="19">
        <v>0</v>
      </c>
      <c r="I7" s="19">
        <v>3024.4</v>
      </c>
      <c r="J7" s="19">
        <v>0</v>
      </c>
      <c r="K7" s="19">
        <v>1279.8</v>
      </c>
      <c r="L7" s="19">
        <v>0</v>
      </c>
      <c r="M7" s="19">
        <v>1952.3</v>
      </c>
      <c r="N7" s="19">
        <v>0</v>
      </c>
    </row>
    <row r="8" spans="2:14" x14ac:dyDescent="0.25">
      <c r="B8" s="18" t="s">
        <v>117</v>
      </c>
      <c r="C8" s="19">
        <v>5960.4</v>
      </c>
      <c r="D8" s="19">
        <v>27749.8</v>
      </c>
      <c r="E8" s="19">
        <v>8613.7000000000007</v>
      </c>
      <c r="F8" s="19">
        <v>42436.4</v>
      </c>
      <c r="G8" s="19">
        <v>1538</v>
      </c>
      <c r="H8" s="19">
        <v>8237.9</v>
      </c>
      <c r="I8" s="19">
        <v>2309.1</v>
      </c>
      <c r="J8" s="19">
        <v>12432.2</v>
      </c>
      <c r="K8" s="19">
        <v>1134.9000000000001</v>
      </c>
      <c r="L8" s="19">
        <v>6692.1</v>
      </c>
      <c r="M8" s="19">
        <v>665.6</v>
      </c>
      <c r="N8" s="19">
        <v>3583.8</v>
      </c>
    </row>
    <row r="9" spans="2:14" x14ac:dyDescent="0.25">
      <c r="B9" s="18" t="s">
        <v>118</v>
      </c>
      <c r="C9" s="19">
        <v>1469.5</v>
      </c>
      <c r="D9" s="19">
        <v>20992.400000000001</v>
      </c>
      <c r="E9" s="19">
        <v>8045.9</v>
      </c>
      <c r="F9" s="19">
        <v>120913.9</v>
      </c>
      <c r="G9" s="19">
        <v>2867.4</v>
      </c>
      <c r="H9" s="19">
        <v>43934.8</v>
      </c>
      <c r="I9" s="19">
        <v>3936.7</v>
      </c>
      <c r="J9" s="19">
        <v>60369.3</v>
      </c>
      <c r="K9" s="19">
        <v>4201.3999999999996</v>
      </c>
      <c r="L9" s="19">
        <v>67735.5</v>
      </c>
      <c r="M9" s="19">
        <v>1455.3</v>
      </c>
      <c r="N9" s="19">
        <v>23082.400000000001</v>
      </c>
    </row>
    <row r="10" spans="2:14" x14ac:dyDescent="0.25">
      <c r="B10" s="18" t="s">
        <v>119</v>
      </c>
      <c r="C10" s="19">
        <v>926.7</v>
      </c>
      <c r="D10" s="19">
        <v>22006.1</v>
      </c>
      <c r="E10" s="19">
        <v>8513.2000000000007</v>
      </c>
      <c r="F10" s="19">
        <v>213444.2</v>
      </c>
      <c r="G10" s="19">
        <v>3576.4</v>
      </c>
      <c r="H10" s="19">
        <v>90889.1</v>
      </c>
      <c r="I10" s="19">
        <v>4788.8999999999996</v>
      </c>
      <c r="J10" s="19">
        <v>121117.9</v>
      </c>
      <c r="K10" s="19">
        <v>6853.5</v>
      </c>
      <c r="L10" s="19">
        <v>170952.2</v>
      </c>
      <c r="M10" s="19">
        <v>3754.5</v>
      </c>
      <c r="N10" s="19">
        <v>94452</v>
      </c>
    </row>
    <row r="11" spans="2:14" x14ac:dyDescent="0.25">
      <c r="B11" s="18" t="s">
        <v>120</v>
      </c>
      <c r="C11" s="19">
        <v>297.8</v>
      </c>
      <c r="D11" s="19">
        <v>11406.8</v>
      </c>
      <c r="E11" s="19">
        <v>27958.6</v>
      </c>
      <c r="F11" s="19">
        <v>1146630.1000000001</v>
      </c>
      <c r="G11" s="19">
        <v>14489.6</v>
      </c>
      <c r="H11" s="19">
        <v>598432.30000000005</v>
      </c>
      <c r="I11" s="19">
        <v>16073.6</v>
      </c>
      <c r="J11" s="19">
        <v>659550.4</v>
      </c>
      <c r="K11" s="19">
        <v>15448.4</v>
      </c>
      <c r="L11" s="19">
        <v>620908</v>
      </c>
      <c r="M11" s="19">
        <v>8278.7999999999993</v>
      </c>
      <c r="N11" s="19">
        <v>329951.59999999998</v>
      </c>
    </row>
    <row r="12" spans="2:14" x14ac:dyDescent="0.25">
      <c r="B12" s="18" t="s">
        <v>121</v>
      </c>
      <c r="C12" s="19">
        <v>27.1</v>
      </c>
      <c r="D12" s="19">
        <v>1488.5</v>
      </c>
      <c r="E12" s="19">
        <v>24222.6</v>
      </c>
      <c r="F12" s="19">
        <v>1455331.2</v>
      </c>
      <c r="G12" s="19">
        <v>24119.3</v>
      </c>
      <c r="H12" s="19">
        <v>1498782.9</v>
      </c>
      <c r="I12" s="19">
        <v>24691.8</v>
      </c>
      <c r="J12" s="19">
        <v>1531797.8</v>
      </c>
      <c r="K12" s="19">
        <v>17157.2</v>
      </c>
      <c r="L12" s="19">
        <v>1063192.8</v>
      </c>
      <c r="M12" s="19">
        <v>6367.6</v>
      </c>
      <c r="N12" s="19">
        <v>390335.4</v>
      </c>
    </row>
    <row r="13" spans="2:14" x14ac:dyDescent="0.25">
      <c r="B13" s="18" t="s">
        <v>122</v>
      </c>
      <c r="C13" s="19">
        <v>0</v>
      </c>
      <c r="D13" s="19">
        <v>0</v>
      </c>
      <c r="E13" s="19">
        <v>7716.2</v>
      </c>
      <c r="F13" s="19">
        <v>660191.1</v>
      </c>
      <c r="G13" s="19">
        <v>18613.5</v>
      </c>
      <c r="H13" s="19">
        <v>1616375.1</v>
      </c>
      <c r="I13" s="19">
        <v>18693.099999999999</v>
      </c>
      <c r="J13" s="19">
        <v>1623683.8</v>
      </c>
      <c r="K13" s="19">
        <v>10752.2</v>
      </c>
      <c r="L13" s="19">
        <v>926770.6</v>
      </c>
      <c r="M13" s="19">
        <v>2991.5</v>
      </c>
      <c r="N13" s="19">
        <v>256192.9</v>
      </c>
    </row>
    <row r="14" spans="2:14" x14ac:dyDescent="0.25">
      <c r="B14" s="18" t="s">
        <v>123</v>
      </c>
      <c r="C14" s="19" t="s">
        <v>381</v>
      </c>
      <c r="D14" s="19" t="s">
        <v>381</v>
      </c>
      <c r="E14" s="19">
        <v>4229.3999999999996</v>
      </c>
      <c r="F14" s="19">
        <v>496963.6</v>
      </c>
      <c r="G14" s="19">
        <v>18316.900000000001</v>
      </c>
      <c r="H14" s="19">
        <v>2194792.2000000002</v>
      </c>
      <c r="I14" s="19">
        <v>19425.099999999999</v>
      </c>
      <c r="J14" s="19">
        <v>2340178.4</v>
      </c>
      <c r="K14" s="19">
        <v>7797.2</v>
      </c>
      <c r="L14" s="19">
        <v>928459.2</v>
      </c>
      <c r="M14" s="19">
        <v>1793.4</v>
      </c>
      <c r="N14" s="19">
        <v>212998.9</v>
      </c>
    </row>
    <row r="15" spans="2:14" x14ac:dyDescent="0.25">
      <c r="B15" s="18" t="s">
        <v>124</v>
      </c>
      <c r="C15" s="19" t="s">
        <v>381</v>
      </c>
      <c r="D15" s="19" t="s">
        <v>381</v>
      </c>
      <c r="E15" s="19">
        <v>928.9</v>
      </c>
      <c r="F15" s="19">
        <v>167210.6</v>
      </c>
      <c r="G15" s="19">
        <v>7503.6</v>
      </c>
      <c r="H15" s="19">
        <v>1378204.2</v>
      </c>
      <c r="I15" s="19">
        <v>9284.9</v>
      </c>
      <c r="J15" s="19">
        <v>1715967.8</v>
      </c>
      <c r="K15" s="19">
        <v>2775.9</v>
      </c>
      <c r="L15" s="19">
        <v>509924.8</v>
      </c>
      <c r="M15" s="19">
        <v>573.9</v>
      </c>
      <c r="N15" s="19">
        <v>104583.9</v>
      </c>
    </row>
    <row r="16" spans="2:14" x14ac:dyDescent="0.25">
      <c r="B16" s="18" t="s">
        <v>125</v>
      </c>
      <c r="C16" s="19">
        <v>0</v>
      </c>
      <c r="D16" s="19">
        <v>0</v>
      </c>
      <c r="E16" s="19">
        <v>118</v>
      </c>
      <c r="F16" s="19">
        <v>37223</v>
      </c>
      <c r="G16" s="19">
        <v>1641.9</v>
      </c>
      <c r="H16" s="19">
        <v>524203.5</v>
      </c>
      <c r="I16" s="19">
        <v>2545.4</v>
      </c>
      <c r="J16" s="19">
        <v>831652.3</v>
      </c>
      <c r="K16" s="19">
        <v>877.2</v>
      </c>
      <c r="L16" s="19">
        <v>288797.8</v>
      </c>
      <c r="M16" s="19">
        <v>175.8</v>
      </c>
      <c r="N16" s="19">
        <v>58463.5</v>
      </c>
    </row>
    <row r="17" spans="2:14" x14ac:dyDescent="0.25">
      <c r="B17" s="18" t="s">
        <v>126</v>
      </c>
      <c r="C17" s="19">
        <v>0</v>
      </c>
      <c r="D17" s="19">
        <v>0</v>
      </c>
      <c r="E17" s="19">
        <v>13.2</v>
      </c>
      <c r="F17" s="19">
        <v>8290.7999999999993</v>
      </c>
      <c r="G17" s="19">
        <v>217.3</v>
      </c>
      <c r="H17" s="19">
        <v>138211.5</v>
      </c>
      <c r="I17" s="19">
        <v>427.9</v>
      </c>
      <c r="J17" s="19">
        <v>279286.09999999998</v>
      </c>
      <c r="K17" s="19">
        <v>205.3</v>
      </c>
      <c r="L17" s="19">
        <v>133418.79999999999</v>
      </c>
      <c r="M17" s="19">
        <v>47</v>
      </c>
      <c r="N17" s="19">
        <v>30947.3</v>
      </c>
    </row>
    <row r="18" spans="2:14" x14ac:dyDescent="0.25">
      <c r="B18" s="18" t="s">
        <v>127</v>
      </c>
      <c r="C18" s="19">
        <v>0</v>
      </c>
      <c r="D18" s="19">
        <v>0</v>
      </c>
      <c r="E18" s="19">
        <v>4.2</v>
      </c>
      <c r="F18" s="19">
        <v>8531.4</v>
      </c>
      <c r="G18" s="19">
        <v>48.5</v>
      </c>
      <c r="H18" s="19">
        <v>107652.6</v>
      </c>
      <c r="I18" s="19">
        <v>99.9</v>
      </c>
      <c r="J18" s="19">
        <v>186222.4</v>
      </c>
      <c r="K18" s="19">
        <v>53.4</v>
      </c>
      <c r="L18" s="19">
        <v>100408.6</v>
      </c>
      <c r="M18" s="19">
        <v>12.6</v>
      </c>
      <c r="N18" s="19">
        <v>27065.9</v>
      </c>
    </row>
    <row r="19" spans="2:14" x14ac:dyDescent="0.25">
      <c r="B19" s="24" t="s">
        <v>128</v>
      </c>
      <c r="C19" s="25">
        <v>12832.4</v>
      </c>
      <c r="D19" s="25">
        <v>84249.5</v>
      </c>
      <c r="E19" s="25">
        <v>96943.7</v>
      </c>
      <c r="F19" s="25">
        <v>4357166.3</v>
      </c>
      <c r="G19" s="25">
        <v>95031.5</v>
      </c>
      <c r="H19" s="25">
        <v>8199716.0999999996</v>
      </c>
      <c r="I19" s="25">
        <v>105300.8</v>
      </c>
      <c r="J19" s="25">
        <v>9362258.4000000004</v>
      </c>
      <c r="K19" s="25">
        <v>68536.399999999994</v>
      </c>
      <c r="L19" s="25">
        <v>4817260.4000000004</v>
      </c>
      <c r="M19" s="25">
        <v>28068.3</v>
      </c>
      <c r="N19" s="25">
        <v>1531657.6</v>
      </c>
    </row>
    <row r="21" spans="2:14" x14ac:dyDescent="0.25">
      <c r="B21" s="48" t="s">
        <v>344</v>
      </c>
      <c r="C21" s="49"/>
      <c r="D21" s="49"/>
      <c r="E21" s="49"/>
      <c r="F21" s="49"/>
      <c r="G21" s="49"/>
      <c r="H21" s="49"/>
      <c r="I21" s="49"/>
      <c r="J21" s="49"/>
      <c r="K21" s="49"/>
      <c r="L21" s="49"/>
      <c r="M21" s="49"/>
      <c r="N21" s="49"/>
    </row>
    <row r="22" spans="2:14" x14ac:dyDescent="0.25">
      <c r="B22" s="48" t="s">
        <v>345</v>
      </c>
      <c r="C22" s="49"/>
      <c r="D22" s="49"/>
      <c r="E22" s="49"/>
      <c r="F22" s="49"/>
      <c r="G22" s="49"/>
      <c r="H22" s="49"/>
      <c r="I22" s="49"/>
      <c r="J22" s="49"/>
      <c r="K22" s="49"/>
      <c r="L22" s="49"/>
      <c r="M22" s="49"/>
      <c r="N22" s="49"/>
    </row>
    <row r="23" spans="2:14" x14ac:dyDescent="0.25">
      <c r="B23" s="48" t="s">
        <v>382</v>
      </c>
      <c r="C23" s="49"/>
      <c r="D23" s="49"/>
      <c r="E23" s="49"/>
      <c r="F23" s="49"/>
      <c r="G23" s="49"/>
      <c r="H23" s="49"/>
      <c r="I23" s="49"/>
      <c r="J23" s="49"/>
      <c r="K23" s="49"/>
      <c r="L23" s="49"/>
      <c r="M23" s="49"/>
      <c r="N23" s="49"/>
    </row>
  </sheetData>
  <mergeCells count="11">
    <mergeCell ref="B21:N21"/>
    <mergeCell ref="B22:N22"/>
    <mergeCell ref="B23:N23"/>
    <mergeCell ref="B4:B6"/>
    <mergeCell ref="C4:N4"/>
    <mergeCell ref="C5:D5"/>
    <mergeCell ref="E5:F5"/>
    <mergeCell ref="G5:H5"/>
    <mergeCell ref="I5:J5"/>
    <mergeCell ref="K5:L5"/>
    <mergeCell ref="M5:N5"/>
  </mergeCells>
  <pageMargins left="0.7" right="0.7" top="0.75" bottom="0.75" header="0.3" footer="0.3"/>
  <pageSetup paperSize="9" scale="50" fitToWidth="0"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E562"/>
  </sheetPr>
  <dimension ref="B1:N22"/>
  <sheetViews>
    <sheetView showGridLines="0" workbookViewId="0"/>
  </sheetViews>
  <sheetFormatPr baseColWidth="10" defaultRowHeight="13.2" x14ac:dyDescent="0.25"/>
  <cols>
    <col min="1" max="1" width="2.5546875" customWidth="1"/>
    <col min="2" max="2" width="16.6640625" customWidth="1"/>
    <col min="3" max="14" width="11.6640625" customWidth="1"/>
  </cols>
  <sheetData>
    <row r="1" spans="2:14" ht="17.399999999999999" x14ac:dyDescent="0.3">
      <c r="B1" s="3" t="s">
        <v>22</v>
      </c>
    </row>
    <row r="4" spans="2:14" x14ac:dyDescent="0.25">
      <c r="B4" s="50" t="s">
        <v>181</v>
      </c>
      <c r="C4" s="44" t="s">
        <v>379</v>
      </c>
      <c r="D4" s="44" t="s">
        <v>379</v>
      </c>
      <c r="E4" s="44" t="s">
        <v>379</v>
      </c>
      <c r="F4" s="44" t="s">
        <v>379</v>
      </c>
      <c r="G4" s="44" t="s">
        <v>379</v>
      </c>
      <c r="H4" s="44" t="s">
        <v>379</v>
      </c>
      <c r="I4" s="44" t="s">
        <v>379</v>
      </c>
      <c r="J4" s="44" t="s">
        <v>379</v>
      </c>
      <c r="K4" s="44" t="s">
        <v>379</v>
      </c>
      <c r="L4" s="44" t="s">
        <v>379</v>
      </c>
      <c r="M4" s="44" t="s">
        <v>379</v>
      </c>
      <c r="N4" s="44" t="s">
        <v>379</v>
      </c>
    </row>
    <row r="5" spans="2:14" ht="13.95" customHeight="1" x14ac:dyDescent="0.25">
      <c r="B5" s="50" t="s">
        <v>181</v>
      </c>
      <c r="C5" s="44" t="s">
        <v>334</v>
      </c>
      <c r="D5" s="44" t="s">
        <v>334</v>
      </c>
      <c r="E5" s="44" t="s">
        <v>335</v>
      </c>
      <c r="F5" s="44" t="s">
        <v>335</v>
      </c>
      <c r="G5" s="44" t="s">
        <v>336</v>
      </c>
      <c r="H5" s="44" t="s">
        <v>336</v>
      </c>
      <c r="I5" s="44" t="s">
        <v>337</v>
      </c>
      <c r="J5" s="44" t="s">
        <v>337</v>
      </c>
      <c r="K5" s="44" t="s">
        <v>338</v>
      </c>
      <c r="L5" s="44" t="s">
        <v>338</v>
      </c>
      <c r="M5" s="44" t="s">
        <v>339</v>
      </c>
      <c r="N5" s="44" t="s">
        <v>339</v>
      </c>
    </row>
    <row r="6" spans="2:14" ht="42" customHeight="1" x14ac:dyDescent="0.25">
      <c r="B6" s="50" t="s">
        <v>181</v>
      </c>
      <c r="C6" s="17" t="s">
        <v>380</v>
      </c>
      <c r="D6" s="17" t="s">
        <v>377</v>
      </c>
      <c r="E6" s="17" t="s">
        <v>380</v>
      </c>
      <c r="F6" s="17" t="s">
        <v>377</v>
      </c>
      <c r="G6" s="17" t="s">
        <v>380</v>
      </c>
      <c r="H6" s="17" t="s">
        <v>377</v>
      </c>
      <c r="I6" s="17" t="s">
        <v>380</v>
      </c>
      <c r="J6" s="17" t="s">
        <v>377</v>
      </c>
      <c r="K6" s="17" t="s">
        <v>380</v>
      </c>
      <c r="L6" s="17" t="s">
        <v>377</v>
      </c>
      <c r="M6" s="17" t="s">
        <v>380</v>
      </c>
      <c r="N6" s="17" t="s">
        <v>377</v>
      </c>
    </row>
    <row r="7" spans="2:14" x14ac:dyDescent="0.25">
      <c r="B7" s="18">
        <v>0</v>
      </c>
      <c r="C7" s="19">
        <v>2030.2</v>
      </c>
      <c r="D7" s="19">
        <v>0</v>
      </c>
      <c r="E7" s="19">
        <v>18200</v>
      </c>
      <c r="F7" s="19">
        <v>0</v>
      </c>
      <c r="G7" s="19">
        <v>30108.400000000001</v>
      </c>
      <c r="H7" s="19">
        <v>0</v>
      </c>
      <c r="I7" s="19">
        <v>21236.1</v>
      </c>
      <c r="J7" s="19">
        <v>0</v>
      </c>
      <c r="K7" s="19">
        <v>3830.8</v>
      </c>
      <c r="L7" s="19">
        <v>0</v>
      </c>
      <c r="M7" s="19">
        <v>714</v>
      </c>
      <c r="N7" s="19">
        <v>0</v>
      </c>
    </row>
    <row r="8" spans="2:14" x14ac:dyDescent="0.25">
      <c r="B8" s="18" t="s">
        <v>182</v>
      </c>
      <c r="C8" s="19">
        <v>8854.7999999999993</v>
      </c>
      <c r="D8" s="19">
        <v>65734.483999999997</v>
      </c>
      <c r="E8" s="19">
        <v>42184</v>
      </c>
      <c r="F8" s="19">
        <v>373835.09399999998</v>
      </c>
      <c r="G8" s="19">
        <v>21312.2</v>
      </c>
      <c r="H8" s="19">
        <v>191659.81400000001</v>
      </c>
      <c r="I8" s="19">
        <v>16042.8</v>
      </c>
      <c r="J8" s="19">
        <v>143430.10399999999</v>
      </c>
      <c r="K8" s="19">
        <v>6809.8</v>
      </c>
      <c r="L8" s="19">
        <v>54702.014999999999</v>
      </c>
      <c r="M8" s="19">
        <v>2927.6</v>
      </c>
      <c r="N8" s="19">
        <v>26904.094000000001</v>
      </c>
    </row>
    <row r="9" spans="2:14" x14ac:dyDescent="0.25">
      <c r="B9" s="18" t="s">
        <v>183</v>
      </c>
      <c r="C9" s="19">
        <v>1391.6</v>
      </c>
      <c r="D9" s="19">
        <v>48184.88</v>
      </c>
      <c r="E9" s="19">
        <v>14317.6</v>
      </c>
      <c r="F9" s="19">
        <v>514972.46799999999</v>
      </c>
      <c r="G9" s="19">
        <v>8175.4</v>
      </c>
      <c r="H9" s="19">
        <v>296840.28700000001</v>
      </c>
      <c r="I9" s="19">
        <v>6911.1</v>
      </c>
      <c r="J9" s="19">
        <v>252668.239</v>
      </c>
      <c r="K9" s="19">
        <v>2877.1</v>
      </c>
      <c r="L9" s="19">
        <v>105727.834</v>
      </c>
      <c r="M9" s="19">
        <v>1572.3</v>
      </c>
      <c r="N9" s="19">
        <v>57494.794999999998</v>
      </c>
    </row>
    <row r="10" spans="2:14" x14ac:dyDescent="0.25">
      <c r="B10" s="18" t="s">
        <v>184</v>
      </c>
      <c r="C10" s="19">
        <v>468.1</v>
      </c>
      <c r="D10" s="19">
        <v>30847.46</v>
      </c>
      <c r="E10" s="19">
        <v>12231.4</v>
      </c>
      <c r="F10" s="19">
        <v>863271.97</v>
      </c>
      <c r="G10" s="19">
        <v>9875.6</v>
      </c>
      <c r="H10" s="19">
        <v>718107.45299999998</v>
      </c>
      <c r="I10" s="19">
        <v>10102.700000000001</v>
      </c>
      <c r="J10" s="19">
        <v>741531.68500000006</v>
      </c>
      <c r="K10" s="19">
        <v>4860.3</v>
      </c>
      <c r="L10" s="19">
        <v>360617.80300000001</v>
      </c>
      <c r="M10" s="19">
        <v>2086.6</v>
      </c>
      <c r="N10" s="19">
        <v>153527.54500000001</v>
      </c>
    </row>
    <row r="11" spans="2:14" x14ac:dyDescent="0.25">
      <c r="B11" s="18" t="s">
        <v>185</v>
      </c>
      <c r="C11" s="19">
        <v>66.8</v>
      </c>
      <c r="D11" s="19">
        <v>9273.5709999999999</v>
      </c>
      <c r="E11" s="19">
        <v>7682.5</v>
      </c>
      <c r="F11" s="19">
        <v>1148772.1299999999</v>
      </c>
      <c r="G11" s="19">
        <v>12803.9</v>
      </c>
      <c r="H11" s="19">
        <v>2070213.9110000001</v>
      </c>
      <c r="I11" s="19">
        <v>17524</v>
      </c>
      <c r="J11" s="19">
        <v>2901374.9360000002</v>
      </c>
      <c r="K11" s="19">
        <v>11012.4</v>
      </c>
      <c r="L11" s="19">
        <v>1883495.42</v>
      </c>
      <c r="M11" s="19">
        <v>3973</v>
      </c>
      <c r="N11" s="19">
        <v>684512.19700000004</v>
      </c>
    </row>
    <row r="12" spans="2:14" x14ac:dyDescent="0.25">
      <c r="B12" s="18" t="s">
        <v>186</v>
      </c>
      <c r="C12" s="19">
        <v>14.8</v>
      </c>
      <c r="D12" s="19">
        <v>5318.7489999999998</v>
      </c>
      <c r="E12" s="19">
        <v>1634.8</v>
      </c>
      <c r="F12" s="19">
        <v>551675.51599999995</v>
      </c>
      <c r="G12" s="19">
        <v>6936.2</v>
      </c>
      <c r="H12" s="19">
        <v>2436952.7390000001</v>
      </c>
      <c r="I12" s="19">
        <v>13755.5</v>
      </c>
      <c r="J12" s="19">
        <v>4950104.4210000001</v>
      </c>
      <c r="K12" s="19">
        <v>12913.9</v>
      </c>
      <c r="L12" s="19">
        <v>4731069.9239999996</v>
      </c>
      <c r="M12" s="19">
        <v>5172.7</v>
      </c>
      <c r="N12" s="19">
        <v>1910560.9680000001</v>
      </c>
    </row>
    <row r="13" spans="2:14" x14ac:dyDescent="0.25">
      <c r="B13" s="18" t="s">
        <v>187</v>
      </c>
      <c r="C13" s="19" t="s">
        <v>381</v>
      </c>
      <c r="D13" s="19" t="s">
        <v>381</v>
      </c>
      <c r="E13" s="19">
        <v>331.1</v>
      </c>
      <c r="F13" s="19">
        <v>197472.992</v>
      </c>
      <c r="G13" s="19">
        <v>2545.9</v>
      </c>
      <c r="H13" s="19">
        <v>1545027.889</v>
      </c>
      <c r="I13" s="19">
        <v>6942.3</v>
      </c>
      <c r="J13" s="19">
        <v>4253506.6239999998</v>
      </c>
      <c r="K13" s="19">
        <v>8383.6</v>
      </c>
      <c r="L13" s="19">
        <v>5156749.983</v>
      </c>
      <c r="M13" s="19">
        <v>3776.2</v>
      </c>
      <c r="N13" s="19">
        <v>2329748.02</v>
      </c>
    </row>
    <row r="14" spans="2:14" x14ac:dyDescent="0.25">
      <c r="B14" s="18" t="s">
        <v>188</v>
      </c>
      <c r="C14" s="19" t="s">
        <v>381</v>
      </c>
      <c r="D14" s="19" t="s">
        <v>381</v>
      </c>
      <c r="E14" s="19">
        <v>128.6</v>
      </c>
      <c r="F14" s="19">
        <v>109477.70699999999</v>
      </c>
      <c r="G14" s="19">
        <v>1169.7</v>
      </c>
      <c r="H14" s="19">
        <v>1009890.586</v>
      </c>
      <c r="I14" s="19">
        <v>3949</v>
      </c>
      <c r="J14" s="19">
        <v>3404741.503</v>
      </c>
      <c r="K14" s="19">
        <v>5240.8999999999996</v>
      </c>
      <c r="L14" s="19">
        <v>4531379.2520000003</v>
      </c>
      <c r="M14" s="19">
        <v>2416.8000000000002</v>
      </c>
      <c r="N14" s="19">
        <v>2096763.554</v>
      </c>
    </row>
    <row r="15" spans="2:14" x14ac:dyDescent="0.25">
      <c r="B15" s="18" t="s">
        <v>189</v>
      </c>
      <c r="C15" s="19" t="s">
        <v>381</v>
      </c>
      <c r="D15" s="19" t="s">
        <v>381</v>
      </c>
      <c r="E15" s="19">
        <v>212.7</v>
      </c>
      <c r="F15" s="19">
        <v>379001.54499999998</v>
      </c>
      <c r="G15" s="19">
        <v>1921</v>
      </c>
      <c r="H15" s="19">
        <v>3420179.139</v>
      </c>
      <c r="I15" s="19">
        <v>8099.4</v>
      </c>
      <c r="J15" s="19">
        <v>14865884.015000001</v>
      </c>
      <c r="K15" s="19">
        <v>11576.2</v>
      </c>
      <c r="L15" s="19">
        <v>21510322.949000001</v>
      </c>
      <c r="M15" s="19">
        <v>5023.8</v>
      </c>
      <c r="N15" s="19">
        <v>9283023.6180000007</v>
      </c>
    </row>
    <row r="16" spans="2:14" x14ac:dyDescent="0.25">
      <c r="B16" s="18" t="s">
        <v>190</v>
      </c>
      <c r="C16" s="19">
        <v>0</v>
      </c>
      <c r="D16" s="19">
        <v>0</v>
      </c>
      <c r="E16" s="19">
        <v>11.6</v>
      </c>
      <c r="F16" s="19">
        <v>80599.865000000005</v>
      </c>
      <c r="G16" s="19">
        <v>108.3</v>
      </c>
      <c r="H16" s="19">
        <v>733953.09699999995</v>
      </c>
      <c r="I16" s="19">
        <v>491</v>
      </c>
      <c r="J16" s="19">
        <v>3338499.17</v>
      </c>
      <c r="K16" s="19">
        <v>691</v>
      </c>
      <c r="L16" s="19">
        <v>4675510.5360000003</v>
      </c>
      <c r="M16" s="19">
        <v>278.60000000000002</v>
      </c>
      <c r="N16" s="19">
        <v>1889882.463</v>
      </c>
    </row>
    <row r="17" spans="2:14" x14ac:dyDescent="0.25">
      <c r="B17" s="18" t="s">
        <v>191</v>
      </c>
      <c r="C17" s="19" t="s">
        <v>381</v>
      </c>
      <c r="D17" s="19" t="s">
        <v>381</v>
      </c>
      <c r="E17" s="19">
        <v>9.6</v>
      </c>
      <c r="F17" s="19">
        <v>282496.08899999998</v>
      </c>
      <c r="G17" s="19">
        <v>74.900000000000006</v>
      </c>
      <c r="H17" s="19">
        <v>2626807.3160000001</v>
      </c>
      <c r="I17" s="19">
        <v>246.8</v>
      </c>
      <c r="J17" s="19">
        <v>5387087.1229999997</v>
      </c>
      <c r="K17" s="19">
        <v>340.3</v>
      </c>
      <c r="L17" s="19">
        <v>7668403.1189999999</v>
      </c>
      <c r="M17" s="19">
        <v>126.6</v>
      </c>
      <c r="N17" s="19">
        <v>4491016.4160000002</v>
      </c>
    </row>
    <row r="18" spans="2:14" x14ac:dyDescent="0.25">
      <c r="B18" s="24" t="s">
        <v>128</v>
      </c>
      <c r="C18" s="25">
        <v>12832.5</v>
      </c>
      <c r="D18" s="25">
        <v>176693.47700000001</v>
      </c>
      <c r="E18" s="25">
        <v>96943.9</v>
      </c>
      <c r="F18" s="25">
        <v>4501575.3760000002</v>
      </c>
      <c r="G18" s="25">
        <v>95031.5</v>
      </c>
      <c r="H18" s="25">
        <v>15049632.231000001</v>
      </c>
      <c r="I18" s="25">
        <v>105300.7</v>
      </c>
      <c r="J18" s="25">
        <v>40238827.82</v>
      </c>
      <c r="K18" s="25">
        <v>68536.3</v>
      </c>
      <c r="L18" s="25">
        <v>50677978.835000001</v>
      </c>
      <c r="M18" s="25">
        <v>28068.2</v>
      </c>
      <c r="N18" s="25">
        <v>22923433.670000002</v>
      </c>
    </row>
    <row r="20" spans="2:14" x14ac:dyDescent="0.25">
      <c r="B20" s="48" t="s">
        <v>344</v>
      </c>
      <c r="C20" s="49"/>
      <c r="D20" s="49"/>
      <c r="E20" s="49"/>
      <c r="F20" s="49"/>
      <c r="G20" s="49"/>
      <c r="H20" s="49"/>
      <c r="I20" s="49"/>
      <c r="J20" s="49"/>
      <c r="K20" s="49"/>
      <c r="L20" s="49"/>
      <c r="M20" s="49"/>
      <c r="N20" s="49"/>
    </row>
    <row r="21" spans="2:14" x14ac:dyDescent="0.25">
      <c r="B21" s="48" t="s">
        <v>345</v>
      </c>
      <c r="C21" s="49"/>
      <c r="D21" s="49"/>
      <c r="E21" s="49"/>
      <c r="F21" s="49"/>
      <c r="G21" s="49"/>
      <c r="H21" s="49"/>
      <c r="I21" s="49"/>
      <c r="J21" s="49"/>
      <c r="K21" s="49"/>
      <c r="L21" s="49"/>
      <c r="M21" s="49"/>
      <c r="N21" s="49"/>
    </row>
    <row r="22" spans="2:14" x14ac:dyDescent="0.25">
      <c r="B22" s="48" t="s">
        <v>382</v>
      </c>
      <c r="C22" s="49"/>
      <c r="D22" s="49"/>
      <c r="E22" s="49"/>
      <c r="F22" s="49"/>
      <c r="G22" s="49"/>
      <c r="H22" s="49"/>
      <c r="I22" s="49"/>
      <c r="J22" s="49"/>
      <c r="K22" s="49"/>
      <c r="L22" s="49"/>
      <c r="M22" s="49"/>
      <c r="N22" s="49"/>
    </row>
  </sheetData>
  <mergeCells count="11">
    <mergeCell ref="B20:N20"/>
    <mergeCell ref="B21:N21"/>
    <mergeCell ref="B22:N22"/>
    <mergeCell ref="B4:B6"/>
    <mergeCell ref="C4:N4"/>
    <mergeCell ref="C5:D5"/>
    <mergeCell ref="E5:F5"/>
    <mergeCell ref="G5:H5"/>
    <mergeCell ref="I5:J5"/>
    <mergeCell ref="K5:L5"/>
    <mergeCell ref="M5:N5"/>
  </mergeCells>
  <pageMargins left="0.7" right="0.7" top="0.75" bottom="0.75" header="0.3" footer="0.3"/>
  <pageSetup paperSize="9" scale="50" fitToWidth="0" fitToHeight="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E562"/>
  </sheetPr>
  <dimension ref="B1:L24"/>
  <sheetViews>
    <sheetView showGridLines="0" workbookViewId="0"/>
  </sheetViews>
  <sheetFormatPr baseColWidth="10" defaultRowHeight="13.2" x14ac:dyDescent="0.25"/>
  <cols>
    <col min="1" max="1" width="2.5546875" customWidth="1"/>
    <col min="2" max="2" width="17" customWidth="1"/>
    <col min="3" max="12" width="12.6640625" customWidth="1"/>
  </cols>
  <sheetData>
    <row r="1" spans="2:12" ht="17.399999999999999" x14ac:dyDescent="0.3">
      <c r="B1" s="3" t="s">
        <v>23</v>
      </c>
    </row>
    <row r="4" spans="2:12" ht="27.9" customHeight="1" x14ac:dyDescent="0.25">
      <c r="B4" s="50" t="s">
        <v>108</v>
      </c>
      <c r="C4" s="44" t="s">
        <v>383</v>
      </c>
      <c r="D4" s="44" t="s">
        <v>383</v>
      </c>
      <c r="E4" s="44" t="s">
        <v>384</v>
      </c>
      <c r="F4" s="44" t="s">
        <v>384</v>
      </c>
      <c r="G4" s="44" t="s">
        <v>385</v>
      </c>
      <c r="H4" s="44" t="s">
        <v>385</v>
      </c>
      <c r="I4" s="44" t="s">
        <v>386</v>
      </c>
      <c r="J4" s="44" t="s">
        <v>386</v>
      </c>
      <c r="K4" s="44" t="s">
        <v>387</v>
      </c>
      <c r="L4" s="44" t="s">
        <v>387</v>
      </c>
    </row>
    <row r="5" spans="2:12" ht="42" customHeight="1" x14ac:dyDescent="0.25">
      <c r="B5" s="50" t="s">
        <v>108</v>
      </c>
      <c r="C5" s="17" t="s">
        <v>109</v>
      </c>
      <c r="D5" s="17" t="s">
        <v>388</v>
      </c>
      <c r="E5" s="17" t="s">
        <v>109</v>
      </c>
      <c r="F5" s="17" t="s">
        <v>388</v>
      </c>
      <c r="G5" s="17" t="s">
        <v>109</v>
      </c>
      <c r="H5" s="17" t="s">
        <v>388</v>
      </c>
      <c r="I5" s="17" t="s">
        <v>109</v>
      </c>
      <c r="J5" s="17" t="s">
        <v>388</v>
      </c>
      <c r="K5" s="17" t="s">
        <v>109</v>
      </c>
      <c r="L5" s="17" t="s">
        <v>388</v>
      </c>
    </row>
    <row r="6" spans="2:12" x14ac:dyDescent="0.25">
      <c r="B6" s="18">
        <v>0</v>
      </c>
      <c r="C6" s="19">
        <v>207.9</v>
      </c>
      <c r="D6" s="19">
        <v>0</v>
      </c>
      <c r="E6" s="19">
        <v>6124</v>
      </c>
      <c r="F6" s="19">
        <v>0</v>
      </c>
      <c r="G6" s="19">
        <v>4757.8999999999996</v>
      </c>
      <c r="H6" s="19">
        <v>0</v>
      </c>
      <c r="I6" s="19">
        <v>294.2</v>
      </c>
      <c r="J6" s="19">
        <v>0</v>
      </c>
      <c r="K6" s="19">
        <v>7697.9</v>
      </c>
      <c r="L6" s="19">
        <v>0</v>
      </c>
    </row>
    <row r="7" spans="2:12" x14ac:dyDescent="0.25">
      <c r="B7" s="18" t="s">
        <v>117</v>
      </c>
      <c r="C7" s="19">
        <v>460.8</v>
      </c>
      <c r="D7" s="19">
        <v>2433.5770000000002</v>
      </c>
      <c r="E7" s="19">
        <v>14739.1</v>
      </c>
      <c r="F7" s="19">
        <v>70716.941999999995</v>
      </c>
      <c r="G7" s="19">
        <v>3931.6</v>
      </c>
      <c r="H7" s="19">
        <v>22421.981</v>
      </c>
      <c r="I7" s="19">
        <v>485.9</v>
      </c>
      <c r="J7" s="19">
        <v>2787.9929999999999</v>
      </c>
      <c r="K7" s="19">
        <v>604.29999999999995</v>
      </c>
      <c r="L7" s="19">
        <v>2771.7190000000001</v>
      </c>
    </row>
    <row r="8" spans="2:12" x14ac:dyDescent="0.25">
      <c r="B8" s="18" t="s">
        <v>118</v>
      </c>
      <c r="C8" s="19">
        <v>575.6</v>
      </c>
      <c r="D8" s="19">
        <v>8783.6790000000001</v>
      </c>
      <c r="E8" s="19">
        <v>10151.5</v>
      </c>
      <c r="F8" s="19">
        <v>152997.111</v>
      </c>
      <c r="G8" s="19">
        <v>9861.7000000000007</v>
      </c>
      <c r="H8" s="19">
        <v>153833.476</v>
      </c>
      <c r="I8" s="19">
        <v>1000</v>
      </c>
      <c r="J8" s="19">
        <v>15726.543</v>
      </c>
      <c r="K8" s="19">
        <v>387.4</v>
      </c>
      <c r="L8" s="19">
        <v>5687.3320000000003</v>
      </c>
    </row>
    <row r="9" spans="2:12" x14ac:dyDescent="0.25">
      <c r="B9" s="18" t="s">
        <v>119</v>
      </c>
      <c r="C9" s="19">
        <v>868.4</v>
      </c>
      <c r="D9" s="19">
        <v>22031.312000000002</v>
      </c>
      <c r="E9" s="19">
        <v>13470.1</v>
      </c>
      <c r="F9" s="19">
        <v>339666.29</v>
      </c>
      <c r="G9" s="19">
        <v>12517.8</v>
      </c>
      <c r="H9" s="19">
        <v>312227.446</v>
      </c>
      <c r="I9" s="19">
        <v>1276.9000000000001</v>
      </c>
      <c r="J9" s="19">
        <v>32035.688999999998</v>
      </c>
      <c r="K9" s="19">
        <v>280</v>
      </c>
      <c r="L9" s="19">
        <v>6900.6670000000004</v>
      </c>
    </row>
    <row r="10" spans="2:12" x14ac:dyDescent="0.25">
      <c r="B10" s="18" t="s">
        <v>120</v>
      </c>
      <c r="C10" s="19">
        <v>2003.9</v>
      </c>
      <c r="D10" s="19">
        <v>80239.709000000003</v>
      </c>
      <c r="E10" s="19">
        <v>51395.1</v>
      </c>
      <c r="F10" s="19">
        <v>2122955.031</v>
      </c>
      <c r="G10" s="19">
        <v>25972.3</v>
      </c>
      <c r="H10" s="19">
        <v>1036645.643</v>
      </c>
      <c r="I10" s="19">
        <v>2726.8</v>
      </c>
      <c r="J10" s="19">
        <v>109153.92</v>
      </c>
      <c r="K10" s="19">
        <v>448.7</v>
      </c>
      <c r="L10" s="19">
        <v>17884.838</v>
      </c>
    </row>
    <row r="11" spans="2:12" x14ac:dyDescent="0.25">
      <c r="B11" s="18" t="s">
        <v>121</v>
      </c>
      <c r="C11" s="19">
        <v>2403.8000000000002</v>
      </c>
      <c r="D11" s="19">
        <v>149100.41500000001</v>
      </c>
      <c r="E11" s="19">
        <v>67497.7</v>
      </c>
      <c r="F11" s="19">
        <v>4147580.24</v>
      </c>
      <c r="G11" s="19">
        <v>23648.400000000001</v>
      </c>
      <c r="H11" s="19">
        <v>1457572.5689999999</v>
      </c>
      <c r="I11" s="19">
        <v>2692.6</v>
      </c>
      <c r="J11" s="19">
        <v>165577.64600000001</v>
      </c>
      <c r="K11" s="19">
        <v>343</v>
      </c>
      <c r="L11" s="19">
        <v>21097.696</v>
      </c>
    </row>
    <row r="12" spans="2:12" x14ac:dyDescent="0.25">
      <c r="B12" s="18" t="s">
        <v>122</v>
      </c>
      <c r="C12" s="19">
        <v>1752.5</v>
      </c>
      <c r="D12" s="19">
        <v>152055.49600000001</v>
      </c>
      <c r="E12" s="19">
        <v>41972.2</v>
      </c>
      <c r="F12" s="19">
        <v>3638001.5720000002</v>
      </c>
      <c r="G12" s="19">
        <v>13136.8</v>
      </c>
      <c r="H12" s="19">
        <v>1128712.8359999999</v>
      </c>
      <c r="I12" s="19">
        <v>1735.7</v>
      </c>
      <c r="J12" s="19">
        <v>149896.66</v>
      </c>
      <c r="K12" s="19">
        <v>169.4</v>
      </c>
      <c r="L12" s="19">
        <v>14547.018</v>
      </c>
    </row>
    <row r="13" spans="2:12" x14ac:dyDescent="0.25">
      <c r="B13" s="18" t="s">
        <v>123</v>
      </c>
      <c r="C13" s="19">
        <v>2019.5</v>
      </c>
      <c r="D13" s="19">
        <v>245162.43700000001</v>
      </c>
      <c r="E13" s="19">
        <v>39721.300000000003</v>
      </c>
      <c r="F13" s="19">
        <v>4763129.4720000001</v>
      </c>
      <c r="G13" s="19">
        <v>8236.7000000000007</v>
      </c>
      <c r="H13" s="19">
        <v>975295.77599999995</v>
      </c>
      <c r="I13" s="19">
        <v>1414.3</v>
      </c>
      <c r="J13" s="19">
        <v>169128.701</v>
      </c>
      <c r="K13" s="19">
        <v>173.3</v>
      </c>
      <c r="L13" s="19">
        <v>20989.162</v>
      </c>
    </row>
    <row r="14" spans="2:12" x14ac:dyDescent="0.25">
      <c r="B14" s="18" t="s">
        <v>124</v>
      </c>
      <c r="C14" s="19">
        <v>1179.5</v>
      </c>
      <c r="D14" s="19">
        <v>221626.62</v>
      </c>
      <c r="E14" s="19">
        <v>16910.8</v>
      </c>
      <c r="F14" s="19">
        <v>3114024.625</v>
      </c>
      <c r="G14" s="19">
        <v>2288.4</v>
      </c>
      <c r="H14" s="19">
        <v>414265.01799999998</v>
      </c>
      <c r="I14" s="19">
        <v>600</v>
      </c>
      <c r="J14" s="19">
        <v>109566.636</v>
      </c>
      <c r="K14" s="19">
        <v>89.8</v>
      </c>
      <c r="L14" s="19">
        <v>16700.924999999999</v>
      </c>
    </row>
    <row r="15" spans="2:12" x14ac:dyDescent="0.25">
      <c r="B15" s="18" t="s">
        <v>125</v>
      </c>
      <c r="C15" s="19">
        <v>528.29999999999995</v>
      </c>
      <c r="D15" s="19">
        <v>175658.916</v>
      </c>
      <c r="E15" s="19">
        <v>4144</v>
      </c>
      <c r="F15" s="19">
        <v>1343076.483</v>
      </c>
      <c r="G15" s="19">
        <v>498.6</v>
      </c>
      <c r="H15" s="19">
        <v>159588.89000000001</v>
      </c>
      <c r="I15" s="19">
        <v>148.9</v>
      </c>
      <c r="J15" s="19">
        <v>48856.906999999999</v>
      </c>
      <c r="K15" s="19">
        <v>38.5</v>
      </c>
      <c r="L15" s="19">
        <v>13158.975</v>
      </c>
    </row>
    <row r="16" spans="2:12" x14ac:dyDescent="0.25">
      <c r="B16" s="18" t="s">
        <v>126</v>
      </c>
      <c r="C16" s="19">
        <v>124.1</v>
      </c>
      <c r="D16" s="19">
        <v>79699.357000000004</v>
      </c>
      <c r="E16" s="19">
        <v>655</v>
      </c>
      <c r="F16" s="19">
        <v>424788.17300000001</v>
      </c>
      <c r="G16" s="19">
        <v>92.6</v>
      </c>
      <c r="H16" s="19">
        <v>61689.129000000001</v>
      </c>
      <c r="I16" s="19">
        <v>30.1</v>
      </c>
      <c r="J16" s="19">
        <v>18857.645</v>
      </c>
      <c r="K16" s="19" t="s">
        <v>381</v>
      </c>
      <c r="L16" s="19" t="s">
        <v>381</v>
      </c>
    </row>
    <row r="17" spans="2:12" x14ac:dyDescent="0.25">
      <c r="B17" s="18" t="s">
        <v>127</v>
      </c>
      <c r="C17" s="19">
        <v>28.4</v>
      </c>
      <c r="D17" s="19">
        <v>57926.538999999997</v>
      </c>
      <c r="E17" s="19">
        <v>158.30000000000001</v>
      </c>
      <c r="F17" s="19">
        <v>300124.28000000003</v>
      </c>
      <c r="G17" s="19">
        <v>24.3</v>
      </c>
      <c r="H17" s="19">
        <v>44026.516000000003</v>
      </c>
      <c r="I17" s="19">
        <v>4.4000000000000004</v>
      </c>
      <c r="J17" s="19">
        <v>21428.3</v>
      </c>
      <c r="K17" s="19" t="s">
        <v>381</v>
      </c>
      <c r="L17" s="19" t="s">
        <v>381</v>
      </c>
    </row>
    <row r="18" spans="2:12" x14ac:dyDescent="0.25">
      <c r="B18" s="24" t="s">
        <v>128</v>
      </c>
      <c r="C18" s="25">
        <v>12152.7</v>
      </c>
      <c r="D18" s="25">
        <v>1194718.057</v>
      </c>
      <c r="E18" s="25">
        <v>266939.09999999998</v>
      </c>
      <c r="F18" s="25">
        <v>20417060.219000001</v>
      </c>
      <c r="G18" s="25">
        <v>104967.1</v>
      </c>
      <c r="H18" s="25">
        <v>5766279.2800000003</v>
      </c>
      <c r="I18" s="25">
        <v>12409.8</v>
      </c>
      <c r="J18" s="25">
        <v>843016.64</v>
      </c>
      <c r="K18" s="25">
        <v>10244.299999999999</v>
      </c>
      <c r="L18" s="25">
        <v>131233.704</v>
      </c>
    </row>
    <row r="20" spans="2:12" x14ac:dyDescent="0.25">
      <c r="B20" s="48" t="s">
        <v>60</v>
      </c>
      <c r="C20" s="49"/>
      <c r="D20" s="49"/>
      <c r="E20" s="49"/>
      <c r="F20" s="49"/>
      <c r="G20" s="49"/>
      <c r="H20" s="49"/>
      <c r="I20" s="49"/>
      <c r="J20" s="49"/>
      <c r="K20" s="49"/>
      <c r="L20" s="49"/>
    </row>
    <row r="21" spans="2:12" ht="26.4" customHeight="1" x14ac:dyDescent="0.25">
      <c r="B21" s="48" t="s">
        <v>389</v>
      </c>
      <c r="C21" s="49"/>
      <c r="D21" s="49"/>
      <c r="E21" s="49"/>
      <c r="F21" s="49"/>
      <c r="G21" s="49"/>
      <c r="H21" s="49"/>
      <c r="I21" s="49"/>
      <c r="J21" s="49"/>
      <c r="K21" s="49"/>
      <c r="L21" s="49"/>
    </row>
    <row r="22" spans="2:12" ht="26.4" customHeight="1" x14ac:dyDescent="0.25">
      <c r="B22" s="48" t="s">
        <v>390</v>
      </c>
      <c r="C22" s="49"/>
      <c r="D22" s="49"/>
      <c r="E22" s="49"/>
      <c r="F22" s="49"/>
      <c r="G22" s="49"/>
      <c r="H22" s="49"/>
      <c r="I22" s="49"/>
      <c r="J22" s="49"/>
      <c r="K22" s="49"/>
      <c r="L22" s="49"/>
    </row>
    <row r="23" spans="2:12" x14ac:dyDescent="0.25">
      <c r="B23" s="48" t="s">
        <v>391</v>
      </c>
      <c r="C23" s="49"/>
      <c r="D23" s="49"/>
      <c r="E23" s="49"/>
      <c r="F23" s="49"/>
      <c r="G23" s="49"/>
      <c r="H23" s="49"/>
      <c r="I23" s="49"/>
      <c r="J23" s="49"/>
      <c r="K23" s="49"/>
      <c r="L23" s="49"/>
    </row>
    <row r="24" spans="2:12" x14ac:dyDescent="0.25">
      <c r="B24" s="48" t="s">
        <v>382</v>
      </c>
      <c r="C24" s="49"/>
      <c r="D24" s="49"/>
      <c r="E24" s="49"/>
      <c r="F24" s="49"/>
      <c r="G24" s="49"/>
      <c r="H24" s="49"/>
      <c r="I24" s="49"/>
      <c r="J24" s="49"/>
      <c r="K24" s="49"/>
      <c r="L24" s="49"/>
    </row>
  </sheetData>
  <mergeCells count="11">
    <mergeCell ref="B24:L24"/>
    <mergeCell ref="K4:L4"/>
    <mergeCell ref="B20:L20"/>
    <mergeCell ref="B21:L21"/>
    <mergeCell ref="B22:L22"/>
    <mergeCell ref="B23:L23"/>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E562"/>
  </sheetPr>
  <dimension ref="B1:L22"/>
  <sheetViews>
    <sheetView showGridLines="0" workbookViewId="0"/>
  </sheetViews>
  <sheetFormatPr baseColWidth="10" defaultRowHeight="13.2" x14ac:dyDescent="0.25"/>
  <cols>
    <col min="1" max="1" width="2.5546875" customWidth="1"/>
    <col min="2" max="2" width="16.6640625" customWidth="1"/>
    <col min="3" max="12" width="12.6640625" customWidth="1"/>
  </cols>
  <sheetData>
    <row r="1" spans="2:12" ht="17.399999999999999" x14ac:dyDescent="0.3">
      <c r="B1" s="3" t="s">
        <v>24</v>
      </c>
    </row>
    <row r="4" spans="2:12" ht="27.9" customHeight="1" x14ac:dyDescent="0.25">
      <c r="B4" s="50" t="s">
        <v>181</v>
      </c>
      <c r="C4" s="44" t="s">
        <v>383</v>
      </c>
      <c r="D4" s="44" t="s">
        <v>383</v>
      </c>
      <c r="E4" s="44" t="s">
        <v>384</v>
      </c>
      <c r="F4" s="44" t="s">
        <v>384</v>
      </c>
      <c r="G4" s="44" t="s">
        <v>385</v>
      </c>
      <c r="H4" s="44" t="s">
        <v>385</v>
      </c>
      <c r="I4" s="44" t="s">
        <v>386</v>
      </c>
      <c r="J4" s="44" t="s">
        <v>386</v>
      </c>
      <c r="K4" s="44" t="s">
        <v>387</v>
      </c>
      <c r="L4" s="44" t="s">
        <v>387</v>
      </c>
    </row>
    <row r="5" spans="2:12" ht="42" customHeight="1" x14ac:dyDescent="0.25">
      <c r="B5" s="50" t="s">
        <v>181</v>
      </c>
      <c r="C5" s="17" t="s">
        <v>109</v>
      </c>
      <c r="D5" s="17" t="s">
        <v>378</v>
      </c>
      <c r="E5" s="17" t="s">
        <v>109</v>
      </c>
      <c r="F5" s="17" t="s">
        <v>378</v>
      </c>
      <c r="G5" s="17" t="s">
        <v>109</v>
      </c>
      <c r="H5" s="17" t="s">
        <v>378</v>
      </c>
      <c r="I5" s="17" t="s">
        <v>109</v>
      </c>
      <c r="J5" s="17" t="s">
        <v>378</v>
      </c>
      <c r="K5" s="17" t="s">
        <v>109</v>
      </c>
      <c r="L5" s="17" t="s">
        <v>378</v>
      </c>
    </row>
    <row r="6" spans="2:12" x14ac:dyDescent="0.25">
      <c r="B6" s="18">
        <v>0</v>
      </c>
      <c r="C6" s="19">
        <v>2458</v>
      </c>
      <c r="D6" s="19">
        <v>0</v>
      </c>
      <c r="E6" s="19">
        <v>61449.4</v>
      </c>
      <c r="F6" s="19">
        <v>0</v>
      </c>
      <c r="G6" s="19">
        <v>7508.9</v>
      </c>
      <c r="H6" s="19">
        <v>0</v>
      </c>
      <c r="I6" s="19">
        <v>1505.5</v>
      </c>
      <c r="J6" s="19">
        <v>0</v>
      </c>
      <c r="K6" s="19">
        <v>3197.5</v>
      </c>
      <c r="L6" s="19">
        <v>0</v>
      </c>
    </row>
    <row r="7" spans="2:12" x14ac:dyDescent="0.25">
      <c r="B7" s="18" t="s">
        <v>182</v>
      </c>
      <c r="C7" s="19">
        <v>1663.2</v>
      </c>
      <c r="D7" s="19">
        <v>16422.09</v>
      </c>
      <c r="E7" s="19">
        <v>73360</v>
      </c>
      <c r="F7" s="19">
        <v>662978.45200000005</v>
      </c>
      <c r="G7" s="19">
        <v>16334.8</v>
      </c>
      <c r="H7" s="19">
        <v>130166.019</v>
      </c>
      <c r="I7" s="19">
        <v>2456.4</v>
      </c>
      <c r="J7" s="19">
        <v>20101.407999999999</v>
      </c>
      <c r="K7" s="19">
        <v>4316.7</v>
      </c>
      <c r="L7" s="19">
        <v>26597.634999999998</v>
      </c>
    </row>
    <row r="8" spans="2:12" x14ac:dyDescent="0.25">
      <c r="B8" s="18" t="s">
        <v>183</v>
      </c>
      <c r="C8" s="19">
        <v>850.2</v>
      </c>
      <c r="D8" s="19">
        <v>30312.377</v>
      </c>
      <c r="E8" s="19">
        <v>26701.3</v>
      </c>
      <c r="F8" s="19">
        <v>966473.17799999996</v>
      </c>
      <c r="G8" s="19">
        <v>6113.2</v>
      </c>
      <c r="H8" s="19">
        <v>222560.345</v>
      </c>
      <c r="I8" s="19">
        <v>871.9</v>
      </c>
      <c r="J8" s="19">
        <v>31324.802</v>
      </c>
      <c r="K8" s="19">
        <v>708.4</v>
      </c>
      <c r="L8" s="19">
        <v>25217.800999999999</v>
      </c>
    </row>
    <row r="9" spans="2:12" x14ac:dyDescent="0.25">
      <c r="B9" s="18" t="s">
        <v>184</v>
      </c>
      <c r="C9" s="19">
        <v>1078.5</v>
      </c>
      <c r="D9" s="19">
        <v>79814.107000000004</v>
      </c>
      <c r="E9" s="19">
        <v>28880.400000000001</v>
      </c>
      <c r="F9" s="19">
        <v>2079695.72</v>
      </c>
      <c r="G9" s="19">
        <v>8103.3</v>
      </c>
      <c r="H9" s="19">
        <v>594956.45499999996</v>
      </c>
      <c r="I9" s="19">
        <v>989.5</v>
      </c>
      <c r="J9" s="19">
        <v>72637.251000000004</v>
      </c>
      <c r="K9" s="19">
        <v>572.9</v>
      </c>
      <c r="L9" s="19">
        <v>40800.383000000002</v>
      </c>
    </row>
    <row r="10" spans="2:12" x14ac:dyDescent="0.25">
      <c r="B10" s="18" t="s">
        <v>185</v>
      </c>
      <c r="C10" s="19">
        <v>1729.1</v>
      </c>
      <c r="D10" s="19">
        <v>285796.77399999998</v>
      </c>
      <c r="E10" s="19">
        <v>33977.9</v>
      </c>
      <c r="F10" s="19">
        <v>5466143.574</v>
      </c>
      <c r="G10" s="19">
        <v>15288.7</v>
      </c>
      <c r="H10" s="19">
        <v>2603169.0120000001</v>
      </c>
      <c r="I10" s="19">
        <v>1629.9</v>
      </c>
      <c r="J10" s="19">
        <v>272228.63</v>
      </c>
      <c r="K10" s="19">
        <v>436.9</v>
      </c>
      <c r="L10" s="19">
        <v>70304.173999999999</v>
      </c>
    </row>
    <row r="11" spans="2:12" x14ac:dyDescent="0.25">
      <c r="B11" s="18" t="s">
        <v>186</v>
      </c>
      <c r="C11" s="19">
        <v>1508.3</v>
      </c>
      <c r="D11" s="19">
        <v>543106.071</v>
      </c>
      <c r="E11" s="19">
        <v>19575.8</v>
      </c>
      <c r="F11" s="19">
        <v>6953981.5959999999</v>
      </c>
      <c r="G11" s="19">
        <v>17513</v>
      </c>
      <c r="H11" s="19">
        <v>6423956.1900000004</v>
      </c>
      <c r="I11" s="19">
        <v>1537.1</v>
      </c>
      <c r="J11" s="19">
        <v>558307.75699999998</v>
      </c>
      <c r="K11" s="19">
        <v>293.60000000000002</v>
      </c>
      <c r="L11" s="19">
        <v>106330.70299999999</v>
      </c>
    </row>
    <row r="12" spans="2:12" x14ac:dyDescent="0.25">
      <c r="B12" s="18" t="s">
        <v>187</v>
      </c>
      <c r="C12" s="19">
        <v>908.1</v>
      </c>
      <c r="D12" s="19">
        <v>557105.03099999996</v>
      </c>
      <c r="E12" s="19">
        <v>8464.7999999999993</v>
      </c>
      <c r="F12" s="19">
        <v>5165778.7529999996</v>
      </c>
      <c r="G12" s="19">
        <v>11472.4</v>
      </c>
      <c r="H12" s="19">
        <v>7064167.6809999999</v>
      </c>
      <c r="I12" s="19">
        <v>973.6</v>
      </c>
      <c r="J12" s="19">
        <v>596907.39399999997</v>
      </c>
      <c r="K12" s="19">
        <v>163.4</v>
      </c>
      <c r="L12" s="19">
        <v>100355.959</v>
      </c>
    </row>
    <row r="13" spans="2:12" x14ac:dyDescent="0.25">
      <c r="B13" s="18" t="s">
        <v>188</v>
      </c>
      <c r="C13" s="19">
        <v>529.29999999999995</v>
      </c>
      <c r="D13" s="19">
        <v>456736.47600000002</v>
      </c>
      <c r="E13" s="19">
        <v>4463.8999999999996</v>
      </c>
      <c r="F13" s="19">
        <v>3850097.4789999998</v>
      </c>
      <c r="G13" s="19">
        <v>7163</v>
      </c>
      <c r="H13" s="19">
        <v>6194700.5729999999</v>
      </c>
      <c r="I13" s="19">
        <v>616.70000000000005</v>
      </c>
      <c r="J13" s="19">
        <v>535661.56299999997</v>
      </c>
      <c r="K13" s="19">
        <v>133.1</v>
      </c>
      <c r="L13" s="19">
        <v>115896.299</v>
      </c>
    </row>
    <row r="14" spans="2:12" x14ac:dyDescent="0.25">
      <c r="B14" s="18" t="s">
        <v>189</v>
      </c>
      <c r="C14" s="19">
        <v>1297.9000000000001</v>
      </c>
      <c r="D14" s="19">
        <v>2457861.5070000002</v>
      </c>
      <c r="E14" s="19">
        <v>8986.6</v>
      </c>
      <c r="F14" s="19">
        <v>16809045.557</v>
      </c>
      <c r="G14" s="19">
        <v>14550.3</v>
      </c>
      <c r="H14" s="19">
        <v>26289881.096999999</v>
      </c>
      <c r="I14" s="19">
        <v>1644</v>
      </c>
      <c r="J14" s="19">
        <v>3188435.52</v>
      </c>
      <c r="K14" s="19">
        <v>355.2</v>
      </c>
      <c r="L14" s="19">
        <v>714014.40899999999</v>
      </c>
    </row>
    <row r="15" spans="2:12" x14ac:dyDescent="0.25">
      <c r="B15" s="18" t="s">
        <v>190</v>
      </c>
      <c r="C15" s="19">
        <v>98.5</v>
      </c>
      <c r="D15" s="19">
        <v>662901.24800000002</v>
      </c>
      <c r="E15" s="19">
        <v>656.6</v>
      </c>
      <c r="F15" s="19">
        <v>4487557.6979999999</v>
      </c>
      <c r="G15" s="19">
        <v>654.70000000000005</v>
      </c>
      <c r="H15" s="19">
        <v>4389720.1440000003</v>
      </c>
      <c r="I15" s="19">
        <v>121.1</v>
      </c>
      <c r="J15" s="19">
        <v>824165.10699999996</v>
      </c>
      <c r="K15" s="19">
        <v>49.6</v>
      </c>
      <c r="L15" s="19">
        <v>354100.93300000002</v>
      </c>
    </row>
    <row r="16" spans="2:12" x14ac:dyDescent="0.25">
      <c r="B16" s="18" t="s">
        <v>191</v>
      </c>
      <c r="C16" s="19">
        <v>31.5</v>
      </c>
      <c r="D16" s="19">
        <v>685423.54200000002</v>
      </c>
      <c r="E16" s="19">
        <v>422.4</v>
      </c>
      <c r="F16" s="19">
        <v>10733539.992000001</v>
      </c>
      <c r="G16" s="19">
        <v>264.7</v>
      </c>
      <c r="H16" s="19">
        <v>7222360.3569999998</v>
      </c>
      <c r="I16" s="19">
        <v>64.099999999999994</v>
      </c>
      <c r="J16" s="19">
        <v>1470869.868</v>
      </c>
      <c r="K16" s="19">
        <v>16.8</v>
      </c>
      <c r="L16" s="19">
        <v>357474.71600000001</v>
      </c>
    </row>
    <row r="17" spans="2:12" x14ac:dyDescent="0.25">
      <c r="B17" s="24" t="s">
        <v>128</v>
      </c>
      <c r="C17" s="25">
        <v>12152.6</v>
      </c>
      <c r="D17" s="25">
        <v>5775479.2230000002</v>
      </c>
      <c r="E17" s="25">
        <v>266939.09999999998</v>
      </c>
      <c r="F17" s="25">
        <v>57175291.998999998</v>
      </c>
      <c r="G17" s="25">
        <v>104967</v>
      </c>
      <c r="H17" s="25">
        <v>61135637.873000003</v>
      </c>
      <c r="I17" s="25">
        <v>12409.8</v>
      </c>
      <c r="J17" s="25">
        <v>7570639.2999999998</v>
      </c>
      <c r="K17" s="25">
        <v>10244.1</v>
      </c>
      <c r="L17" s="25">
        <v>1911093.0120000001</v>
      </c>
    </row>
    <row r="19" spans="2:12" x14ac:dyDescent="0.25">
      <c r="B19" s="48" t="s">
        <v>60</v>
      </c>
      <c r="C19" s="49"/>
      <c r="D19" s="49"/>
      <c r="E19" s="49"/>
      <c r="F19" s="49"/>
      <c r="G19" s="49"/>
      <c r="H19" s="49"/>
      <c r="I19" s="49"/>
      <c r="J19" s="49"/>
      <c r="K19" s="49"/>
      <c r="L19" s="49"/>
    </row>
    <row r="20" spans="2:12" ht="26.4" customHeight="1" x14ac:dyDescent="0.25">
      <c r="B20" s="48" t="s">
        <v>389</v>
      </c>
      <c r="C20" s="49"/>
      <c r="D20" s="49"/>
      <c r="E20" s="49"/>
      <c r="F20" s="49"/>
      <c r="G20" s="49"/>
      <c r="H20" s="49"/>
      <c r="I20" s="49"/>
      <c r="J20" s="49"/>
      <c r="K20" s="49"/>
      <c r="L20" s="49"/>
    </row>
    <row r="21" spans="2:12" ht="26.4" customHeight="1" x14ac:dyDescent="0.25">
      <c r="B21" s="48" t="s">
        <v>390</v>
      </c>
      <c r="C21" s="49"/>
      <c r="D21" s="49"/>
      <c r="E21" s="49"/>
      <c r="F21" s="49"/>
      <c r="G21" s="49"/>
      <c r="H21" s="49"/>
      <c r="I21" s="49"/>
      <c r="J21" s="49"/>
      <c r="K21" s="49"/>
      <c r="L21" s="49"/>
    </row>
    <row r="22" spans="2:12" x14ac:dyDescent="0.25">
      <c r="B22" s="48" t="s">
        <v>391</v>
      </c>
      <c r="C22" s="49"/>
      <c r="D22" s="49"/>
      <c r="E22" s="49"/>
      <c r="F22" s="49"/>
      <c r="G22" s="49"/>
      <c r="H22" s="49"/>
      <c r="I22" s="49"/>
      <c r="J22" s="49"/>
      <c r="K22" s="49"/>
      <c r="L22" s="49"/>
    </row>
  </sheetData>
  <mergeCells count="10">
    <mergeCell ref="K4:L4"/>
    <mergeCell ref="B19:L19"/>
    <mergeCell ref="B20:L20"/>
    <mergeCell ref="B21:L21"/>
    <mergeCell ref="B22:L22"/>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E562"/>
  </sheetPr>
  <dimension ref="B1:N21"/>
  <sheetViews>
    <sheetView showGridLines="0" workbookViewId="0"/>
  </sheetViews>
  <sheetFormatPr baseColWidth="10" defaultRowHeight="13.2" x14ac:dyDescent="0.25"/>
  <cols>
    <col min="1" max="1" width="2.5546875" customWidth="1"/>
    <col min="2" max="2" width="17" customWidth="1"/>
    <col min="3" max="14" width="11.6640625" customWidth="1"/>
  </cols>
  <sheetData>
    <row r="1" spans="2:14" ht="17.399999999999999" x14ac:dyDescent="0.3">
      <c r="B1" s="3" t="s">
        <v>25</v>
      </c>
    </row>
    <row r="4" spans="2:14" ht="27.9" customHeight="1" x14ac:dyDescent="0.25">
      <c r="B4" s="50" t="s">
        <v>108</v>
      </c>
      <c r="C4" s="44" t="s">
        <v>392</v>
      </c>
      <c r="D4" s="44" t="s">
        <v>392</v>
      </c>
      <c r="E4" s="44" t="s">
        <v>392</v>
      </c>
      <c r="F4" s="44" t="s">
        <v>392</v>
      </c>
      <c r="G4" s="44" t="s">
        <v>363</v>
      </c>
      <c r="H4" s="44" t="s">
        <v>363</v>
      </c>
      <c r="I4" s="44" t="s">
        <v>363</v>
      </c>
      <c r="J4" s="44" t="s">
        <v>363</v>
      </c>
      <c r="K4" s="44" t="s">
        <v>128</v>
      </c>
      <c r="L4" s="44" t="s">
        <v>128</v>
      </c>
      <c r="M4" s="44" t="s">
        <v>128</v>
      </c>
      <c r="N4" s="44" t="s">
        <v>128</v>
      </c>
    </row>
    <row r="5" spans="2:14" x14ac:dyDescent="0.25">
      <c r="B5" s="50" t="s">
        <v>108</v>
      </c>
      <c r="C5" s="44" t="s">
        <v>365</v>
      </c>
      <c r="D5" s="44" t="s">
        <v>365</v>
      </c>
      <c r="E5" s="44" t="s">
        <v>366</v>
      </c>
      <c r="F5" s="44" t="s">
        <v>366</v>
      </c>
      <c r="G5" s="44" t="s">
        <v>365</v>
      </c>
      <c r="H5" s="44" t="s">
        <v>365</v>
      </c>
      <c r="I5" s="44" t="s">
        <v>366</v>
      </c>
      <c r="J5" s="44" t="s">
        <v>366</v>
      </c>
      <c r="K5" s="44" t="s">
        <v>365</v>
      </c>
      <c r="L5" s="44" t="s">
        <v>365</v>
      </c>
      <c r="M5" s="44" t="s">
        <v>366</v>
      </c>
      <c r="N5" s="44" t="s">
        <v>366</v>
      </c>
    </row>
    <row r="6" spans="2:14" ht="42" customHeight="1" x14ac:dyDescent="0.25">
      <c r="B6" s="50" t="s">
        <v>108</v>
      </c>
      <c r="C6" s="17" t="s">
        <v>109</v>
      </c>
      <c r="D6" s="17" t="s">
        <v>377</v>
      </c>
      <c r="E6" s="17" t="s">
        <v>109</v>
      </c>
      <c r="F6" s="17" t="s">
        <v>377</v>
      </c>
      <c r="G6" s="17" t="s">
        <v>109</v>
      </c>
      <c r="H6" s="17" t="s">
        <v>377</v>
      </c>
      <c r="I6" s="17" t="s">
        <v>109</v>
      </c>
      <c r="J6" s="17" t="s">
        <v>377</v>
      </c>
      <c r="K6" s="17" t="s">
        <v>109</v>
      </c>
      <c r="L6" s="17" t="s">
        <v>377</v>
      </c>
      <c r="M6" s="17" t="s">
        <v>109</v>
      </c>
      <c r="N6" s="17" t="s">
        <v>377</v>
      </c>
    </row>
    <row r="7" spans="2:14" x14ac:dyDescent="0.25">
      <c r="B7" s="18">
        <v>0</v>
      </c>
      <c r="C7" s="19">
        <v>17692.3</v>
      </c>
      <c r="D7" s="19">
        <v>0</v>
      </c>
      <c r="E7" s="19">
        <v>238.8</v>
      </c>
      <c r="F7" s="19">
        <v>0</v>
      </c>
      <c r="G7" s="19">
        <v>821.1</v>
      </c>
      <c r="H7" s="19">
        <v>0</v>
      </c>
      <c r="I7" s="19">
        <v>329.8</v>
      </c>
      <c r="J7" s="19">
        <v>0</v>
      </c>
      <c r="K7" s="19">
        <v>18513.400000000001</v>
      </c>
      <c r="L7" s="19">
        <v>0</v>
      </c>
      <c r="M7" s="19">
        <v>568.6</v>
      </c>
      <c r="N7" s="19">
        <v>0</v>
      </c>
    </row>
    <row r="8" spans="2:14" x14ac:dyDescent="0.25">
      <c r="B8" s="18" t="s">
        <v>117</v>
      </c>
      <c r="C8" s="19">
        <v>19092.400000000001</v>
      </c>
      <c r="D8" s="19">
        <v>94756.752999999997</v>
      </c>
      <c r="E8" s="19">
        <v>379.9</v>
      </c>
      <c r="F8" s="19">
        <v>2078.6579999999999</v>
      </c>
      <c r="G8" s="19">
        <v>601.70000000000005</v>
      </c>
      <c r="H8" s="19">
        <v>3508.884</v>
      </c>
      <c r="I8" s="19">
        <v>147.69999999999999</v>
      </c>
      <c r="J8" s="19">
        <v>787.91499999999996</v>
      </c>
      <c r="K8" s="19">
        <v>19694.099999999999</v>
      </c>
      <c r="L8" s="19">
        <v>98265.637000000002</v>
      </c>
      <c r="M8" s="19">
        <v>527.6</v>
      </c>
      <c r="N8" s="19">
        <v>2866.5729999999999</v>
      </c>
    </row>
    <row r="9" spans="2:14" x14ac:dyDescent="0.25">
      <c r="B9" s="18" t="s">
        <v>118</v>
      </c>
      <c r="C9" s="19">
        <v>19928.099999999999</v>
      </c>
      <c r="D9" s="19">
        <v>305485.61800000002</v>
      </c>
      <c r="E9" s="19">
        <v>564.1</v>
      </c>
      <c r="F9" s="19">
        <v>8718.8559999999998</v>
      </c>
      <c r="G9" s="19">
        <v>1263</v>
      </c>
      <c r="H9" s="19">
        <v>19353.705000000002</v>
      </c>
      <c r="I9" s="19">
        <v>221.1</v>
      </c>
      <c r="J9" s="19">
        <v>3469.962</v>
      </c>
      <c r="K9" s="19">
        <v>21191.1</v>
      </c>
      <c r="L9" s="19">
        <v>324839.32299999997</v>
      </c>
      <c r="M9" s="19">
        <v>785.2</v>
      </c>
      <c r="N9" s="19">
        <v>12188.817999999999</v>
      </c>
    </row>
    <row r="10" spans="2:14" x14ac:dyDescent="0.25">
      <c r="B10" s="18" t="s">
        <v>119</v>
      </c>
      <c r="C10" s="19">
        <v>25077</v>
      </c>
      <c r="D10" s="19">
        <v>628019.30900000001</v>
      </c>
      <c r="E10" s="19">
        <v>991.7</v>
      </c>
      <c r="F10" s="19">
        <v>25252.668000000001</v>
      </c>
      <c r="G10" s="19">
        <v>1964.6</v>
      </c>
      <c r="H10" s="19">
        <v>49917.281999999999</v>
      </c>
      <c r="I10" s="19">
        <v>379.7</v>
      </c>
      <c r="J10" s="19">
        <v>9672.1460000000006</v>
      </c>
      <c r="K10" s="19">
        <v>27041.599999999999</v>
      </c>
      <c r="L10" s="19">
        <v>677936.59100000001</v>
      </c>
      <c r="M10" s="19">
        <v>1371.4</v>
      </c>
      <c r="N10" s="19">
        <v>34924.813999999998</v>
      </c>
    </row>
    <row r="11" spans="2:14" x14ac:dyDescent="0.25">
      <c r="B11" s="18" t="s">
        <v>120</v>
      </c>
      <c r="C11" s="19">
        <v>65975.8</v>
      </c>
      <c r="D11" s="19">
        <v>2678356.216</v>
      </c>
      <c r="E11" s="19">
        <v>4478.7</v>
      </c>
      <c r="F11" s="19">
        <v>185012.52499999999</v>
      </c>
      <c r="G11" s="19">
        <v>9713.1</v>
      </c>
      <c r="H11" s="19">
        <v>401848.53499999997</v>
      </c>
      <c r="I11" s="19">
        <v>2379.1</v>
      </c>
      <c r="J11" s="19">
        <v>101661.86500000001</v>
      </c>
      <c r="K11" s="19">
        <v>75688.899999999994</v>
      </c>
      <c r="L11" s="19">
        <v>3080204.7510000002</v>
      </c>
      <c r="M11" s="19">
        <v>6857.8</v>
      </c>
      <c r="N11" s="19">
        <v>286674.39</v>
      </c>
    </row>
    <row r="12" spans="2:14" x14ac:dyDescent="0.25">
      <c r="B12" s="18" t="s">
        <v>121</v>
      </c>
      <c r="C12" s="19">
        <v>60853.7</v>
      </c>
      <c r="D12" s="19">
        <v>3681137.1379999998</v>
      </c>
      <c r="E12" s="19">
        <v>6811.9</v>
      </c>
      <c r="F12" s="19">
        <v>419853.837</v>
      </c>
      <c r="G12" s="19">
        <v>19169.8</v>
      </c>
      <c r="H12" s="19">
        <v>1212405.01</v>
      </c>
      <c r="I12" s="19">
        <v>9750.1</v>
      </c>
      <c r="J12" s="19">
        <v>627532.58200000005</v>
      </c>
      <c r="K12" s="19">
        <v>80023.5</v>
      </c>
      <c r="L12" s="19">
        <v>4893542.148</v>
      </c>
      <c r="M12" s="19">
        <v>16562</v>
      </c>
      <c r="N12" s="19">
        <v>1047386.419</v>
      </c>
    </row>
    <row r="13" spans="2:14" x14ac:dyDescent="0.25">
      <c r="B13" s="18" t="s">
        <v>122</v>
      </c>
      <c r="C13" s="19">
        <v>20062.400000000001</v>
      </c>
      <c r="D13" s="19">
        <v>1709315.4739999999</v>
      </c>
      <c r="E13" s="19">
        <v>3656.8</v>
      </c>
      <c r="F13" s="19">
        <v>314243.01299999998</v>
      </c>
      <c r="G13" s="19">
        <v>19253.400000000001</v>
      </c>
      <c r="H13" s="19">
        <v>1674897.33</v>
      </c>
      <c r="I13" s="19">
        <v>15794</v>
      </c>
      <c r="J13" s="19">
        <v>1384757.767</v>
      </c>
      <c r="K13" s="19">
        <v>39315.800000000003</v>
      </c>
      <c r="L13" s="19">
        <v>3384212.804</v>
      </c>
      <c r="M13" s="19">
        <v>19450.8</v>
      </c>
      <c r="N13" s="19">
        <v>1699000.78</v>
      </c>
    </row>
    <row r="14" spans="2:14" x14ac:dyDescent="0.25">
      <c r="B14" s="18" t="s">
        <v>123</v>
      </c>
      <c r="C14" s="19">
        <v>9661.2999999999993</v>
      </c>
      <c r="D14" s="19">
        <v>1135224.919</v>
      </c>
      <c r="E14" s="19">
        <v>2524.6</v>
      </c>
      <c r="F14" s="19">
        <v>299055.29100000003</v>
      </c>
      <c r="G14" s="19">
        <v>18987.2</v>
      </c>
      <c r="H14" s="19">
        <v>2277391.1409999998</v>
      </c>
      <c r="I14" s="19">
        <v>20392</v>
      </c>
      <c r="J14" s="19">
        <v>2462034.1970000002</v>
      </c>
      <c r="K14" s="19">
        <v>28648.5</v>
      </c>
      <c r="L14" s="19">
        <v>3412616.06</v>
      </c>
      <c r="M14" s="19">
        <v>22916.6</v>
      </c>
      <c r="N14" s="19">
        <v>2761089.4879999999</v>
      </c>
    </row>
    <row r="15" spans="2:14" x14ac:dyDescent="0.25">
      <c r="B15" s="18" t="s">
        <v>124</v>
      </c>
      <c r="C15" s="19">
        <v>2661.5</v>
      </c>
      <c r="D15" s="19">
        <v>488481.14</v>
      </c>
      <c r="E15" s="19">
        <v>811.9</v>
      </c>
      <c r="F15" s="19">
        <v>149090.03099999999</v>
      </c>
      <c r="G15" s="19">
        <v>7389.1</v>
      </c>
      <c r="H15" s="19">
        <v>1353137.1070000001</v>
      </c>
      <c r="I15" s="19">
        <v>10205.9</v>
      </c>
      <c r="J15" s="19">
        <v>1885475.5460000001</v>
      </c>
      <c r="K15" s="19">
        <v>10050.6</v>
      </c>
      <c r="L15" s="19">
        <v>1841618.247</v>
      </c>
      <c r="M15" s="19">
        <v>11017.8</v>
      </c>
      <c r="N15" s="19">
        <v>2034565.577</v>
      </c>
    </row>
    <row r="16" spans="2:14" x14ac:dyDescent="0.25">
      <c r="B16" s="18" t="s">
        <v>125</v>
      </c>
      <c r="C16" s="19">
        <v>707.9</v>
      </c>
      <c r="D16" s="19">
        <v>234368.23199999999</v>
      </c>
      <c r="E16" s="19">
        <v>205.9</v>
      </c>
      <c r="F16" s="19">
        <v>65466.887000000002</v>
      </c>
      <c r="G16" s="19">
        <v>1859.3</v>
      </c>
      <c r="H16" s="19">
        <v>603436.99300000002</v>
      </c>
      <c r="I16" s="19">
        <v>2585.3000000000002</v>
      </c>
      <c r="J16" s="19">
        <v>837068.05799999996</v>
      </c>
      <c r="K16" s="19">
        <v>2567.1999999999998</v>
      </c>
      <c r="L16" s="19">
        <v>837805.22499999998</v>
      </c>
      <c r="M16" s="19">
        <v>2791.2</v>
      </c>
      <c r="N16" s="19">
        <v>902534.94499999995</v>
      </c>
    </row>
    <row r="17" spans="2:14" x14ac:dyDescent="0.25">
      <c r="B17" s="18" t="s">
        <v>126</v>
      </c>
      <c r="C17" s="19">
        <v>124.4</v>
      </c>
      <c r="D17" s="19">
        <v>80346.678</v>
      </c>
      <c r="E17" s="19">
        <v>38</v>
      </c>
      <c r="F17" s="19">
        <v>25056.082999999999</v>
      </c>
      <c r="G17" s="19">
        <v>344.4</v>
      </c>
      <c r="H17" s="19">
        <v>224984.4</v>
      </c>
      <c r="I17" s="19">
        <v>403.8</v>
      </c>
      <c r="J17" s="19">
        <v>259767.35800000001</v>
      </c>
      <c r="K17" s="19">
        <v>468.8</v>
      </c>
      <c r="L17" s="19">
        <v>305331.07799999998</v>
      </c>
      <c r="M17" s="19">
        <v>441.8</v>
      </c>
      <c r="N17" s="19">
        <v>284823.44099999999</v>
      </c>
    </row>
    <row r="18" spans="2:14" x14ac:dyDescent="0.25">
      <c r="B18" s="18" t="s">
        <v>127</v>
      </c>
      <c r="C18" s="19">
        <v>35.4</v>
      </c>
      <c r="D18" s="19">
        <v>70488.695999999996</v>
      </c>
      <c r="E18" s="19">
        <v>6.8</v>
      </c>
      <c r="F18" s="19">
        <v>17244.438999999998</v>
      </c>
      <c r="G18" s="19">
        <v>82.6</v>
      </c>
      <c r="H18" s="19">
        <v>145006.698</v>
      </c>
      <c r="I18" s="19">
        <v>93.9</v>
      </c>
      <c r="J18" s="19">
        <v>197140.95699999999</v>
      </c>
      <c r="K18" s="19">
        <v>118</v>
      </c>
      <c r="L18" s="19">
        <v>215495.394</v>
      </c>
      <c r="M18" s="19">
        <v>100.7</v>
      </c>
      <c r="N18" s="19">
        <v>214385.39600000001</v>
      </c>
    </row>
    <row r="19" spans="2:14" x14ac:dyDescent="0.25">
      <c r="B19" s="24" t="s">
        <v>128</v>
      </c>
      <c r="C19" s="25">
        <v>241872.2</v>
      </c>
      <c r="D19" s="25">
        <v>11105980.173</v>
      </c>
      <c r="E19" s="25">
        <v>20709.099999999999</v>
      </c>
      <c r="F19" s="25">
        <v>1511072.2879999999</v>
      </c>
      <c r="G19" s="25">
        <v>81449.3</v>
      </c>
      <c r="H19" s="25">
        <v>7965887.085</v>
      </c>
      <c r="I19" s="25">
        <v>62682.400000000001</v>
      </c>
      <c r="J19" s="25">
        <v>7769368.3530000001</v>
      </c>
      <c r="K19" s="25">
        <v>323321.5</v>
      </c>
      <c r="L19" s="25">
        <v>19071867.258000001</v>
      </c>
      <c r="M19" s="25">
        <v>83391.5</v>
      </c>
      <c r="N19" s="25">
        <v>9280440.6410000008</v>
      </c>
    </row>
    <row r="21" spans="2:14" x14ac:dyDescent="0.25">
      <c r="B21" s="48" t="s">
        <v>60</v>
      </c>
      <c r="C21" s="49"/>
      <c r="D21" s="49"/>
      <c r="E21" s="49"/>
      <c r="F21" s="49"/>
      <c r="G21" s="49"/>
      <c r="H21" s="49"/>
      <c r="I21" s="49"/>
      <c r="J21" s="49"/>
      <c r="K21" s="49"/>
      <c r="L21" s="49"/>
      <c r="M21" s="49"/>
      <c r="N21" s="49"/>
    </row>
  </sheetData>
  <mergeCells count="11">
    <mergeCell ref="B21:N21"/>
    <mergeCell ref="B4:B6"/>
    <mergeCell ref="C4:F4"/>
    <mergeCell ref="G4:J4"/>
    <mergeCell ref="K4:N4"/>
    <mergeCell ref="C5:D5"/>
    <mergeCell ref="E5:F5"/>
    <mergeCell ref="G5:H5"/>
    <mergeCell ref="I5:J5"/>
    <mergeCell ref="K5:L5"/>
    <mergeCell ref="M5:N5"/>
  </mergeCells>
  <pageMargins left="0.7" right="0.7" top="0.75" bottom="0.75" header="0.3" footer="0.3"/>
  <pageSetup paperSize="9" scale="50" fitToWidth="0"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E562"/>
  </sheetPr>
  <dimension ref="B1:N20"/>
  <sheetViews>
    <sheetView showGridLines="0" workbookViewId="0"/>
  </sheetViews>
  <sheetFormatPr baseColWidth="10" defaultRowHeight="13.2" x14ac:dyDescent="0.25"/>
  <cols>
    <col min="1" max="1" width="2.5546875" customWidth="1"/>
    <col min="2" max="2" width="16.6640625" customWidth="1"/>
    <col min="3" max="14" width="11.6640625" customWidth="1"/>
  </cols>
  <sheetData>
    <row r="1" spans="2:14" ht="17.399999999999999" x14ac:dyDescent="0.3">
      <c r="B1" s="3" t="s">
        <v>26</v>
      </c>
    </row>
    <row r="4" spans="2:14" ht="27.9" customHeight="1" x14ac:dyDescent="0.25">
      <c r="B4" s="50" t="s">
        <v>181</v>
      </c>
      <c r="C4" s="44" t="s">
        <v>392</v>
      </c>
      <c r="D4" s="44" t="s">
        <v>392</v>
      </c>
      <c r="E4" s="44" t="s">
        <v>392</v>
      </c>
      <c r="F4" s="44" t="s">
        <v>392</v>
      </c>
      <c r="G4" s="44" t="s">
        <v>363</v>
      </c>
      <c r="H4" s="44" t="s">
        <v>363</v>
      </c>
      <c r="I4" s="44" t="s">
        <v>363</v>
      </c>
      <c r="J4" s="44" t="s">
        <v>363</v>
      </c>
      <c r="K4" s="44" t="s">
        <v>128</v>
      </c>
      <c r="L4" s="44" t="s">
        <v>128</v>
      </c>
      <c r="M4" s="44" t="s">
        <v>128</v>
      </c>
      <c r="N4" s="44" t="s">
        <v>128</v>
      </c>
    </row>
    <row r="5" spans="2:14" x14ac:dyDescent="0.25">
      <c r="B5" s="50" t="s">
        <v>181</v>
      </c>
      <c r="C5" s="44" t="s">
        <v>365</v>
      </c>
      <c r="D5" s="44" t="s">
        <v>365</v>
      </c>
      <c r="E5" s="44" t="s">
        <v>366</v>
      </c>
      <c r="F5" s="44" t="s">
        <v>366</v>
      </c>
      <c r="G5" s="44" t="s">
        <v>365</v>
      </c>
      <c r="H5" s="44" t="s">
        <v>365</v>
      </c>
      <c r="I5" s="44" t="s">
        <v>366</v>
      </c>
      <c r="J5" s="44" t="s">
        <v>366</v>
      </c>
      <c r="K5" s="44" t="s">
        <v>365</v>
      </c>
      <c r="L5" s="44" t="s">
        <v>365</v>
      </c>
      <c r="M5" s="44" t="s">
        <v>366</v>
      </c>
      <c r="N5" s="44" t="s">
        <v>366</v>
      </c>
    </row>
    <row r="6" spans="2:14" ht="42" customHeight="1" x14ac:dyDescent="0.25">
      <c r="B6" s="50" t="s">
        <v>181</v>
      </c>
      <c r="C6" s="17" t="s">
        <v>109</v>
      </c>
      <c r="D6" s="17" t="s">
        <v>378</v>
      </c>
      <c r="E6" s="17" t="s">
        <v>109</v>
      </c>
      <c r="F6" s="17" t="s">
        <v>378</v>
      </c>
      <c r="G6" s="17" t="s">
        <v>109</v>
      </c>
      <c r="H6" s="17" t="s">
        <v>378</v>
      </c>
      <c r="I6" s="17" t="s">
        <v>109</v>
      </c>
      <c r="J6" s="17" t="s">
        <v>378</v>
      </c>
      <c r="K6" s="17" t="s">
        <v>109</v>
      </c>
      <c r="L6" s="17" t="s">
        <v>378</v>
      </c>
      <c r="M6" s="17" t="s">
        <v>109</v>
      </c>
      <c r="N6" s="17" t="s">
        <v>378</v>
      </c>
    </row>
    <row r="7" spans="2:14" x14ac:dyDescent="0.25">
      <c r="B7" s="18">
        <v>0</v>
      </c>
      <c r="C7" s="19">
        <v>38317</v>
      </c>
      <c r="D7" s="19">
        <v>0</v>
      </c>
      <c r="E7" s="19">
        <v>6232.1</v>
      </c>
      <c r="F7" s="19">
        <v>0</v>
      </c>
      <c r="G7" s="19">
        <v>10111.1</v>
      </c>
      <c r="H7" s="19">
        <v>0</v>
      </c>
      <c r="I7" s="19">
        <v>21459.200000000001</v>
      </c>
      <c r="J7" s="19">
        <v>0</v>
      </c>
      <c r="K7" s="19">
        <v>48428.1</v>
      </c>
      <c r="L7" s="19">
        <v>0</v>
      </c>
      <c r="M7" s="19">
        <v>27691.3</v>
      </c>
      <c r="N7" s="19">
        <v>0</v>
      </c>
    </row>
    <row r="8" spans="2:14" x14ac:dyDescent="0.25">
      <c r="B8" s="18" t="s">
        <v>182</v>
      </c>
      <c r="C8" s="19">
        <v>76626.7</v>
      </c>
      <c r="D8" s="19">
        <v>661965.03500000003</v>
      </c>
      <c r="E8" s="19">
        <v>5861.4</v>
      </c>
      <c r="F8" s="19">
        <v>46335.635999999999</v>
      </c>
      <c r="G8" s="19">
        <v>6965.3</v>
      </c>
      <c r="H8" s="19">
        <v>63793.106</v>
      </c>
      <c r="I8" s="19">
        <v>8677.7000000000007</v>
      </c>
      <c r="J8" s="19">
        <v>84171.827000000005</v>
      </c>
      <c r="K8" s="19">
        <v>83592</v>
      </c>
      <c r="L8" s="19">
        <v>725758.14099999995</v>
      </c>
      <c r="M8" s="19">
        <v>14539.1</v>
      </c>
      <c r="N8" s="19">
        <v>130507.463</v>
      </c>
    </row>
    <row r="9" spans="2:14" x14ac:dyDescent="0.25">
      <c r="B9" s="18" t="s">
        <v>183</v>
      </c>
      <c r="C9" s="19">
        <v>26158.3</v>
      </c>
      <c r="D9" s="19">
        <v>943893.304</v>
      </c>
      <c r="E9" s="19">
        <v>1681.8</v>
      </c>
      <c r="F9" s="19">
        <v>61037.894999999997</v>
      </c>
      <c r="G9" s="19">
        <v>3424.5</v>
      </c>
      <c r="H9" s="19">
        <v>126063.163</v>
      </c>
      <c r="I9" s="19">
        <v>3980.5</v>
      </c>
      <c r="J9" s="19">
        <v>144894.14000000001</v>
      </c>
      <c r="K9" s="19">
        <v>29582.799999999999</v>
      </c>
      <c r="L9" s="19">
        <v>1069956.4669999999</v>
      </c>
      <c r="M9" s="19">
        <v>5662.3</v>
      </c>
      <c r="N9" s="19">
        <v>205932.035</v>
      </c>
    </row>
    <row r="10" spans="2:14" x14ac:dyDescent="0.25">
      <c r="B10" s="18" t="s">
        <v>184</v>
      </c>
      <c r="C10" s="19">
        <v>26565.3</v>
      </c>
      <c r="D10" s="19">
        <v>1912772.6629999999</v>
      </c>
      <c r="E10" s="19">
        <v>1906</v>
      </c>
      <c r="F10" s="19">
        <v>137784.53599999999</v>
      </c>
      <c r="G10" s="19">
        <v>5704.3</v>
      </c>
      <c r="H10" s="19">
        <v>419043.223</v>
      </c>
      <c r="I10" s="19">
        <v>5449.1</v>
      </c>
      <c r="J10" s="19">
        <v>398303.495</v>
      </c>
      <c r="K10" s="19">
        <v>32269.599999999999</v>
      </c>
      <c r="L10" s="19">
        <v>2331815.8859999999</v>
      </c>
      <c r="M10" s="19">
        <v>7355.1</v>
      </c>
      <c r="N10" s="19">
        <v>536088.03099999996</v>
      </c>
    </row>
    <row r="11" spans="2:14" x14ac:dyDescent="0.25">
      <c r="B11" s="18" t="s">
        <v>185</v>
      </c>
      <c r="C11" s="19">
        <v>29566.2</v>
      </c>
      <c r="D11" s="19">
        <v>4770576.4519999996</v>
      </c>
      <c r="E11" s="19">
        <v>2346.9</v>
      </c>
      <c r="F11" s="19">
        <v>378844.03100000002</v>
      </c>
      <c r="G11" s="19">
        <v>12424.3</v>
      </c>
      <c r="H11" s="19">
        <v>2107318.1910000001</v>
      </c>
      <c r="I11" s="19">
        <v>8725.2000000000007</v>
      </c>
      <c r="J11" s="19">
        <v>1440903.4909999999</v>
      </c>
      <c r="K11" s="19">
        <v>41990.5</v>
      </c>
      <c r="L11" s="19">
        <v>6877894.6430000002</v>
      </c>
      <c r="M11" s="19">
        <v>11072.1</v>
      </c>
      <c r="N11" s="19">
        <v>1819747.5220000001</v>
      </c>
    </row>
    <row r="12" spans="2:14" x14ac:dyDescent="0.25">
      <c r="B12" s="18" t="s">
        <v>186</v>
      </c>
      <c r="C12" s="19">
        <v>19737.400000000001</v>
      </c>
      <c r="D12" s="19">
        <v>7080049.3499999996</v>
      </c>
      <c r="E12" s="19">
        <v>1326.2</v>
      </c>
      <c r="F12" s="19">
        <v>463135.66100000002</v>
      </c>
      <c r="G12" s="19">
        <v>13340.4</v>
      </c>
      <c r="H12" s="19">
        <v>4884626.2149999999</v>
      </c>
      <c r="I12" s="19">
        <v>6023.9</v>
      </c>
      <c r="J12" s="19">
        <v>2157871.091</v>
      </c>
      <c r="K12" s="19">
        <v>33077.800000000003</v>
      </c>
      <c r="L12" s="19">
        <v>11964675.564999999</v>
      </c>
      <c r="M12" s="19">
        <v>7350.1</v>
      </c>
      <c r="N12" s="19">
        <v>2621006.7519999999</v>
      </c>
    </row>
    <row r="13" spans="2:14" x14ac:dyDescent="0.25">
      <c r="B13" s="18" t="s">
        <v>187</v>
      </c>
      <c r="C13" s="19">
        <v>9668.7999999999993</v>
      </c>
      <c r="D13" s="19">
        <v>5904117.818</v>
      </c>
      <c r="E13" s="19">
        <v>511.3</v>
      </c>
      <c r="F13" s="19">
        <v>312735.315</v>
      </c>
      <c r="G13" s="19">
        <v>8915.4</v>
      </c>
      <c r="H13" s="19">
        <v>5503262.0290000001</v>
      </c>
      <c r="I13" s="19">
        <v>2886.6</v>
      </c>
      <c r="J13" s="19">
        <v>1764199.6569999999</v>
      </c>
      <c r="K13" s="19">
        <v>18584.2</v>
      </c>
      <c r="L13" s="19">
        <v>11407379.846999999</v>
      </c>
      <c r="M13" s="19">
        <v>3397.9</v>
      </c>
      <c r="N13" s="19">
        <v>2076934.9720000001</v>
      </c>
    </row>
    <row r="14" spans="2:14" x14ac:dyDescent="0.25">
      <c r="B14" s="18" t="s">
        <v>188</v>
      </c>
      <c r="C14" s="19">
        <v>5193.8</v>
      </c>
      <c r="D14" s="19">
        <v>4482691.7680000002</v>
      </c>
      <c r="E14" s="19">
        <v>280.8</v>
      </c>
      <c r="F14" s="19">
        <v>240215.69399999999</v>
      </c>
      <c r="G14" s="19">
        <v>5850.4</v>
      </c>
      <c r="H14" s="19">
        <v>5062887.2889999999</v>
      </c>
      <c r="I14" s="19">
        <v>1581.1</v>
      </c>
      <c r="J14" s="19">
        <v>1367297.639</v>
      </c>
      <c r="K14" s="19">
        <v>11044.2</v>
      </c>
      <c r="L14" s="19">
        <v>9545579.057</v>
      </c>
      <c r="M14" s="19">
        <v>1861.9</v>
      </c>
      <c r="N14" s="19">
        <v>1607513.3330000001</v>
      </c>
    </row>
    <row r="15" spans="2:14" x14ac:dyDescent="0.25">
      <c r="B15" s="18" t="s">
        <v>189</v>
      </c>
      <c r="C15" s="19">
        <v>9371.1</v>
      </c>
      <c r="D15" s="19">
        <v>16652022.073999999</v>
      </c>
      <c r="E15" s="19">
        <v>505.9</v>
      </c>
      <c r="F15" s="19">
        <v>962046.54799999995</v>
      </c>
      <c r="G15" s="19">
        <v>13479.4</v>
      </c>
      <c r="H15" s="19">
        <v>25228661.750999998</v>
      </c>
      <c r="I15" s="19">
        <v>3477.4</v>
      </c>
      <c r="J15" s="19">
        <v>6616507.7170000002</v>
      </c>
      <c r="K15" s="19">
        <v>22850.5</v>
      </c>
      <c r="L15" s="19">
        <v>41880683.825000003</v>
      </c>
      <c r="M15" s="19">
        <v>3983.3</v>
      </c>
      <c r="N15" s="19">
        <v>7578554.2649999997</v>
      </c>
    </row>
    <row r="16" spans="2:14" x14ac:dyDescent="0.25">
      <c r="B16" s="18" t="s">
        <v>190</v>
      </c>
      <c r="C16" s="19">
        <v>455.5</v>
      </c>
      <c r="D16" s="19">
        <v>3057724.5010000002</v>
      </c>
      <c r="E16" s="19">
        <v>31.9</v>
      </c>
      <c r="F16" s="19">
        <v>211016.122</v>
      </c>
      <c r="G16" s="19">
        <v>827</v>
      </c>
      <c r="H16" s="19">
        <v>5631977.216</v>
      </c>
      <c r="I16" s="19">
        <v>266.10000000000002</v>
      </c>
      <c r="J16" s="19">
        <v>1817727.291</v>
      </c>
      <c r="K16" s="19">
        <v>1282.5</v>
      </c>
      <c r="L16" s="19">
        <v>8689701.7170000002</v>
      </c>
      <c r="M16" s="19">
        <v>298</v>
      </c>
      <c r="N16" s="19">
        <v>2028743.4129999999</v>
      </c>
    </row>
    <row r="17" spans="2:14" x14ac:dyDescent="0.25">
      <c r="B17" s="18" t="s">
        <v>191</v>
      </c>
      <c r="C17" s="19">
        <v>212.2</v>
      </c>
      <c r="D17" s="19">
        <v>6547376.4989999998</v>
      </c>
      <c r="E17" s="19">
        <v>24.9</v>
      </c>
      <c r="F17" s="19">
        <v>494057.734</v>
      </c>
      <c r="G17" s="19">
        <v>407.1</v>
      </c>
      <c r="H17" s="19">
        <v>8638526.9700000007</v>
      </c>
      <c r="I17" s="19">
        <v>155.30000000000001</v>
      </c>
      <c r="J17" s="19">
        <v>4789707.2719999999</v>
      </c>
      <c r="K17" s="19">
        <v>619.29999999999995</v>
      </c>
      <c r="L17" s="19">
        <v>15185903.469000001</v>
      </c>
      <c r="M17" s="19">
        <v>180.2</v>
      </c>
      <c r="N17" s="19">
        <v>5283765.0060000001</v>
      </c>
    </row>
    <row r="18" spans="2:14" x14ac:dyDescent="0.25">
      <c r="B18" s="24" t="s">
        <v>128</v>
      </c>
      <c r="C18" s="25">
        <v>241872.3</v>
      </c>
      <c r="D18" s="25">
        <v>52013189.464000002</v>
      </c>
      <c r="E18" s="25">
        <v>20709.2</v>
      </c>
      <c r="F18" s="25">
        <v>3307209.1719999998</v>
      </c>
      <c r="G18" s="25">
        <v>81449.2</v>
      </c>
      <c r="H18" s="25">
        <v>57666159.152999997</v>
      </c>
      <c r="I18" s="25">
        <v>62682.1</v>
      </c>
      <c r="J18" s="25">
        <v>20581583.620000001</v>
      </c>
      <c r="K18" s="25">
        <v>323321.5</v>
      </c>
      <c r="L18" s="25">
        <v>109679348.617</v>
      </c>
      <c r="M18" s="25">
        <v>83391.3</v>
      </c>
      <c r="N18" s="25">
        <v>23888792.791999999</v>
      </c>
    </row>
    <row r="20" spans="2:14" x14ac:dyDescent="0.25">
      <c r="B20" s="48" t="s">
        <v>60</v>
      </c>
      <c r="C20" s="49"/>
      <c r="D20" s="49"/>
      <c r="E20" s="49"/>
      <c r="F20" s="49"/>
      <c r="G20" s="49"/>
      <c r="H20" s="49"/>
      <c r="I20" s="49"/>
      <c r="J20" s="49"/>
      <c r="K20" s="49"/>
      <c r="L20" s="49"/>
      <c r="M20" s="49"/>
      <c r="N20" s="49"/>
    </row>
  </sheetData>
  <mergeCells count="11">
    <mergeCell ref="B20:N20"/>
    <mergeCell ref="B4:B6"/>
    <mergeCell ref="C4:F4"/>
    <mergeCell ref="G4:J4"/>
    <mergeCell ref="K4:N4"/>
    <mergeCell ref="C5:D5"/>
    <mergeCell ref="E5:F5"/>
    <mergeCell ref="G5:H5"/>
    <mergeCell ref="I5:J5"/>
    <mergeCell ref="K5:L5"/>
    <mergeCell ref="M5:N5"/>
  </mergeCells>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O60"/>
  <sheetViews>
    <sheetView showGridLines="0" workbookViewId="0">
      <selection activeCell="L28" sqref="L28"/>
    </sheetView>
  </sheetViews>
  <sheetFormatPr baseColWidth="10" defaultRowHeight="13.2" x14ac:dyDescent="0.25"/>
  <cols>
    <col min="1" max="1" width="2.5546875" customWidth="1"/>
    <col min="2" max="2" width="5.109375" customWidth="1"/>
    <col min="3" max="3" width="10.6640625" customWidth="1"/>
    <col min="4" max="15" width="9.33203125" customWidth="1"/>
  </cols>
  <sheetData>
    <row r="1" spans="2:15" ht="17.399999999999999" x14ac:dyDescent="0.3">
      <c r="B1" s="3" t="s">
        <v>5</v>
      </c>
    </row>
    <row r="4" spans="2:15" ht="27.9" customHeight="1" x14ac:dyDescent="0.25">
      <c r="B4" s="44" t="s">
        <v>47</v>
      </c>
      <c r="C4" s="47" t="s">
        <v>48</v>
      </c>
      <c r="D4" s="44" t="s">
        <v>49</v>
      </c>
      <c r="E4" s="44" t="s">
        <v>49</v>
      </c>
      <c r="F4" s="44" t="s">
        <v>50</v>
      </c>
      <c r="G4" s="44" t="s">
        <v>50</v>
      </c>
      <c r="H4" s="44" t="s">
        <v>51</v>
      </c>
      <c r="I4" s="44" t="s">
        <v>51</v>
      </c>
      <c r="J4" s="44" t="s">
        <v>52</v>
      </c>
      <c r="K4" s="44" t="s">
        <v>52</v>
      </c>
      <c r="L4" s="44" t="s">
        <v>53</v>
      </c>
      <c r="M4" s="44" t="s">
        <v>53</v>
      </c>
      <c r="N4" s="44" t="s">
        <v>54</v>
      </c>
      <c r="O4" s="44" t="s">
        <v>54</v>
      </c>
    </row>
    <row r="5" spans="2:15" ht="27.9" customHeight="1" x14ac:dyDescent="0.25">
      <c r="B5" s="44" t="s">
        <v>47</v>
      </c>
      <c r="C5" s="47" t="s">
        <v>48</v>
      </c>
      <c r="D5" s="17" t="s">
        <v>55</v>
      </c>
      <c r="E5" s="17" t="s">
        <v>56</v>
      </c>
      <c r="F5" s="17" t="s">
        <v>55</v>
      </c>
      <c r="G5" s="17" t="s">
        <v>56</v>
      </c>
      <c r="H5" s="17" t="s">
        <v>55</v>
      </c>
      <c r="I5" s="17" t="s">
        <v>56</v>
      </c>
      <c r="J5" s="17" t="s">
        <v>55</v>
      </c>
      <c r="K5" s="17" t="s">
        <v>56</v>
      </c>
      <c r="L5" s="17" t="s">
        <v>55</v>
      </c>
      <c r="M5" s="17" t="s">
        <v>56</v>
      </c>
      <c r="N5" s="17" t="s">
        <v>55</v>
      </c>
      <c r="O5" s="17" t="s">
        <v>57</v>
      </c>
    </row>
    <row r="6" spans="2:15" x14ac:dyDescent="0.25">
      <c r="B6" s="45" t="s">
        <v>58</v>
      </c>
      <c r="C6" s="46"/>
      <c r="D6" s="46"/>
      <c r="E6" s="46"/>
      <c r="F6" s="46"/>
      <c r="G6" s="46"/>
      <c r="H6" s="46"/>
      <c r="I6" s="46"/>
      <c r="J6" s="46"/>
      <c r="K6" s="46"/>
      <c r="L6" s="46"/>
      <c r="M6" s="46"/>
      <c r="N6" s="46"/>
      <c r="O6" s="46"/>
    </row>
    <row r="7" spans="2:15" x14ac:dyDescent="0.25">
      <c r="B7" s="18">
        <v>2001</v>
      </c>
      <c r="C7" s="19">
        <v>297032.06800000003</v>
      </c>
      <c r="D7" s="19">
        <v>77904.820000000007</v>
      </c>
      <c r="E7" s="19">
        <v>66942.898142216596</v>
      </c>
      <c r="F7" s="19">
        <v>59732.483</v>
      </c>
      <c r="G7" s="19">
        <v>52838.638016529003</v>
      </c>
      <c r="H7" s="19">
        <v>55699</v>
      </c>
      <c r="I7" s="19">
        <v>49419.1176470586</v>
      </c>
      <c r="J7" s="19">
        <v>402358.89199999999</v>
      </c>
      <c r="K7" s="19">
        <v>117186.741467976</v>
      </c>
      <c r="L7" s="19">
        <v>255582.98800000001</v>
      </c>
      <c r="M7" s="19">
        <v>45535.502854633101</v>
      </c>
      <c r="N7" s="19">
        <v>175296</v>
      </c>
      <c r="O7" s="19">
        <v>0</v>
      </c>
    </row>
    <row r="8" spans="2:15" x14ac:dyDescent="0.25">
      <c r="B8" s="18">
        <v>2002</v>
      </c>
      <c r="C8" s="19">
        <v>301610.59899999999</v>
      </c>
      <c r="D8" s="19">
        <v>78264.69</v>
      </c>
      <c r="E8" s="19">
        <v>66683.867994699103</v>
      </c>
      <c r="F8" s="19">
        <v>59867.892999999996</v>
      </c>
      <c r="G8" s="19">
        <v>52742.071684252602</v>
      </c>
      <c r="H8" s="19">
        <v>55830.053999999996</v>
      </c>
      <c r="I8" s="19">
        <v>49217.290602655703</v>
      </c>
      <c r="J8" s="19">
        <v>405574.43300000002</v>
      </c>
      <c r="K8" s="19">
        <v>117049.293880838</v>
      </c>
      <c r="L8" s="19">
        <v>251497.43100000001</v>
      </c>
      <c r="M8" s="19">
        <v>44058.072339316597</v>
      </c>
      <c r="N8" s="19">
        <v>169180.948</v>
      </c>
      <c r="O8" s="19">
        <v>0</v>
      </c>
    </row>
    <row r="9" spans="2:15" x14ac:dyDescent="0.25">
      <c r="B9" s="18">
        <v>2003</v>
      </c>
      <c r="C9" s="19">
        <v>306943.21899999998</v>
      </c>
      <c r="D9" s="19">
        <v>77246.707999999999</v>
      </c>
      <c r="E9" s="19">
        <v>67420.319514661503</v>
      </c>
      <c r="F9" s="19">
        <v>59486.883000000002</v>
      </c>
      <c r="G9" s="19">
        <v>53191.597601366098</v>
      </c>
      <c r="H9" s="19">
        <v>55702.031999999999</v>
      </c>
      <c r="I9" s="19">
        <v>50206.768152447803</v>
      </c>
      <c r="J9" s="19">
        <v>413080.45600000001</v>
      </c>
      <c r="K9" s="19">
        <v>119535.369403456</v>
      </c>
      <c r="L9" s="19">
        <v>258315.21299999999</v>
      </c>
      <c r="M9" s="19">
        <v>43692.848143012503</v>
      </c>
      <c r="N9" s="19">
        <v>175785.038</v>
      </c>
      <c r="O9" s="19">
        <v>0</v>
      </c>
    </row>
    <row r="10" spans="2:15" x14ac:dyDescent="0.25">
      <c r="B10" s="18">
        <v>2004</v>
      </c>
      <c r="C10" s="19">
        <v>311817.755</v>
      </c>
      <c r="D10" s="19">
        <v>77585.603000000003</v>
      </c>
      <c r="E10" s="19">
        <v>66283.307764265701</v>
      </c>
      <c r="F10" s="19">
        <v>59782.92</v>
      </c>
      <c r="G10" s="19">
        <v>52299.050724637898</v>
      </c>
      <c r="H10" s="19">
        <v>55836.044000000002</v>
      </c>
      <c r="I10" s="19">
        <v>49101.194409148702</v>
      </c>
      <c r="J10" s="19">
        <v>415615.14600000001</v>
      </c>
      <c r="K10" s="19">
        <v>122784.61445783199</v>
      </c>
      <c r="L10" s="19">
        <v>256020.01300000001</v>
      </c>
      <c r="M10" s="19">
        <v>41700.421670669901</v>
      </c>
      <c r="N10" s="19">
        <v>174864.495</v>
      </c>
      <c r="O10" s="19">
        <v>0</v>
      </c>
    </row>
    <row r="11" spans="2:15" x14ac:dyDescent="0.25">
      <c r="B11" s="18">
        <v>2005</v>
      </c>
      <c r="C11" s="19">
        <v>316348.41499999998</v>
      </c>
      <c r="D11" s="19">
        <v>78292.894</v>
      </c>
      <c r="E11" s="19">
        <v>66671.598120567403</v>
      </c>
      <c r="F11" s="19">
        <v>60166.260999999999</v>
      </c>
      <c r="G11" s="19">
        <v>52614.331882914499</v>
      </c>
      <c r="H11" s="19">
        <v>56267.16</v>
      </c>
      <c r="I11" s="19">
        <v>49505.555555555802</v>
      </c>
      <c r="J11" s="19">
        <v>430021.92599999998</v>
      </c>
      <c r="K11" s="19">
        <v>128114.22904489</v>
      </c>
      <c r="L11" s="19">
        <v>265595.71799999999</v>
      </c>
      <c r="M11" s="19">
        <v>41765.605162615298</v>
      </c>
      <c r="N11" s="19">
        <v>185136.90599999999</v>
      </c>
      <c r="O11" s="19">
        <v>0</v>
      </c>
    </row>
    <row r="12" spans="2:15" x14ac:dyDescent="0.25">
      <c r="B12" s="18">
        <v>2006</v>
      </c>
      <c r="C12" s="19">
        <v>320784.19199999998</v>
      </c>
      <c r="D12" s="19">
        <v>79212.83</v>
      </c>
      <c r="E12" s="19">
        <v>66943.484506735505</v>
      </c>
      <c r="F12" s="19">
        <v>60868.843000000001</v>
      </c>
      <c r="G12" s="19">
        <v>52760.569911132297</v>
      </c>
      <c r="H12" s="19">
        <v>56995.857000000004</v>
      </c>
      <c r="I12" s="19">
        <v>49751.513087476902</v>
      </c>
      <c r="J12" s="19">
        <v>439896.62699999998</v>
      </c>
      <c r="K12" s="19">
        <v>132868.36303935901</v>
      </c>
      <c r="L12" s="19">
        <v>272426.19</v>
      </c>
      <c r="M12" s="19">
        <v>41483.777008162797</v>
      </c>
      <c r="N12" s="19">
        <v>192002.35</v>
      </c>
      <c r="O12" s="19">
        <v>0</v>
      </c>
    </row>
    <row r="13" spans="2:15" x14ac:dyDescent="0.25">
      <c r="B13" s="18">
        <v>2007</v>
      </c>
      <c r="C13" s="19">
        <v>325545.75599999999</v>
      </c>
      <c r="D13" s="19">
        <v>82008.142000000007</v>
      </c>
      <c r="E13" s="19">
        <v>69854.489469250198</v>
      </c>
      <c r="F13" s="19">
        <v>62822.324999999997</v>
      </c>
      <c r="G13" s="19">
        <v>54845.709351305799</v>
      </c>
      <c r="H13" s="19">
        <v>57615.745000000003</v>
      </c>
      <c r="I13" s="19">
        <v>51617.210682492499</v>
      </c>
      <c r="J13" s="19">
        <v>440766.88299999997</v>
      </c>
      <c r="K13" s="19">
        <v>138832.50304723199</v>
      </c>
      <c r="L13" s="19">
        <v>272495.59399999998</v>
      </c>
      <c r="M13" s="19">
        <v>42112.751445086702</v>
      </c>
      <c r="N13" s="19">
        <v>192292.41500000001</v>
      </c>
      <c r="O13" s="19">
        <v>0</v>
      </c>
    </row>
    <row r="14" spans="2:15" x14ac:dyDescent="0.25">
      <c r="B14" s="18">
        <v>2008</v>
      </c>
      <c r="C14" s="19">
        <v>330149.53399999999</v>
      </c>
      <c r="D14" s="19">
        <v>83622.226999999999</v>
      </c>
      <c r="E14" s="19">
        <v>69865.0889911009</v>
      </c>
      <c r="F14" s="19">
        <v>64159.942000000003</v>
      </c>
      <c r="G14" s="19">
        <v>54797.075985476898</v>
      </c>
      <c r="H14" s="19">
        <v>58965.911999999997</v>
      </c>
      <c r="I14" s="19">
        <v>51552.709474667703</v>
      </c>
      <c r="J14" s="19">
        <v>418480.65600000002</v>
      </c>
      <c r="K14" s="19">
        <v>130794.02238806</v>
      </c>
      <c r="L14" s="19">
        <v>249272.32500000001</v>
      </c>
      <c r="M14" s="19">
        <v>38870.363584622501</v>
      </c>
      <c r="N14" s="19">
        <v>170354.12400000001</v>
      </c>
      <c r="O14" s="19">
        <v>0</v>
      </c>
    </row>
    <row r="15" spans="2:15" x14ac:dyDescent="0.25">
      <c r="B15" s="18">
        <v>2009</v>
      </c>
      <c r="C15" s="19">
        <v>336011.33500000002</v>
      </c>
      <c r="D15" s="19">
        <v>83887.885999999999</v>
      </c>
      <c r="E15" s="19">
        <v>70238.9010989011</v>
      </c>
      <c r="F15" s="19">
        <v>64694.232000000004</v>
      </c>
      <c r="G15" s="19">
        <v>55231.951524628399</v>
      </c>
      <c r="H15" s="19">
        <v>59478.178</v>
      </c>
      <c r="I15" s="19">
        <v>52087.452471482698</v>
      </c>
      <c r="J15" s="19">
        <v>434806.033</v>
      </c>
      <c r="K15" s="19">
        <v>138299.30769230801</v>
      </c>
      <c r="L15" s="19">
        <v>260996.514</v>
      </c>
      <c r="M15" s="19">
        <v>39635.035242290702</v>
      </c>
      <c r="N15" s="19">
        <v>181660.179</v>
      </c>
      <c r="O15" s="19">
        <v>0</v>
      </c>
    </row>
    <row r="16" spans="2:15" x14ac:dyDescent="0.25">
      <c r="B16" s="18">
        <v>2010</v>
      </c>
      <c r="C16" s="19">
        <v>342015.09600000002</v>
      </c>
      <c r="D16" s="19">
        <v>84176.777000000002</v>
      </c>
      <c r="E16" s="19">
        <v>70736.396809133599</v>
      </c>
      <c r="F16" s="19">
        <v>65326.612999999998</v>
      </c>
      <c r="G16" s="19">
        <v>55925.674225383897</v>
      </c>
      <c r="H16" s="19">
        <v>60029.944000000003</v>
      </c>
      <c r="I16" s="19">
        <v>52724.7422680413</v>
      </c>
      <c r="J16" s="19">
        <v>437302.76799999998</v>
      </c>
      <c r="K16" s="19">
        <v>140081.38888888899</v>
      </c>
      <c r="L16" s="19">
        <v>260786.28099999999</v>
      </c>
      <c r="M16" s="19">
        <v>39133.800544410398</v>
      </c>
      <c r="N16" s="19">
        <v>180845.55</v>
      </c>
      <c r="O16" s="19">
        <v>0</v>
      </c>
    </row>
    <row r="17" spans="2:15" x14ac:dyDescent="0.25">
      <c r="B17" s="18">
        <v>2011</v>
      </c>
      <c r="C17" s="19">
        <v>347401.98599999998</v>
      </c>
      <c r="D17" s="19">
        <v>85042.623000000007</v>
      </c>
      <c r="E17" s="19">
        <v>71282.894141829602</v>
      </c>
      <c r="F17" s="19">
        <v>66308.577999999994</v>
      </c>
      <c r="G17" s="19">
        <v>56487.483870967801</v>
      </c>
      <c r="H17" s="19">
        <v>61010.620999999999</v>
      </c>
      <c r="I17" s="19">
        <v>53568.945538817999</v>
      </c>
      <c r="J17" s="19">
        <v>446426.614</v>
      </c>
      <c r="K17" s="19">
        <v>143716.17142857099</v>
      </c>
      <c r="L17" s="19">
        <v>265443.62</v>
      </c>
      <c r="M17" s="19">
        <v>38684.598819588602</v>
      </c>
      <c r="N17" s="19">
        <v>185424.685</v>
      </c>
      <c r="O17" s="19">
        <v>0</v>
      </c>
    </row>
    <row r="18" spans="2:15" x14ac:dyDescent="0.25">
      <c r="B18" s="18">
        <v>2012</v>
      </c>
      <c r="C18" s="19">
        <v>353200.69500000001</v>
      </c>
      <c r="D18" s="19">
        <v>85327.664999999994</v>
      </c>
      <c r="E18" s="19">
        <v>71486.787612035798</v>
      </c>
      <c r="F18" s="19">
        <v>66737.748000000007</v>
      </c>
      <c r="G18" s="19">
        <v>56704.974445924898</v>
      </c>
      <c r="H18" s="19">
        <v>61469.440999999999</v>
      </c>
      <c r="I18" s="19">
        <v>53813.782245367802</v>
      </c>
      <c r="J18" s="19">
        <v>461131.14600000001</v>
      </c>
      <c r="K18" s="19">
        <v>146807.11904761899</v>
      </c>
      <c r="L18" s="19">
        <v>277894.90999999997</v>
      </c>
      <c r="M18" s="19">
        <v>38763.636443661897</v>
      </c>
      <c r="N18" s="19">
        <v>197297.47</v>
      </c>
      <c r="O18" s="19">
        <v>0</v>
      </c>
    </row>
    <row r="19" spans="2:15" x14ac:dyDescent="0.25">
      <c r="B19" s="18">
        <v>2013</v>
      </c>
      <c r="C19" s="19">
        <v>358593.07799999998</v>
      </c>
      <c r="D19" s="19">
        <v>85464.786999999997</v>
      </c>
      <c r="E19" s="19">
        <v>71559.459459459802</v>
      </c>
      <c r="F19" s="19">
        <v>67072.955000000002</v>
      </c>
      <c r="G19" s="19">
        <v>56932.1678832119</v>
      </c>
      <c r="H19" s="19">
        <v>61834.868000000002</v>
      </c>
      <c r="I19" s="19">
        <v>54035.723530934301</v>
      </c>
      <c r="J19" s="19">
        <v>470618.55</v>
      </c>
      <c r="K19" s="19">
        <v>146282.56310679601</v>
      </c>
      <c r="L19" s="19">
        <v>285923.25799999997</v>
      </c>
      <c r="M19" s="19">
        <v>39151.862660944302</v>
      </c>
      <c r="N19" s="19">
        <v>205890.18599999999</v>
      </c>
      <c r="O19" s="19">
        <v>0</v>
      </c>
    </row>
    <row r="20" spans="2:15" x14ac:dyDescent="0.25">
      <c r="B20" s="18">
        <v>2014</v>
      </c>
      <c r="C20" s="19">
        <v>363922.78700000001</v>
      </c>
      <c r="D20" s="19">
        <v>85329.661999999997</v>
      </c>
      <c r="E20" s="19">
        <v>71660.680232558298</v>
      </c>
      <c r="F20" s="19">
        <v>67029.509000000005</v>
      </c>
      <c r="G20" s="19">
        <v>57204.411764705801</v>
      </c>
      <c r="H20" s="19">
        <v>61493.235000000001</v>
      </c>
      <c r="I20" s="19">
        <v>54046.6079751426</v>
      </c>
      <c r="J20" s="19">
        <v>470957.62599999999</v>
      </c>
      <c r="K20" s="19">
        <v>142465</v>
      </c>
      <c r="L20" s="19">
        <v>285740.06599999999</v>
      </c>
      <c r="M20" s="19">
        <v>39425.532695239599</v>
      </c>
      <c r="N20" s="19">
        <v>202535.94200000001</v>
      </c>
      <c r="O20" s="19">
        <v>0</v>
      </c>
    </row>
    <row r="21" spans="2:15" x14ac:dyDescent="0.25">
      <c r="B21" s="18">
        <v>2015</v>
      </c>
      <c r="C21" s="19">
        <v>370062.12800000003</v>
      </c>
      <c r="D21" s="19">
        <v>85302.210999999996</v>
      </c>
      <c r="E21" s="19">
        <v>71803.687579657693</v>
      </c>
      <c r="F21" s="19">
        <v>67221.581999999995</v>
      </c>
      <c r="G21" s="19">
        <v>57330.583990200998</v>
      </c>
      <c r="H21" s="19">
        <v>61605.923000000003</v>
      </c>
      <c r="I21" s="19">
        <v>54272.9526739664</v>
      </c>
      <c r="J21" s="19">
        <v>472122.88299999997</v>
      </c>
      <c r="K21" s="19">
        <v>143101.73036036</v>
      </c>
      <c r="L21" s="19">
        <v>285773.25599999999</v>
      </c>
      <c r="M21" s="19">
        <v>39818.625326829999</v>
      </c>
      <c r="N21" s="19">
        <v>202426.43599999999</v>
      </c>
      <c r="O21" s="19">
        <v>0</v>
      </c>
    </row>
    <row r="22" spans="2:15" x14ac:dyDescent="0.25">
      <c r="B22" s="18">
        <v>2016</v>
      </c>
      <c r="C22" s="19">
        <v>375110.7</v>
      </c>
      <c r="D22" s="19">
        <v>85556.45</v>
      </c>
      <c r="E22" s="19">
        <v>69326.870829507199</v>
      </c>
      <c r="F22" s="19">
        <v>67739.37</v>
      </c>
      <c r="G22" s="19">
        <v>55540.668783068802</v>
      </c>
      <c r="H22" s="19">
        <v>62227.31</v>
      </c>
      <c r="I22" s="19">
        <v>52703.703703703701</v>
      </c>
      <c r="J22" s="19">
        <v>482512.4</v>
      </c>
      <c r="K22" s="19">
        <v>133521.57317073201</v>
      </c>
      <c r="L22" s="19">
        <v>295601.09999999998</v>
      </c>
      <c r="M22" s="19">
        <v>39820.414555832998</v>
      </c>
      <c r="N22" s="19">
        <v>210608.9</v>
      </c>
      <c r="O22" s="19">
        <v>0</v>
      </c>
    </row>
    <row r="23" spans="2:15" x14ac:dyDescent="0.25">
      <c r="B23" s="18">
        <v>2017</v>
      </c>
      <c r="C23" s="19">
        <v>380066.2</v>
      </c>
      <c r="D23" s="19">
        <v>86193.93</v>
      </c>
      <c r="E23" s="19">
        <v>69603.681488933595</v>
      </c>
      <c r="F23" s="19">
        <v>68615.17</v>
      </c>
      <c r="G23" s="19">
        <v>56126.412007831197</v>
      </c>
      <c r="H23" s="19">
        <v>63133.15</v>
      </c>
      <c r="I23" s="19">
        <v>53272.756539235401</v>
      </c>
      <c r="J23" s="19">
        <v>496622.7</v>
      </c>
      <c r="K23" s="19">
        <v>136665.14517816101</v>
      </c>
      <c r="L23" s="19">
        <v>306595.3</v>
      </c>
      <c r="M23" s="19">
        <v>40840.060013764603</v>
      </c>
      <c r="N23" s="19">
        <v>221480.8</v>
      </c>
      <c r="O23" s="19">
        <v>0</v>
      </c>
    </row>
    <row r="24" spans="2:15" x14ac:dyDescent="0.25">
      <c r="B24" s="18">
        <v>2018</v>
      </c>
      <c r="C24" s="19">
        <v>384457.19199999998</v>
      </c>
      <c r="D24" s="19">
        <v>87245.885999999999</v>
      </c>
      <c r="E24" s="19">
        <v>69886.841891037606</v>
      </c>
      <c r="F24" s="19">
        <v>69660.328999999998</v>
      </c>
      <c r="G24" s="19">
        <v>56337.822309144904</v>
      </c>
      <c r="H24" s="19">
        <v>64171.718999999997</v>
      </c>
      <c r="I24" s="19">
        <v>53542.897356643</v>
      </c>
      <c r="J24" s="19">
        <v>497159.23700000002</v>
      </c>
      <c r="K24" s="19">
        <v>135835.66744077799</v>
      </c>
      <c r="L24" s="19">
        <v>304936.62599999999</v>
      </c>
      <c r="M24" s="19">
        <v>40431.653350965098</v>
      </c>
      <c r="N24" s="19">
        <v>219612.45499999999</v>
      </c>
      <c r="O24" s="19">
        <v>0</v>
      </c>
    </row>
    <row r="25" spans="2:15" x14ac:dyDescent="0.25">
      <c r="B25" s="18">
        <v>2019</v>
      </c>
      <c r="C25" s="19">
        <v>389311.26199999999</v>
      </c>
      <c r="D25" s="19">
        <v>88731.184999999998</v>
      </c>
      <c r="E25" s="19">
        <v>70399.870129870105</v>
      </c>
      <c r="F25" s="19">
        <v>71088.005999999994</v>
      </c>
      <c r="G25" s="19">
        <v>56857.940974605299</v>
      </c>
      <c r="H25" s="19">
        <v>65646.663</v>
      </c>
      <c r="I25" s="19">
        <v>54081.952472703902</v>
      </c>
      <c r="J25" s="19">
        <v>505744.08799999999</v>
      </c>
      <c r="K25" s="19">
        <v>137222</v>
      </c>
      <c r="L25" s="19">
        <v>312522.06400000001</v>
      </c>
      <c r="M25" s="19">
        <v>41509.255251141498</v>
      </c>
      <c r="N25" s="19">
        <v>228325.53899999999</v>
      </c>
      <c r="O25" s="19">
        <v>0</v>
      </c>
    </row>
    <row r="26" spans="2:15" x14ac:dyDescent="0.25">
      <c r="B26" s="18">
        <v>2020</v>
      </c>
      <c r="C26" s="19">
        <v>393943.51</v>
      </c>
      <c r="D26" s="19">
        <v>86612.950068971099</v>
      </c>
      <c r="E26" s="19">
        <v>70578.662681468806</v>
      </c>
      <c r="F26" s="19">
        <v>69153.223960592004</v>
      </c>
      <c r="G26" s="19">
        <v>57164.873940747602</v>
      </c>
      <c r="H26" s="19">
        <v>63763.911197956797</v>
      </c>
      <c r="I26" s="19">
        <v>54323.679759443701</v>
      </c>
      <c r="J26" s="19">
        <v>522060.23177711602</v>
      </c>
      <c r="K26" s="19">
        <v>144107.57999999999</v>
      </c>
      <c r="L26" s="19">
        <v>325856.50466959801</v>
      </c>
      <c r="M26" s="19">
        <v>45296.394011289703</v>
      </c>
      <c r="N26" s="19">
        <v>240033.225305225</v>
      </c>
      <c r="O26" s="19">
        <v>0</v>
      </c>
    </row>
    <row r="27" spans="2:15" x14ac:dyDescent="0.25">
      <c r="B27" s="18">
        <v>2021</v>
      </c>
      <c r="C27" s="19">
        <v>401902.66600000003</v>
      </c>
      <c r="D27" s="19">
        <v>87239.726636331805</v>
      </c>
      <c r="E27" s="19">
        <v>71029.311833171698</v>
      </c>
      <c r="F27" s="19">
        <v>69700.712615133307</v>
      </c>
      <c r="G27" s="19">
        <v>57517.4842767296</v>
      </c>
      <c r="H27" s="19">
        <v>64302.857725633898</v>
      </c>
      <c r="I27" s="19">
        <v>54769.264836138202</v>
      </c>
      <c r="J27" s="19">
        <v>533748.92806739197</v>
      </c>
      <c r="K27" s="19">
        <v>145906</v>
      </c>
      <c r="L27" s="19">
        <v>336447.05082251999</v>
      </c>
      <c r="M27" s="19">
        <v>47413.947341772197</v>
      </c>
      <c r="N27" s="19">
        <v>249773.694991444</v>
      </c>
      <c r="O27" s="19">
        <v>0</v>
      </c>
    </row>
    <row r="28" spans="2:15" x14ac:dyDescent="0.25">
      <c r="B28" s="18">
        <v>2022</v>
      </c>
      <c r="C28" s="19">
        <v>406712.99</v>
      </c>
      <c r="D28" s="19">
        <v>88457.364700691003</v>
      </c>
      <c r="E28" s="19">
        <v>71796.751515151496</v>
      </c>
      <c r="F28" s="19">
        <v>69710.849156189593</v>
      </c>
      <c r="G28" s="19">
        <v>57017.401354342997</v>
      </c>
      <c r="H28" s="19">
        <v>64283.518944313102</v>
      </c>
      <c r="I28" s="19">
        <v>54305.762099457999</v>
      </c>
      <c r="J28" s="19">
        <v>527285.27724738303</v>
      </c>
      <c r="K28" s="19">
        <v>144599.727623677</v>
      </c>
      <c r="L28" s="19">
        <v>328408.84034392203</v>
      </c>
      <c r="M28" s="19">
        <v>46409.228279386698</v>
      </c>
      <c r="N28" s="19">
        <v>241404.177302328</v>
      </c>
      <c r="O28" s="19">
        <v>0</v>
      </c>
    </row>
    <row r="29" spans="2:15" x14ac:dyDescent="0.25">
      <c r="B29" s="45" t="s">
        <v>59</v>
      </c>
      <c r="C29" s="46"/>
      <c r="D29" s="46"/>
      <c r="E29" s="46"/>
      <c r="F29" s="46"/>
      <c r="G29" s="46"/>
      <c r="H29" s="46"/>
      <c r="I29" s="46"/>
      <c r="J29" s="46"/>
      <c r="K29" s="46"/>
      <c r="L29" s="46"/>
      <c r="M29" s="46"/>
      <c r="N29" s="46"/>
      <c r="O29" s="46"/>
    </row>
    <row r="30" spans="2:15" x14ac:dyDescent="0.25">
      <c r="B30" s="18">
        <v>2001</v>
      </c>
      <c r="C30" s="19">
        <v>100</v>
      </c>
      <c r="D30" s="19">
        <v>100</v>
      </c>
      <c r="E30" s="19">
        <v>100</v>
      </c>
      <c r="F30" s="19">
        <v>100</v>
      </c>
      <c r="G30" s="19">
        <v>100</v>
      </c>
      <c r="H30" s="19">
        <v>100</v>
      </c>
      <c r="I30" s="19">
        <v>100</v>
      </c>
      <c r="J30" s="19">
        <v>100</v>
      </c>
      <c r="K30" s="19">
        <v>100</v>
      </c>
      <c r="L30" s="19">
        <v>100</v>
      </c>
      <c r="M30" s="19">
        <v>100</v>
      </c>
      <c r="N30" s="19">
        <v>100</v>
      </c>
      <c r="O30" s="19">
        <v>100</v>
      </c>
    </row>
    <row r="31" spans="2:15" x14ac:dyDescent="0.25">
      <c r="B31" s="18">
        <v>2002</v>
      </c>
      <c r="C31" s="19">
        <v>101.54</v>
      </c>
      <c r="D31" s="19">
        <v>100.46</v>
      </c>
      <c r="E31" s="19">
        <v>99.61</v>
      </c>
      <c r="F31" s="19">
        <v>100.23</v>
      </c>
      <c r="G31" s="19">
        <v>99.82</v>
      </c>
      <c r="H31" s="19">
        <v>100.24</v>
      </c>
      <c r="I31" s="19">
        <v>99.59</v>
      </c>
      <c r="J31" s="19">
        <v>100.8</v>
      </c>
      <c r="K31" s="19">
        <v>99.88</v>
      </c>
      <c r="L31" s="19">
        <v>98.4</v>
      </c>
      <c r="M31" s="19">
        <v>96.76</v>
      </c>
      <c r="N31" s="19">
        <v>96.51</v>
      </c>
      <c r="O31" s="19">
        <v>100</v>
      </c>
    </row>
    <row r="32" spans="2:15" x14ac:dyDescent="0.25">
      <c r="B32" s="18">
        <v>2003</v>
      </c>
      <c r="C32" s="19">
        <v>103.34</v>
      </c>
      <c r="D32" s="19">
        <v>99.16</v>
      </c>
      <c r="E32" s="19">
        <v>100.71</v>
      </c>
      <c r="F32" s="19">
        <v>99.59</v>
      </c>
      <c r="G32" s="19">
        <v>100.67</v>
      </c>
      <c r="H32" s="19">
        <v>100.01</v>
      </c>
      <c r="I32" s="19">
        <v>101.59</v>
      </c>
      <c r="J32" s="19">
        <v>102.66</v>
      </c>
      <c r="K32" s="19">
        <v>102</v>
      </c>
      <c r="L32" s="19">
        <v>101.07</v>
      </c>
      <c r="M32" s="19">
        <v>95.95</v>
      </c>
      <c r="N32" s="19">
        <v>100.28</v>
      </c>
      <c r="O32" s="19">
        <v>100</v>
      </c>
    </row>
    <row r="33" spans="2:15" x14ac:dyDescent="0.25">
      <c r="B33" s="18">
        <v>2004</v>
      </c>
      <c r="C33" s="19">
        <v>104.98</v>
      </c>
      <c r="D33" s="19">
        <v>99.59</v>
      </c>
      <c r="E33" s="19">
        <v>99.01</v>
      </c>
      <c r="F33" s="19">
        <v>100.08</v>
      </c>
      <c r="G33" s="19">
        <v>98.98</v>
      </c>
      <c r="H33" s="19">
        <v>100.25</v>
      </c>
      <c r="I33" s="19">
        <v>99.36</v>
      </c>
      <c r="J33" s="19">
        <v>103.29</v>
      </c>
      <c r="K33" s="19">
        <v>104.78</v>
      </c>
      <c r="L33" s="19">
        <v>100.17</v>
      </c>
      <c r="M33" s="19">
        <v>91.58</v>
      </c>
      <c r="N33" s="19">
        <v>99.75</v>
      </c>
      <c r="O33" s="19">
        <v>100</v>
      </c>
    </row>
    <row r="34" spans="2:15" x14ac:dyDescent="0.25">
      <c r="B34" s="18">
        <v>2005</v>
      </c>
      <c r="C34" s="19">
        <v>106.5</v>
      </c>
      <c r="D34" s="19">
        <v>100.5</v>
      </c>
      <c r="E34" s="19">
        <v>99.59</v>
      </c>
      <c r="F34" s="19">
        <v>100.73</v>
      </c>
      <c r="G34" s="19">
        <v>99.58</v>
      </c>
      <c r="H34" s="19">
        <v>101.02</v>
      </c>
      <c r="I34" s="19">
        <v>100.17</v>
      </c>
      <c r="J34" s="19">
        <v>106.88</v>
      </c>
      <c r="K34" s="19">
        <v>109.32</v>
      </c>
      <c r="L34" s="19">
        <v>103.92</v>
      </c>
      <c r="M34" s="19">
        <v>91.72</v>
      </c>
      <c r="N34" s="19">
        <v>105.61</v>
      </c>
      <c r="O34" s="19">
        <v>100</v>
      </c>
    </row>
    <row r="35" spans="2:15" x14ac:dyDescent="0.25">
      <c r="B35" s="18">
        <v>2006</v>
      </c>
      <c r="C35" s="19">
        <v>108</v>
      </c>
      <c r="D35" s="19">
        <v>101.68</v>
      </c>
      <c r="E35" s="19">
        <v>100</v>
      </c>
      <c r="F35" s="19">
        <v>101.9</v>
      </c>
      <c r="G35" s="19">
        <v>99.85</v>
      </c>
      <c r="H35" s="19">
        <v>102.33</v>
      </c>
      <c r="I35" s="19">
        <v>100.67</v>
      </c>
      <c r="J35" s="19">
        <v>109.33</v>
      </c>
      <c r="K35" s="19">
        <v>113.38</v>
      </c>
      <c r="L35" s="19">
        <v>106.59</v>
      </c>
      <c r="M35" s="19">
        <v>91.1</v>
      </c>
      <c r="N35" s="19">
        <v>109.53</v>
      </c>
      <c r="O35" s="19">
        <v>100</v>
      </c>
    </row>
    <row r="36" spans="2:15" x14ac:dyDescent="0.25">
      <c r="B36" s="18">
        <v>2007</v>
      </c>
      <c r="C36" s="19">
        <v>109.6</v>
      </c>
      <c r="D36" s="19">
        <v>105.27</v>
      </c>
      <c r="E36" s="19">
        <v>104.35</v>
      </c>
      <c r="F36" s="19">
        <v>105.17</v>
      </c>
      <c r="G36" s="19">
        <v>103.8</v>
      </c>
      <c r="H36" s="19">
        <v>103.44</v>
      </c>
      <c r="I36" s="19">
        <v>104.45</v>
      </c>
      <c r="J36" s="19">
        <v>109.55</v>
      </c>
      <c r="K36" s="19">
        <v>118.47</v>
      </c>
      <c r="L36" s="19">
        <v>106.62</v>
      </c>
      <c r="M36" s="19">
        <v>92.48</v>
      </c>
      <c r="N36" s="19">
        <v>109.7</v>
      </c>
      <c r="O36" s="19">
        <v>100</v>
      </c>
    </row>
    <row r="37" spans="2:15" x14ac:dyDescent="0.25">
      <c r="B37" s="18">
        <v>2008</v>
      </c>
      <c r="C37" s="19">
        <v>111.15</v>
      </c>
      <c r="D37" s="19">
        <v>107.34</v>
      </c>
      <c r="E37" s="19">
        <v>104.37</v>
      </c>
      <c r="F37" s="19">
        <v>107.41</v>
      </c>
      <c r="G37" s="19">
        <v>103.71</v>
      </c>
      <c r="H37" s="19">
        <v>105.87</v>
      </c>
      <c r="I37" s="19">
        <v>104.32</v>
      </c>
      <c r="J37" s="19">
        <v>104.01</v>
      </c>
      <c r="K37" s="19">
        <v>111.61</v>
      </c>
      <c r="L37" s="19">
        <v>97.53</v>
      </c>
      <c r="M37" s="19">
        <v>85.36</v>
      </c>
      <c r="N37" s="19">
        <v>97.18</v>
      </c>
      <c r="O37" s="19">
        <v>100</v>
      </c>
    </row>
    <row r="38" spans="2:15" x14ac:dyDescent="0.25">
      <c r="B38" s="18">
        <v>2009</v>
      </c>
      <c r="C38" s="19">
        <v>113.12</v>
      </c>
      <c r="D38" s="19">
        <v>107.68</v>
      </c>
      <c r="E38" s="19">
        <v>104.92</v>
      </c>
      <c r="F38" s="19">
        <v>108.31</v>
      </c>
      <c r="G38" s="19">
        <v>104.53</v>
      </c>
      <c r="H38" s="19">
        <v>106.79</v>
      </c>
      <c r="I38" s="19">
        <v>105.4</v>
      </c>
      <c r="J38" s="19">
        <v>108.06</v>
      </c>
      <c r="K38" s="19">
        <v>118.02</v>
      </c>
      <c r="L38" s="19">
        <v>102.12</v>
      </c>
      <c r="M38" s="19">
        <v>87.04</v>
      </c>
      <c r="N38" s="19">
        <v>103.63</v>
      </c>
      <c r="O38" s="19">
        <v>100</v>
      </c>
    </row>
    <row r="39" spans="2:15" x14ac:dyDescent="0.25">
      <c r="B39" s="18">
        <v>2010</v>
      </c>
      <c r="C39" s="19">
        <v>115.14</v>
      </c>
      <c r="D39" s="19">
        <v>108.05</v>
      </c>
      <c r="E39" s="19">
        <v>105.67</v>
      </c>
      <c r="F39" s="19">
        <v>109.37</v>
      </c>
      <c r="G39" s="19">
        <v>105.84</v>
      </c>
      <c r="H39" s="19">
        <v>107.78</v>
      </c>
      <c r="I39" s="19">
        <v>106.69</v>
      </c>
      <c r="J39" s="19">
        <v>108.68</v>
      </c>
      <c r="K39" s="19">
        <v>119.54</v>
      </c>
      <c r="L39" s="19">
        <v>102.04</v>
      </c>
      <c r="M39" s="19">
        <v>85.94</v>
      </c>
      <c r="N39" s="19">
        <v>103.17</v>
      </c>
      <c r="O39" s="19">
        <v>100</v>
      </c>
    </row>
    <row r="40" spans="2:15" x14ac:dyDescent="0.25">
      <c r="B40" s="18">
        <v>2011</v>
      </c>
      <c r="C40" s="19">
        <v>116.96</v>
      </c>
      <c r="D40" s="19">
        <v>109.16</v>
      </c>
      <c r="E40" s="19">
        <v>106.48</v>
      </c>
      <c r="F40" s="19">
        <v>111.01</v>
      </c>
      <c r="G40" s="19">
        <v>106.91</v>
      </c>
      <c r="H40" s="19">
        <v>109.54</v>
      </c>
      <c r="I40" s="19">
        <v>108.4</v>
      </c>
      <c r="J40" s="19">
        <v>110.95</v>
      </c>
      <c r="K40" s="19">
        <v>122.64</v>
      </c>
      <c r="L40" s="19">
        <v>103.86</v>
      </c>
      <c r="M40" s="19">
        <v>84.95</v>
      </c>
      <c r="N40" s="19">
        <v>105.78</v>
      </c>
      <c r="O40" s="19">
        <v>100</v>
      </c>
    </row>
    <row r="41" spans="2:15" x14ac:dyDescent="0.25">
      <c r="B41" s="18">
        <v>2012</v>
      </c>
      <c r="C41" s="19">
        <v>118.91</v>
      </c>
      <c r="D41" s="19">
        <v>109.53</v>
      </c>
      <c r="E41" s="19">
        <v>106.79</v>
      </c>
      <c r="F41" s="19">
        <v>111.73</v>
      </c>
      <c r="G41" s="19">
        <v>107.32</v>
      </c>
      <c r="H41" s="19">
        <v>110.36</v>
      </c>
      <c r="I41" s="19">
        <v>108.89</v>
      </c>
      <c r="J41" s="19">
        <v>114.61</v>
      </c>
      <c r="K41" s="19">
        <v>125.28</v>
      </c>
      <c r="L41" s="19">
        <v>108.73</v>
      </c>
      <c r="M41" s="19">
        <v>85.13</v>
      </c>
      <c r="N41" s="19">
        <v>112.55</v>
      </c>
      <c r="O41" s="19">
        <v>100</v>
      </c>
    </row>
    <row r="42" spans="2:15" x14ac:dyDescent="0.25">
      <c r="B42" s="18">
        <v>2013</v>
      </c>
      <c r="C42" s="19">
        <v>120.73</v>
      </c>
      <c r="D42" s="19">
        <v>109.7</v>
      </c>
      <c r="E42" s="19">
        <v>106.9</v>
      </c>
      <c r="F42" s="19">
        <v>112.29</v>
      </c>
      <c r="G42" s="19">
        <v>107.75</v>
      </c>
      <c r="H42" s="19">
        <v>111.02</v>
      </c>
      <c r="I42" s="19">
        <v>109.34</v>
      </c>
      <c r="J42" s="19">
        <v>116.96</v>
      </c>
      <c r="K42" s="19">
        <v>124.83</v>
      </c>
      <c r="L42" s="19">
        <v>111.87</v>
      </c>
      <c r="M42" s="19">
        <v>85.98</v>
      </c>
      <c r="N42" s="19">
        <v>117.45</v>
      </c>
      <c r="O42" s="19">
        <v>100</v>
      </c>
    </row>
    <row r="43" spans="2:15" x14ac:dyDescent="0.25">
      <c r="B43" s="18">
        <v>2014</v>
      </c>
      <c r="C43" s="19">
        <v>122.52</v>
      </c>
      <c r="D43" s="19">
        <v>109.53</v>
      </c>
      <c r="E43" s="19">
        <v>107.05</v>
      </c>
      <c r="F43" s="19">
        <v>112.22</v>
      </c>
      <c r="G43" s="19">
        <v>108.26</v>
      </c>
      <c r="H43" s="19">
        <v>110.4</v>
      </c>
      <c r="I43" s="19">
        <v>109.36</v>
      </c>
      <c r="J43" s="19">
        <v>117.05</v>
      </c>
      <c r="K43" s="19">
        <v>121.57</v>
      </c>
      <c r="L43" s="19">
        <v>111.8</v>
      </c>
      <c r="M43" s="19">
        <v>86.58</v>
      </c>
      <c r="N43" s="19">
        <v>115.54</v>
      </c>
      <c r="O43" s="19">
        <v>100</v>
      </c>
    </row>
    <row r="44" spans="2:15" x14ac:dyDescent="0.25">
      <c r="B44" s="18">
        <v>2015</v>
      </c>
      <c r="C44" s="19">
        <v>124.59</v>
      </c>
      <c r="D44" s="19">
        <v>109.5</v>
      </c>
      <c r="E44" s="19">
        <v>107.26</v>
      </c>
      <c r="F44" s="19">
        <v>112.54</v>
      </c>
      <c r="G44" s="19">
        <v>108.5</v>
      </c>
      <c r="H44" s="19">
        <v>110.61</v>
      </c>
      <c r="I44" s="19">
        <v>109.82</v>
      </c>
      <c r="J44" s="19">
        <v>117.34</v>
      </c>
      <c r="K44" s="19">
        <v>122.11</v>
      </c>
      <c r="L44" s="19">
        <v>111.81</v>
      </c>
      <c r="M44" s="19">
        <v>87.45</v>
      </c>
      <c r="N44" s="19">
        <v>115.48</v>
      </c>
      <c r="O44" s="19">
        <v>100</v>
      </c>
    </row>
    <row r="45" spans="2:15" x14ac:dyDescent="0.25">
      <c r="B45" s="18">
        <v>2016</v>
      </c>
      <c r="C45" s="19">
        <v>126.29</v>
      </c>
      <c r="D45" s="19">
        <v>109.82</v>
      </c>
      <c r="E45" s="19">
        <v>103.56</v>
      </c>
      <c r="F45" s="19">
        <v>113.4</v>
      </c>
      <c r="G45" s="19">
        <v>105.11</v>
      </c>
      <c r="H45" s="19">
        <v>111.72</v>
      </c>
      <c r="I45" s="19">
        <v>106.65</v>
      </c>
      <c r="J45" s="19">
        <v>119.92</v>
      </c>
      <c r="K45" s="19">
        <v>113.94</v>
      </c>
      <c r="L45" s="19">
        <v>115.66</v>
      </c>
      <c r="M45" s="19">
        <v>87.45</v>
      </c>
      <c r="N45" s="19">
        <v>120.14</v>
      </c>
      <c r="O45" s="19">
        <v>100</v>
      </c>
    </row>
    <row r="46" spans="2:15" x14ac:dyDescent="0.25">
      <c r="B46" s="18">
        <v>2017</v>
      </c>
      <c r="C46" s="19">
        <v>127.95</v>
      </c>
      <c r="D46" s="19">
        <v>110.64</v>
      </c>
      <c r="E46" s="19">
        <v>103.97</v>
      </c>
      <c r="F46" s="19">
        <v>114.87</v>
      </c>
      <c r="G46" s="19">
        <v>106.22</v>
      </c>
      <c r="H46" s="19">
        <v>113.35</v>
      </c>
      <c r="I46" s="19">
        <v>107.8</v>
      </c>
      <c r="J46" s="19">
        <v>123.43</v>
      </c>
      <c r="K46" s="19">
        <v>116.62</v>
      </c>
      <c r="L46" s="19">
        <v>119.96</v>
      </c>
      <c r="M46" s="19">
        <v>89.69</v>
      </c>
      <c r="N46" s="19">
        <v>126.35</v>
      </c>
      <c r="O46" s="19">
        <v>100</v>
      </c>
    </row>
    <row r="47" spans="2:15" x14ac:dyDescent="0.25">
      <c r="B47" s="18">
        <v>2018</v>
      </c>
      <c r="C47" s="19">
        <v>129.43</v>
      </c>
      <c r="D47" s="19">
        <v>111.99</v>
      </c>
      <c r="E47" s="19">
        <v>104.4</v>
      </c>
      <c r="F47" s="19">
        <v>116.62</v>
      </c>
      <c r="G47" s="19">
        <v>106.62</v>
      </c>
      <c r="H47" s="19">
        <v>115.21</v>
      </c>
      <c r="I47" s="19">
        <v>108.34</v>
      </c>
      <c r="J47" s="19">
        <v>123.56</v>
      </c>
      <c r="K47" s="19">
        <v>115.91</v>
      </c>
      <c r="L47" s="19">
        <v>119.31</v>
      </c>
      <c r="M47" s="19">
        <v>88.79</v>
      </c>
      <c r="N47" s="19">
        <v>125.28</v>
      </c>
      <c r="O47" s="19">
        <v>100</v>
      </c>
    </row>
    <row r="48" spans="2:15" x14ac:dyDescent="0.25">
      <c r="B48" s="18">
        <v>2019</v>
      </c>
      <c r="C48" s="19">
        <v>131.07</v>
      </c>
      <c r="D48" s="19">
        <v>113.9</v>
      </c>
      <c r="E48" s="19">
        <v>105.16</v>
      </c>
      <c r="F48" s="19">
        <v>119.01</v>
      </c>
      <c r="G48" s="19">
        <v>107.61</v>
      </c>
      <c r="H48" s="19">
        <v>117.86</v>
      </c>
      <c r="I48" s="19">
        <v>109.44</v>
      </c>
      <c r="J48" s="19">
        <v>125.69</v>
      </c>
      <c r="K48" s="19">
        <v>117.1</v>
      </c>
      <c r="L48" s="19">
        <v>122.28</v>
      </c>
      <c r="M48" s="19">
        <v>91.16</v>
      </c>
      <c r="N48" s="19">
        <v>130.25</v>
      </c>
      <c r="O48" s="19">
        <v>100</v>
      </c>
    </row>
    <row r="49" spans="2:15" x14ac:dyDescent="0.25">
      <c r="B49" s="18">
        <v>2020</v>
      </c>
      <c r="C49" s="19">
        <v>132.63</v>
      </c>
      <c r="D49" s="19">
        <v>111.18</v>
      </c>
      <c r="E49" s="19">
        <v>105.43</v>
      </c>
      <c r="F49" s="19">
        <v>115.77</v>
      </c>
      <c r="G49" s="19">
        <v>108.19</v>
      </c>
      <c r="H49" s="19">
        <v>114.48</v>
      </c>
      <c r="I49" s="19">
        <v>109.92</v>
      </c>
      <c r="J49" s="19">
        <v>129.75</v>
      </c>
      <c r="K49" s="19">
        <v>122.97</v>
      </c>
      <c r="L49" s="19">
        <v>127.5</v>
      </c>
      <c r="M49" s="19">
        <v>99.47</v>
      </c>
      <c r="N49" s="19">
        <v>136.93</v>
      </c>
      <c r="O49" s="19">
        <v>100</v>
      </c>
    </row>
    <row r="50" spans="2:15" x14ac:dyDescent="0.25">
      <c r="B50" s="18">
        <v>2021</v>
      </c>
      <c r="C50" s="19">
        <v>135.31</v>
      </c>
      <c r="D50" s="19">
        <v>111.98</v>
      </c>
      <c r="E50" s="19">
        <v>106.1</v>
      </c>
      <c r="F50" s="19">
        <v>116.69</v>
      </c>
      <c r="G50" s="19">
        <v>108.85</v>
      </c>
      <c r="H50" s="19">
        <v>115.45</v>
      </c>
      <c r="I50" s="19">
        <v>110.83</v>
      </c>
      <c r="J50" s="19">
        <v>132.65</v>
      </c>
      <c r="K50" s="19">
        <v>124.51</v>
      </c>
      <c r="L50" s="19">
        <v>131.63999999999999</v>
      </c>
      <c r="M50" s="19">
        <v>104.13</v>
      </c>
      <c r="N50" s="19">
        <v>142.49</v>
      </c>
      <c r="O50" s="19">
        <v>100</v>
      </c>
    </row>
    <row r="51" spans="2:15" x14ac:dyDescent="0.25">
      <c r="B51" s="20">
        <v>2022</v>
      </c>
      <c r="C51" s="21">
        <v>136.93</v>
      </c>
      <c r="D51" s="21">
        <v>113.55</v>
      </c>
      <c r="E51" s="21">
        <v>107.25</v>
      </c>
      <c r="F51" s="21">
        <v>116.71</v>
      </c>
      <c r="G51" s="21">
        <v>107.91</v>
      </c>
      <c r="H51" s="21">
        <v>115.41</v>
      </c>
      <c r="I51" s="21">
        <v>109.89</v>
      </c>
      <c r="J51" s="21">
        <v>131.05000000000001</v>
      </c>
      <c r="K51" s="21">
        <v>123.39</v>
      </c>
      <c r="L51" s="21">
        <v>128.49</v>
      </c>
      <c r="M51" s="21">
        <v>101.92</v>
      </c>
      <c r="N51" s="21">
        <v>137.71</v>
      </c>
      <c r="O51" s="21">
        <v>100</v>
      </c>
    </row>
    <row r="53" spans="2:15" x14ac:dyDescent="0.25">
      <c r="B53" s="48" t="s">
        <v>60</v>
      </c>
      <c r="C53" s="49"/>
      <c r="D53" s="49"/>
      <c r="E53" s="49"/>
      <c r="F53" s="49"/>
      <c r="G53" s="49"/>
      <c r="H53" s="49"/>
      <c r="I53" s="49"/>
      <c r="J53" s="49"/>
      <c r="K53" s="49"/>
      <c r="L53" s="49"/>
      <c r="M53" s="49"/>
      <c r="N53" s="49"/>
      <c r="O53" s="49"/>
    </row>
    <row r="54" spans="2:15" x14ac:dyDescent="0.25">
      <c r="B54" s="48" t="s">
        <v>61</v>
      </c>
      <c r="C54" s="49"/>
      <c r="D54" s="49"/>
      <c r="E54" s="49"/>
      <c r="F54" s="49"/>
      <c r="G54" s="49"/>
      <c r="H54" s="49"/>
      <c r="I54" s="49"/>
      <c r="J54" s="49"/>
      <c r="K54" s="49"/>
      <c r="L54" s="49"/>
      <c r="M54" s="49"/>
      <c r="N54" s="49"/>
      <c r="O54" s="49"/>
    </row>
    <row r="55" spans="2:15" x14ac:dyDescent="0.25">
      <c r="B55" s="48" t="s">
        <v>62</v>
      </c>
      <c r="C55" s="49"/>
      <c r="D55" s="49"/>
      <c r="E55" s="49"/>
      <c r="F55" s="49"/>
      <c r="G55" s="49"/>
      <c r="H55" s="49"/>
      <c r="I55" s="49"/>
      <c r="J55" s="49"/>
      <c r="K55" s="49"/>
      <c r="L55" s="49"/>
      <c r="M55" s="49"/>
      <c r="N55" s="49"/>
      <c r="O55" s="49"/>
    </row>
    <row r="56" spans="2:15" x14ac:dyDescent="0.25">
      <c r="B56" s="48" t="s">
        <v>63</v>
      </c>
      <c r="C56" s="49"/>
      <c r="D56" s="49"/>
      <c r="E56" s="49"/>
      <c r="F56" s="49"/>
      <c r="G56" s="49"/>
      <c r="H56" s="49"/>
      <c r="I56" s="49"/>
      <c r="J56" s="49"/>
      <c r="K56" s="49"/>
      <c r="L56" s="49"/>
      <c r="M56" s="49"/>
      <c r="N56" s="49"/>
      <c r="O56" s="49"/>
    </row>
    <row r="57" spans="2:15" x14ac:dyDescent="0.25">
      <c r="B57" s="48" t="s">
        <v>64</v>
      </c>
      <c r="C57" s="49"/>
      <c r="D57" s="49"/>
      <c r="E57" s="49"/>
      <c r="F57" s="49"/>
      <c r="G57" s="49"/>
      <c r="H57" s="49"/>
      <c r="I57" s="49"/>
      <c r="J57" s="49"/>
      <c r="K57" s="49"/>
      <c r="L57" s="49"/>
      <c r="M57" s="49"/>
      <c r="N57" s="49"/>
      <c r="O57" s="49"/>
    </row>
    <row r="58" spans="2:15" x14ac:dyDescent="0.25">
      <c r="B58" s="48" t="s">
        <v>65</v>
      </c>
      <c r="C58" s="49"/>
      <c r="D58" s="49"/>
      <c r="E58" s="49"/>
      <c r="F58" s="49"/>
      <c r="G58" s="49"/>
      <c r="H58" s="49"/>
      <c r="I58" s="49"/>
      <c r="J58" s="49"/>
      <c r="K58" s="49"/>
      <c r="L58" s="49"/>
      <c r="M58" s="49"/>
      <c r="N58" s="49"/>
      <c r="O58" s="49"/>
    </row>
    <row r="59" spans="2:15" x14ac:dyDescent="0.25">
      <c r="B59" s="48" t="s">
        <v>66</v>
      </c>
      <c r="C59" s="49"/>
      <c r="D59" s="49"/>
      <c r="E59" s="49"/>
      <c r="F59" s="49"/>
      <c r="G59" s="49"/>
      <c r="H59" s="49"/>
      <c r="I59" s="49"/>
      <c r="J59" s="49"/>
      <c r="K59" s="49"/>
      <c r="L59" s="49"/>
      <c r="M59" s="49"/>
      <c r="N59" s="49"/>
      <c r="O59" s="49"/>
    </row>
    <row r="60" spans="2:15" x14ac:dyDescent="0.25">
      <c r="B60" s="48" t="s">
        <v>67</v>
      </c>
      <c r="C60" s="49"/>
      <c r="D60" s="49"/>
      <c r="E60" s="49"/>
      <c r="F60" s="49"/>
      <c r="G60" s="49"/>
      <c r="H60" s="49"/>
      <c r="I60" s="49"/>
      <c r="J60" s="49"/>
      <c r="K60" s="49"/>
      <c r="L60" s="49"/>
      <c r="M60" s="49"/>
      <c r="N60" s="49"/>
      <c r="O60" s="49"/>
    </row>
  </sheetData>
  <mergeCells count="18">
    <mergeCell ref="B58:O58"/>
    <mergeCell ref="B59:O59"/>
    <mergeCell ref="B60:O60"/>
    <mergeCell ref="B53:O53"/>
    <mergeCell ref="B54:O54"/>
    <mergeCell ref="B55:O55"/>
    <mergeCell ref="B56:O56"/>
    <mergeCell ref="B57:O57"/>
    <mergeCell ref="J4:K4"/>
    <mergeCell ref="L4:M4"/>
    <mergeCell ref="N4:O4"/>
    <mergeCell ref="B6:O6"/>
    <mergeCell ref="B29:O29"/>
    <mergeCell ref="B4:B5"/>
    <mergeCell ref="C4:C5"/>
    <mergeCell ref="D4:E4"/>
    <mergeCell ref="F4:G4"/>
    <mergeCell ref="H4:I4"/>
  </mergeCells>
  <pageMargins left="0.7" right="0.7" top="0.75" bottom="0.75" header="0.3" footer="0.3"/>
  <pageSetup paperSize="9" scale="50" fitToWidth="0" fitToHeight="0" orientation="landscape"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E562"/>
  </sheetPr>
  <dimension ref="B1:R23"/>
  <sheetViews>
    <sheetView showGridLines="0" workbookViewId="0"/>
  </sheetViews>
  <sheetFormatPr baseColWidth="10" defaultRowHeight="13.2" x14ac:dyDescent="0.25"/>
  <cols>
    <col min="1" max="1" width="2.5546875" customWidth="1"/>
    <col min="2" max="2" width="17" customWidth="1"/>
    <col min="3" max="18" width="11.6640625" customWidth="1"/>
  </cols>
  <sheetData>
    <row r="1" spans="2:18" ht="17.399999999999999" x14ac:dyDescent="0.3">
      <c r="B1" s="3" t="s">
        <v>27</v>
      </c>
    </row>
    <row r="4" spans="2:18" ht="27.9" customHeight="1" x14ac:dyDescent="0.25">
      <c r="B4" s="50" t="s">
        <v>108</v>
      </c>
      <c r="C4" s="44" t="s">
        <v>392</v>
      </c>
      <c r="D4" s="44" t="s">
        <v>392</v>
      </c>
      <c r="E4" s="44" t="s">
        <v>392</v>
      </c>
      <c r="F4" s="44" t="s">
        <v>392</v>
      </c>
      <c r="G4" s="44" t="s">
        <v>393</v>
      </c>
      <c r="H4" s="44" t="s">
        <v>393</v>
      </c>
      <c r="I4" s="44" t="s">
        <v>393</v>
      </c>
      <c r="J4" s="44" t="s">
        <v>393</v>
      </c>
      <c r="K4" s="44" t="s">
        <v>394</v>
      </c>
      <c r="L4" s="44" t="s">
        <v>394</v>
      </c>
      <c r="M4" s="44" t="s">
        <v>394</v>
      </c>
      <c r="N4" s="44" t="s">
        <v>394</v>
      </c>
      <c r="O4" s="44" t="s">
        <v>395</v>
      </c>
      <c r="P4" s="44" t="s">
        <v>395</v>
      </c>
      <c r="Q4" s="44" t="s">
        <v>128</v>
      </c>
      <c r="R4" s="44" t="s">
        <v>128</v>
      </c>
    </row>
    <row r="5" spans="2:18" ht="13.95" customHeight="1" x14ac:dyDescent="0.25">
      <c r="B5" s="50" t="s">
        <v>108</v>
      </c>
      <c r="C5" s="44" t="s">
        <v>396</v>
      </c>
      <c r="D5" s="44" t="s">
        <v>396</v>
      </c>
      <c r="E5" s="44" t="s">
        <v>397</v>
      </c>
      <c r="F5" s="44" t="s">
        <v>397</v>
      </c>
      <c r="G5" s="44" t="s">
        <v>365</v>
      </c>
      <c r="H5" s="44" t="s">
        <v>365</v>
      </c>
      <c r="I5" s="44" t="s">
        <v>366</v>
      </c>
      <c r="J5" s="44" t="s">
        <v>366</v>
      </c>
      <c r="K5" s="44" t="s">
        <v>365</v>
      </c>
      <c r="L5" s="44" t="s">
        <v>365</v>
      </c>
      <c r="M5" s="44" t="s">
        <v>366</v>
      </c>
      <c r="N5" s="44" t="s">
        <v>366</v>
      </c>
      <c r="O5" s="44" t="s">
        <v>395</v>
      </c>
      <c r="P5" s="44" t="s">
        <v>395</v>
      </c>
      <c r="Q5" s="44" t="s">
        <v>128</v>
      </c>
      <c r="R5" s="44" t="s">
        <v>128</v>
      </c>
    </row>
    <row r="6" spans="2:18" ht="42" customHeight="1" x14ac:dyDescent="0.25">
      <c r="B6" s="50" t="s">
        <v>108</v>
      </c>
      <c r="C6" s="17" t="s">
        <v>398</v>
      </c>
      <c r="D6" s="17" t="s">
        <v>377</v>
      </c>
      <c r="E6" s="17" t="s">
        <v>398</v>
      </c>
      <c r="F6" s="17" t="s">
        <v>377</v>
      </c>
      <c r="G6" s="17" t="s">
        <v>398</v>
      </c>
      <c r="H6" s="17" t="s">
        <v>377</v>
      </c>
      <c r="I6" s="17" t="s">
        <v>398</v>
      </c>
      <c r="J6" s="17" t="s">
        <v>377</v>
      </c>
      <c r="K6" s="17" t="s">
        <v>398</v>
      </c>
      <c r="L6" s="17" t="s">
        <v>377</v>
      </c>
      <c r="M6" s="17" t="s">
        <v>398</v>
      </c>
      <c r="N6" s="17" t="s">
        <v>377</v>
      </c>
      <c r="O6" s="17" t="s">
        <v>398</v>
      </c>
      <c r="P6" s="17" t="s">
        <v>377</v>
      </c>
      <c r="Q6" s="17" t="s">
        <v>398</v>
      </c>
      <c r="R6" s="17" t="s">
        <v>377</v>
      </c>
    </row>
    <row r="7" spans="2:18" x14ac:dyDescent="0.25">
      <c r="B7" s="18">
        <v>0</v>
      </c>
      <c r="C7" s="19">
        <v>15146.5</v>
      </c>
      <c r="D7" s="19">
        <v>0</v>
      </c>
      <c r="E7" s="19">
        <v>2784.6</v>
      </c>
      <c r="F7" s="19">
        <v>0</v>
      </c>
      <c r="G7" s="19">
        <v>267.3</v>
      </c>
      <c r="H7" s="19">
        <v>0</v>
      </c>
      <c r="I7" s="19">
        <v>105.5</v>
      </c>
      <c r="J7" s="19">
        <v>0</v>
      </c>
      <c r="K7" s="19">
        <v>112.9</v>
      </c>
      <c r="L7" s="19">
        <v>0</v>
      </c>
      <c r="M7" s="19">
        <v>217.7</v>
      </c>
      <c r="N7" s="19">
        <v>0</v>
      </c>
      <c r="O7" s="19">
        <v>447.5</v>
      </c>
      <c r="P7" s="19">
        <v>0</v>
      </c>
      <c r="Q7" s="19">
        <v>19082</v>
      </c>
      <c r="R7" s="19">
        <v>0</v>
      </c>
    </row>
    <row r="8" spans="2:18" x14ac:dyDescent="0.25">
      <c r="B8" s="18" t="s">
        <v>117</v>
      </c>
      <c r="C8" s="19">
        <v>17985.400000000001</v>
      </c>
      <c r="D8" s="19">
        <v>88508.214000000007</v>
      </c>
      <c r="E8" s="19">
        <v>1486.9</v>
      </c>
      <c r="F8" s="19">
        <v>8327.1970000000001</v>
      </c>
      <c r="G8" s="19">
        <v>228.8</v>
      </c>
      <c r="H8" s="19">
        <v>1233.126</v>
      </c>
      <c r="I8" s="19">
        <v>68.900000000000006</v>
      </c>
      <c r="J8" s="19">
        <v>334.589</v>
      </c>
      <c r="K8" s="19">
        <v>63.9</v>
      </c>
      <c r="L8" s="19">
        <v>357.995</v>
      </c>
      <c r="M8" s="19">
        <v>74.3</v>
      </c>
      <c r="N8" s="19">
        <v>422.38600000000002</v>
      </c>
      <c r="O8" s="19">
        <v>313.60000000000002</v>
      </c>
      <c r="P8" s="19">
        <v>1948.704</v>
      </c>
      <c r="Q8" s="19">
        <v>20221.8</v>
      </c>
      <c r="R8" s="19">
        <v>101132.211</v>
      </c>
    </row>
    <row r="9" spans="2:18" x14ac:dyDescent="0.25">
      <c r="B9" s="18" t="s">
        <v>118</v>
      </c>
      <c r="C9" s="19">
        <v>15644.7</v>
      </c>
      <c r="D9" s="19">
        <v>235915.93400000001</v>
      </c>
      <c r="E9" s="19">
        <v>4847.3999999999996</v>
      </c>
      <c r="F9" s="19">
        <v>78288.539999999994</v>
      </c>
      <c r="G9" s="19">
        <v>354.3</v>
      </c>
      <c r="H9" s="19">
        <v>5362.99</v>
      </c>
      <c r="I9" s="19">
        <v>108</v>
      </c>
      <c r="J9" s="19">
        <v>1665.076</v>
      </c>
      <c r="K9" s="19">
        <v>115.9</v>
      </c>
      <c r="L9" s="19">
        <v>1734.2619999999999</v>
      </c>
      <c r="M9" s="19">
        <v>96.6</v>
      </c>
      <c r="N9" s="19">
        <v>1532.0250000000001</v>
      </c>
      <c r="O9" s="19">
        <v>809.3</v>
      </c>
      <c r="P9" s="19">
        <v>12529.314</v>
      </c>
      <c r="Q9" s="19">
        <v>21976.2</v>
      </c>
      <c r="R9" s="19">
        <v>337028.141</v>
      </c>
    </row>
    <row r="10" spans="2:18" x14ac:dyDescent="0.25">
      <c r="B10" s="18" t="s">
        <v>119</v>
      </c>
      <c r="C10" s="19">
        <v>16828.2</v>
      </c>
      <c r="D10" s="19">
        <v>422570.41</v>
      </c>
      <c r="E10" s="19">
        <v>9240.6</v>
      </c>
      <c r="F10" s="19">
        <v>230701.56599999999</v>
      </c>
      <c r="G10" s="19">
        <v>406.8</v>
      </c>
      <c r="H10" s="19">
        <v>10296.161</v>
      </c>
      <c r="I10" s="19">
        <v>169</v>
      </c>
      <c r="J10" s="19">
        <v>4248.2030000000004</v>
      </c>
      <c r="K10" s="19">
        <v>209.4</v>
      </c>
      <c r="L10" s="19">
        <v>5400.0079999999998</v>
      </c>
      <c r="M10" s="19">
        <v>191.8</v>
      </c>
      <c r="N10" s="19">
        <v>4942.5020000000004</v>
      </c>
      <c r="O10" s="19">
        <v>1367.3</v>
      </c>
      <c r="P10" s="19">
        <v>34702.553</v>
      </c>
      <c r="Q10" s="19">
        <v>28413.1</v>
      </c>
      <c r="R10" s="19">
        <v>712861.40300000005</v>
      </c>
    </row>
    <row r="11" spans="2:18" x14ac:dyDescent="0.25">
      <c r="B11" s="18" t="s">
        <v>120</v>
      </c>
      <c r="C11" s="19">
        <v>53765.2</v>
      </c>
      <c r="D11" s="19">
        <v>2203069.983</v>
      </c>
      <c r="E11" s="19">
        <v>16689.400000000001</v>
      </c>
      <c r="F11" s="19">
        <v>660298.75800000003</v>
      </c>
      <c r="G11" s="19">
        <v>1644</v>
      </c>
      <c r="H11" s="19">
        <v>67904.303</v>
      </c>
      <c r="I11" s="19">
        <v>1183.9000000000001</v>
      </c>
      <c r="J11" s="19">
        <v>50362.777000000002</v>
      </c>
      <c r="K11" s="19">
        <v>1097.9000000000001</v>
      </c>
      <c r="L11" s="19">
        <v>46129.13</v>
      </c>
      <c r="M11" s="19">
        <v>1128.7</v>
      </c>
      <c r="N11" s="19">
        <v>48553.35</v>
      </c>
      <c r="O11" s="19">
        <v>7037.8</v>
      </c>
      <c r="P11" s="19">
        <v>290560.83899999998</v>
      </c>
      <c r="Q11" s="19">
        <v>82546.899999999994</v>
      </c>
      <c r="R11" s="19">
        <v>3366879.14</v>
      </c>
    </row>
    <row r="12" spans="2:18" x14ac:dyDescent="0.25">
      <c r="B12" s="18" t="s">
        <v>121</v>
      </c>
      <c r="C12" s="19">
        <v>56496.5</v>
      </c>
      <c r="D12" s="19">
        <v>3425250.99</v>
      </c>
      <c r="E12" s="19">
        <v>11169.1</v>
      </c>
      <c r="F12" s="19">
        <v>675739.98499999999</v>
      </c>
      <c r="G12" s="19">
        <v>2672.6</v>
      </c>
      <c r="H12" s="19">
        <v>166500.07399999999</v>
      </c>
      <c r="I12" s="19">
        <v>3126.9</v>
      </c>
      <c r="J12" s="19">
        <v>195234.505</v>
      </c>
      <c r="K12" s="19">
        <v>4267.8999999999996</v>
      </c>
      <c r="L12" s="19">
        <v>276143.23</v>
      </c>
      <c r="M12" s="19">
        <v>6496.9</v>
      </c>
      <c r="N12" s="19">
        <v>424271.565</v>
      </c>
      <c r="O12" s="19">
        <v>12355.7</v>
      </c>
      <c r="P12" s="19">
        <v>777788.21799999999</v>
      </c>
      <c r="Q12" s="19">
        <v>96585.600000000006</v>
      </c>
      <c r="R12" s="19">
        <v>5940928.5669999998</v>
      </c>
    </row>
    <row r="13" spans="2:18" x14ac:dyDescent="0.25">
      <c r="B13" s="18" t="s">
        <v>122</v>
      </c>
      <c r="C13" s="19">
        <v>19820.5</v>
      </c>
      <c r="D13" s="19">
        <v>1691316.395</v>
      </c>
      <c r="E13" s="19">
        <v>3898.7</v>
      </c>
      <c r="F13" s="19">
        <v>332242.092</v>
      </c>
      <c r="G13" s="19">
        <v>2022.4</v>
      </c>
      <c r="H13" s="19">
        <v>175276</v>
      </c>
      <c r="I13" s="19">
        <v>2437.1</v>
      </c>
      <c r="J13" s="19">
        <v>211590.016</v>
      </c>
      <c r="K13" s="19">
        <v>7542.9</v>
      </c>
      <c r="L13" s="19">
        <v>662455.75</v>
      </c>
      <c r="M13" s="19">
        <v>13199.8</v>
      </c>
      <c r="N13" s="19">
        <v>1159611.878</v>
      </c>
      <c r="O13" s="19">
        <v>9845.1</v>
      </c>
      <c r="P13" s="19">
        <v>850721.45299999998</v>
      </c>
      <c r="Q13" s="19">
        <v>58766.5</v>
      </c>
      <c r="R13" s="19">
        <v>5083213.5839999998</v>
      </c>
    </row>
    <row r="14" spans="2:18" x14ac:dyDescent="0.25">
      <c r="B14" s="18" t="s">
        <v>123</v>
      </c>
      <c r="C14" s="19">
        <v>10270.6</v>
      </c>
      <c r="D14" s="19">
        <v>1208052.6910000001</v>
      </c>
      <c r="E14" s="19">
        <v>1915.3</v>
      </c>
      <c r="F14" s="19">
        <v>226227.51800000001</v>
      </c>
      <c r="G14" s="19">
        <v>1628.7</v>
      </c>
      <c r="H14" s="19">
        <v>194477.636</v>
      </c>
      <c r="I14" s="19">
        <v>2411.3000000000002</v>
      </c>
      <c r="J14" s="19">
        <v>288197.571</v>
      </c>
      <c r="K14" s="19">
        <v>9988.7000000000007</v>
      </c>
      <c r="L14" s="19">
        <v>1205090.2479999999</v>
      </c>
      <c r="M14" s="19">
        <v>17675.2</v>
      </c>
      <c r="N14" s="19">
        <v>2136429.2880000002</v>
      </c>
      <c r="O14" s="19">
        <v>7675.4</v>
      </c>
      <c r="P14" s="19">
        <v>915230.59400000004</v>
      </c>
      <c r="Q14" s="19">
        <v>51565.2</v>
      </c>
      <c r="R14" s="19">
        <v>6173705.5460000001</v>
      </c>
    </row>
    <row r="15" spans="2:18" x14ac:dyDescent="0.25">
      <c r="B15" s="18" t="s">
        <v>124</v>
      </c>
      <c r="C15" s="19">
        <v>2867.9</v>
      </c>
      <c r="D15" s="19">
        <v>525884.12899999996</v>
      </c>
      <c r="E15" s="19">
        <v>605.6</v>
      </c>
      <c r="F15" s="19">
        <v>111687.042</v>
      </c>
      <c r="G15" s="19">
        <v>659.4</v>
      </c>
      <c r="H15" s="19">
        <v>120894.905</v>
      </c>
      <c r="I15" s="19">
        <v>1090.3</v>
      </c>
      <c r="J15" s="19">
        <v>201549.266</v>
      </c>
      <c r="K15" s="19">
        <v>4186.6000000000004</v>
      </c>
      <c r="L15" s="19">
        <v>767042.228</v>
      </c>
      <c r="M15" s="19">
        <v>8914.4</v>
      </c>
      <c r="N15" s="19">
        <v>1646304.66</v>
      </c>
      <c r="O15" s="19">
        <v>2744.3</v>
      </c>
      <c r="P15" s="19">
        <v>502821.59299999999</v>
      </c>
      <c r="Q15" s="19">
        <v>21068.5</v>
      </c>
      <c r="R15" s="19">
        <v>3876183.8229999999</v>
      </c>
    </row>
    <row r="16" spans="2:18" x14ac:dyDescent="0.25">
      <c r="B16" s="18" t="s">
        <v>125</v>
      </c>
      <c r="C16" s="19">
        <v>687.7</v>
      </c>
      <c r="D16" s="19">
        <v>224230.11499999999</v>
      </c>
      <c r="E16" s="19">
        <v>226.1</v>
      </c>
      <c r="F16" s="19">
        <v>75605.004000000001</v>
      </c>
      <c r="G16" s="19">
        <v>173.4</v>
      </c>
      <c r="H16" s="19">
        <v>59531.523000000001</v>
      </c>
      <c r="I16" s="19">
        <v>341.4</v>
      </c>
      <c r="J16" s="19">
        <v>112180.031</v>
      </c>
      <c r="K16" s="19">
        <v>946.8</v>
      </c>
      <c r="L16" s="19">
        <v>300867.22200000001</v>
      </c>
      <c r="M16" s="19">
        <v>2156.1999999999998</v>
      </c>
      <c r="N16" s="19">
        <v>696269.91599999997</v>
      </c>
      <c r="O16" s="19">
        <v>826.9</v>
      </c>
      <c r="P16" s="19">
        <v>271656.36</v>
      </c>
      <c r="Q16" s="19">
        <v>5358.5</v>
      </c>
      <c r="R16" s="19">
        <v>1740340.1710000001</v>
      </c>
    </row>
    <row r="17" spans="2:18" x14ac:dyDescent="0.25">
      <c r="B17" s="18" t="s">
        <v>126</v>
      </c>
      <c r="C17" s="19">
        <v>106.5</v>
      </c>
      <c r="D17" s="19">
        <v>71008.482999999993</v>
      </c>
      <c r="E17" s="19">
        <v>55.9</v>
      </c>
      <c r="F17" s="19">
        <v>34394.277999999998</v>
      </c>
      <c r="G17" s="19">
        <v>34.5</v>
      </c>
      <c r="H17" s="19">
        <v>23170.003000000001</v>
      </c>
      <c r="I17" s="19">
        <v>63.9</v>
      </c>
      <c r="J17" s="19">
        <v>40995.894999999997</v>
      </c>
      <c r="K17" s="19">
        <v>130.9</v>
      </c>
      <c r="L17" s="19">
        <v>82938.342999999993</v>
      </c>
      <c r="M17" s="19">
        <v>322.60000000000002</v>
      </c>
      <c r="N17" s="19">
        <v>207675.65400000001</v>
      </c>
      <c r="O17" s="19">
        <v>196.3</v>
      </c>
      <c r="P17" s="19">
        <v>129971.86199999999</v>
      </c>
      <c r="Q17" s="19">
        <v>910.6</v>
      </c>
      <c r="R17" s="19">
        <v>590154.51800000004</v>
      </c>
    </row>
    <row r="18" spans="2:18" x14ac:dyDescent="0.25">
      <c r="B18" s="18" t="s">
        <v>127</v>
      </c>
      <c r="C18" s="19">
        <v>27.7</v>
      </c>
      <c r="D18" s="19">
        <v>53219.455999999998</v>
      </c>
      <c r="E18" s="19">
        <v>14.4</v>
      </c>
      <c r="F18" s="19">
        <v>34513.678999999996</v>
      </c>
      <c r="G18" s="19">
        <v>8.8000000000000007</v>
      </c>
      <c r="H18" s="19">
        <v>23227.798999999999</v>
      </c>
      <c r="I18" s="19">
        <v>24.1</v>
      </c>
      <c r="J18" s="19">
        <v>63809.114000000001</v>
      </c>
      <c r="K18" s="19">
        <v>25.5</v>
      </c>
      <c r="L18" s="19">
        <v>38177.949000000001</v>
      </c>
      <c r="M18" s="19">
        <v>66.5</v>
      </c>
      <c r="N18" s="19">
        <v>123972.026</v>
      </c>
      <c r="O18" s="19">
        <v>51.5</v>
      </c>
      <c r="P18" s="19">
        <v>92960.767999999996</v>
      </c>
      <c r="Q18" s="19">
        <v>218.5</v>
      </c>
      <c r="R18" s="19">
        <v>429880.79100000003</v>
      </c>
    </row>
    <row r="19" spans="2:18" x14ac:dyDescent="0.25">
      <c r="B19" s="24" t="s">
        <v>128</v>
      </c>
      <c r="C19" s="25">
        <v>209647.4</v>
      </c>
      <c r="D19" s="25">
        <v>10149026.800000001</v>
      </c>
      <c r="E19" s="25">
        <v>52934</v>
      </c>
      <c r="F19" s="25">
        <v>2468025.659</v>
      </c>
      <c r="G19" s="25">
        <v>10101</v>
      </c>
      <c r="H19" s="25">
        <v>847874.52</v>
      </c>
      <c r="I19" s="25">
        <v>11130.3</v>
      </c>
      <c r="J19" s="25">
        <v>1170167.0430000001</v>
      </c>
      <c r="K19" s="25">
        <v>28689.3</v>
      </c>
      <c r="L19" s="25">
        <v>3386336.3650000002</v>
      </c>
      <c r="M19" s="25">
        <v>50540.7</v>
      </c>
      <c r="N19" s="25">
        <v>6449985.25</v>
      </c>
      <c r="O19" s="25">
        <v>43670.7</v>
      </c>
      <c r="P19" s="25">
        <v>3880892.2579999999</v>
      </c>
      <c r="Q19" s="25">
        <v>406713.4</v>
      </c>
      <c r="R19" s="25">
        <v>28352307.895</v>
      </c>
    </row>
    <row r="21" spans="2:18" x14ac:dyDescent="0.25">
      <c r="B21" s="48" t="s">
        <v>372</v>
      </c>
      <c r="C21" s="49"/>
      <c r="D21" s="49"/>
      <c r="E21" s="49"/>
      <c r="F21" s="49"/>
      <c r="G21" s="49"/>
      <c r="H21" s="49"/>
      <c r="I21" s="49"/>
      <c r="J21" s="49"/>
      <c r="K21" s="49"/>
      <c r="L21" s="49"/>
      <c r="M21" s="49"/>
      <c r="N21" s="49"/>
      <c r="O21" s="49"/>
      <c r="P21" s="49"/>
      <c r="Q21" s="49"/>
      <c r="R21" s="49"/>
    </row>
    <row r="22" spans="2:18" x14ac:dyDescent="0.25">
      <c r="B22" s="48" t="s">
        <v>373</v>
      </c>
      <c r="C22" s="49"/>
      <c r="D22" s="49"/>
      <c r="E22" s="49"/>
      <c r="F22" s="49"/>
      <c r="G22" s="49"/>
      <c r="H22" s="49"/>
      <c r="I22" s="49"/>
      <c r="J22" s="49"/>
      <c r="K22" s="49"/>
      <c r="L22" s="49"/>
      <c r="M22" s="49"/>
      <c r="N22" s="49"/>
      <c r="O22" s="49"/>
      <c r="P22" s="49"/>
      <c r="Q22" s="49"/>
      <c r="R22" s="49"/>
    </row>
    <row r="23" spans="2:18" x14ac:dyDescent="0.25">
      <c r="B23" s="48" t="s">
        <v>360</v>
      </c>
      <c r="C23" s="49"/>
      <c r="D23" s="49"/>
      <c r="E23" s="49"/>
      <c r="F23" s="49"/>
      <c r="G23" s="49"/>
      <c r="H23" s="49"/>
      <c r="I23" s="49"/>
      <c r="J23" s="49"/>
      <c r="K23" s="49"/>
      <c r="L23" s="49"/>
      <c r="M23" s="49"/>
      <c r="N23" s="49"/>
      <c r="O23" s="49"/>
      <c r="P23" s="49"/>
      <c r="Q23" s="49"/>
      <c r="R23" s="49"/>
    </row>
  </sheetData>
  <mergeCells count="15">
    <mergeCell ref="B21:R21"/>
    <mergeCell ref="B22:R22"/>
    <mergeCell ref="B23:R23"/>
    <mergeCell ref="Q4:R5"/>
    <mergeCell ref="C5:D5"/>
    <mergeCell ref="E5:F5"/>
    <mergeCell ref="G5:H5"/>
    <mergeCell ref="I5:J5"/>
    <mergeCell ref="K5:L5"/>
    <mergeCell ref="M5:N5"/>
    <mergeCell ref="B4:B6"/>
    <mergeCell ref="C4:F4"/>
    <mergeCell ref="G4:J4"/>
    <mergeCell ref="K4:N4"/>
    <mergeCell ref="O4:P5"/>
  </mergeCells>
  <pageMargins left="0.7" right="0.7" top="0.75" bottom="0.75" header="0.3" footer="0.3"/>
  <pageSetup paperSize="9" scale="50" fitToWidth="0" fitToHeight="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E562"/>
  </sheetPr>
  <dimension ref="B1:R22"/>
  <sheetViews>
    <sheetView showGridLines="0" workbookViewId="0"/>
  </sheetViews>
  <sheetFormatPr baseColWidth="10" defaultRowHeight="13.2" x14ac:dyDescent="0.25"/>
  <cols>
    <col min="1" max="1" width="2.5546875" customWidth="1"/>
    <col min="2" max="2" width="16.6640625" customWidth="1"/>
    <col min="3" max="18" width="11.6640625" customWidth="1"/>
  </cols>
  <sheetData>
    <row r="1" spans="2:18" ht="17.399999999999999" x14ac:dyDescent="0.3">
      <c r="B1" s="3" t="s">
        <v>28</v>
      </c>
    </row>
    <row r="4" spans="2:18" ht="27.9" customHeight="1" x14ac:dyDescent="0.25">
      <c r="B4" s="50" t="s">
        <v>181</v>
      </c>
      <c r="C4" s="44" t="s">
        <v>392</v>
      </c>
      <c r="D4" s="44" t="s">
        <v>392</v>
      </c>
      <c r="E4" s="44" t="s">
        <v>392</v>
      </c>
      <c r="F4" s="44" t="s">
        <v>392</v>
      </c>
      <c r="G4" s="44" t="s">
        <v>393</v>
      </c>
      <c r="H4" s="44" t="s">
        <v>393</v>
      </c>
      <c r="I4" s="44" t="s">
        <v>393</v>
      </c>
      <c r="J4" s="44" t="s">
        <v>393</v>
      </c>
      <c r="K4" s="44" t="s">
        <v>394</v>
      </c>
      <c r="L4" s="44" t="s">
        <v>394</v>
      </c>
      <c r="M4" s="44" t="s">
        <v>394</v>
      </c>
      <c r="N4" s="44" t="s">
        <v>394</v>
      </c>
      <c r="O4" s="44" t="s">
        <v>395</v>
      </c>
      <c r="P4" s="44" t="s">
        <v>395</v>
      </c>
      <c r="Q4" s="44" t="s">
        <v>128</v>
      </c>
      <c r="R4" s="44" t="s">
        <v>128</v>
      </c>
    </row>
    <row r="5" spans="2:18" ht="13.95" customHeight="1" x14ac:dyDescent="0.25">
      <c r="B5" s="50" t="s">
        <v>181</v>
      </c>
      <c r="C5" s="44" t="s">
        <v>396</v>
      </c>
      <c r="D5" s="44" t="s">
        <v>396</v>
      </c>
      <c r="E5" s="44" t="s">
        <v>397</v>
      </c>
      <c r="F5" s="44" t="s">
        <v>397</v>
      </c>
      <c r="G5" s="44" t="s">
        <v>365</v>
      </c>
      <c r="H5" s="44" t="s">
        <v>365</v>
      </c>
      <c r="I5" s="44" t="s">
        <v>366</v>
      </c>
      <c r="J5" s="44" t="s">
        <v>366</v>
      </c>
      <c r="K5" s="44" t="s">
        <v>365</v>
      </c>
      <c r="L5" s="44" t="s">
        <v>365</v>
      </c>
      <c r="M5" s="44" t="s">
        <v>366</v>
      </c>
      <c r="N5" s="44" t="s">
        <v>366</v>
      </c>
      <c r="O5" s="44" t="s">
        <v>395</v>
      </c>
      <c r="P5" s="44" t="s">
        <v>395</v>
      </c>
      <c r="Q5" s="44" t="s">
        <v>128</v>
      </c>
      <c r="R5" s="44" t="s">
        <v>128</v>
      </c>
    </row>
    <row r="6" spans="2:18" ht="42" customHeight="1" x14ac:dyDescent="0.25">
      <c r="B6" s="50" t="s">
        <v>181</v>
      </c>
      <c r="C6" s="17" t="s">
        <v>398</v>
      </c>
      <c r="D6" s="17" t="s">
        <v>378</v>
      </c>
      <c r="E6" s="17" t="s">
        <v>398</v>
      </c>
      <c r="F6" s="17" t="s">
        <v>378</v>
      </c>
      <c r="G6" s="17" t="s">
        <v>398</v>
      </c>
      <c r="H6" s="17" t="s">
        <v>378</v>
      </c>
      <c r="I6" s="17" t="s">
        <v>398</v>
      </c>
      <c r="J6" s="17" t="s">
        <v>378</v>
      </c>
      <c r="K6" s="17" t="s">
        <v>398</v>
      </c>
      <c r="L6" s="17" t="s">
        <v>378</v>
      </c>
      <c r="M6" s="17" t="s">
        <v>398</v>
      </c>
      <c r="N6" s="17" t="s">
        <v>378</v>
      </c>
      <c r="O6" s="17" t="s">
        <v>398</v>
      </c>
      <c r="P6" s="17" t="s">
        <v>378</v>
      </c>
      <c r="Q6" s="17" t="s">
        <v>398</v>
      </c>
      <c r="R6" s="17" t="s">
        <v>378</v>
      </c>
    </row>
    <row r="7" spans="2:18" x14ac:dyDescent="0.25">
      <c r="B7" s="18">
        <v>0</v>
      </c>
      <c r="C7" s="19">
        <v>41637.1</v>
      </c>
      <c r="D7" s="19">
        <v>0</v>
      </c>
      <c r="E7" s="19">
        <v>2912</v>
      </c>
      <c r="F7" s="19">
        <v>0</v>
      </c>
      <c r="G7" s="19">
        <v>2018.4</v>
      </c>
      <c r="H7" s="19">
        <v>0</v>
      </c>
      <c r="I7" s="19">
        <v>3617.2</v>
      </c>
      <c r="J7" s="19">
        <v>0</v>
      </c>
      <c r="K7" s="19">
        <v>6554.3</v>
      </c>
      <c r="L7" s="19">
        <v>0</v>
      </c>
      <c r="M7" s="19">
        <v>17747.599999999999</v>
      </c>
      <c r="N7" s="19">
        <v>0</v>
      </c>
      <c r="O7" s="19">
        <v>1632.8</v>
      </c>
      <c r="P7" s="19">
        <v>0</v>
      </c>
      <c r="Q7" s="19">
        <v>76119.399999999994</v>
      </c>
      <c r="R7" s="19">
        <v>0</v>
      </c>
    </row>
    <row r="8" spans="2:18" x14ac:dyDescent="0.25">
      <c r="B8" s="18" t="s">
        <v>182</v>
      </c>
      <c r="C8" s="19">
        <v>74916.600000000006</v>
      </c>
      <c r="D8" s="19">
        <v>644690.60600000003</v>
      </c>
      <c r="E8" s="19">
        <v>7571.5</v>
      </c>
      <c r="F8" s="19">
        <v>63610.063999999998</v>
      </c>
      <c r="G8" s="19">
        <v>1722.9</v>
      </c>
      <c r="H8" s="19">
        <v>13318.703</v>
      </c>
      <c r="I8" s="19">
        <v>2286.5</v>
      </c>
      <c r="J8" s="19">
        <v>19016.984</v>
      </c>
      <c r="K8" s="19">
        <v>3140.9</v>
      </c>
      <c r="L8" s="19">
        <v>32914.462</v>
      </c>
      <c r="M8" s="19">
        <v>6326.8</v>
      </c>
      <c r="N8" s="19">
        <v>64718.74</v>
      </c>
      <c r="O8" s="19">
        <v>2165.8000000000002</v>
      </c>
      <c r="P8" s="19">
        <v>17996.044000000002</v>
      </c>
      <c r="Q8" s="19">
        <v>98131</v>
      </c>
      <c r="R8" s="19">
        <v>856265.603</v>
      </c>
    </row>
    <row r="9" spans="2:18" x14ac:dyDescent="0.25">
      <c r="B9" s="18" t="s">
        <v>183</v>
      </c>
      <c r="C9" s="19">
        <v>24474.3</v>
      </c>
      <c r="D9" s="19">
        <v>881617.15599999996</v>
      </c>
      <c r="E9" s="19">
        <v>3365.8</v>
      </c>
      <c r="F9" s="19">
        <v>123314.04300000001</v>
      </c>
      <c r="G9" s="19">
        <v>592.6</v>
      </c>
      <c r="H9" s="19">
        <v>21873.544000000002</v>
      </c>
      <c r="I9" s="19">
        <v>794.2</v>
      </c>
      <c r="J9" s="19">
        <v>28792.064999999999</v>
      </c>
      <c r="K9" s="19">
        <v>1771.6</v>
      </c>
      <c r="L9" s="19">
        <v>65126.930999999997</v>
      </c>
      <c r="M9" s="19">
        <v>3163</v>
      </c>
      <c r="N9" s="19">
        <v>115256.178</v>
      </c>
      <c r="O9" s="19">
        <v>1083.5999999999999</v>
      </c>
      <c r="P9" s="19">
        <v>39908.586000000003</v>
      </c>
      <c r="Q9" s="19">
        <v>35245.1</v>
      </c>
      <c r="R9" s="19">
        <v>1275888.503</v>
      </c>
    </row>
    <row r="10" spans="2:18" x14ac:dyDescent="0.25">
      <c r="B10" s="18" t="s">
        <v>184</v>
      </c>
      <c r="C10" s="19">
        <v>23739.5</v>
      </c>
      <c r="D10" s="19">
        <v>1701439.1510000001</v>
      </c>
      <c r="E10" s="19">
        <v>4731.8</v>
      </c>
      <c r="F10" s="19">
        <v>349118.04700000002</v>
      </c>
      <c r="G10" s="19">
        <v>881.2</v>
      </c>
      <c r="H10" s="19">
        <v>64429.029000000002</v>
      </c>
      <c r="I10" s="19">
        <v>989.9</v>
      </c>
      <c r="J10" s="19">
        <v>71523.796000000002</v>
      </c>
      <c r="K10" s="19">
        <v>2658.8</v>
      </c>
      <c r="L10" s="19">
        <v>193405.68400000001</v>
      </c>
      <c r="M10" s="19">
        <v>4408.3</v>
      </c>
      <c r="N10" s="19">
        <v>322960.90999999997</v>
      </c>
      <c r="O10" s="19">
        <v>2215.1</v>
      </c>
      <c r="P10" s="19">
        <v>165027.29999999999</v>
      </c>
      <c r="Q10" s="19">
        <v>39624.6</v>
      </c>
      <c r="R10" s="19">
        <v>2867903.9169999999</v>
      </c>
    </row>
    <row r="11" spans="2:18" x14ac:dyDescent="0.25">
      <c r="B11" s="18" t="s">
        <v>185</v>
      </c>
      <c r="C11" s="19">
        <v>23067.3</v>
      </c>
      <c r="D11" s="19">
        <v>3650276.4330000002</v>
      </c>
      <c r="E11" s="19">
        <v>8845.7000000000007</v>
      </c>
      <c r="F11" s="19">
        <v>1499144.0490000001</v>
      </c>
      <c r="G11" s="19">
        <v>1528.5</v>
      </c>
      <c r="H11" s="19">
        <v>254901.29699999999</v>
      </c>
      <c r="I11" s="19">
        <v>1407.6</v>
      </c>
      <c r="J11" s="19">
        <v>228106.04</v>
      </c>
      <c r="K11" s="19">
        <v>4909</v>
      </c>
      <c r="L11" s="19">
        <v>810002.66500000004</v>
      </c>
      <c r="M11" s="19">
        <v>7164.8</v>
      </c>
      <c r="N11" s="19">
        <v>1186348.112</v>
      </c>
      <c r="O11" s="19">
        <v>6139.7</v>
      </c>
      <c r="P11" s="19">
        <v>1068863.567</v>
      </c>
      <c r="Q11" s="19">
        <v>53062.6</v>
      </c>
      <c r="R11" s="19">
        <v>8697642.1630000006</v>
      </c>
    </row>
    <row r="12" spans="2:18" x14ac:dyDescent="0.25">
      <c r="B12" s="18" t="s">
        <v>186</v>
      </c>
      <c r="C12" s="19">
        <v>11371.4</v>
      </c>
      <c r="D12" s="19">
        <v>4006365.1749999998</v>
      </c>
      <c r="E12" s="19">
        <v>9692.1</v>
      </c>
      <c r="F12" s="19">
        <v>3536819.8360000001</v>
      </c>
      <c r="G12" s="19">
        <v>1248.5999999999999</v>
      </c>
      <c r="H12" s="19">
        <v>453125.82</v>
      </c>
      <c r="I12" s="19">
        <v>873.8</v>
      </c>
      <c r="J12" s="19">
        <v>307466.20899999997</v>
      </c>
      <c r="K12" s="19">
        <v>3825.2</v>
      </c>
      <c r="L12" s="19">
        <v>1372447.8030000001</v>
      </c>
      <c r="M12" s="19">
        <v>5022.2</v>
      </c>
      <c r="N12" s="19">
        <v>1804646.4180000001</v>
      </c>
      <c r="O12" s="19">
        <v>8394.5</v>
      </c>
      <c r="P12" s="19">
        <v>3104811.0550000002</v>
      </c>
      <c r="Q12" s="19">
        <v>40427.800000000003</v>
      </c>
      <c r="R12" s="19">
        <v>14585682.316</v>
      </c>
    </row>
    <row r="13" spans="2:18" x14ac:dyDescent="0.25">
      <c r="B13" s="18" t="s">
        <v>187</v>
      </c>
      <c r="C13" s="19">
        <v>4354.2</v>
      </c>
      <c r="D13" s="19">
        <v>2648574.6880000001</v>
      </c>
      <c r="E13" s="19">
        <v>5826</v>
      </c>
      <c r="F13" s="19">
        <v>3568278.4449999998</v>
      </c>
      <c r="G13" s="19">
        <v>700.3</v>
      </c>
      <c r="H13" s="19">
        <v>428831.81900000002</v>
      </c>
      <c r="I13" s="19">
        <v>397.6</v>
      </c>
      <c r="J13" s="19">
        <v>244280.49600000001</v>
      </c>
      <c r="K13" s="19">
        <v>2007.8</v>
      </c>
      <c r="L13" s="19">
        <v>1234891.2609999999</v>
      </c>
      <c r="M13" s="19">
        <v>2362.6</v>
      </c>
      <c r="N13" s="19">
        <v>1441238.5530000001</v>
      </c>
      <c r="O13" s="19">
        <v>6333.8</v>
      </c>
      <c r="P13" s="19">
        <v>3918219.5580000002</v>
      </c>
      <c r="Q13" s="19">
        <v>21982.3</v>
      </c>
      <c r="R13" s="19">
        <v>13484314.82</v>
      </c>
    </row>
    <row r="14" spans="2:18" x14ac:dyDescent="0.25">
      <c r="B14" s="18" t="s">
        <v>188</v>
      </c>
      <c r="C14" s="19">
        <v>2189</v>
      </c>
      <c r="D14" s="19">
        <v>1884581.4129999999</v>
      </c>
      <c r="E14" s="19">
        <v>3285.5</v>
      </c>
      <c r="F14" s="19">
        <v>2838326.0490000001</v>
      </c>
      <c r="G14" s="19">
        <v>409.6</v>
      </c>
      <c r="H14" s="19">
        <v>354932.26799999998</v>
      </c>
      <c r="I14" s="19">
        <v>211.5</v>
      </c>
      <c r="J14" s="19">
        <v>181764.94899999999</v>
      </c>
      <c r="K14" s="19">
        <v>1148.9000000000001</v>
      </c>
      <c r="L14" s="19">
        <v>987988.87</v>
      </c>
      <c r="M14" s="19">
        <v>1289.3</v>
      </c>
      <c r="N14" s="19">
        <v>1115682.085</v>
      </c>
      <c r="O14" s="19">
        <v>4372.2</v>
      </c>
      <c r="P14" s="19">
        <v>3789816.7570000002</v>
      </c>
      <c r="Q14" s="19">
        <v>12906</v>
      </c>
      <c r="R14" s="19">
        <v>11153092.391000001</v>
      </c>
    </row>
    <row r="15" spans="2:18" x14ac:dyDescent="0.25">
      <c r="B15" s="18" t="s">
        <v>189</v>
      </c>
      <c r="C15" s="19">
        <v>3619.7</v>
      </c>
      <c r="D15" s="19">
        <v>6329768.7539999997</v>
      </c>
      <c r="E15" s="19">
        <v>6257.3</v>
      </c>
      <c r="F15" s="19">
        <v>11284299.868000001</v>
      </c>
      <c r="G15" s="19">
        <v>911.1</v>
      </c>
      <c r="H15" s="19">
        <v>1676677.6669999999</v>
      </c>
      <c r="I15" s="19">
        <v>476.1</v>
      </c>
      <c r="J15" s="19">
        <v>912198.56499999994</v>
      </c>
      <c r="K15" s="19">
        <v>2475.5</v>
      </c>
      <c r="L15" s="19">
        <v>4569343.9110000003</v>
      </c>
      <c r="M15" s="19">
        <v>2751.6</v>
      </c>
      <c r="N15" s="19">
        <v>5177902.6239999998</v>
      </c>
      <c r="O15" s="19">
        <v>10342.700000000001</v>
      </c>
      <c r="P15" s="19">
        <v>19509046.699999999</v>
      </c>
      <c r="Q15" s="19">
        <v>26834</v>
      </c>
      <c r="R15" s="19">
        <v>49459238.089000002</v>
      </c>
    </row>
    <row r="16" spans="2:18" x14ac:dyDescent="0.25">
      <c r="B16" s="18" t="s">
        <v>190</v>
      </c>
      <c r="C16" s="19">
        <v>177.6</v>
      </c>
      <c r="D16" s="19">
        <v>1192116.1410000001</v>
      </c>
      <c r="E16" s="19">
        <v>309.8</v>
      </c>
      <c r="F16" s="19">
        <v>2076624.4820000001</v>
      </c>
      <c r="G16" s="19">
        <v>61.3</v>
      </c>
      <c r="H16" s="19">
        <v>428976.97499999998</v>
      </c>
      <c r="I16" s="19">
        <v>40.9</v>
      </c>
      <c r="J16" s="19">
        <v>288019.00900000002</v>
      </c>
      <c r="K16" s="19">
        <v>133.19999999999999</v>
      </c>
      <c r="L16" s="19">
        <v>895509.728</v>
      </c>
      <c r="M16" s="19">
        <v>198</v>
      </c>
      <c r="N16" s="19">
        <v>1348430.2790000001</v>
      </c>
      <c r="O16" s="19">
        <v>659.8</v>
      </c>
      <c r="P16" s="19">
        <v>4488768.5159999998</v>
      </c>
      <c r="Q16" s="19">
        <v>1580.6</v>
      </c>
      <c r="R16" s="19">
        <v>10718445.130000001</v>
      </c>
    </row>
    <row r="17" spans="2:18" x14ac:dyDescent="0.25">
      <c r="B17" s="18" t="s">
        <v>191</v>
      </c>
      <c r="C17" s="19">
        <v>100.7</v>
      </c>
      <c r="D17" s="19">
        <v>2215315.1060000001</v>
      </c>
      <c r="E17" s="19">
        <v>136.4</v>
      </c>
      <c r="F17" s="19">
        <v>4826119.1270000003</v>
      </c>
      <c r="G17" s="19">
        <v>26.5</v>
      </c>
      <c r="H17" s="19">
        <v>566618.14399999997</v>
      </c>
      <c r="I17" s="19">
        <v>35.1</v>
      </c>
      <c r="J17" s="19">
        <v>628577.39899999998</v>
      </c>
      <c r="K17" s="19">
        <v>64</v>
      </c>
      <c r="L17" s="19">
        <v>1149170.503</v>
      </c>
      <c r="M17" s="19">
        <v>106.4</v>
      </c>
      <c r="N17" s="19">
        <v>3750567.7880000002</v>
      </c>
      <c r="O17" s="19">
        <v>330.5</v>
      </c>
      <c r="P17" s="19">
        <v>7333300.4079999998</v>
      </c>
      <c r="Q17" s="19">
        <v>799.6</v>
      </c>
      <c r="R17" s="19">
        <v>20469668.475000001</v>
      </c>
    </row>
    <row r="18" spans="2:18" x14ac:dyDescent="0.25">
      <c r="B18" s="24" t="s">
        <v>128</v>
      </c>
      <c r="C18" s="25">
        <v>209647.4</v>
      </c>
      <c r="D18" s="25">
        <v>25154744.623</v>
      </c>
      <c r="E18" s="25">
        <v>52933.9</v>
      </c>
      <c r="F18" s="25">
        <v>30165654.010000002</v>
      </c>
      <c r="G18" s="25">
        <v>10101</v>
      </c>
      <c r="H18" s="25">
        <v>4263685.2659999998</v>
      </c>
      <c r="I18" s="25">
        <v>11130.4</v>
      </c>
      <c r="J18" s="25">
        <v>2909745.5120000001</v>
      </c>
      <c r="K18" s="25">
        <v>28689.200000000001</v>
      </c>
      <c r="L18" s="25">
        <v>11310801.818</v>
      </c>
      <c r="M18" s="25">
        <v>50540.6</v>
      </c>
      <c r="N18" s="25">
        <v>16327751.687000001</v>
      </c>
      <c r="O18" s="25">
        <v>43670.5</v>
      </c>
      <c r="P18" s="25">
        <v>43435758.490999997</v>
      </c>
      <c r="Q18" s="25">
        <v>406713</v>
      </c>
      <c r="R18" s="25">
        <v>133568141.40700001</v>
      </c>
    </row>
    <row r="20" spans="2:18" x14ac:dyDescent="0.25">
      <c r="B20" s="48" t="s">
        <v>372</v>
      </c>
      <c r="C20" s="49"/>
      <c r="D20" s="49"/>
      <c r="E20" s="49"/>
      <c r="F20" s="49"/>
      <c r="G20" s="49"/>
      <c r="H20" s="49"/>
      <c r="I20" s="49"/>
      <c r="J20" s="49"/>
      <c r="K20" s="49"/>
      <c r="L20" s="49"/>
      <c r="M20" s="49"/>
      <c r="N20" s="49"/>
      <c r="O20" s="49"/>
      <c r="P20" s="49"/>
      <c r="Q20" s="49"/>
      <c r="R20" s="49"/>
    </row>
    <row r="21" spans="2:18" x14ac:dyDescent="0.25">
      <c r="B21" s="48" t="s">
        <v>373</v>
      </c>
      <c r="C21" s="49"/>
      <c r="D21" s="49"/>
      <c r="E21" s="49"/>
      <c r="F21" s="49"/>
      <c r="G21" s="49"/>
      <c r="H21" s="49"/>
      <c r="I21" s="49"/>
      <c r="J21" s="49"/>
      <c r="K21" s="49"/>
      <c r="L21" s="49"/>
      <c r="M21" s="49"/>
      <c r="N21" s="49"/>
      <c r="O21" s="49"/>
      <c r="P21" s="49"/>
      <c r="Q21" s="49"/>
      <c r="R21" s="49"/>
    </row>
    <row r="22" spans="2:18" x14ac:dyDescent="0.25">
      <c r="B22" s="48" t="s">
        <v>360</v>
      </c>
      <c r="C22" s="49"/>
      <c r="D22" s="49"/>
      <c r="E22" s="49"/>
      <c r="F22" s="49"/>
      <c r="G22" s="49"/>
      <c r="H22" s="49"/>
      <c r="I22" s="49"/>
      <c r="J22" s="49"/>
      <c r="K22" s="49"/>
      <c r="L22" s="49"/>
      <c r="M22" s="49"/>
      <c r="N22" s="49"/>
      <c r="O22" s="49"/>
      <c r="P22" s="49"/>
      <c r="Q22" s="49"/>
      <c r="R22" s="49"/>
    </row>
  </sheetData>
  <mergeCells count="15">
    <mergeCell ref="B20:R20"/>
    <mergeCell ref="B21:R21"/>
    <mergeCell ref="B22:R22"/>
    <mergeCell ref="Q4:R5"/>
    <mergeCell ref="C5:D5"/>
    <mergeCell ref="E5:F5"/>
    <mergeCell ref="G5:H5"/>
    <mergeCell ref="I5:J5"/>
    <mergeCell ref="K5:L5"/>
    <mergeCell ref="M5:N5"/>
    <mergeCell ref="B4:B6"/>
    <mergeCell ref="C4:F4"/>
    <mergeCell ref="G4:J4"/>
    <mergeCell ref="K4:N4"/>
    <mergeCell ref="O4:P5"/>
  </mergeCells>
  <pageMargins left="0.7" right="0.7" top="0.75" bottom="0.75" header="0.3" footer="0.3"/>
  <pageSetup paperSize="9" scale="50" fitToWidth="0" fitToHeight="0"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A05388"/>
  </sheetPr>
  <dimension ref="B1:N33"/>
  <sheetViews>
    <sheetView showGridLines="0" workbookViewId="0"/>
  </sheetViews>
  <sheetFormatPr baseColWidth="10" defaultRowHeight="13.2" x14ac:dyDescent="0.25"/>
  <cols>
    <col min="1" max="1" width="2.5546875" customWidth="1"/>
    <col min="2" max="2" width="22.6640625" customWidth="1"/>
    <col min="3" max="14" width="11.33203125" customWidth="1"/>
  </cols>
  <sheetData>
    <row r="1" spans="2:14" ht="17.399999999999999" x14ac:dyDescent="0.3">
      <c r="B1" s="3" t="s">
        <v>29</v>
      </c>
    </row>
    <row r="4" spans="2:14" ht="27.9" customHeight="1" x14ac:dyDescent="0.25">
      <c r="B4" s="50" t="s">
        <v>399</v>
      </c>
      <c r="C4" s="44" t="s">
        <v>400</v>
      </c>
      <c r="D4" s="44" t="s">
        <v>400</v>
      </c>
      <c r="E4" s="44" t="s">
        <v>401</v>
      </c>
      <c r="F4" s="44" t="s">
        <v>401</v>
      </c>
      <c r="G4" s="44" t="s">
        <v>402</v>
      </c>
      <c r="H4" s="44" t="s">
        <v>402</v>
      </c>
      <c r="I4" s="44" t="s">
        <v>403</v>
      </c>
      <c r="J4" s="44" t="s">
        <v>403</v>
      </c>
      <c r="K4" s="44" t="s">
        <v>404</v>
      </c>
      <c r="L4" s="44" t="s">
        <v>404</v>
      </c>
      <c r="M4" s="44" t="s">
        <v>405</v>
      </c>
      <c r="N4" s="44" t="s">
        <v>405</v>
      </c>
    </row>
    <row r="5" spans="2:14" ht="27.9" customHeight="1" x14ac:dyDescent="0.25">
      <c r="B5" s="50" t="s">
        <v>399</v>
      </c>
      <c r="C5" s="17" t="s">
        <v>114</v>
      </c>
      <c r="D5" s="17" t="s">
        <v>115</v>
      </c>
      <c r="E5" s="17" t="s">
        <v>116</v>
      </c>
      <c r="F5" s="17" t="s">
        <v>115</v>
      </c>
      <c r="G5" s="17" t="s">
        <v>116</v>
      </c>
      <c r="H5" s="17" t="s">
        <v>115</v>
      </c>
      <c r="I5" s="17" t="s">
        <v>116</v>
      </c>
      <c r="J5" s="17" t="s">
        <v>115</v>
      </c>
      <c r="K5" s="17" t="s">
        <v>116</v>
      </c>
      <c r="L5" s="17" t="s">
        <v>115</v>
      </c>
      <c r="M5" s="17" t="s">
        <v>116</v>
      </c>
      <c r="N5" s="17" t="s">
        <v>115</v>
      </c>
    </row>
    <row r="6" spans="2:14" x14ac:dyDescent="0.25">
      <c r="B6" s="45" t="s">
        <v>406</v>
      </c>
      <c r="C6" s="46"/>
      <c r="D6" s="51"/>
      <c r="E6" s="46"/>
      <c r="F6" s="51"/>
      <c r="G6" s="46"/>
      <c r="H6" s="51"/>
      <c r="I6" s="46"/>
      <c r="J6" s="51"/>
      <c r="K6" s="46"/>
      <c r="L6" s="51"/>
      <c r="M6" s="46"/>
      <c r="N6" s="51"/>
    </row>
    <row r="7" spans="2:14" x14ac:dyDescent="0.25">
      <c r="B7" s="18">
        <v>0</v>
      </c>
      <c r="C7" s="19">
        <v>45731.597006995202</v>
      </c>
      <c r="D7" s="22" t="s">
        <v>283</v>
      </c>
      <c r="E7" s="19">
        <v>0</v>
      </c>
      <c r="F7" s="22" t="s">
        <v>153</v>
      </c>
      <c r="G7" s="19">
        <v>1923765.7239999999</v>
      </c>
      <c r="H7" s="22" t="s">
        <v>239</v>
      </c>
      <c r="I7" s="19">
        <v>0</v>
      </c>
      <c r="J7" s="22" t="s">
        <v>153</v>
      </c>
      <c r="K7" s="19">
        <v>2664.2080000000001</v>
      </c>
      <c r="L7" s="22" t="s">
        <v>215</v>
      </c>
      <c r="M7" s="19">
        <v>2664.2080000000001</v>
      </c>
      <c r="N7" s="22" t="s">
        <v>139</v>
      </c>
    </row>
    <row r="8" spans="2:14" x14ac:dyDescent="0.25">
      <c r="B8" s="18" t="s">
        <v>117</v>
      </c>
      <c r="C8" s="19">
        <v>12774.4735494906</v>
      </c>
      <c r="D8" s="22" t="s">
        <v>408</v>
      </c>
      <c r="E8" s="19">
        <v>60911.711000000003</v>
      </c>
      <c r="F8" s="22" t="s">
        <v>139</v>
      </c>
      <c r="G8" s="19">
        <v>790651.16500000004</v>
      </c>
      <c r="H8" s="22" t="s">
        <v>143</v>
      </c>
      <c r="I8" s="19">
        <v>357.589</v>
      </c>
      <c r="J8" s="22" t="s">
        <v>153</v>
      </c>
      <c r="K8" s="19">
        <v>1220.8720000000001</v>
      </c>
      <c r="L8" s="22" t="s">
        <v>163</v>
      </c>
      <c r="M8" s="19">
        <v>1578.461</v>
      </c>
      <c r="N8" s="22" t="s">
        <v>140</v>
      </c>
    </row>
    <row r="9" spans="2:14" x14ac:dyDescent="0.25">
      <c r="B9" s="18" t="s">
        <v>118</v>
      </c>
      <c r="C9" s="19">
        <v>14929.122922315601</v>
      </c>
      <c r="D9" s="22" t="s">
        <v>409</v>
      </c>
      <c r="E9" s="19">
        <v>229213.598</v>
      </c>
      <c r="F9" s="22" t="s">
        <v>280</v>
      </c>
      <c r="G9" s="19">
        <v>1249749.416</v>
      </c>
      <c r="H9" s="22" t="s">
        <v>138</v>
      </c>
      <c r="I9" s="19">
        <v>3531.261</v>
      </c>
      <c r="J9" s="22" t="s">
        <v>139</v>
      </c>
      <c r="K9" s="19">
        <v>1920.527</v>
      </c>
      <c r="L9" s="22" t="s">
        <v>154</v>
      </c>
      <c r="M9" s="19">
        <v>5451.7879999999996</v>
      </c>
      <c r="N9" s="22" t="s">
        <v>286</v>
      </c>
    </row>
    <row r="10" spans="2:14" x14ac:dyDescent="0.25">
      <c r="B10" s="18" t="s">
        <v>119</v>
      </c>
      <c r="C10" s="19">
        <v>25174.331653490699</v>
      </c>
      <c r="D10" s="22" t="s">
        <v>410</v>
      </c>
      <c r="E10" s="19">
        <v>626870.58900000004</v>
      </c>
      <c r="F10" s="22" t="s">
        <v>414</v>
      </c>
      <c r="G10" s="19">
        <v>2563727.6889999998</v>
      </c>
      <c r="H10" s="22" t="s">
        <v>275</v>
      </c>
      <c r="I10" s="19">
        <v>15630.773999999999</v>
      </c>
      <c r="J10" s="22" t="s">
        <v>266</v>
      </c>
      <c r="K10" s="19">
        <v>3868.9169999999999</v>
      </c>
      <c r="L10" s="22" t="s">
        <v>267</v>
      </c>
      <c r="M10" s="19">
        <v>19499.690999999999</v>
      </c>
      <c r="N10" s="22" t="s">
        <v>154</v>
      </c>
    </row>
    <row r="11" spans="2:14" x14ac:dyDescent="0.25">
      <c r="B11" s="18" t="s">
        <v>120</v>
      </c>
      <c r="C11" s="19">
        <v>84683.896669473106</v>
      </c>
      <c r="D11" s="22" t="s">
        <v>147</v>
      </c>
      <c r="E11" s="19">
        <v>3462043.858</v>
      </c>
      <c r="F11" s="22" t="s">
        <v>276</v>
      </c>
      <c r="G11" s="19">
        <v>9410664.2430000007</v>
      </c>
      <c r="H11" s="22" t="s">
        <v>176</v>
      </c>
      <c r="I11" s="19">
        <v>131717.64000000001</v>
      </c>
      <c r="J11" s="22" t="s">
        <v>232</v>
      </c>
      <c r="K11" s="19">
        <v>14267.441999999999</v>
      </c>
      <c r="L11" s="22" t="s">
        <v>202</v>
      </c>
      <c r="M11" s="19">
        <v>145985.08199999999</v>
      </c>
      <c r="N11" s="22" t="s">
        <v>168</v>
      </c>
    </row>
    <row r="12" spans="2:14" x14ac:dyDescent="0.25">
      <c r="B12" s="18" t="s">
        <v>121</v>
      </c>
      <c r="C12" s="19">
        <v>99512.5093110546</v>
      </c>
      <c r="D12" s="22" t="s">
        <v>411</v>
      </c>
      <c r="E12" s="19">
        <v>6110607.909</v>
      </c>
      <c r="F12" s="22" t="s">
        <v>415</v>
      </c>
      <c r="G12" s="19">
        <v>15221706.414999999</v>
      </c>
      <c r="H12" s="22" t="s">
        <v>167</v>
      </c>
      <c r="I12" s="19">
        <v>290828.68599999999</v>
      </c>
      <c r="J12" s="22" t="s">
        <v>420</v>
      </c>
      <c r="K12" s="19">
        <v>23753.784</v>
      </c>
      <c r="L12" s="22" t="s">
        <v>175</v>
      </c>
      <c r="M12" s="19">
        <v>314582.46999999997</v>
      </c>
      <c r="N12" s="22" t="s">
        <v>425</v>
      </c>
    </row>
    <row r="13" spans="2:14" x14ac:dyDescent="0.25">
      <c r="B13" s="18" t="s">
        <v>122</v>
      </c>
      <c r="C13" s="19">
        <v>56638.457635079598</v>
      </c>
      <c r="D13" s="22" t="s">
        <v>412</v>
      </c>
      <c r="E13" s="19">
        <v>4885118.2620000001</v>
      </c>
      <c r="F13" s="22" t="s">
        <v>192</v>
      </c>
      <c r="G13" s="19">
        <v>13128481.793</v>
      </c>
      <c r="H13" s="22" t="s">
        <v>418</v>
      </c>
      <c r="I13" s="19">
        <v>257111.204</v>
      </c>
      <c r="J13" s="22" t="s">
        <v>148</v>
      </c>
      <c r="K13" s="19">
        <v>21127.982</v>
      </c>
      <c r="L13" s="22" t="s">
        <v>136</v>
      </c>
      <c r="M13" s="19">
        <v>278239.18599999999</v>
      </c>
      <c r="N13" s="22" t="s">
        <v>426</v>
      </c>
    </row>
    <row r="14" spans="2:14" x14ac:dyDescent="0.25">
      <c r="B14" s="18" t="s">
        <v>123</v>
      </c>
      <c r="C14" s="19">
        <v>44667.6462254246</v>
      </c>
      <c r="D14" s="22" t="s">
        <v>413</v>
      </c>
      <c r="E14" s="19">
        <v>5337112.7149999999</v>
      </c>
      <c r="F14" s="22" t="s">
        <v>416</v>
      </c>
      <c r="G14" s="19">
        <v>17417366.618000001</v>
      </c>
      <c r="H14" s="22" t="s">
        <v>272</v>
      </c>
      <c r="I14" s="19">
        <v>320524.53700000001</v>
      </c>
      <c r="J14" s="22" t="s">
        <v>421</v>
      </c>
      <c r="K14" s="19">
        <v>29866.629000000001</v>
      </c>
      <c r="L14" s="22" t="s">
        <v>423</v>
      </c>
      <c r="M14" s="19">
        <v>350391.16700000002</v>
      </c>
      <c r="N14" s="22" t="s">
        <v>427</v>
      </c>
    </row>
    <row r="15" spans="2:14" x14ac:dyDescent="0.25">
      <c r="B15" s="18" t="s">
        <v>124</v>
      </c>
      <c r="C15" s="19">
        <v>17274.807623581601</v>
      </c>
      <c r="D15" s="22" t="s">
        <v>213</v>
      </c>
      <c r="E15" s="19">
        <v>3172080.2990000001</v>
      </c>
      <c r="F15" s="22" t="s">
        <v>214</v>
      </c>
      <c r="G15" s="19">
        <v>13804094.433</v>
      </c>
      <c r="H15" s="22" t="s">
        <v>419</v>
      </c>
      <c r="I15" s="19">
        <v>226054.44500000001</v>
      </c>
      <c r="J15" s="22" t="s">
        <v>422</v>
      </c>
      <c r="K15" s="19">
        <v>25277.4</v>
      </c>
      <c r="L15" s="22" t="s">
        <v>424</v>
      </c>
      <c r="M15" s="19">
        <v>251331.845</v>
      </c>
      <c r="N15" s="22" t="s">
        <v>422</v>
      </c>
    </row>
    <row r="16" spans="2:14" x14ac:dyDescent="0.25">
      <c r="B16" s="18" t="s">
        <v>125</v>
      </c>
      <c r="C16" s="19">
        <v>4401.5606455747002</v>
      </c>
      <c r="D16" s="22" t="s">
        <v>266</v>
      </c>
      <c r="E16" s="19">
        <v>1433331.672</v>
      </c>
      <c r="F16" s="22" t="s">
        <v>417</v>
      </c>
      <c r="G16" s="19">
        <v>9882171.7050000001</v>
      </c>
      <c r="H16" s="22" t="s">
        <v>225</v>
      </c>
      <c r="I16" s="19">
        <v>120537.492</v>
      </c>
      <c r="J16" s="22" t="s">
        <v>248</v>
      </c>
      <c r="K16" s="19">
        <v>19303.72</v>
      </c>
      <c r="L16" s="22" t="s">
        <v>203</v>
      </c>
      <c r="M16" s="19">
        <v>139841.212</v>
      </c>
      <c r="N16" s="22" t="s">
        <v>194</v>
      </c>
    </row>
    <row r="17" spans="2:14" x14ac:dyDescent="0.25">
      <c r="B17" s="18" t="s">
        <v>126</v>
      </c>
      <c r="C17" s="19">
        <v>745.51194348251795</v>
      </c>
      <c r="D17" s="22" t="s">
        <v>139</v>
      </c>
      <c r="E17" s="19">
        <v>484838.47</v>
      </c>
      <c r="F17" s="22" t="s">
        <v>152</v>
      </c>
      <c r="G17" s="19">
        <v>5655874.5530000003</v>
      </c>
      <c r="H17" s="22" t="s">
        <v>151</v>
      </c>
      <c r="I17" s="19">
        <v>46060.169000000002</v>
      </c>
      <c r="J17" s="22" t="s">
        <v>198</v>
      </c>
      <c r="K17" s="19">
        <v>11253.852000000001</v>
      </c>
      <c r="L17" s="22" t="s">
        <v>212</v>
      </c>
      <c r="M17" s="19">
        <v>57314.021000000001</v>
      </c>
      <c r="N17" s="22" t="s">
        <v>254</v>
      </c>
    </row>
    <row r="18" spans="2:14" x14ac:dyDescent="0.25">
      <c r="B18" s="18" t="s">
        <v>127</v>
      </c>
      <c r="C18" s="19">
        <v>179.07483583391499</v>
      </c>
      <c r="D18" s="22" t="s">
        <v>153</v>
      </c>
      <c r="E18" s="19">
        <v>342813.11700000003</v>
      </c>
      <c r="F18" s="22" t="s">
        <v>138</v>
      </c>
      <c r="G18" s="19">
        <v>7133961</v>
      </c>
      <c r="H18" s="22" t="s">
        <v>255</v>
      </c>
      <c r="I18" s="19">
        <v>35961.438000000002</v>
      </c>
      <c r="J18" s="22" t="s">
        <v>155</v>
      </c>
      <c r="K18" s="19">
        <v>11317.736000000001</v>
      </c>
      <c r="L18" s="22" t="s">
        <v>212</v>
      </c>
      <c r="M18" s="19">
        <v>47279.173999999999</v>
      </c>
      <c r="N18" s="22" t="s">
        <v>428</v>
      </c>
    </row>
    <row r="19" spans="2:14" x14ac:dyDescent="0.25">
      <c r="B19" s="27" t="s">
        <v>407</v>
      </c>
      <c r="C19" s="28">
        <v>406712.99002179701</v>
      </c>
      <c r="D19" s="29" t="s">
        <v>141</v>
      </c>
      <c r="E19" s="28">
        <v>26144942.199000001</v>
      </c>
      <c r="F19" s="29" t="s">
        <v>141</v>
      </c>
      <c r="G19" s="28">
        <v>98182214.753999993</v>
      </c>
      <c r="H19" s="29" t="s">
        <v>141</v>
      </c>
      <c r="I19" s="28">
        <v>1448315.2339999999</v>
      </c>
      <c r="J19" s="29" t="s">
        <v>141</v>
      </c>
      <c r="K19" s="28">
        <v>165843.07</v>
      </c>
      <c r="L19" s="29" t="s">
        <v>141</v>
      </c>
      <c r="M19" s="28">
        <v>1614158.304</v>
      </c>
      <c r="N19" s="29" t="s">
        <v>141</v>
      </c>
    </row>
    <row r="20" spans="2:14" x14ac:dyDescent="0.25">
      <c r="B20" s="45" t="s">
        <v>429</v>
      </c>
      <c r="C20" s="46"/>
      <c r="D20" s="51"/>
      <c r="E20" s="46"/>
      <c r="F20" s="51"/>
      <c r="G20" s="46"/>
      <c r="H20" s="51"/>
      <c r="I20" s="46"/>
      <c r="J20" s="51"/>
      <c r="K20" s="46"/>
      <c r="L20" s="51"/>
      <c r="M20" s="46"/>
      <c r="N20" s="51"/>
    </row>
    <row r="21" spans="2:14" x14ac:dyDescent="0.25">
      <c r="B21" s="18">
        <v>0</v>
      </c>
      <c r="C21" s="19">
        <v>4944.0697414347596</v>
      </c>
      <c r="D21" s="22" t="s">
        <v>431</v>
      </c>
      <c r="E21" s="19">
        <v>0</v>
      </c>
      <c r="F21" s="22" t="s">
        <v>153</v>
      </c>
      <c r="G21" s="19">
        <v>336116.11499999999</v>
      </c>
      <c r="H21" s="22" t="s">
        <v>146</v>
      </c>
      <c r="I21" s="19">
        <v>0</v>
      </c>
      <c r="J21" s="22" t="s">
        <v>153</v>
      </c>
      <c r="K21" s="19">
        <v>566.55499999999995</v>
      </c>
      <c r="L21" s="22" t="s">
        <v>238</v>
      </c>
      <c r="M21" s="19">
        <v>566.55499999999995</v>
      </c>
      <c r="N21" s="22" t="s">
        <v>162</v>
      </c>
    </row>
    <row r="22" spans="2:14" x14ac:dyDescent="0.25">
      <c r="B22" s="18" t="s">
        <v>117</v>
      </c>
      <c r="C22" s="19">
        <v>4703.7272607249197</v>
      </c>
      <c r="D22" s="22" t="s">
        <v>432</v>
      </c>
      <c r="E22" s="19">
        <v>20567.008999999998</v>
      </c>
      <c r="F22" s="22" t="s">
        <v>132</v>
      </c>
      <c r="G22" s="19">
        <v>375052.45199999999</v>
      </c>
      <c r="H22" s="22" t="s">
        <v>209</v>
      </c>
      <c r="I22" s="19">
        <v>1094.646</v>
      </c>
      <c r="J22" s="22" t="s">
        <v>441</v>
      </c>
      <c r="K22" s="19">
        <v>612.59699999999998</v>
      </c>
      <c r="L22" s="22" t="s">
        <v>146</v>
      </c>
      <c r="M22" s="19">
        <v>1707.2429999999999</v>
      </c>
      <c r="N22" s="22" t="s">
        <v>178</v>
      </c>
    </row>
    <row r="23" spans="2:14" x14ac:dyDescent="0.25">
      <c r="B23" s="18" t="s">
        <v>118</v>
      </c>
      <c r="C23" s="19">
        <v>2458.9075325670501</v>
      </c>
      <c r="D23" s="22" t="s">
        <v>433</v>
      </c>
      <c r="E23" s="19">
        <v>34939.785000000003</v>
      </c>
      <c r="F23" s="22" t="s">
        <v>156</v>
      </c>
      <c r="G23" s="19">
        <v>405193.31900000002</v>
      </c>
      <c r="H23" s="22" t="s">
        <v>258</v>
      </c>
      <c r="I23" s="19">
        <v>2055.056</v>
      </c>
      <c r="J23" s="22" t="s">
        <v>164</v>
      </c>
      <c r="K23" s="19">
        <v>693.13800000000003</v>
      </c>
      <c r="L23" s="22" t="s">
        <v>174</v>
      </c>
      <c r="M23" s="19">
        <v>2748.194</v>
      </c>
      <c r="N23" s="22" t="s">
        <v>225</v>
      </c>
    </row>
    <row r="24" spans="2:14" x14ac:dyDescent="0.25">
      <c r="B24" s="18" t="s">
        <v>119</v>
      </c>
      <c r="C24" s="19">
        <v>896.87263553391597</v>
      </c>
      <c r="D24" s="22" t="s">
        <v>434</v>
      </c>
      <c r="E24" s="19">
        <v>21653.332999999999</v>
      </c>
      <c r="F24" s="22" t="s">
        <v>435</v>
      </c>
      <c r="G24" s="19">
        <v>223592.25399999999</v>
      </c>
      <c r="H24" s="22" t="s">
        <v>439</v>
      </c>
      <c r="I24" s="19">
        <v>1328.1420000000001</v>
      </c>
      <c r="J24" s="22" t="s">
        <v>268</v>
      </c>
      <c r="K24" s="19">
        <v>398.62299999999999</v>
      </c>
      <c r="L24" s="22" t="s">
        <v>443</v>
      </c>
      <c r="M24" s="19">
        <v>1726.7650000000001</v>
      </c>
      <c r="N24" s="22" t="s">
        <v>178</v>
      </c>
    </row>
    <row r="25" spans="2:14" x14ac:dyDescent="0.25">
      <c r="B25" s="18" t="s">
        <v>120</v>
      </c>
      <c r="C25" s="19">
        <v>784.75012815167997</v>
      </c>
      <c r="D25" s="22" t="s">
        <v>137</v>
      </c>
      <c r="E25" s="19">
        <v>30078.493999999999</v>
      </c>
      <c r="F25" s="22" t="s">
        <v>220</v>
      </c>
      <c r="G25" s="19">
        <v>239972.022</v>
      </c>
      <c r="H25" s="22" t="s">
        <v>194</v>
      </c>
      <c r="I25" s="19">
        <v>1890.9860000000001</v>
      </c>
      <c r="J25" s="22" t="s">
        <v>211</v>
      </c>
      <c r="K25" s="19">
        <v>436.90699999999998</v>
      </c>
      <c r="L25" s="22" t="s">
        <v>194</v>
      </c>
      <c r="M25" s="19">
        <v>2327.893</v>
      </c>
      <c r="N25" s="22" t="s">
        <v>202</v>
      </c>
    </row>
    <row r="26" spans="2:14" x14ac:dyDescent="0.25">
      <c r="B26" s="18" t="s">
        <v>121</v>
      </c>
      <c r="C26" s="19">
        <v>500.52136705385499</v>
      </c>
      <c r="D26" s="22" t="s">
        <v>279</v>
      </c>
      <c r="E26" s="19">
        <v>30468.106</v>
      </c>
      <c r="F26" s="22" t="s">
        <v>172</v>
      </c>
      <c r="G26" s="19">
        <v>248506.497</v>
      </c>
      <c r="H26" s="22" t="s">
        <v>168</v>
      </c>
      <c r="I26" s="19">
        <v>2153.3000000000002</v>
      </c>
      <c r="J26" s="22" t="s">
        <v>195</v>
      </c>
      <c r="K26" s="19">
        <v>469.92399999999998</v>
      </c>
      <c r="L26" s="22" t="s">
        <v>164</v>
      </c>
      <c r="M26" s="19">
        <v>2623.2240000000002</v>
      </c>
      <c r="N26" s="22" t="s">
        <v>176</v>
      </c>
    </row>
    <row r="27" spans="2:14" x14ac:dyDescent="0.25">
      <c r="B27" s="18" t="s">
        <v>122</v>
      </c>
      <c r="C27" s="19">
        <v>266.00165554991599</v>
      </c>
      <c r="D27" s="22" t="s">
        <v>260</v>
      </c>
      <c r="E27" s="19">
        <v>22949.194</v>
      </c>
      <c r="F27" s="22" t="s">
        <v>436</v>
      </c>
      <c r="G27" s="19">
        <v>155336.04999999999</v>
      </c>
      <c r="H27" s="22" t="s">
        <v>440</v>
      </c>
      <c r="I27" s="19">
        <v>1728.2280000000001</v>
      </c>
      <c r="J27" s="22" t="s">
        <v>436</v>
      </c>
      <c r="K27" s="19">
        <v>298.786</v>
      </c>
      <c r="L27" s="22" t="s">
        <v>434</v>
      </c>
      <c r="M27" s="19">
        <v>2027.0139999999999</v>
      </c>
      <c r="N27" s="22" t="s">
        <v>251</v>
      </c>
    </row>
    <row r="28" spans="2:14" x14ac:dyDescent="0.25">
      <c r="B28" s="18" t="s">
        <v>123</v>
      </c>
      <c r="C28" s="19">
        <v>289.80662098626902</v>
      </c>
      <c r="D28" s="22" t="s">
        <v>152</v>
      </c>
      <c r="E28" s="19">
        <v>35164.271999999997</v>
      </c>
      <c r="F28" s="22" t="s">
        <v>437</v>
      </c>
      <c r="G28" s="19">
        <v>209267.71100000001</v>
      </c>
      <c r="H28" s="22" t="s">
        <v>273</v>
      </c>
      <c r="I28" s="19">
        <v>2828.297</v>
      </c>
      <c r="J28" s="22" t="s">
        <v>442</v>
      </c>
      <c r="K28" s="19">
        <v>411.52499999999998</v>
      </c>
      <c r="L28" s="22" t="s">
        <v>444</v>
      </c>
      <c r="M28" s="19">
        <v>3239.8220000000001</v>
      </c>
      <c r="N28" s="22" t="s">
        <v>156</v>
      </c>
    </row>
    <row r="29" spans="2:14" x14ac:dyDescent="0.25">
      <c r="B29" s="18" t="s">
        <v>124</v>
      </c>
      <c r="C29" s="19">
        <v>156.77271270563099</v>
      </c>
      <c r="D29" s="22" t="s">
        <v>222</v>
      </c>
      <c r="E29" s="19">
        <v>30060.115000000002</v>
      </c>
      <c r="F29" s="22" t="s">
        <v>220</v>
      </c>
      <c r="G29" s="19">
        <v>179406.94500000001</v>
      </c>
      <c r="H29" s="22" t="s">
        <v>201</v>
      </c>
      <c r="I29" s="19">
        <v>2579.6280000000002</v>
      </c>
      <c r="J29" s="22" t="s">
        <v>203</v>
      </c>
      <c r="K29" s="19">
        <v>359.44</v>
      </c>
      <c r="L29" s="22" t="s">
        <v>445</v>
      </c>
      <c r="M29" s="19">
        <v>2939.067</v>
      </c>
      <c r="N29" s="22" t="s">
        <v>446</v>
      </c>
    </row>
    <row r="30" spans="2:14" x14ac:dyDescent="0.25">
      <c r="B30" s="18" t="s">
        <v>125</v>
      </c>
      <c r="C30" s="19">
        <v>125.06301284296801</v>
      </c>
      <c r="D30" s="22" t="s">
        <v>143</v>
      </c>
      <c r="E30" s="19">
        <v>42259.3</v>
      </c>
      <c r="F30" s="22" t="s">
        <v>438</v>
      </c>
      <c r="G30" s="19">
        <v>227522.08600000001</v>
      </c>
      <c r="H30" s="22" t="s">
        <v>248</v>
      </c>
      <c r="I30" s="19">
        <v>3915.1669999999999</v>
      </c>
      <c r="J30" s="22" t="s">
        <v>272</v>
      </c>
      <c r="K30" s="19">
        <v>460.43</v>
      </c>
      <c r="L30" s="22" t="s">
        <v>232</v>
      </c>
      <c r="M30" s="19">
        <v>4375.5969999999998</v>
      </c>
      <c r="N30" s="22" t="s">
        <v>165</v>
      </c>
    </row>
    <row r="31" spans="2:14" x14ac:dyDescent="0.25">
      <c r="B31" s="18" t="s">
        <v>126</v>
      </c>
      <c r="C31" s="19">
        <v>22.785811089646899</v>
      </c>
      <c r="D31" s="22" t="s">
        <v>139</v>
      </c>
      <c r="E31" s="19">
        <v>14639.902</v>
      </c>
      <c r="F31" s="22" t="s">
        <v>130</v>
      </c>
      <c r="G31" s="19">
        <v>100395.492</v>
      </c>
      <c r="H31" s="22" t="s">
        <v>254</v>
      </c>
      <c r="I31" s="19">
        <v>1489.9849999999999</v>
      </c>
      <c r="J31" s="22" t="s">
        <v>204</v>
      </c>
      <c r="K31" s="19">
        <v>207.30699999999999</v>
      </c>
      <c r="L31" s="22" t="s">
        <v>169</v>
      </c>
      <c r="M31" s="19">
        <v>1697.2919999999999</v>
      </c>
      <c r="N31" s="22" t="s">
        <v>410</v>
      </c>
    </row>
    <row r="32" spans="2:14" x14ac:dyDescent="0.25">
      <c r="B32" s="18" t="s">
        <v>127</v>
      </c>
      <c r="C32" s="19">
        <v>7.7314995625486898</v>
      </c>
      <c r="D32" s="22" t="s">
        <v>140</v>
      </c>
      <c r="E32" s="19">
        <v>10427.807000000001</v>
      </c>
      <c r="F32" s="22" t="s">
        <v>254</v>
      </c>
      <c r="G32" s="19">
        <v>58369.612999999998</v>
      </c>
      <c r="H32" s="22" t="s">
        <v>162</v>
      </c>
      <c r="I32" s="19">
        <v>1118.8150000000001</v>
      </c>
      <c r="J32" s="22" t="s">
        <v>130</v>
      </c>
      <c r="K32" s="19">
        <v>121.684</v>
      </c>
      <c r="L32" s="22" t="s">
        <v>414</v>
      </c>
      <c r="M32" s="19">
        <v>1240.499</v>
      </c>
      <c r="N32" s="22" t="s">
        <v>447</v>
      </c>
    </row>
    <row r="33" spans="2:14" x14ac:dyDescent="0.25">
      <c r="B33" s="24" t="s">
        <v>430</v>
      </c>
      <c r="C33" s="25">
        <v>15157.009978203199</v>
      </c>
      <c r="D33" s="26" t="s">
        <v>141</v>
      </c>
      <c r="E33" s="25">
        <v>293207.31599999999</v>
      </c>
      <c r="F33" s="26" t="s">
        <v>141</v>
      </c>
      <c r="G33" s="25">
        <v>2758730.5550000002</v>
      </c>
      <c r="H33" s="26" t="s">
        <v>141</v>
      </c>
      <c r="I33" s="25">
        <v>22182.25</v>
      </c>
      <c r="J33" s="26" t="s">
        <v>141</v>
      </c>
      <c r="K33" s="25">
        <v>5036.915</v>
      </c>
      <c r="L33" s="26" t="s">
        <v>141</v>
      </c>
      <c r="M33" s="25">
        <v>27219.165000000001</v>
      </c>
      <c r="N33" s="26" t="s">
        <v>141</v>
      </c>
    </row>
  </sheetData>
  <mergeCells count="9">
    <mergeCell ref="K4:L4"/>
    <mergeCell ref="M4:N4"/>
    <mergeCell ref="B6:N6"/>
    <mergeCell ref="B20:N20"/>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A05388"/>
  </sheetPr>
  <dimension ref="B1:N31"/>
  <sheetViews>
    <sheetView showGridLines="0" workbookViewId="0"/>
  </sheetViews>
  <sheetFormatPr baseColWidth="10" defaultRowHeight="13.2" x14ac:dyDescent="0.25"/>
  <cols>
    <col min="1" max="1" width="2.5546875" customWidth="1"/>
    <col min="2" max="2" width="22.6640625" customWidth="1"/>
    <col min="3" max="14" width="11.33203125" customWidth="1"/>
  </cols>
  <sheetData>
    <row r="1" spans="2:14" ht="17.399999999999999" x14ac:dyDescent="0.3">
      <c r="B1" s="3" t="s">
        <v>30</v>
      </c>
    </row>
    <row r="4" spans="2:14" ht="27.9" customHeight="1" x14ac:dyDescent="0.25">
      <c r="B4" s="50" t="s">
        <v>448</v>
      </c>
      <c r="C4" s="44" t="s">
        <v>400</v>
      </c>
      <c r="D4" s="44" t="s">
        <v>400</v>
      </c>
      <c r="E4" s="44" t="s">
        <v>401</v>
      </c>
      <c r="F4" s="44" t="s">
        <v>401</v>
      </c>
      <c r="G4" s="44" t="s">
        <v>402</v>
      </c>
      <c r="H4" s="44" t="s">
        <v>402</v>
      </c>
      <c r="I4" s="44" t="s">
        <v>403</v>
      </c>
      <c r="J4" s="44" t="s">
        <v>403</v>
      </c>
      <c r="K4" s="44" t="s">
        <v>404</v>
      </c>
      <c r="L4" s="44" t="s">
        <v>404</v>
      </c>
      <c r="M4" s="44" t="s">
        <v>405</v>
      </c>
      <c r="N4" s="44" t="s">
        <v>405</v>
      </c>
    </row>
    <row r="5" spans="2:14" ht="27.9" customHeight="1" x14ac:dyDescent="0.25">
      <c r="B5" s="50" t="s">
        <v>448</v>
      </c>
      <c r="C5" s="17" t="s">
        <v>114</v>
      </c>
      <c r="D5" s="17" t="s">
        <v>115</v>
      </c>
      <c r="E5" s="17" t="s">
        <v>116</v>
      </c>
      <c r="F5" s="17" t="s">
        <v>115</v>
      </c>
      <c r="G5" s="17" t="s">
        <v>116</v>
      </c>
      <c r="H5" s="17" t="s">
        <v>115</v>
      </c>
      <c r="I5" s="17" t="s">
        <v>116</v>
      </c>
      <c r="J5" s="17" t="s">
        <v>115</v>
      </c>
      <c r="K5" s="17" t="s">
        <v>116</v>
      </c>
      <c r="L5" s="17" t="s">
        <v>115</v>
      </c>
      <c r="M5" s="17" t="s">
        <v>116</v>
      </c>
      <c r="N5" s="17" t="s">
        <v>115</v>
      </c>
    </row>
    <row r="6" spans="2:14" x14ac:dyDescent="0.25">
      <c r="B6" s="45" t="s">
        <v>406</v>
      </c>
      <c r="C6" s="46"/>
      <c r="D6" s="51"/>
      <c r="E6" s="46"/>
      <c r="F6" s="51"/>
      <c r="G6" s="46"/>
      <c r="H6" s="51"/>
      <c r="I6" s="46"/>
      <c r="J6" s="51"/>
      <c r="K6" s="46"/>
      <c r="L6" s="51"/>
      <c r="M6" s="46"/>
      <c r="N6" s="51"/>
    </row>
    <row r="7" spans="2:14" x14ac:dyDescent="0.25">
      <c r="B7" s="18">
        <v>0</v>
      </c>
      <c r="C7" s="19">
        <v>266863.126195219</v>
      </c>
      <c r="D7" s="22" t="s">
        <v>449</v>
      </c>
      <c r="E7" s="19">
        <v>13862237.949999999</v>
      </c>
      <c r="F7" s="22" t="s">
        <v>451</v>
      </c>
      <c r="G7" s="19">
        <v>0</v>
      </c>
      <c r="H7" s="22" t="s">
        <v>153</v>
      </c>
      <c r="I7" s="19">
        <v>692614.35</v>
      </c>
      <c r="J7" s="22" t="s">
        <v>455</v>
      </c>
      <c r="K7" s="19">
        <v>0</v>
      </c>
      <c r="L7" s="22" t="s">
        <v>153</v>
      </c>
      <c r="M7" s="19">
        <v>692614.35</v>
      </c>
      <c r="N7" s="22" t="s">
        <v>458</v>
      </c>
    </row>
    <row r="8" spans="2:14" x14ac:dyDescent="0.25">
      <c r="B8" s="18" t="s">
        <v>182</v>
      </c>
      <c r="C8" s="19">
        <v>11685.4021909149</v>
      </c>
      <c r="D8" s="22" t="s">
        <v>428</v>
      </c>
      <c r="E8" s="19">
        <v>750012.16700000002</v>
      </c>
      <c r="F8" s="22" t="s">
        <v>428</v>
      </c>
      <c r="G8" s="19">
        <v>138619.60800000001</v>
      </c>
      <c r="H8" s="22" t="s">
        <v>140</v>
      </c>
      <c r="I8" s="19">
        <v>40840.491999999998</v>
      </c>
      <c r="J8" s="22" t="s">
        <v>145</v>
      </c>
      <c r="K8" s="19">
        <v>151.59800000000001</v>
      </c>
      <c r="L8" s="22" t="s">
        <v>140</v>
      </c>
      <c r="M8" s="19">
        <v>40992.089999999997</v>
      </c>
      <c r="N8" s="22" t="s">
        <v>155</v>
      </c>
    </row>
    <row r="9" spans="2:14" x14ac:dyDescent="0.25">
      <c r="B9" s="18" t="s">
        <v>183</v>
      </c>
      <c r="C9" s="19">
        <v>9347.2794334668106</v>
      </c>
      <c r="D9" s="22" t="s">
        <v>267</v>
      </c>
      <c r="E9" s="19">
        <v>632942.00199999998</v>
      </c>
      <c r="F9" s="22" t="s">
        <v>414</v>
      </c>
      <c r="G9" s="19">
        <v>342160.027</v>
      </c>
      <c r="H9" s="22" t="s">
        <v>142</v>
      </c>
      <c r="I9" s="19">
        <v>34809.42</v>
      </c>
      <c r="J9" s="22" t="s">
        <v>414</v>
      </c>
      <c r="K9" s="19">
        <v>375.57900000000001</v>
      </c>
      <c r="L9" s="22" t="s">
        <v>139</v>
      </c>
      <c r="M9" s="19">
        <v>35185</v>
      </c>
      <c r="N9" s="22" t="s">
        <v>223</v>
      </c>
    </row>
    <row r="10" spans="2:14" x14ac:dyDescent="0.25">
      <c r="B10" s="18" t="s">
        <v>184</v>
      </c>
      <c r="C10" s="19">
        <v>14743.4603545108</v>
      </c>
      <c r="D10" s="22" t="s">
        <v>254</v>
      </c>
      <c r="E10" s="19">
        <v>1034197.499</v>
      </c>
      <c r="F10" s="22" t="s">
        <v>452</v>
      </c>
      <c r="G10" s="19">
        <v>1081145.82</v>
      </c>
      <c r="H10" s="22" t="s">
        <v>266</v>
      </c>
      <c r="I10" s="19">
        <v>57243.451999999997</v>
      </c>
      <c r="J10" s="22" t="s">
        <v>452</v>
      </c>
      <c r="K10" s="19">
        <v>1192.79</v>
      </c>
      <c r="L10" s="22" t="s">
        <v>163</v>
      </c>
      <c r="M10" s="19">
        <v>58436.241999999998</v>
      </c>
      <c r="N10" s="22" t="s">
        <v>254</v>
      </c>
    </row>
    <row r="11" spans="2:14" x14ac:dyDescent="0.25">
      <c r="B11" s="18" t="s">
        <v>185</v>
      </c>
      <c r="C11" s="19">
        <v>29297.877528634701</v>
      </c>
      <c r="D11" s="22" t="s">
        <v>218</v>
      </c>
      <c r="E11" s="19">
        <v>2174475.5920000002</v>
      </c>
      <c r="F11" s="22" t="s">
        <v>248</v>
      </c>
      <c r="G11" s="19">
        <v>4926409.1859999998</v>
      </c>
      <c r="H11" s="22" t="s">
        <v>130</v>
      </c>
      <c r="I11" s="19">
        <v>121797.18799999999</v>
      </c>
      <c r="J11" s="22" t="s">
        <v>226</v>
      </c>
      <c r="K11" s="19">
        <v>5861.3649999999998</v>
      </c>
      <c r="L11" s="22" t="s">
        <v>216</v>
      </c>
      <c r="M11" s="19">
        <v>127658.553</v>
      </c>
      <c r="N11" s="22" t="s">
        <v>443</v>
      </c>
    </row>
    <row r="12" spans="2:14" x14ac:dyDescent="0.25">
      <c r="B12" s="18" t="s">
        <v>186</v>
      </c>
      <c r="C12" s="19">
        <v>27971.881758112399</v>
      </c>
      <c r="D12" s="22" t="s">
        <v>450</v>
      </c>
      <c r="E12" s="19">
        <v>2213512.0890000002</v>
      </c>
      <c r="F12" s="22" t="s">
        <v>211</v>
      </c>
      <c r="G12" s="19">
        <v>10120923.252</v>
      </c>
      <c r="H12" s="22" t="s">
        <v>220</v>
      </c>
      <c r="I12" s="19">
        <v>125946.02099999999</v>
      </c>
      <c r="J12" s="22" t="s">
        <v>194</v>
      </c>
      <c r="K12" s="19">
        <v>13346.002</v>
      </c>
      <c r="L12" s="22" t="s">
        <v>439</v>
      </c>
      <c r="M12" s="19">
        <v>139292.02299999999</v>
      </c>
      <c r="N12" s="22" t="s">
        <v>202</v>
      </c>
    </row>
    <row r="13" spans="2:14" x14ac:dyDescent="0.25">
      <c r="B13" s="18" t="s">
        <v>187</v>
      </c>
      <c r="C13" s="19">
        <v>15691.696428307499</v>
      </c>
      <c r="D13" s="22" t="s">
        <v>285</v>
      </c>
      <c r="E13" s="19">
        <v>1341354.3840000001</v>
      </c>
      <c r="F13" s="22" t="s">
        <v>177</v>
      </c>
      <c r="G13" s="19">
        <v>9621584.0399999991</v>
      </c>
      <c r="H13" s="22" t="s">
        <v>453</v>
      </c>
      <c r="I13" s="19">
        <v>78441.547999999995</v>
      </c>
      <c r="J13" s="22" t="s">
        <v>131</v>
      </c>
      <c r="K13" s="19">
        <v>13960.276</v>
      </c>
      <c r="L13" s="22" t="s">
        <v>226</v>
      </c>
      <c r="M13" s="19">
        <v>92401.824999999997</v>
      </c>
      <c r="N13" s="22" t="s">
        <v>459</v>
      </c>
    </row>
    <row r="14" spans="2:14" x14ac:dyDescent="0.25">
      <c r="B14" s="18" t="s">
        <v>188</v>
      </c>
      <c r="C14" s="19">
        <v>9137.4938186801792</v>
      </c>
      <c r="D14" s="22" t="s">
        <v>267</v>
      </c>
      <c r="E14" s="19">
        <v>848138.07</v>
      </c>
      <c r="F14" s="22" t="s">
        <v>198</v>
      </c>
      <c r="G14" s="19">
        <v>7905366.8420000002</v>
      </c>
      <c r="H14" s="22" t="s">
        <v>439</v>
      </c>
      <c r="I14" s="19">
        <v>51491.438999999998</v>
      </c>
      <c r="J14" s="22" t="s">
        <v>254</v>
      </c>
      <c r="K14" s="19">
        <v>12338.823</v>
      </c>
      <c r="L14" s="22" t="s">
        <v>435</v>
      </c>
      <c r="M14" s="19">
        <v>63830.262000000002</v>
      </c>
      <c r="N14" s="22" t="s">
        <v>452</v>
      </c>
    </row>
    <row r="15" spans="2:14" x14ac:dyDescent="0.25">
      <c r="B15" s="18" t="s">
        <v>189</v>
      </c>
      <c r="C15" s="19">
        <v>20008.7712335982</v>
      </c>
      <c r="D15" s="22" t="s">
        <v>441</v>
      </c>
      <c r="E15" s="19">
        <v>2524599.9950000001</v>
      </c>
      <c r="F15" s="22" t="s">
        <v>195</v>
      </c>
      <c r="G15" s="19">
        <v>37512112.035999998</v>
      </c>
      <c r="H15" s="22" t="s">
        <v>454</v>
      </c>
      <c r="I15" s="19">
        <v>174727.60699999999</v>
      </c>
      <c r="J15" s="22" t="s">
        <v>214</v>
      </c>
      <c r="K15" s="19">
        <v>68451.152000000002</v>
      </c>
      <c r="L15" s="22" t="s">
        <v>456</v>
      </c>
      <c r="M15" s="19">
        <v>243178.75899999999</v>
      </c>
      <c r="N15" s="22" t="s">
        <v>460</v>
      </c>
    </row>
    <row r="16" spans="2:14" x14ac:dyDescent="0.25">
      <c r="B16" s="18" t="s">
        <v>190</v>
      </c>
      <c r="C16" s="19">
        <v>1293.2607796044799</v>
      </c>
      <c r="D16" s="22" t="s">
        <v>286</v>
      </c>
      <c r="E16" s="19">
        <v>332049.68099999998</v>
      </c>
      <c r="F16" s="22" t="s">
        <v>138</v>
      </c>
      <c r="G16" s="19">
        <v>8818593.6750000007</v>
      </c>
      <c r="H16" s="22" t="s">
        <v>168</v>
      </c>
      <c r="I16" s="19">
        <v>28114.968000000001</v>
      </c>
      <c r="J16" s="22" t="s">
        <v>152</v>
      </c>
      <c r="K16" s="19">
        <v>17771.870999999999</v>
      </c>
      <c r="L16" s="22" t="s">
        <v>457</v>
      </c>
      <c r="M16" s="19">
        <v>45886.839</v>
      </c>
      <c r="N16" s="22" t="s">
        <v>145</v>
      </c>
    </row>
    <row r="17" spans="2:14" x14ac:dyDescent="0.25">
      <c r="B17" s="18" t="s">
        <v>191</v>
      </c>
      <c r="C17" s="19">
        <v>672.74030074820098</v>
      </c>
      <c r="D17" s="22" t="s">
        <v>139</v>
      </c>
      <c r="E17" s="19">
        <v>431422.76899999997</v>
      </c>
      <c r="F17" s="22" t="s">
        <v>207</v>
      </c>
      <c r="G17" s="19">
        <v>17715300.267000001</v>
      </c>
      <c r="H17" s="22" t="s">
        <v>423</v>
      </c>
      <c r="I17" s="19">
        <v>42288.749000000003</v>
      </c>
      <c r="J17" s="22" t="s">
        <v>428</v>
      </c>
      <c r="K17" s="19">
        <v>32393.613000000001</v>
      </c>
      <c r="L17" s="22" t="s">
        <v>425</v>
      </c>
      <c r="M17" s="19">
        <v>74682.361999999994</v>
      </c>
      <c r="N17" s="22" t="s">
        <v>447</v>
      </c>
    </row>
    <row r="18" spans="2:14" x14ac:dyDescent="0.25">
      <c r="B18" s="27" t="s">
        <v>407</v>
      </c>
      <c r="C18" s="28">
        <v>406712.99002179701</v>
      </c>
      <c r="D18" s="29" t="s">
        <v>141</v>
      </c>
      <c r="E18" s="28">
        <v>26144942.199000001</v>
      </c>
      <c r="F18" s="29" t="s">
        <v>141</v>
      </c>
      <c r="G18" s="28">
        <v>98182214.753999993</v>
      </c>
      <c r="H18" s="29" t="s">
        <v>141</v>
      </c>
      <c r="I18" s="28">
        <v>1448315.2339999999</v>
      </c>
      <c r="J18" s="29" t="s">
        <v>141</v>
      </c>
      <c r="K18" s="28">
        <v>165843.07</v>
      </c>
      <c r="L18" s="29" t="s">
        <v>141</v>
      </c>
      <c r="M18" s="28">
        <v>1614158.304</v>
      </c>
      <c r="N18" s="29" t="s">
        <v>141</v>
      </c>
    </row>
    <row r="19" spans="2:14" x14ac:dyDescent="0.25">
      <c r="B19" s="45" t="s">
        <v>429</v>
      </c>
      <c r="C19" s="46"/>
      <c r="D19" s="51"/>
      <c r="E19" s="46"/>
      <c r="F19" s="51"/>
      <c r="G19" s="46"/>
      <c r="H19" s="51"/>
      <c r="I19" s="46"/>
      <c r="J19" s="51"/>
      <c r="K19" s="46"/>
      <c r="L19" s="51"/>
      <c r="M19" s="46"/>
      <c r="N19" s="51"/>
    </row>
    <row r="20" spans="2:14" x14ac:dyDescent="0.25">
      <c r="B20" s="18">
        <v>0</v>
      </c>
      <c r="C20" s="19">
        <v>4929.7424987855902</v>
      </c>
      <c r="D20" s="22" t="s">
        <v>461</v>
      </c>
      <c r="E20" s="19">
        <v>59259.444000000003</v>
      </c>
      <c r="F20" s="22" t="s">
        <v>462</v>
      </c>
      <c r="G20" s="19">
        <v>0</v>
      </c>
      <c r="H20" s="22" t="s">
        <v>153</v>
      </c>
      <c r="I20" s="19">
        <v>3814.4789999999998</v>
      </c>
      <c r="J20" s="22" t="s">
        <v>426</v>
      </c>
      <c r="K20" s="19">
        <v>0</v>
      </c>
      <c r="L20" s="22" t="s">
        <v>153</v>
      </c>
      <c r="M20" s="19">
        <v>3814.4789999999998</v>
      </c>
      <c r="N20" s="22" t="s">
        <v>476</v>
      </c>
    </row>
    <row r="21" spans="2:14" x14ac:dyDescent="0.25">
      <c r="B21" s="18" t="s">
        <v>182</v>
      </c>
      <c r="C21" s="19">
        <v>1855.9710594907399</v>
      </c>
      <c r="D21" s="22" t="s">
        <v>146</v>
      </c>
      <c r="E21" s="19">
        <v>12935.623</v>
      </c>
      <c r="F21" s="22" t="s">
        <v>170</v>
      </c>
      <c r="G21" s="19">
        <v>20161.491999999998</v>
      </c>
      <c r="H21" s="22" t="s">
        <v>163</v>
      </c>
      <c r="I21" s="19">
        <v>815.61400000000003</v>
      </c>
      <c r="J21" s="22" t="s">
        <v>409</v>
      </c>
      <c r="K21" s="19">
        <v>26.861999999999998</v>
      </c>
      <c r="L21" s="22" t="s">
        <v>278</v>
      </c>
      <c r="M21" s="19">
        <v>842.476</v>
      </c>
      <c r="N21" s="22" t="s">
        <v>408</v>
      </c>
    </row>
    <row r="22" spans="2:14" x14ac:dyDescent="0.25">
      <c r="B22" s="18" t="s">
        <v>183</v>
      </c>
      <c r="C22" s="19">
        <v>1175.4122524102399</v>
      </c>
      <c r="D22" s="22" t="s">
        <v>436</v>
      </c>
      <c r="E22" s="19">
        <v>10035.36</v>
      </c>
      <c r="F22" s="22" t="s">
        <v>463</v>
      </c>
      <c r="G22" s="19">
        <v>42641.750999999997</v>
      </c>
      <c r="H22" s="22" t="s">
        <v>215</v>
      </c>
      <c r="I22" s="19">
        <v>656.58</v>
      </c>
      <c r="J22" s="22" t="s">
        <v>171</v>
      </c>
      <c r="K22" s="19">
        <v>57.598999999999997</v>
      </c>
      <c r="L22" s="22" t="s">
        <v>266</v>
      </c>
      <c r="M22" s="19">
        <v>714.17899999999997</v>
      </c>
      <c r="N22" s="22" t="s">
        <v>275</v>
      </c>
    </row>
    <row r="23" spans="2:14" x14ac:dyDescent="0.25">
      <c r="B23" s="18" t="s">
        <v>184</v>
      </c>
      <c r="C23" s="19">
        <v>1631.81383963855</v>
      </c>
      <c r="D23" s="22" t="s">
        <v>446</v>
      </c>
      <c r="E23" s="19">
        <v>17851.21</v>
      </c>
      <c r="F23" s="22" t="s">
        <v>161</v>
      </c>
      <c r="G23" s="19">
        <v>119582.777</v>
      </c>
      <c r="H23" s="22" t="s">
        <v>213</v>
      </c>
      <c r="I23" s="19">
        <v>1217.1320000000001</v>
      </c>
      <c r="J23" s="22" t="s">
        <v>417</v>
      </c>
      <c r="K23" s="19">
        <v>170.01400000000001</v>
      </c>
      <c r="L23" s="22" t="s">
        <v>463</v>
      </c>
      <c r="M23" s="19">
        <v>1387.146</v>
      </c>
      <c r="N23" s="22" t="s">
        <v>177</v>
      </c>
    </row>
    <row r="24" spans="2:14" x14ac:dyDescent="0.25">
      <c r="B24" s="18" t="s">
        <v>185</v>
      </c>
      <c r="C24" s="19">
        <v>2678.81922623831</v>
      </c>
      <c r="D24" s="22" t="s">
        <v>272</v>
      </c>
      <c r="E24" s="19">
        <v>36580.991000000002</v>
      </c>
      <c r="F24" s="22" t="s">
        <v>464</v>
      </c>
      <c r="G24" s="19">
        <v>436276.81400000001</v>
      </c>
      <c r="H24" s="22" t="s">
        <v>466</v>
      </c>
      <c r="I24" s="19">
        <v>2457.0639999999999</v>
      </c>
      <c r="J24" s="22" t="s">
        <v>470</v>
      </c>
      <c r="K24" s="19">
        <v>683.01499999999999</v>
      </c>
      <c r="L24" s="22" t="s">
        <v>209</v>
      </c>
      <c r="M24" s="19">
        <v>3140.0790000000002</v>
      </c>
      <c r="N24" s="22" t="s">
        <v>282</v>
      </c>
    </row>
    <row r="25" spans="2:14" x14ac:dyDescent="0.25">
      <c r="B25" s="18" t="s">
        <v>186</v>
      </c>
      <c r="C25" s="19">
        <v>1620.7252805908599</v>
      </c>
      <c r="D25" s="22" t="s">
        <v>457</v>
      </c>
      <c r="E25" s="19">
        <v>44707.461000000003</v>
      </c>
      <c r="F25" s="22" t="s">
        <v>166</v>
      </c>
      <c r="G25" s="19">
        <v>566324.91299999994</v>
      </c>
      <c r="H25" s="22" t="s">
        <v>467</v>
      </c>
      <c r="I25" s="19">
        <v>3356.4830000000002</v>
      </c>
      <c r="J25" s="22" t="s">
        <v>460</v>
      </c>
      <c r="K25" s="19">
        <v>985.66099999999994</v>
      </c>
      <c r="L25" s="22" t="s">
        <v>473</v>
      </c>
      <c r="M25" s="19">
        <v>4342.1440000000002</v>
      </c>
      <c r="N25" s="22" t="s">
        <v>477</v>
      </c>
    </row>
    <row r="26" spans="2:14" x14ac:dyDescent="0.25">
      <c r="B26" s="18" t="s">
        <v>187</v>
      </c>
      <c r="C26" s="19">
        <v>530.367333021185</v>
      </c>
      <c r="D26" s="22" t="s">
        <v>216</v>
      </c>
      <c r="E26" s="19">
        <v>21792.761999999999</v>
      </c>
      <c r="F26" s="22" t="s">
        <v>435</v>
      </c>
      <c r="G26" s="19">
        <v>320231.304</v>
      </c>
      <c r="H26" s="22" t="s">
        <v>203</v>
      </c>
      <c r="I26" s="19">
        <v>1654.2940000000001</v>
      </c>
      <c r="J26" s="22" t="s">
        <v>251</v>
      </c>
      <c r="K26" s="19">
        <v>593.76199999999994</v>
      </c>
      <c r="L26" s="22" t="s">
        <v>474</v>
      </c>
      <c r="M26" s="19">
        <v>2248.0549999999998</v>
      </c>
      <c r="N26" s="22" t="s">
        <v>248</v>
      </c>
    </row>
    <row r="27" spans="2:14" x14ac:dyDescent="0.25">
      <c r="B27" s="18" t="s">
        <v>188</v>
      </c>
      <c r="C27" s="19">
        <v>276.068368462455</v>
      </c>
      <c r="D27" s="22" t="s">
        <v>260</v>
      </c>
      <c r="E27" s="19">
        <v>16686.098000000002</v>
      </c>
      <c r="F27" s="22" t="s">
        <v>459</v>
      </c>
      <c r="G27" s="19">
        <v>238284.139</v>
      </c>
      <c r="H27" s="22" t="s">
        <v>202</v>
      </c>
      <c r="I27" s="19">
        <v>1351.136</v>
      </c>
      <c r="J27" s="22" t="s">
        <v>161</v>
      </c>
      <c r="K27" s="19">
        <v>458.14400000000001</v>
      </c>
      <c r="L27" s="22" t="s">
        <v>232</v>
      </c>
      <c r="M27" s="19">
        <v>1809.28</v>
      </c>
      <c r="N27" s="22" t="s">
        <v>204</v>
      </c>
    </row>
    <row r="28" spans="2:14" x14ac:dyDescent="0.25">
      <c r="B28" s="18" t="s">
        <v>189</v>
      </c>
      <c r="C28" s="19">
        <v>428.52371108682098</v>
      </c>
      <c r="D28" s="22" t="s">
        <v>145</v>
      </c>
      <c r="E28" s="19">
        <v>56598.714</v>
      </c>
      <c r="F28" s="22" t="s">
        <v>465</v>
      </c>
      <c r="G28" s="19">
        <v>772751.01100000006</v>
      </c>
      <c r="H28" s="22" t="s">
        <v>468</v>
      </c>
      <c r="I28" s="19">
        <v>5125.3429999999998</v>
      </c>
      <c r="J28" s="22" t="s">
        <v>471</v>
      </c>
      <c r="K28" s="19">
        <v>1556.6959999999999</v>
      </c>
      <c r="L28" s="22" t="s">
        <v>475</v>
      </c>
      <c r="M28" s="19">
        <v>6682.0389999999998</v>
      </c>
      <c r="N28" s="22" t="s">
        <v>478</v>
      </c>
    </row>
    <row r="29" spans="2:14" x14ac:dyDescent="0.25">
      <c r="B29" s="18" t="s">
        <v>190</v>
      </c>
      <c r="C29" s="19">
        <v>24.056979638603998</v>
      </c>
      <c r="D29" s="22" t="s">
        <v>139</v>
      </c>
      <c r="E29" s="19">
        <v>11549.125</v>
      </c>
      <c r="F29" s="22" t="s">
        <v>285</v>
      </c>
      <c r="G29" s="19">
        <v>167198.342</v>
      </c>
      <c r="H29" s="22" t="s">
        <v>161</v>
      </c>
      <c r="I29" s="19">
        <v>1185.002</v>
      </c>
      <c r="J29" s="22" t="s">
        <v>472</v>
      </c>
      <c r="K29" s="19">
        <v>347.56599999999997</v>
      </c>
      <c r="L29" s="22" t="s">
        <v>450</v>
      </c>
      <c r="M29" s="19">
        <v>1532.568</v>
      </c>
      <c r="N29" s="22" t="s">
        <v>440</v>
      </c>
    </row>
    <row r="30" spans="2:14" x14ac:dyDescent="0.25">
      <c r="B30" s="18" t="s">
        <v>191</v>
      </c>
      <c r="C30" s="19">
        <v>5.5094288398024398</v>
      </c>
      <c r="D30" s="22" t="s">
        <v>153</v>
      </c>
      <c r="E30" s="19">
        <v>5210.5290000000005</v>
      </c>
      <c r="F30" s="22" t="s">
        <v>260</v>
      </c>
      <c r="G30" s="19">
        <v>75278.012000000002</v>
      </c>
      <c r="H30" s="22" t="s">
        <v>469</v>
      </c>
      <c r="I30" s="19">
        <v>549.12300000000005</v>
      </c>
      <c r="J30" s="22" t="s">
        <v>155</v>
      </c>
      <c r="K30" s="19">
        <v>157.595</v>
      </c>
      <c r="L30" s="22" t="s">
        <v>408</v>
      </c>
      <c r="M30" s="19">
        <v>706.71900000000005</v>
      </c>
      <c r="N30" s="22" t="s">
        <v>275</v>
      </c>
    </row>
    <row r="31" spans="2:14" x14ac:dyDescent="0.25">
      <c r="B31" s="24" t="s">
        <v>430</v>
      </c>
      <c r="C31" s="25">
        <v>15157.009978203199</v>
      </c>
      <c r="D31" s="26" t="s">
        <v>141</v>
      </c>
      <c r="E31" s="25">
        <v>293207.31599999999</v>
      </c>
      <c r="F31" s="26" t="s">
        <v>141</v>
      </c>
      <c r="G31" s="25">
        <v>2758730.5550000002</v>
      </c>
      <c r="H31" s="26" t="s">
        <v>141</v>
      </c>
      <c r="I31" s="25">
        <v>22182.25</v>
      </c>
      <c r="J31" s="26" t="s">
        <v>141</v>
      </c>
      <c r="K31" s="25">
        <v>5036.915</v>
      </c>
      <c r="L31" s="26" t="s">
        <v>141</v>
      </c>
      <c r="M31" s="25">
        <v>27219.165000000001</v>
      </c>
      <c r="N31" s="26" t="s">
        <v>141</v>
      </c>
    </row>
  </sheetData>
  <mergeCells count="9">
    <mergeCell ref="K4:L4"/>
    <mergeCell ref="M4:N4"/>
    <mergeCell ref="B6:N6"/>
    <mergeCell ref="B19:N19"/>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A05388"/>
  </sheetPr>
  <dimension ref="B1:L17"/>
  <sheetViews>
    <sheetView showGridLines="0" workbookViewId="0"/>
  </sheetViews>
  <sheetFormatPr baseColWidth="10" defaultRowHeight="13.2" x14ac:dyDescent="0.25"/>
  <cols>
    <col min="1" max="1" width="2.5546875" customWidth="1"/>
    <col min="2" max="2" width="18.6640625" customWidth="1"/>
    <col min="3" max="12" width="11.6640625" customWidth="1"/>
  </cols>
  <sheetData>
    <row r="1" spans="2:12" ht="17.399999999999999" x14ac:dyDescent="0.3">
      <c r="B1" s="3" t="s">
        <v>31</v>
      </c>
    </row>
    <row r="4" spans="2:12" ht="21" customHeight="1" x14ac:dyDescent="0.25">
      <c r="B4" s="50" t="s">
        <v>479</v>
      </c>
      <c r="C4" s="44" t="s">
        <v>480</v>
      </c>
      <c r="D4" s="44" t="s">
        <v>480</v>
      </c>
      <c r="E4" s="44" t="s">
        <v>480</v>
      </c>
      <c r="F4" s="44" t="s">
        <v>480</v>
      </c>
      <c r="G4" s="44" t="s">
        <v>480</v>
      </c>
      <c r="H4" s="44" t="s">
        <v>480</v>
      </c>
      <c r="I4" s="44" t="s">
        <v>480</v>
      </c>
      <c r="J4" s="44" t="s">
        <v>480</v>
      </c>
      <c r="K4" s="44" t="s">
        <v>480</v>
      </c>
      <c r="L4" s="44" t="s">
        <v>480</v>
      </c>
    </row>
    <row r="5" spans="2:12" ht="27.9" customHeight="1" x14ac:dyDescent="0.25">
      <c r="B5" s="50" t="s">
        <v>479</v>
      </c>
      <c r="C5" s="17" t="s">
        <v>481</v>
      </c>
      <c r="D5" s="17" t="s">
        <v>482</v>
      </c>
      <c r="E5" s="17" t="s">
        <v>483</v>
      </c>
      <c r="F5" s="17" t="s">
        <v>484</v>
      </c>
      <c r="G5" s="17" t="s">
        <v>485</v>
      </c>
      <c r="H5" s="17" t="s">
        <v>486</v>
      </c>
      <c r="I5" s="17" t="s">
        <v>487</v>
      </c>
      <c r="J5" s="17" t="s">
        <v>488</v>
      </c>
      <c r="K5" s="17" t="s">
        <v>489</v>
      </c>
      <c r="L5" s="17" t="s">
        <v>128</v>
      </c>
    </row>
    <row r="6" spans="2:12" x14ac:dyDescent="0.25">
      <c r="B6" s="18">
        <v>0</v>
      </c>
      <c r="C6" s="19">
        <v>50306.1</v>
      </c>
      <c r="D6" s="19">
        <v>4564.1000000000004</v>
      </c>
      <c r="E6" s="19">
        <v>1070.7</v>
      </c>
      <c r="F6" s="19">
        <v>879.5</v>
      </c>
      <c r="G6" s="19">
        <v>667</v>
      </c>
      <c r="H6" s="19">
        <v>212</v>
      </c>
      <c r="I6" s="19">
        <v>76.400000000000006</v>
      </c>
      <c r="J6" s="19">
        <v>26.8</v>
      </c>
      <c r="K6" s="19">
        <v>3.6</v>
      </c>
      <c r="L6" s="19">
        <v>57806.2</v>
      </c>
    </row>
    <row r="7" spans="2:12" x14ac:dyDescent="0.25">
      <c r="B7" s="18" t="s">
        <v>490</v>
      </c>
      <c r="C7" s="19">
        <v>23227.1</v>
      </c>
      <c r="D7" s="19">
        <v>5303.8</v>
      </c>
      <c r="E7" s="19">
        <v>1516.2</v>
      </c>
      <c r="F7" s="19">
        <v>1056.4000000000001</v>
      </c>
      <c r="G7" s="19">
        <v>738.6</v>
      </c>
      <c r="H7" s="19">
        <v>182.7</v>
      </c>
      <c r="I7" s="19">
        <v>57.7</v>
      </c>
      <c r="J7" s="19">
        <v>19.600000000000001</v>
      </c>
      <c r="K7" s="19">
        <v>0</v>
      </c>
      <c r="L7" s="19">
        <v>32102.1</v>
      </c>
    </row>
    <row r="8" spans="2:12" x14ac:dyDescent="0.25">
      <c r="B8" s="18" t="s">
        <v>491</v>
      </c>
      <c r="C8" s="19">
        <v>19251.099999999999</v>
      </c>
      <c r="D8" s="19">
        <v>4335.5</v>
      </c>
      <c r="E8" s="19">
        <v>1921.8</v>
      </c>
      <c r="F8" s="19">
        <v>1545.7</v>
      </c>
      <c r="G8" s="19">
        <v>952.4</v>
      </c>
      <c r="H8" s="19">
        <v>213.2</v>
      </c>
      <c r="I8" s="19">
        <v>53.6</v>
      </c>
      <c r="J8" s="19">
        <v>12</v>
      </c>
      <c r="K8" s="19">
        <v>3.8</v>
      </c>
      <c r="L8" s="19">
        <v>28289.1</v>
      </c>
    </row>
    <row r="9" spans="2:12" x14ac:dyDescent="0.25">
      <c r="B9" s="18" t="s">
        <v>492</v>
      </c>
      <c r="C9" s="19">
        <v>65019.4</v>
      </c>
      <c r="D9" s="19">
        <v>13379.2</v>
      </c>
      <c r="E9" s="19">
        <v>5677.3</v>
      </c>
      <c r="F9" s="19">
        <v>5707.7</v>
      </c>
      <c r="G9" s="19">
        <v>4317.3</v>
      </c>
      <c r="H9" s="19">
        <v>1007.1</v>
      </c>
      <c r="I9" s="19">
        <v>232.6</v>
      </c>
      <c r="J9" s="19">
        <v>53.2</v>
      </c>
      <c r="K9" s="19">
        <v>7.1</v>
      </c>
      <c r="L9" s="19">
        <v>95400.9</v>
      </c>
    </row>
    <row r="10" spans="2:12" x14ac:dyDescent="0.25">
      <c r="B10" s="18" t="s">
        <v>190</v>
      </c>
      <c r="C10" s="19">
        <v>72286.100000000006</v>
      </c>
      <c r="D10" s="19">
        <v>18702.400000000001</v>
      </c>
      <c r="E10" s="19">
        <v>7252.3</v>
      </c>
      <c r="F10" s="19">
        <v>7435.8</v>
      </c>
      <c r="G10" s="19">
        <v>6616.6</v>
      </c>
      <c r="H10" s="19">
        <v>1862.6</v>
      </c>
      <c r="I10" s="19">
        <v>548</v>
      </c>
      <c r="J10" s="19">
        <v>112.2</v>
      </c>
      <c r="K10" s="19">
        <v>9.1999999999999993</v>
      </c>
      <c r="L10" s="19">
        <v>114825.2</v>
      </c>
    </row>
    <row r="11" spans="2:12" x14ac:dyDescent="0.25">
      <c r="B11" s="18" t="s">
        <v>493</v>
      </c>
      <c r="C11" s="19">
        <v>33066.199999999997</v>
      </c>
      <c r="D11" s="19">
        <v>12032.3</v>
      </c>
      <c r="E11" s="19">
        <v>5363.9</v>
      </c>
      <c r="F11" s="19">
        <v>5748.8</v>
      </c>
      <c r="G11" s="19">
        <v>6429.4</v>
      </c>
      <c r="H11" s="19">
        <v>2869</v>
      </c>
      <c r="I11" s="19">
        <v>1085.4000000000001</v>
      </c>
      <c r="J11" s="19">
        <v>254.9</v>
      </c>
      <c r="K11" s="19">
        <v>40.6</v>
      </c>
      <c r="L11" s="19">
        <v>66890.5</v>
      </c>
    </row>
    <row r="12" spans="2:12" x14ac:dyDescent="0.25">
      <c r="B12" s="18" t="s">
        <v>494</v>
      </c>
      <c r="C12" s="19">
        <v>8034.1</v>
      </c>
      <c r="D12" s="19">
        <v>3362.4</v>
      </c>
      <c r="E12" s="19">
        <v>1943.3</v>
      </c>
      <c r="F12" s="19">
        <v>2309.1999999999998</v>
      </c>
      <c r="G12" s="19">
        <v>3043.5</v>
      </c>
      <c r="H12" s="19">
        <v>1941.2</v>
      </c>
      <c r="I12" s="19">
        <v>1336.1</v>
      </c>
      <c r="J12" s="19">
        <v>632.9</v>
      </c>
      <c r="K12" s="19">
        <v>108.9</v>
      </c>
      <c r="L12" s="19">
        <v>22711.599999999999</v>
      </c>
    </row>
    <row r="13" spans="2:12" x14ac:dyDescent="0.25">
      <c r="B13" s="18" t="s">
        <v>495</v>
      </c>
      <c r="C13" s="19">
        <v>535.79999999999995</v>
      </c>
      <c r="D13" s="19">
        <v>247.3</v>
      </c>
      <c r="E13" s="19">
        <v>170.5</v>
      </c>
      <c r="F13" s="19">
        <v>267.2</v>
      </c>
      <c r="G13" s="19">
        <v>438.3</v>
      </c>
      <c r="H13" s="19">
        <v>369.7</v>
      </c>
      <c r="I13" s="19">
        <v>410.2</v>
      </c>
      <c r="J13" s="19">
        <v>343.9</v>
      </c>
      <c r="K13" s="19">
        <v>140.4</v>
      </c>
      <c r="L13" s="19">
        <v>2923.3</v>
      </c>
    </row>
    <row r="14" spans="2:12" x14ac:dyDescent="0.25">
      <c r="B14" s="18" t="s">
        <v>496</v>
      </c>
      <c r="C14" s="19">
        <v>68.2</v>
      </c>
      <c r="D14" s="19">
        <v>26</v>
      </c>
      <c r="E14" s="19">
        <v>33.299999999999997</v>
      </c>
      <c r="F14" s="19">
        <v>37.1</v>
      </c>
      <c r="G14" s="19">
        <v>86.8</v>
      </c>
      <c r="H14" s="19">
        <v>107.2</v>
      </c>
      <c r="I14" s="19">
        <v>136.6</v>
      </c>
      <c r="J14" s="19">
        <v>183.1</v>
      </c>
      <c r="K14" s="19">
        <v>242.9</v>
      </c>
      <c r="L14" s="19">
        <v>921.2</v>
      </c>
    </row>
    <row r="15" spans="2:12" x14ac:dyDescent="0.25">
      <c r="B15" s="24" t="s">
        <v>128</v>
      </c>
      <c r="C15" s="25">
        <v>271794.09999999998</v>
      </c>
      <c r="D15" s="25">
        <v>61953</v>
      </c>
      <c r="E15" s="25">
        <v>24949.3</v>
      </c>
      <c r="F15" s="25">
        <v>24987.4</v>
      </c>
      <c r="G15" s="25">
        <v>23289.9</v>
      </c>
      <c r="H15" s="25">
        <v>8764.7000000000007</v>
      </c>
      <c r="I15" s="25">
        <v>3936.6</v>
      </c>
      <c r="J15" s="25">
        <v>1638.6</v>
      </c>
      <c r="K15" s="25">
        <v>556.5</v>
      </c>
      <c r="L15" s="25">
        <v>421870.1</v>
      </c>
    </row>
    <row r="17" spans="2:12" ht="26.4" customHeight="1" x14ac:dyDescent="0.25">
      <c r="B17" s="48" t="s">
        <v>497</v>
      </c>
      <c r="C17" s="49"/>
      <c r="D17" s="49"/>
      <c r="E17" s="49"/>
      <c r="F17" s="49"/>
      <c r="G17" s="49"/>
      <c r="H17" s="49"/>
      <c r="I17" s="49"/>
      <c r="J17" s="49"/>
      <c r="K17" s="49"/>
      <c r="L17" s="49"/>
    </row>
  </sheetData>
  <mergeCells count="3">
    <mergeCell ref="B4:B5"/>
    <mergeCell ref="C4:L4"/>
    <mergeCell ref="B17:L17"/>
  </mergeCells>
  <pageMargins left="0.7" right="0.7" top="0.75" bottom="0.75" header="0.3" footer="0.3"/>
  <pageSetup paperSize="9" scale="50" fitToWidth="0" fitToHeight="0" orientation="landscape"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A05388"/>
  </sheetPr>
  <dimension ref="B1:K50"/>
  <sheetViews>
    <sheetView showGridLines="0" workbookViewId="0"/>
  </sheetViews>
  <sheetFormatPr baseColWidth="10" defaultRowHeight="13.2" x14ac:dyDescent="0.25"/>
  <cols>
    <col min="1" max="1" width="2.5546875" customWidth="1"/>
    <col min="2" max="2" width="18.6640625" customWidth="1"/>
    <col min="3" max="11" width="12.6640625" customWidth="1"/>
  </cols>
  <sheetData>
    <row r="1" spans="2:11" ht="17.399999999999999" x14ac:dyDescent="0.3">
      <c r="B1" s="3" t="s">
        <v>32</v>
      </c>
    </row>
    <row r="4" spans="2:11" ht="27.9" customHeight="1" x14ac:dyDescent="0.25">
      <c r="B4" s="50" t="s">
        <v>399</v>
      </c>
      <c r="C4" s="44" t="s">
        <v>109</v>
      </c>
      <c r="D4" s="44" t="s">
        <v>109</v>
      </c>
      <c r="E4" s="44" t="s">
        <v>498</v>
      </c>
      <c r="F4" s="44" t="s">
        <v>498</v>
      </c>
      <c r="G4" s="44" t="s">
        <v>499</v>
      </c>
      <c r="H4" s="44" t="s">
        <v>499</v>
      </c>
      <c r="I4" s="44" t="s">
        <v>500</v>
      </c>
      <c r="J4" s="44" t="s">
        <v>501</v>
      </c>
      <c r="K4" s="44" t="s">
        <v>502</v>
      </c>
    </row>
    <row r="5" spans="2:11" ht="39.6" customHeight="1" x14ac:dyDescent="0.25">
      <c r="B5" s="50" t="s">
        <v>399</v>
      </c>
      <c r="C5" s="17" t="s">
        <v>114</v>
      </c>
      <c r="D5" s="17" t="s">
        <v>115</v>
      </c>
      <c r="E5" s="17" t="s">
        <v>503</v>
      </c>
      <c r="F5" s="17" t="s">
        <v>115</v>
      </c>
      <c r="G5" s="17" t="s">
        <v>58</v>
      </c>
      <c r="H5" s="17" t="s">
        <v>115</v>
      </c>
      <c r="I5" s="44" t="s">
        <v>500</v>
      </c>
      <c r="J5" s="44" t="s">
        <v>501</v>
      </c>
      <c r="K5" s="44" t="s">
        <v>502</v>
      </c>
    </row>
    <row r="6" spans="2:11" x14ac:dyDescent="0.25">
      <c r="B6" s="45" t="s">
        <v>504</v>
      </c>
      <c r="C6" s="46"/>
      <c r="D6" s="51"/>
      <c r="E6" s="46"/>
      <c r="F6" s="51"/>
      <c r="G6" s="46"/>
      <c r="H6" s="51"/>
      <c r="I6" s="46"/>
      <c r="J6" s="46"/>
      <c r="K6" s="51"/>
    </row>
    <row r="7" spans="2:11" x14ac:dyDescent="0.25">
      <c r="B7" s="18">
        <v>0</v>
      </c>
      <c r="C7" s="19">
        <v>43684.527676032601</v>
      </c>
      <c r="D7" s="22" t="s">
        <v>505</v>
      </c>
      <c r="E7" s="19">
        <v>0</v>
      </c>
      <c r="F7" s="22" t="s">
        <v>153</v>
      </c>
      <c r="G7" s="19">
        <v>0</v>
      </c>
      <c r="H7" s="22" t="s">
        <v>153</v>
      </c>
      <c r="I7" s="19">
        <v>0</v>
      </c>
      <c r="J7" s="19">
        <v>0</v>
      </c>
      <c r="K7" s="22" t="s">
        <v>514</v>
      </c>
    </row>
    <row r="8" spans="2:11" x14ac:dyDescent="0.25">
      <c r="B8" s="18" t="s">
        <v>117</v>
      </c>
      <c r="C8" s="19">
        <v>13223.370296802201</v>
      </c>
      <c r="D8" s="22" t="s">
        <v>472</v>
      </c>
      <c r="E8" s="19">
        <v>61250.262999999999</v>
      </c>
      <c r="F8" s="22" t="s">
        <v>221</v>
      </c>
      <c r="G8" s="19">
        <v>851143</v>
      </c>
      <c r="H8" s="22" t="s">
        <v>140</v>
      </c>
      <c r="I8" s="19">
        <v>4631.97</v>
      </c>
      <c r="J8" s="19">
        <v>64.37</v>
      </c>
      <c r="K8" s="22" t="s">
        <v>249</v>
      </c>
    </row>
    <row r="9" spans="2:11" x14ac:dyDescent="0.25">
      <c r="B9" s="18" t="s">
        <v>118</v>
      </c>
      <c r="C9" s="19">
        <v>13748.353146078</v>
      </c>
      <c r="D9" s="22" t="s">
        <v>417</v>
      </c>
      <c r="E9" s="19">
        <v>209485.397</v>
      </c>
      <c r="F9" s="22" t="s">
        <v>239</v>
      </c>
      <c r="G9" s="19">
        <v>4196442</v>
      </c>
      <c r="H9" s="22" t="s">
        <v>163</v>
      </c>
      <c r="I9" s="19">
        <v>15237.13</v>
      </c>
      <c r="J9" s="19">
        <v>305.23</v>
      </c>
      <c r="K9" s="22" t="s">
        <v>239</v>
      </c>
    </row>
    <row r="10" spans="2:11" x14ac:dyDescent="0.25">
      <c r="B10" s="18" t="s">
        <v>119</v>
      </c>
      <c r="C10" s="19">
        <v>20793.382836499</v>
      </c>
      <c r="D10" s="22" t="s">
        <v>226</v>
      </c>
      <c r="E10" s="19">
        <v>516102.84700000001</v>
      </c>
      <c r="F10" s="22" t="s">
        <v>508</v>
      </c>
      <c r="G10" s="19">
        <v>14634511</v>
      </c>
      <c r="H10" s="22" t="s">
        <v>414</v>
      </c>
      <c r="I10" s="19">
        <v>24820.53</v>
      </c>
      <c r="J10" s="19">
        <v>703.81</v>
      </c>
      <c r="K10" s="22" t="s">
        <v>145</v>
      </c>
    </row>
    <row r="11" spans="2:11" x14ac:dyDescent="0.25">
      <c r="B11" s="18" t="s">
        <v>120</v>
      </c>
      <c r="C11" s="19">
        <v>63577.297439086702</v>
      </c>
      <c r="D11" s="22" t="s">
        <v>261</v>
      </c>
      <c r="E11" s="19">
        <v>2590999.2689999999</v>
      </c>
      <c r="F11" s="22" t="s">
        <v>509</v>
      </c>
      <c r="G11" s="19">
        <v>112112592</v>
      </c>
      <c r="H11" s="22" t="s">
        <v>512</v>
      </c>
      <c r="I11" s="19">
        <v>40753.53</v>
      </c>
      <c r="J11" s="19">
        <v>1763.41</v>
      </c>
      <c r="K11" s="22" t="s">
        <v>213</v>
      </c>
    </row>
    <row r="12" spans="2:11" x14ac:dyDescent="0.25">
      <c r="B12" s="18" t="s">
        <v>121</v>
      </c>
      <c r="C12" s="19">
        <v>60688.950075763001</v>
      </c>
      <c r="D12" s="22" t="s">
        <v>506</v>
      </c>
      <c r="E12" s="19">
        <v>3668173.2310000001</v>
      </c>
      <c r="F12" s="22" t="s">
        <v>510</v>
      </c>
      <c r="G12" s="19">
        <v>205995534</v>
      </c>
      <c r="H12" s="22" t="s">
        <v>513</v>
      </c>
      <c r="I12" s="19">
        <v>60442.19</v>
      </c>
      <c r="J12" s="19">
        <v>3394.28</v>
      </c>
      <c r="K12" s="22" t="s">
        <v>440</v>
      </c>
    </row>
    <row r="13" spans="2:11" x14ac:dyDescent="0.25">
      <c r="B13" s="18" t="s">
        <v>122</v>
      </c>
      <c r="C13" s="19">
        <v>20010.494640087501</v>
      </c>
      <c r="D13" s="22" t="s">
        <v>439</v>
      </c>
      <c r="E13" s="19">
        <v>1704365.304</v>
      </c>
      <c r="F13" s="22" t="s">
        <v>511</v>
      </c>
      <c r="G13" s="19">
        <v>113618053</v>
      </c>
      <c r="H13" s="22" t="s">
        <v>269</v>
      </c>
      <c r="I13" s="19">
        <v>85173.57</v>
      </c>
      <c r="J13" s="19">
        <v>5677.92</v>
      </c>
      <c r="K13" s="22" t="s">
        <v>204</v>
      </c>
    </row>
    <row r="14" spans="2:11" x14ac:dyDescent="0.25">
      <c r="B14" s="18" t="s">
        <v>123</v>
      </c>
      <c r="C14" s="19">
        <v>9544.7352629447396</v>
      </c>
      <c r="D14" s="22" t="s">
        <v>507</v>
      </c>
      <c r="E14" s="19">
        <v>1120748.804</v>
      </c>
      <c r="F14" s="22" t="s">
        <v>233</v>
      </c>
      <c r="G14" s="19">
        <v>84188571</v>
      </c>
      <c r="H14" s="22" t="s">
        <v>174</v>
      </c>
      <c r="I14" s="19">
        <v>117420.63</v>
      </c>
      <c r="J14" s="19">
        <v>8820.42</v>
      </c>
      <c r="K14" s="22" t="s">
        <v>251</v>
      </c>
    </row>
    <row r="15" spans="2:11" x14ac:dyDescent="0.25">
      <c r="B15" s="18" t="s">
        <v>124</v>
      </c>
      <c r="C15" s="19">
        <v>2556.8455338798499</v>
      </c>
      <c r="D15" s="22" t="s">
        <v>222</v>
      </c>
      <c r="E15" s="19">
        <v>470068.72399999999</v>
      </c>
      <c r="F15" s="22" t="s">
        <v>170</v>
      </c>
      <c r="G15" s="19">
        <v>39745765</v>
      </c>
      <c r="H15" s="22" t="s">
        <v>201</v>
      </c>
      <c r="I15" s="19">
        <v>183847.13</v>
      </c>
      <c r="J15" s="19">
        <v>15544.84</v>
      </c>
      <c r="K15" s="22" t="s">
        <v>211</v>
      </c>
    </row>
    <row r="16" spans="2:11" x14ac:dyDescent="0.25">
      <c r="B16" s="18" t="s">
        <v>125</v>
      </c>
      <c r="C16" s="19">
        <v>664.33409307035402</v>
      </c>
      <c r="D16" s="22" t="s">
        <v>286</v>
      </c>
      <c r="E16" s="19">
        <v>221015.07500000001</v>
      </c>
      <c r="F16" s="22" t="s">
        <v>162</v>
      </c>
      <c r="G16" s="19">
        <v>20792386</v>
      </c>
      <c r="H16" s="22" t="s">
        <v>463</v>
      </c>
      <c r="I16" s="19">
        <v>332686.64</v>
      </c>
      <c r="J16" s="19">
        <v>31298.09</v>
      </c>
      <c r="K16" s="22" t="s">
        <v>515</v>
      </c>
    </row>
    <row r="17" spans="2:11" x14ac:dyDescent="0.25">
      <c r="B17" s="18" t="s">
        <v>126</v>
      </c>
      <c r="C17" s="19">
        <v>112.302630924046</v>
      </c>
      <c r="D17" s="22" t="s">
        <v>140</v>
      </c>
      <c r="E17" s="19">
        <v>72904.353000000003</v>
      </c>
      <c r="F17" s="22" t="s">
        <v>163</v>
      </c>
      <c r="G17" s="19">
        <v>7412712</v>
      </c>
      <c r="H17" s="22" t="s">
        <v>154</v>
      </c>
      <c r="I17" s="19">
        <v>649177.61</v>
      </c>
      <c r="J17" s="19">
        <v>66006.570000000007</v>
      </c>
      <c r="K17" s="22" t="s">
        <v>516</v>
      </c>
    </row>
    <row r="18" spans="2:11" x14ac:dyDescent="0.25">
      <c r="B18" s="18" t="s">
        <v>127</v>
      </c>
      <c r="C18" s="19">
        <v>36.479618568546101</v>
      </c>
      <c r="D18" s="22" t="s">
        <v>153</v>
      </c>
      <c r="E18" s="19">
        <v>58572.502999999997</v>
      </c>
      <c r="F18" s="22" t="s">
        <v>221</v>
      </c>
      <c r="G18" s="19">
        <v>6234928</v>
      </c>
      <c r="H18" s="22" t="s">
        <v>222</v>
      </c>
      <c r="I18" s="19">
        <v>1605622.68</v>
      </c>
      <c r="J18" s="19">
        <v>170915.38</v>
      </c>
      <c r="K18" s="22" t="s">
        <v>230</v>
      </c>
    </row>
    <row r="19" spans="2:11" x14ac:dyDescent="0.25">
      <c r="B19" s="27" t="s">
        <v>128</v>
      </c>
      <c r="C19" s="28">
        <v>248641.073249737</v>
      </c>
      <c r="D19" s="29" t="s">
        <v>141</v>
      </c>
      <c r="E19" s="28">
        <v>10693685.77</v>
      </c>
      <c r="F19" s="29" t="s">
        <v>141</v>
      </c>
      <c r="G19" s="28">
        <v>609782637</v>
      </c>
      <c r="H19" s="29" t="s">
        <v>141</v>
      </c>
      <c r="I19" s="28">
        <v>43008.52</v>
      </c>
      <c r="J19" s="28">
        <v>2452.46</v>
      </c>
      <c r="K19" s="29" t="s">
        <v>459</v>
      </c>
    </row>
    <row r="20" spans="2:11" x14ac:dyDescent="0.25">
      <c r="B20" s="45" t="s">
        <v>517</v>
      </c>
      <c r="C20" s="46"/>
      <c r="D20" s="51"/>
      <c r="E20" s="46"/>
      <c r="F20" s="51"/>
      <c r="G20" s="46"/>
      <c r="H20" s="51"/>
      <c r="I20" s="46"/>
      <c r="J20" s="46"/>
      <c r="K20" s="51"/>
    </row>
    <row r="21" spans="2:11" x14ac:dyDescent="0.25">
      <c r="B21" s="18">
        <v>0</v>
      </c>
      <c r="C21" s="19">
        <v>6991.13907239729</v>
      </c>
      <c r="D21" s="22" t="s">
        <v>452</v>
      </c>
      <c r="E21" s="19">
        <v>0</v>
      </c>
      <c r="F21" s="22" t="s">
        <v>153</v>
      </c>
      <c r="G21" s="19">
        <v>0</v>
      </c>
      <c r="H21" s="22" t="s">
        <v>153</v>
      </c>
      <c r="I21" s="19">
        <v>0</v>
      </c>
      <c r="J21" s="19">
        <v>0</v>
      </c>
      <c r="K21" s="22" t="s">
        <v>514</v>
      </c>
    </row>
    <row r="22" spans="2:11" x14ac:dyDescent="0.25">
      <c r="B22" s="18" t="s">
        <v>117</v>
      </c>
      <c r="C22" s="19">
        <v>4254.8305134133398</v>
      </c>
      <c r="D22" s="22" t="s">
        <v>155</v>
      </c>
      <c r="E22" s="19">
        <v>20228.455999999998</v>
      </c>
      <c r="F22" s="22" t="s">
        <v>140</v>
      </c>
      <c r="G22" s="19">
        <v>601092</v>
      </c>
      <c r="H22" s="22" t="s">
        <v>140</v>
      </c>
      <c r="I22" s="19">
        <v>4754.2299999999996</v>
      </c>
      <c r="J22" s="19">
        <v>141.27000000000001</v>
      </c>
      <c r="K22" s="22" t="s">
        <v>171</v>
      </c>
    </row>
    <row r="23" spans="2:11" x14ac:dyDescent="0.25">
      <c r="B23" s="18" t="s">
        <v>118</v>
      </c>
      <c r="C23" s="19">
        <v>3639.6773088046598</v>
      </c>
      <c r="D23" s="22" t="s">
        <v>162</v>
      </c>
      <c r="E23" s="19">
        <v>54667.987000000001</v>
      </c>
      <c r="F23" s="22" t="s">
        <v>142</v>
      </c>
      <c r="G23" s="19">
        <v>1389875</v>
      </c>
      <c r="H23" s="22" t="s">
        <v>139</v>
      </c>
      <c r="I23" s="19">
        <v>15020.01</v>
      </c>
      <c r="J23" s="19">
        <v>381.87</v>
      </c>
      <c r="K23" s="22" t="s">
        <v>155</v>
      </c>
    </row>
    <row r="24" spans="2:11" x14ac:dyDescent="0.25">
      <c r="B24" s="18" t="s">
        <v>119</v>
      </c>
      <c r="C24" s="19">
        <v>5277.8214525256299</v>
      </c>
      <c r="D24" s="22" t="s">
        <v>408</v>
      </c>
      <c r="E24" s="19">
        <v>132421.07500000001</v>
      </c>
      <c r="F24" s="22" t="s">
        <v>143</v>
      </c>
      <c r="G24" s="19">
        <v>2324405</v>
      </c>
      <c r="H24" s="22" t="s">
        <v>286</v>
      </c>
      <c r="I24" s="19">
        <v>25090.1</v>
      </c>
      <c r="J24" s="19">
        <v>440.41</v>
      </c>
      <c r="K24" s="22" t="s">
        <v>260</v>
      </c>
    </row>
    <row r="25" spans="2:11" x14ac:dyDescent="0.25">
      <c r="B25" s="18" t="s">
        <v>120</v>
      </c>
      <c r="C25" s="19">
        <v>21891.3493585381</v>
      </c>
      <c r="D25" s="22" t="s">
        <v>518</v>
      </c>
      <c r="E25" s="19">
        <v>901123.08200000005</v>
      </c>
      <c r="F25" s="22" t="s">
        <v>459</v>
      </c>
      <c r="G25" s="19">
        <v>21496034</v>
      </c>
      <c r="H25" s="22" t="s">
        <v>155</v>
      </c>
      <c r="I25" s="19">
        <v>41163.43</v>
      </c>
      <c r="J25" s="19">
        <v>981.94</v>
      </c>
      <c r="K25" s="22" t="s">
        <v>414</v>
      </c>
    </row>
    <row r="26" spans="2:11" x14ac:dyDescent="0.25">
      <c r="B26" s="18" t="s">
        <v>121</v>
      </c>
      <c r="C26" s="19">
        <v>39324.080602345603</v>
      </c>
      <c r="D26" s="22" t="s">
        <v>519</v>
      </c>
      <c r="E26" s="19">
        <v>2472902.7829999998</v>
      </c>
      <c r="F26" s="22" t="s">
        <v>521</v>
      </c>
      <c r="G26" s="19">
        <v>86986452</v>
      </c>
      <c r="H26" s="22" t="s">
        <v>225</v>
      </c>
      <c r="I26" s="19">
        <v>62885.2</v>
      </c>
      <c r="J26" s="19">
        <v>2212.04</v>
      </c>
      <c r="K26" s="22" t="s">
        <v>216</v>
      </c>
    </row>
    <row r="27" spans="2:11" x14ac:dyDescent="0.25">
      <c r="B27" s="18" t="s">
        <v>122</v>
      </c>
      <c r="C27" s="19">
        <v>36893.964650542002</v>
      </c>
      <c r="D27" s="22" t="s">
        <v>520</v>
      </c>
      <c r="E27" s="19">
        <v>3203702.1519999998</v>
      </c>
      <c r="F27" s="22" t="s">
        <v>416</v>
      </c>
      <c r="G27" s="19">
        <v>145221379</v>
      </c>
      <c r="H27" s="22" t="s">
        <v>247</v>
      </c>
      <c r="I27" s="19">
        <v>86835.4</v>
      </c>
      <c r="J27" s="19">
        <v>3936.18</v>
      </c>
      <c r="K27" s="22" t="s">
        <v>526</v>
      </c>
    </row>
    <row r="28" spans="2:11" x14ac:dyDescent="0.25">
      <c r="B28" s="18" t="s">
        <v>123</v>
      </c>
      <c r="C28" s="19">
        <v>35412.717583466103</v>
      </c>
      <c r="D28" s="22" t="s">
        <v>416</v>
      </c>
      <c r="E28" s="19">
        <v>4251528.1830000002</v>
      </c>
      <c r="F28" s="22" t="s">
        <v>522</v>
      </c>
      <c r="G28" s="19">
        <v>239164263</v>
      </c>
      <c r="H28" s="22" t="s">
        <v>524</v>
      </c>
      <c r="I28" s="19">
        <v>120056.54</v>
      </c>
      <c r="J28" s="19">
        <v>6753.63</v>
      </c>
      <c r="K28" s="22" t="s">
        <v>440</v>
      </c>
    </row>
    <row r="29" spans="2:11" x14ac:dyDescent="0.25">
      <c r="B29" s="18" t="s">
        <v>124</v>
      </c>
      <c r="C29" s="19">
        <v>14874.7348024074</v>
      </c>
      <c r="D29" s="22" t="s">
        <v>202</v>
      </c>
      <c r="E29" s="19">
        <v>2732071.69</v>
      </c>
      <c r="F29" s="22" t="s">
        <v>523</v>
      </c>
      <c r="G29" s="19">
        <v>188888307</v>
      </c>
      <c r="H29" s="22" t="s">
        <v>525</v>
      </c>
      <c r="I29" s="19">
        <v>183671.96</v>
      </c>
      <c r="J29" s="19">
        <v>12698.6</v>
      </c>
      <c r="K29" s="22" t="s">
        <v>450</v>
      </c>
    </row>
    <row r="30" spans="2:11" x14ac:dyDescent="0.25">
      <c r="B30" s="18" t="s">
        <v>125</v>
      </c>
      <c r="C30" s="19">
        <v>3862.2895653473201</v>
      </c>
      <c r="D30" s="22" t="s">
        <v>223</v>
      </c>
      <c r="E30" s="19">
        <v>1254575.8970000001</v>
      </c>
      <c r="F30" s="22" t="s">
        <v>228</v>
      </c>
      <c r="G30" s="19">
        <v>103660273</v>
      </c>
      <c r="H30" s="22" t="s">
        <v>437</v>
      </c>
      <c r="I30" s="19">
        <v>324826.99</v>
      </c>
      <c r="J30" s="19">
        <v>26839.07</v>
      </c>
      <c r="K30" s="22" t="s">
        <v>248</v>
      </c>
    </row>
    <row r="31" spans="2:11" x14ac:dyDescent="0.25">
      <c r="B31" s="18" t="s">
        <v>126</v>
      </c>
      <c r="C31" s="19">
        <v>655.99512364811903</v>
      </c>
      <c r="D31" s="22" t="s">
        <v>142</v>
      </c>
      <c r="E31" s="19">
        <v>426574.01899999997</v>
      </c>
      <c r="F31" s="22" t="s">
        <v>469</v>
      </c>
      <c r="G31" s="19">
        <v>40137442</v>
      </c>
      <c r="H31" s="22" t="s">
        <v>129</v>
      </c>
      <c r="I31" s="19">
        <v>650270.11</v>
      </c>
      <c r="J31" s="19">
        <v>61185.58</v>
      </c>
      <c r="K31" s="22" t="s">
        <v>515</v>
      </c>
    </row>
    <row r="32" spans="2:11" x14ac:dyDescent="0.25">
      <c r="B32" s="18" t="s">
        <v>127</v>
      </c>
      <c r="C32" s="19">
        <v>150.32671682791801</v>
      </c>
      <c r="D32" s="22" t="s">
        <v>140</v>
      </c>
      <c r="E32" s="19">
        <v>294668.42099999997</v>
      </c>
      <c r="F32" s="22" t="s">
        <v>152</v>
      </c>
      <c r="G32" s="19">
        <v>30845325</v>
      </c>
      <c r="H32" s="22" t="s">
        <v>254</v>
      </c>
      <c r="I32" s="19">
        <v>1960186.63</v>
      </c>
      <c r="J32" s="19">
        <v>205188.58</v>
      </c>
      <c r="K32" s="22" t="s">
        <v>233</v>
      </c>
    </row>
    <row r="33" spans="2:11" x14ac:dyDescent="0.25">
      <c r="B33" s="27" t="s">
        <v>128</v>
      </c>
      <c r="C33" s="28">
        <v>173228.926750263</v>
      </c>
      <c r="D33" s="29" t="s">
        <v>141</v>
      </c>
      <c r="E33" s="28">
        <v>15744463.744999999</v>
      </c>
      <c r="F33" s="29" t="s">
        <v>141</v>
      </c>
      <c r="G33" s="28">
        <v>860714847</v>
      </c>
      <c r="H33" s="29" t="s">
        <v>141</v>
      </c>
      <c r="I33" s="28">
        <v>90888.19</v>
      </c>
      <c r="J33" s="28">
        <v>4968.66</v>
      </c>
      <c r="K33" s="29" t="s">
        <v>417</v>
      </c>
    </row>
    <row r="34" spans="2:11" x14ac:dyDescent="0.25">
      <c r="B34" s="45" t="s">
        <v>527</v>
      </c>
      <c r="C34" s="46"/>
      <c r="D34" s="51"/>
      <c r="E34" s="46"/>
      <c r="F34" s="51"/>
      <c r="G34" s="46"/>
      <c r="H34" s="51"/>
      <c r="I34" s="46"/>
      <c r="J34" s="46"/>
      <c r="K34" s="51"/>
    </row>
    <row r="35" spans="2:11" x14ac:dyDescent="0.25">
      <c r="B35" s="18">
        <v>0</v>
      </c>
      <c r="C35" s="19">
        <v>50675.666748429903</v>
      </c>
      <c r="D35" s="22" t="s">
        <v>437</v>
      </c>
      <c r="E35" s="19">
        <v>0</v>
      </c>
      <c r="F35" s="22" t="s">
        <v>153</v>
      </c>
      <c r="G35" s="19">
        <v>0</v>
      </c>
      <c r="H35" s="22" t="s">
        <v>153</v>
      </c>
      <c r="I35" s="19">
        <v>0</v>
      </c>
      <c r="J35" s="19">
        <v>0</v>
      </c>
      <c r="K35" s="22" t="s">
        <v>514</v>
      </c>
    </row>
    <row r="36" spans="2:11" x14ac:dyDescent="0.25">
      <c r="B36" s="18" t="s">
        <v>117</v>
      </c>
      <c r="C36" s="19">
        <v>17478.200810215501</v>
      </c>
      <c r="D36" s="22" t="s">
        <v>169</v>
      </c>
      <c r="E36" s="19">
        <v>81478.718999999997</v>
      </c>
      <c r="F36" s="22" t="s">
        <v>286</v>
      </c>
      <c r="G36" s="19">
        <v>1452236</v>
      </c>
      <c r="H36" s="22" t="s">
        <v>140</v>
      </c>
      <c r="I36" s="19">
        <v>4661.7299999999996</v>
      </c>
      <c r="J36" s="19">
        <v>83.09</v>
      </c>
      <c r="K36" s="22" t="s">
        <v>260</v>
      </c>
    </row>
    <row r="37" spans="2:11" x14ac:dyDescent="0.25">
      <c r="B37" s="18" t="s">
        <v>118</v>
      </c>
      <c r="C37" s="19">
        <v>17388.030454882701</v>
      </c>
      <c r="D37" s="22" t="s">
        <v>169</v>
      </c>
      <c r="E37" s="19">
        <v>264153.38299999997</v>
      </c>
      <c r="F37" s="22" t="s">
        <v>222</v>
      </c>
      <c r="G37" s="19">
        <v>5586317</v>
      </c>
      <c r="H37" s="22" t="s">
        <v>142</v>
      </c>
      <c r="I37" s="19">
        <v>15191.68</v>
      </c>
      <c r="J37" s="19">
        <v>321.27</v>
      </c>
      <c r="K37" s="22" t="s">
        <v>162</v>
      </c>
    </row>
    <row r="38" spans="2:11" x14ac:dyDescent="0.25">
      <c r="B38" s="18" t="s">
        <v>119</v>
      </c>
      <c r="C38" s="19">
        <v>26071.204289024601</v>
      </c>
      <c r="D38" s="22" t="s">
        <v>410</v>
      </c>
      <c r="E38" s="19">
        <v>648523.92200000002</v>
      </c>
      <c r="F38" s="22" t="s">
        <v>155</v>
      </c>
      <c r="G38" s="19">
        <v>16958916</v>
      </c>
      <c r="H38" s="22" t="s">
        <v>154</v>
      </c>
      <c r="I38" s="19">
        <v>24875.1</v>
      </c>
      <c r="J38" s="19">
        <v>650.48</v>
      </c>
      <c r="K38" s="22" t="s">
        <v>275</v>
      </c>
    </row>
    <row r="39" spans="2:11" x14ac:dyDescent="0.25">
      <c r="B39" s="18" t="s">
        <v>120</v>
      </c>
      <c r="C39" s="19">
        <v>85468.646797624795</v>
      </c>
      <c r="D39" s="22" t="s">
        <v>133</v>
      </c>
      <c r="E39" s="19">
        <v>3492122.352</v>
      </c>
      <c r="F39" s="22" t="s">
        <v>276</v>
      </c>
      <c r="G39" s="19">
        <v>133608626</v>
      </c>
      <c r="H39" s="22" t="s">
        <v>232</v>
      </c>
      <c r="I39" s="19">
        <v>40858.519999999997</v>
      </c>
      <c r="J39" s="19">
        <v>1563.25</v>
      </c>
      <c r="K39" s="22" t="s">
        <v>507</v>
      </c>
    </row>
    <row r="40" spans="2:11" x14ac:dyDescent="0.25">
      <c r="B40" s="18" t="s">
        <v>121</v>
      </c>
      <c r="C40" s="19">
        <v>100013.030678108</v>
      </c>
      <c r="D40" s="22" t="s">
        <v>528</v>
      </c>
      <c r="E40" s="19">
        <v>6141076.0149999997</v>
      </c>
      <c r="F40" s="22" t="s">
        <v>530</v>
      </c>
      <c r="G40" s="19">
        <v>292981986</v>
      </c>
      <c r="H40" s="22" t="s">
        <v>531</v>
      </c>
      <c r="I40" s="19">
        <v>61402.76</v>
      </c>
      <c r="J40" s="19">
        <v>2929.44</v>
      </c>
      <c r="K40" s="22" t="s">
        <v>508</v>
      </c>
    </row>
    <row r="41" spans="2:11" x14ac:dyDescent="0.25">
      <c r="B41" s="18" t="s">
        <v>122</v>
      </c>
      <c r="C41" s="19">
        <v>56904.4592906295</v>
      </c>
      <c r="D41" s="22" t="s">
        <v>529</v>
      </c>
      <c r="E41" s="19">
        <v>4908067.4560000002</v>
      </c>
      <c r="F41" s="22" t="s">
        <v>269</v>
      </c>
      <c r="G41" s="19">
        <v>258839432</v>
      </c>
      <c r="H41" s="22" t="s">
        <v>505</v>
      </c>
      <c r="I41" s="19">
        <v>86251.02</v>
      </c>
      <c r="J41" s="19">
        <v>4548.67</v>
      </c>
      <c r="K41" s="22" t="s">
        <v>472</v>
      </c>
    </row>
    <row r="42" spans="2:11" x14ac:dyDescent="0.25">
      <c r="B42" s="18" t="s">
        <v>123</v>
      </c>
      <c r="C42" s="19">
        <v>44957.452846410903</v>
      </c>
      <c r="D42" s="22" t="s">
        <v>457</v>
      </c>
      <c r="E42" s="19">
        <v>5372276.9869999997</v>
      </c>
      <c r="F42" s="22" t="s">
        <v>133</v>
      </c>
      <c r="G42" s="19">
        <v>323352834</v>
      </c>
      <c r="H42" s="22" t="s">
        <v>525</v>
      </c>
      <c r="I42" s="19">
        <v>119496.92</v>
      </c>
      <c r="J42" s="19">
        <v>7192.42</v>
      </c>
      <c r="K42" s="22" t="s">
        <v>268</v>
      </c>
    </row>
    <row r="43" spans="2:11" x14ac:dyDescent="0.25">
      <c r="B43" s="18" t="s">
        <v>124</v>
      </c>
      <c r="C43" s="19">
        <v>17431.580336287199</v>
      </c>
      <c r="D43" s="22" t="s">
        <v>169</v>
      </c>
      <c r="E43" s="19">
        <v>3202140.4139999999</v>
      </c>
      <c r="F43" s="22" t="s">
        <v>214</v>
      </c>
      <c r="G43" s="19">
        <v>228634072</v>
      </c>
      <c r="H43" s="22" t="s">
        <v>422</v>
      </c>
      <c r="I43" s="19">
        <v>183697.65</v>
      </c>
      <c r="J43" s="19">
        <v>13116.08</v>
      </c>
      <c r="K43" s="22" t="s">
        <v>445</v>
      </c>
    </row>
    <row r="44" spans="2:11" x14ac:dyDescent="0.25">
      <c r="B44" s="18" t="s">
        <v>125</v>
      </c>
      <c r="C44" s="19">
        <v>4526.6236584176704</v>
      </c>
      <c r="D44" s="22" t="s">
        <v>266</v>
      </c>
      <c r="E44" s="19">
        <v>1475590.9720000001</v>
      </c>
      <c r="F44" s="22" t="s">
        <v>440</v>
      </c>
      <c r="G44" s="19">
        <v>124452659</v>
      </c>
      <c r="H44" s="22" t="s">
        <v>211</v>
      </c>
      <c r="I44" s="19">
        <v>325980.48</v>
      </c>
      <c r="J44" s="19">
        <v>27493.48</v>
      </c>
      <c r="K44" s="22" t="s">
        <v>226</v>
      </c>
    </row>
    <row r="45" spans="2:11" x14ac:dyDescent="0.25">
      <c r="B45" s="18" t="s">
        <v>126</v>
      </c>
      <c r="C45" s="19">
        <v>768.29775457216499</v>
      </c>
      <c r="D45" s="22" t="s">
        <v>139</v>
      </c>
      <c r="E45" s="19">
        <v>499478.37199999997</v>
      </c>
      <c r="F45" s="22" t="s">
        <v>152</v>
      </c>
      <c r="G45" s="19">
        <v>47550154</v>
      </c>
      <c r="H45" s="22" t="s">
        <v>198</v>
      </c>
      <c r="I45" s="19">
        <v>650110.41</v>
      </c>
      <c r="J45" s="19">
        <v>61890.27</v>
      </c>
      <c r="K45" s="22" t="s">
        <v>532</v>
      </c>
    </row>
    <row r="46" spans="2:11" x14ac:dyDescent="0.25">
      <c r="B46" s="18" t="s">
        <v>127</v>
      </c>
      <c r="C46" s="19">
        <v>186.80633539646399</v>
      </c>
      <c r="D46" s="22" t="s">
        <v>153</v>
      </c>
      <c r="E46" s="19">
        <v>353240.924</v>
      </c>
      <c r="F46" s="22" t="s">
        <v>138</v>
      </c>
      <c r="G46" s="19">
        <v>37080253</v>
      </c>
      <c r="H46" s="22" t="s">
        <v>155</v>
      </c>
      <c r="I46" s="19">
        <v>1890947.24</v>
      </c>
      <c r="J46" s="19">
        <v>198495.69</v>
      </c>
      <c r="K46" s="22" t="s">
        <v>233</v>
      </c>
    </row>
    <row r="47" spans="2:11" x14ac:dyDescent="0.25">
      <c r="B47" s="24" t="s">
        <v>128</v>
      </c>
      <c r="C47" s="25">
        <v>421870</v>
      </c>
      <c r="D47" s="26" t="s">
        <v>141</v>
      </c>
      <c r="E47" s="25">
        <v>26438149.515999999</v>
      </c>
      <c r="F47" s="26" t="s">
        <v>141</v>
      </c>
      <c r="G47" s="25">
        <v>1470497485</v>
      </c>
      <c r="H47" s="26" t="s">
        <v>141</v>
      </c>
      <c r="I47" s="25">
        <v>62668.95</v>
      </c>
      <c r="J47" s="25">
        <v>3485.66</v>
      </c>
      <c r="K47" s="26" t="s">
        <v>440</v>
      </c>
    </row>
    <row r="49" spans="2:11" x14ac:dyDescent="0.25">
      <c r="B49" s="48" t="s">
        <v>533</v>
      </c>
      <c r="C49" s="49"/>
      <c r="D49" s="49"/>
      <c r="E49" s="49"/>
      <c r="F49" s="49"/>
      <c r="G49" s="49"/>
      <c r="H49" s="49"/>
      <c r="I49" s="49"/>
      <c r="J49" s="49"/>
      <c r="K49" s="49"/>
    </row>
    <row r="50" spans="2:11" ht="52.95" customHeight="1" x14ac:dyDescent="0.25">
      <c r="B50" s="48" t="s">
        <v>534</v>
      </c>
      <c r="C50" s="49"/>
      <c r="D50" s="49"/>
      <c r="E50" s="49"/>
      <c r="F50" s="49"/>
      <c r="G50" s="49"/>
      <c r="H50" s="49"/>
      <c r="I50" s="49"/>
      <c r="J50" s="49"/>
      <c r="K50" s="49"/>
    </row>
  </sheetData>
  <mergeCells count="12">
    <mergeCell ref="B49:K49"/>
    <mergeCell ref="B50:K50"/>
    <mergeCell ref="J4:J5"/>
    <mergeCell ref="K4:K5"/>
    <mergeCell ref="B6:K6"/>
    <mergeCell ref="B20:K20"/>
    <mergeCell ref="B34:K34"/>
    <mergeCell ref="B4:B5"/>
    <mergeCell ref="C4:D4"/>
    <mergeCell ref="E4:F4"/>
    <mergeCell ref="G4:H4"/>
    <mergeCell ref="I4:I5"/>
  </mergeCells>
  <pageMargins left="0.7" right="0.7" top="0.75" bottom="0.75" header="0.3" footer="0.3"/>
  <pageSetup paperSize="9" scale="50" fitToWidth="0" fitToHeight="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A05388"/>
  </sheetPr>
  <dimension ref="B1:N48"/>
  <sheetViews>
    <sheetView showGridLines="0" workbookViewId="0"/>
  </sheetViews>
  <sheetFormatPr baseColWidth="10" defaultRowHeight="13.2" x14ac:dyDescent="0.25"/>
  <cols>
    <col min="1" max="1" width="2.5546875" customWidth="1"/>
    <col min="2" max="2" width="30.6640625" customWidth="1"/>
    <col min="3" max="6" width="11.109375" customWidth="1"/>
    <col min="7" max="8" width="12.6640625" customWidth="1"/>
    <col min="9" max="14" width="11.109375" customWidth="1"/>
  </cols>
  <sheetData>
    <row r="1" spans="2:14" ht="17.399999999999999" x14ac:dyDescent="0.3">
      <c r="B1" s="3" t="s">
        <v>33</v>
      </c>
    </row>
    <row r="4" spans="2:14" ht="27.9" customHeight="1" x14ac:dyDescent="0.25">
      <c r="B4" s="50" t="s">
        <v>8</v>
      </c>
      <c r="C4" s="44" t="s">
        <v>109</v>
      </c>
      <c r="D4" s="44" t="s">
        <v>109</v>
      </c>
      <c r="E4" s="44" t="s">
        <v>401</v>
      </c>
      <c r="F4" s="44" t="s">
        <v>401</v>
      </c>
      <c r="G4" s="44" t="s">
        <v>402</v>
      </c>
      <c r="H4" s="44" t="s">
        <v>402</v>
      </c>
      <c r="I4" s="44" t="s">
        <v>403</v>
      </c>
      <c r="J4" s="44" t="s">
        <v>403</v>
      </c>
      <c r="K4" s="44" t="s">
        <v>404</v>
      </c>
      <c r="L4" s="44" t="s">
        <v>404</v>
      </c>
      <c r="M4" s="44" t="s">
        <v>405</v>
      </c>
      <c r="N4" s="44" t="s">
        <v>405</v>
      </c>
    </row>
    <row r="5" spans="2:14" ht="27.9" customHeight="1" x14ac:dyDescent="0.25">
      <c r="B5" s="50" t="s">
        <v>8</v>
      </c>
      <c r="C5" s="17" t="s">
        <v>114</v>
      </c>
      <c r="D5" s="17" t="s">
        <v>115</v>
      </c>
      <c r="E5" s="17" t="s">
        <v>535</v>
      </c>
      <c r="F5" s="17" t="s">
        <v>115</v>
      </c>
      <c r="G5" s="17" t="s">
        <v>535</v>
      </c>
      <c r="H5" s="17" t="s">
        <v>115</v>
      </c>
      <c r="I5" s="17" t="s">
        <v>535</v>
      </c>
      <c r="J5" s="17" t="s">
        <v>115</v>
      </c>
      <c r="K5" s="17" t="s">
        <v>535</v>
      </c>
      <c r="L5" s="17" t="s">
        <v>115</v>
      </c>
      <c r="M5" s="17" t="s">
        <v>535</v>
      </c>
      <c r="N5" s="17" t="s">
        <v>115</v>
      </c>
    </row>
    <row r="6" spans="2:14" x14ac:dyDescent="0.25">
      <c r="B6" s="45" t="s">
        <v>536</v>
      </c>
      <c r="C6" s="46"/>
      <c r="D6" s="51"/>
      <c r="E6" s="46"/>
      <c r="F6" s="51"/>
      <c r="G6" s="46"/>
      <c r="H6" s="51"/>
      <c r="I6" s="46"/>
      <c r="J6" s="51"/>
      <c r="K6" s="46"/>
      <c r="L6" s="51"/>
      <c r="M6" s="46"/>
      <c r="N6" s="51"/>
    </row>
    <row r="7" spans="2:14" x14ac:dyDescent="0.25">
      <c r="B7" s="18" t="s">
        <v>537</v>
      </c>
      <c r="C7" s="19">
        <v>163329.85048004601</v>
      </c>
      <c r="D7" s="22" t="s">
        <v>542</v>
      </c>
      <c r="E7" s="19">
        <v>6809.8484570000001</v>
      </c>
      <c r="F7" s="22" t="s">
        <v>544</v>
      </c>
      <c r="G7" s="19">
        <v>13722.173629999999</v>
      </c>
      <c r="H7" s="22" t="s">
        <v>476</v>
      </c>
      <c r="I7" s="19">
        <v>375.43208800000002</v>
      </c>
      <c r="J7" s="22" t="s">
        <v>547</v>
      </c>
      <c r="K7" s="19">
        <v>22.096401</v>
      </c>
      <c r="L7" s="22" t="s">
        <v>150</v>
      </c>
      <c r="M7" s="19">
        <v>397.52848899999998</v>
      </c>
      <c r="N7" s="22" t="s">
        <v>478</v>
      </c>
    </row>
    <row r="8" spans="2:14" x14ac:dyDescent="0.25">
      <c r="B8" s="18" t="s">
        <v>538</v>
      </c>
      <c r="C8" s="19">
        <v>144158.91618327101</v>
      </c>
      <c r="D8" s="22" t="s">
        <v>543</v>
      </c>
      <c r="E8" s="19">
        <v>14396.013634999999</v>
      </c>
      <c r="F8" s="22" t="s">
        <v>545</v>
      </c>
      <c r="G8" s="19">
        <v>57445.937347999999</v>
      </c>
      <c r="H8" s="22" t="s">
        <v>546</v>
      </c>
      <c r="I8" s="19">
        <v>799.26116500000001</v>
      </c>
      <c r="J8" s="22" t="s">
        <v>548</v>
      </c>
      <c r="K8" s="19">
        <v>100.217484</v>
      </c>
      <c r="L8" s="22" t="s">
        <v>549</v>
      </c>
      <c r="M8" s="19">
        <v>899.47864900000002</v>
      </c>
      <c r="N8" s="22" t="s">
        <v>551</v>
      </c>
    </row>
    <row r="9" spans="2:14" x14ac:dyDescent="0.25">
      <c r="B9" s="18" t="s">
        <v>539</v>
      </c>
      <c r="C9" s="19">
        <v>28929.749712843299</v>
      </c>
      <c r="D9" s="22" t="s">
        <v>445</v>
      </c>
      <c r="E9" s="19">
        <v>1363.4537230000001</v>
      </c>
      <c r="F9" s="22" t="s">
        <v>137</v>
      </c>
      <c r="G9" s="19">
        <v>15616.465244000001</v>
      </c>
      <c r="H9" s="22" t="s">
        <v>511</v>
      </c>
      <c r="I9" s="19">
        <v>76.109945999999994</v>
      </c>
      <c r="J9" s="22" t="s">
        <v>472</v>
      </c>
      <c r="K9" s="19">
        <v>24.777190999999998</v>
      </c>
      <c r="L9" s="22" t="s">
        <v>550</v>
      </c>
      <c r="M9" s="19">
        <v>100.887137</v>
      </c>
      <c r="N9" s="22" t="s">
        <v>178</v>
      </c>
    </row>
    <row r="10" spans="2:14" x14ac:dyDescent="0.25">
      <c r="B10" s="18" t="s">
        <v>540</v>
      </c>
      <c r="C10" s="19">
        <v>61766.819824464103</v>
      </c>
      <c r="D10" s="22" t="s">
        <v>424</v>
      </c>
      <c r="E10" s="19">
        <v>3144.4430109999998</v>
      </c>
      <c r="F10" s="22" t="s">
        <v>437</v>
      </c>
      <c r="G10" s="19">
        <v>10268.120961000001</v>
      </c>
      <c r="H10" s="22" t="s">
        <v>233</v>
      </c>
      <c r="I10" s="19">
        <v>174.434516</v>
      </c>
      <c r="J10" s="22" t="s">
        <v>437</v>
      </c>
      <c r="K10" s="19">
        <v>16.771404</v>
      </c>
      <c r="L10" s="22" t="s">
        <v>225</v>
      </c>
      <c r="M10" s="19">
        <v>191.20591999999999</v>
      </c>
      <c r="N10" s="22" t="s">
        <v>156</v>
      </c>
    </row>
    <row r="11" spans="2:14" x14ac:dyDescent="0.25">
      <c r="B11" s="18" t="s">
        <v>541</v>
      </c>
      <c r="C11" s="19">
        <v>8527.6538211725492</v>
      </c>
      <c r="D11" s="22" t="s">
        <v>162</v>
      </c>
      <c r="E11" s="19">
        <v>431.18337400000001</v>
      </c>
      <c r="F11" s="22" t="s">
        <v>207</v>
      </c>
      <c r="G11" s="19">
        <v>1129.5175710000001</v>
      </c>
      <c r="H11" s="22" t="s">
        <v>154</v>
      </c>
      <c r="I11" s="19">
        <v>23.07752</v>
      </c>
      <c r="J11" s="22" t="s">
        <v>215</v>
      </c>
      <c r="K11" s="19">
        <v>1.9805900000000001</v>
      </c>
      <c r="L11" s="22" t="s">
        <v>154</v>
      </c>
      <c r="M11" s="19">
        <v>25.058109999999999</v>
      </c>
      <c r="N11" s="22" t="s">
        <v>215</v>
      </c>
    </row>
    <row r="12" spans="2:14" x14ac:dyDescent="0.25">
      <c r="B12" s="45" t="s">
        <v>552</v>
      </c>
      <c r="C12" s="46"/>
      <c r="D12" s="51"/>
      <c r="E12" s="46"/>
      <c r="F12" s="51"/>
      <c r="G12" s="46"/>
      <c r="H12" s="51"/>
      <c r="I12" s="46"/>
      <c r="J12" s="51"/>
      <c r="K12" s="46"/>
      <c r="L12" s="51"/>
      <c r="M12" s="46"/>
      <c r="N12" s="51"/>
    </row>
    <row r="13" spans="2:14" x14ac:dyDescent="0.25">
      <c r="B13" s="18" t="s">
        <v>553</v>
      </c>
      <c r="C13" s="19">
        <v>12832.3157524337</v>
      </c>
      <c r="D13" s="22" t="s">
        <v>198</v>
      </c>
      <c r="E13" s="19">
        <v>38.839740999999997</v>
      </c>
      <c r="F13" s="22" t="s">
        <v>139</v>
      </c>
      <c r="G13" s="19">
        <v>19.458780999999998</v>
      </c>
      <c r="H13" s="22" t="s">
        <v>153</v>
      </c>
      <c r="I13" s="19">
        <v>1.051984</v>
      </c>
      <c r="J13" s="22" t="s">
        <v>140</v>
      </c>
      <c r="K13" s="19">
        <v>3.2178999999999999E-2</v>
      </c>
      <c r="L13" s="22" t="s">
        <v>153</v>
      </c>
      <c r="M13" s="19">
        <v>1.084163</v>
      </c>
      <c r="N13" s="22" t="s">
        <v>140</v>
      </c>
    </row>
    <row r="14" spans="2:14" x14ac:dyDescent="0.25">
      <c r="B14" s="18" t="s">
        <v>554</v>
      </c>
      <c r="C14" s="19">
        <v>96943.891287811799</v>
      </c>
      <c r="D14" s="22" t="s">
        <v>134</v>
      </c>
      <c r="E14" s="19">
        <v>4053.3986380000001</v>
      </c>
      <c r="F14" s="22" t="s">
        <v>167</v>
      </c>
      <c r="G14" s="19">
        <v>1507.9887799999999</v>
      </c>
      <c r="H14" s="22" t="s">
        <v>144</v>
      </c>
      <c r="I14" s="19">
        <v>200.453709</v>
      </c>
      <c r="J14" s="22" t="s">
        <v>174</v>
      </c>
      <c r="K14" s="19">
        <v>2.297355</v>
      </c>
      <c r="L14" s="22" t="s">
        <v>249</v>
      </c>
      <c r="M14" s="19">
        <v>202.75106299999999</v>
      </c>
      <c r="N14" s="22" t="s">
        <v>518</v>
      </c>
    </row>
    <row r="15" spans="2:14" x14ac:dyDescent="0.25">
      <c r="B15" s="18" t="s">
        <v>555</v>
      </c>
      <c r="C15" s="19">
        <v>95031.472767435407</v>
      </c>
      <c r="D15" s="22" t="s">
        <v>415</v>
      </c>
      <c r="E15" s="19">
        <v>7348.2909769999997</v>
      </c>
      <c r="F15" s="22" t="s">
        <v>558</v>
      </c>
      <c r="G15" s="19">
        <v>9322.9252649999999</v>
      </c>
      <c r="H15" s="22" t="s">
        <v>532</v>
      </c>
      <c r="I15" s="19">
        <v>412.44170200000002</v>
      </c>
      <c r="J15" s="22" t="s">
        <v>242</v>
      </c>
      <c r="K15" s="19">
        <v>14.329376999999999</v>
      </c>
      <c r="L15" s="22" t="s">
        <v>202</v>
      </c>
      <c r="M15" s="19">
        <v>426.77107999999998</v>
      </c>
      <c r="N15" s="22" t="s">
        <v>565</v>
      </c>
    </row>
    <row r="16" spans="2:14" x14ac:dyDescent="0.25">
      <c r="B16" s="18" t="s">
        <v>556</v>
      </c>
      <c r="C16" s="19">
        <v>105300.710344864</v>
      </c>
      <c r="D16" s="22" t="s">
        <v>547</v>
      </c>
      <c r="E16" s="19">
        <v>8684.288536</v>
      </c>
      <c r="F16" s="22" t="s">
        <v>559</v>
      </c>
      <c r="G16" s="19">
        <v>28998.608246</v>
      </c>
      <c r="H16" s="22" t="s">
        <v>560</v>
      </c>
      <c r="I16" s="19">
        <v>517.25833699999998</v>
      </c>
      <c r="J16" s="22" t="s">
        <v>562</v>
      </c>
      <c r="K16" s="19">
        <v>49.612347999999997</v>
      </c>
      <c r="L16" s="22" t="s">
        <v>563</v>
      </c>
      <c r="M16" s="19">
        <v>566.87068499999998</v>
      </c>
      <c r="N16" s="22" t="s">
        <v>566</v>
      </c>
    </row>
    <row r="17" spans="2:14" x14ac:dyDescent="0.25">
      <c r="B17" s="18" t="s">
        <v>557</v>
      </c>
      <c r="C17" s="19">
        <v>96604.599869252095</v>
      </c>
      <c r="D17" s="22" t="s">
        <v>134</v>
      </c>
      <c r="E17" s="19">
        <v>6020.1243059999997</v>
      </c>
      <c r="F17" s="22" t="s">
        <v>241</v>
      </c>
      <c r="G17" s="19">
        <v>58333.233681999998</v>
      </c>
      <c r="H17" s="22" t="s">
        <v>561</v>
      </c>
      <c r="I17" s="19">
        <v>317.10950200000002</v>
      </c>
      <c r="J17" s="22" t="s">
        <v>256</v>
      </c>
      <c r="K17" s="19">
        <v>99.571811999999994</v>
      </c>
      <c r="L17" s="22" t="s">
        <v>564</v>
      </c>
      <c r="M17" s="19">
        <v>416.68131299999999</v>
      </c>
      <c r="N17" s="22" t="s">
        <v>567</v>
      </c>
    </row>
    <row r="18" spans="2:14" x14ac:dyDescent="0.25">
      <c r="B18" s="45" t="s">
        <v>568</v>
      </c>
      <c r="C18" s="46"/>
      <c r="D18" s="51"/>
      <c r="E18" s="46"/>
      <c r="F18" s="51"/>
      <c r="G18" s="46"/>
      <c r="H18" s="51"/>
      <c r="I18" s="46"/>
      <c r="J18" s="51"/>
      <c r="K18" s="46"/>
      <c r="L18" s="51"/>
      <c r="M18" s="46"/>
      <c r="N18" s="51"/>
    </row>
    <row r="19" spans="2:14" x14ac:dyDescent="0.25">
      <c r="B19" s="18" t="s">
        <v>383</v>
      </c>
      <c r="C19" s="19">
        <v>12152.7004544301</v>
      </c>
      <c r="D19" s="22" t="s">
        <v>171</v>
      </c>
      <c r="E19" s="19">
        <v>1005.330693</v>
      </c>
      <c r="F19" s="22" t="s">
        <v>285</v>
      </c>
      <c r="G19" s="19">
        <v>4210.4447620000001</v>
      </c>
      <c r="H19" s="22" t="s">
        <v>213</v>
      </c>
      <c r="I19" s="19">
        <v>64.051281000000003</v>
      </c>
      <c r="J19" s="22" t="s">
        <v>170</v>
      </c>
      <c r="K19" s="19">
        <v>7.3163780000000003</v>
      </c>
      <c r="L19" s="22" t="s">
        <v>170</v>
      </c>
      <c r="M19" s="19">
        <v>71.367660000000001</v>
      </c>
      <c r="N19" s="22" t="s">
        <v>170</v>
      </c>
    </row>
    <row r="20" spans="2:14" x14ac:dyDescent="0.25">
      <c r="B20" s="18" t="s">
        <v>384</v>
      </c>
      <c r="C20" s="19">
        <v>266939.07837933302</v>
      </c>
      <c r="D20" s="22" t="s">
        <v>449</v>
      </c>
      <c r="E20" s="19">
        <v>18892.905242000001</v>
      </c>
      <c r="F20" s="22" t="s">
        <v>571</v>
      </c>
      <c r="G20" s="19">
        <v>39206.912530000001</v>
      </c>
      <c r="H20" s="22" t="s">
        <v>572</v>
      </c>
      <c r="I20" s="19">
        <v>1077.135176</v>
      </c>
      <c r="J20" s="22" t="s">
        <v>574</v>
      </c>
      <c r="K20" s="19">
        <v>66.744387000000003</v>
      </c>
      <c r="L20" s="22" t="s">
        <v>575</v>
      </c>
      <c r="M20" s="19">
        <v>1143.879563</v>
      </c>
      <c r="N20" s="22" t="s">
        <v>577</v>
      </c>
    </row>
    <row r="21" spans="2:14" ht="15.6" x14ac:dyDescent="0.25">
      <c r="B21" s="18" t="s">
        <v>569</v>
      </c>
      <c r="C21" s="19">
        <v>104967.08508279501</v>
      </c>
      <c r="D21" s="22" t="s">
        <v>567</v>
      </c>
      <c r="E21" s="19">
        <v>5378.405006</v>
      </c>
      <c r="F21" s="22" t="s">
        <v>264</v>
      </c>
      <c r="G21" s="19">
        <v>47395.586002999997</v>
      </c>
      <c r="H21" s="22" t="s">
        <v>573</v>
      </c>
      <c r="I21" s="19">
        <v>260.421111</v>
      </c>
      <c r="J21" s="22" t="s">
        <v>423</v>
      </c>
      <c r="K21" s="19">
        <v>78.734296000000001</v>
      </c>
      <c r="L21" s="22" t="s">
        <v>576</v>
      </c>
      <c r="M21" s="19">
        <v>339.15540700000003</v>
      </c>
      <c r="N21" s="22" t="s">
        <v>157</v>
      </c>
    </row>
    <row r="22" spans="2:14" ht="15.6" x14ac:dyDescent="0.25">
      <c r="B22" s="18" t="s">
        <v>570</v>
      </c>
      <c r="C22" s="19">
        <v>12409.8869926479</v>
      </c>
      <c r="D22" s="22" t="s">
        <v>408</v>
      </c>
      <c r="E22" s="19">
        <v>767.96623899999997</v>
      </c>
      <c r="F22" s="22" t="s">
        <v>428</v>
      </c>
      <c r="G22" s="19">
        <v>5905.4522729999999</v>
      </c>
      <c r="H22" s="22" t="s">
        <v>268</v>
      </c>
      <c r="I22" s="19">
        <v>41.402306000000003</v>
      </c>
      <c r="J22" s="22" t="s">
        <v>428</v>
      </c>
      <c r="K22" s="19">
        <v>10.503534999999999</v>
      </c>
      <c r="L22" s="22" t="s">
        <v>178</v>
      </c>
      <c r="M22" s="19">
        <v>51.905841000000002</v>
      </c>
      <c r="N22" s="22" t="s">
        <v>198</v>
      </c>
    </row>
    <row r="23" spans="2:14" ht="15.6" x14ac:dyDescent="0.25">
      <c r="B23" s="18" t="s">
        <v>387</v>
      </c>
      <c r="C23" s="19">
        <v>10244.2391125908</v>
      </c>
      <c r="D23" s="22" t="s">
        <v>155</v>
      </c>
      <c r="E23" s="19">
        <v>100.335019</v>
      </c>
      <c r="F23" s="22" t="s">
        <v>142</v>
      </c>
      <c r="G23" s="19">
        <v>1463.8191859999999</v>
      </c>
      <c r="H23" s="22" t="s">
        <v>144</v>
      </c>
      <c r="I23" s="19">
        <v>5.3053600000000003</v>
      </c>
      <c r="J23" s="22" t="s">
        <v>142</v>
      </c>
      <c r="K23" s="19">
        <v>2.544473</v>
      </c>
      <c r="L23" s="22" t="s">
        <v>144</v>
      </c>
      <c r="M23" s="19">
        <v>7.8498330000000003</v>
      </c>
      <c r="N23" s="22" t="s">
        <v>278</v>
      </c>
    </row>
    <row r="24" spans="2:14" x14ac:dyDescent="0.25">
      <c r="B24" s="45" t="s">
        <v>578</v>
      </c>
      <c r="C24" s="46"/>
      <c r="D24" s="51"/>
      <c r="E24" s="46"/>
      <c r="F24" s="51"/>
      <c r="G24" s="46"/>
      <c r="H24" s="51"/>
      <c r="I24" s="46"/>
      <c r="J24" s="51"/>
      <c r="K24" s="46"/>
      <c r="L24" s="51"/>
      <c r="M24" s="46"/>
      <c r="N24" s="51"/>
    </row>
    <row r="25" spans="2:14" x14ac:dyDescent="0.25">
      <c r="B25" s="18" t="s">
        <v>579</v>
      </c>
      <c r="C25" s="19">
        <v>323321.67098653701</v>
      </c>
      <c r="D25" s="22" t="s">
        <v>583</v>
      </c>
      <c r="E25" s="19">
        <v>18236.176191999999</v>
      </c>
      <c r="F25" s="22" t="s">
        <v>587</v>
      </c>
      <c r="G25" s="19">
        <v>81823.207811</v>
      </c>
      <c r="H25" s="22" t="s">
        <v>589</v>
      </c>
      <c r="I25" s="19">
        <v>1009.909903</v>
      </c>
      <c r="J25" s="22" t="s">
        <v>593</v>
      </c>
      <c r="K25" s="19">
        <v>137.937656</v>
      </c>
      <c r="L25" s="22" t="s">
        <v>596</v>
      </c>
      <c r="M25" s="19">
        <v>1147.847559</v>
      </c>
      <c r="N25" s="22" t="s">
        <v>601</v>
      </c>
    </row>
    <row r="26" spans="2:14" ht="15.6" x14ac:dyDescent="0.25">
      <c r="B26" s="18" t="s">
        <v>580</v>
      </c>
      <c r="C26" s="19">
        <v>241872.319045932</v>
      </c>
      <c r="D26" s="22" t="s">
        <v>584</v>
      </c>
      <c r="E26" s="19">
        <v>10530.156027999999</v>
      </c>
      <c r="F26" s="22" t="s">
        <v>575</v>
      </c>
      <c r="G26" s="19">
        <v>38586.806632</v>
      </c>
      <c r="H26" s="22" t="s">
        <v>590</v>
      </c>
      <c r="I26" s="19">
        <v>594.26009899999997</v>
      </c>
      <c r="J26" s="22" t="s">
        <v>235</v>
      </c>
      <c r="K26" s="19">
        <v>62.005898999999999</v>
      </c>
      <c r="L26" s="22" t="s">
        <v>597</v>
      </c>
      <c r="M26" s="19">
        <v>656.26599799999997</v>
      </c>
      <c r="N26" s="22" t="s">
        <v>602</v>
      </c>
    </row>
    <row r="27" spans="2:14" x14ac:dyDescent="0.25">
      <c r="B27" s="18" t="s">
        <v>581</v>
      </c>
      <c r="C27" s="19">
        <v>81449.351940604698</v>
      </c>
      <c r="D27" s="22" t="s">
        <v>585</v>
      </c>
      <c r="E27" s="19">
        <v>7706.0201639999996</v>
      </c>
      <c r="F27" s="22" t="s">
        <v>560</v>
      </c>
      <c r="G27" s="19">
        <v>43236.401179</v>
      </c>
      <c r="H27" s="22" t="s">
        <v>591</v>
      </c>
      <c r="I27" s="19">
        <v>415.64980400000002</v>
      </c>
      <c r="J27" s="22" t="s">
        <v>594</v>
      </c>
      <c r="K27" s="19">
        <v>75.931757000000005</v>
      </c>
      <c r="L27" s="22" t="s">
        <v>598</v>
      </c>
      <c r="M27" s="19">
        <v>491.58156100000002</v>
      </c>
      <c r="N27" s="22" t="s">
        <v>236</v>
      </c>
    </row>
    <row r="28" spans="2:14" x14ac:dyDescent="0.25">
      <c r="B28" s="18" t="s">
        <v>582</v>
      </c>
      <c r="C28" s="19">
        <v>83391.319035259599</v>
      </c>
      <c r="D28" s="22" t="s">
        <v>467</v>
      </c>
      <c r="E28" s="19">
        <v>7908.7660079999996</v>
      </c>
      <c r="F28" s="22" t="s">
        <v>588</v>
      </c>
      <c r="G28" s="19">
        <v>16359.006943</v>
      </c>
      <c r="H28" s="22" t="s">
        <v>592</v>
      </c>
      <c r="I28" s="19">
        <v>438.40533099999999</v>
      </c>
      <c r="J28" s="22" t="s">
        <v>588</v>
      </c>
      <c r="K28" s="19">
        <v>27.905414</v>
      </c>
      <c r="L28" s="22" t="s">
        <v>599</v>
      </c>
      <c r="M28" s="19">
        <v>466.310745</v>
      </c>
      <c r="N28" s="22" t="s">
        <v>603</v>
      </c>
    </row>
    <row r="29" spans="2:14" ht="15.6" x14ac:dyDescent="0.25">
      <c r="B29" s="18" t="s">
        <v>580</v>
      </c>
      <c r="C29" s="19">
        <v>20709.0522310337</v>
      </c>
      <c r="D29" s="22" t="s">
        <v>177</v>
      </c>
      <c r="E29" s="19">
        <v>1221.8448109999999</v>
      </c>
      <c r="F29" s="22" t="s">
        <v>129</v>
      </c>
      <c r="G29" s="19">
        <v>2159.6227039999999</v>
      </c>
      <c r="H29" s="22" t="s">
        <v>223</v>
      </c>
      <c r="I29" s="19">
        <v>54.980477999999998</v>
      </c>
      <c r="J29" s="22" t="s">
        <v>507</v>
      </c>
      <c r="K29" s="19">
        <v>3.6398069999999998</v>
      </c>
      <c r="L29" s="22" t="s">
        <v>223</v>
      </c>
      <c r="M29" s="19">
        <v>58.620285000000003</v>
      </c>
      <c r="N29" s="22" t="s">
        <v>254</v>
      </c>
    </row>
    <row r="30" spans="2:14" x14ac:dyDescent="0.25">
      <c r="B30" s="18" t="s">
        <v>581</v>
      </c>
      <c r="C30" s="19">
        <v>62682.266804225903</v>
      </c>
      <c r="D30" s="22" t="s">
        <v>586</v>
      </c>
      <c r="E30" s="19">
        <v>6686.9211969999997</v>
      </c>
      <c r="F30" s="22" t="s">
        <v>261</v>
      </c>
      <c r="G30" s="19">
        <v>14199.384239000001</v>
      </c>
      <c r="H30" s="22" t="s">
        <v>135</v>
      </c>
      <c r="I30" s="19">
        <v>383.42485299999998</v>
      </c>
      <c r="J30" s="22" t="s">
        <v>595</v>
      </c>
      <c r="K30" s="19">
        <v>24.265606999999999</v>
      </c>
      <c r="L30" s="22" t="s">
        <v>600</v>
      </c>
      <c r="M30" s="19">
        <v>407.69045999999997</v>
      </c>
      <c r="N30" s="22" t="s">
        <v>604</v>
      </c>
    </row>
    <row r="31" spans="2:14" x14ac:dyDescent="0.25">
      <c r="B31" s="45" t="s">
        <v>605</v>
      </c>
      <c r="C31" s="46"/>
      <c r="D31" s="51"/>
      <c r="E31" s="46"/>
      <c r="F31" s="51"/>
      <c r="G31" s="46"/>
      <c r="H31" s="51"/>
      <c r="I31" s="46"/>
      <c r="J31" s="51"/>
      <c r="K31" s="46"/>
      <c r="L31" s="51"/>
      <c r="M31" s="46"/>
      <c r="N31" s="51"/>
    </row>
    <row r="32" spans="2:14" ht="15.6" x14ac:dyDescent="0.25">
      <c r="B32" s="18" t="s">
        <v>606</v>
      </c>
      <c r="C32" s="19">
        <v>209647.381539619</v>
      </c>
      <c r="D32" s="22" t="s">
        <v>612</v>
      </c>
      <c r="E32" s="19">
        <v>9450.2790690000002</v>
      </c>
      <c r="F32" s="22" t="s">
        <v>614</v>
      </c>
      <c r="G32" s="19">
        <v>16124.148687999999</v>
      </c>
      <c r="H32" s="22" t="s">
        <v>617</v>
      </c>
      <c r="I32" s="19">
        <v>522.96187899999995</v>
      </c>
      <c r="J32" s="22" t="s">
        <v>619</v>
      </c>
      <c r="K32" s="19">
        <v>25.822970999999999</v>
      </c>
      <c r="L32" s="22" t="s">
        <v>422</v>
      </c>
      <c r="M32" s="19">
        <v>548.78485000000001</v>
      </c>
      <c r="N32" s="22" t="s">
        <v>615</v>
      </c>
    </row>
    <row r="33" spans="2:14" ht="15.6" x14ac:dyDescent="0.25">
      <c r="B33" s="18" t="s">
        <v>607</v>
      </c>
      <c r="C33" s="19">
        <v>21231.197870641601</v>
      </c>
      <c r="D33" s="22" t="s">
        <v>137</v>
      </c>
      <c r="E33" s="19">
        <v>1783.5991300000001</v>
      </c>
      <c r="F33" s="22" t="s">
        <v>212</v>
      </c>
      <c r="G33" s="19">
        <v>4911.505279</v>
      </c>
      <c r="H33" s="22" t="s">
        <v>130</v>
      </c>
      <c r="I33" s="19">
        <v>94.888326000000006</v>
      </c>
      <c r="J33" s="22" t="s">
        <v>199</v>
      </c>
      <c r="K33" s="19">
        <v>8.6412899999999997</v>
      </c>
      <c r="L33" s="22" t="s">
        <v>137</v>
      </c>
      <c r="M33" s="19">
        <v>103.529616</v>
      </c>
      <c r="N33" s="22" t="s">
        <v>210</v>
      </c>
    </row>
    <row r="34" spans="2:14" x14ac:dyDescent="0.25">
      <c r="B34" s="18" t="s">
        <v>608</v>
      </c>
      <c r="C34" s="19">
        <v>10100.883128776901</v>
      </c>
      <c r="D34" s="22" t="s">
        <v>155</v>
      </c>
      <c r="E34" s="19">
        <v>811.82343300000002</v>
      </c>
      <c r="F34" s="22" t="s">
        <v>408</v>
      </c>
      <c r="G34" s="19">
        <v>2981.2515090000002</v>
      </c>
      <c r="H34" s="22" t="s">
        <v>171</v>
      </c>
      <c r="I34" s="19">
        <v>41.712829999999997</v>
      </c>
      <c r="J34" s="22" t="s">
        <v>428</v>
      </c>
      <c r="K34" s="19">
        <v>5.1655879999999996</v>
      </c>
      <c r="L34" s="22" t="s">
        <v>408</v>
      </c>
      <c r="M34" s="19">
        <v>46.878418000000003</v>
      </c>
      <c r="N34" s="22" t="s">
        <v>428</v>
      </c>
    </row>
    <row r="35" spans="2:14" x14ac:dyDescent="0.25">
      <c r="B35" s="18" t="s">
        <v>609</v>
      </c>
      <c r="C35" s="19">
        <v>11130.3147418647</v>
      </c>
      <c r="D35" s="22" t="s">
        <v>469</v>
      </c>
      <c r="E35" s="19">
        <v>971.77569700000004</v>
      </c>
      <c r="F35" s="22" t="s">
        <v>409</v>
      </c>
      <c r="G35" s="19">
        <v>1930.25377</v>
      </c>
      <c r="H35" s="22" t="s">
        <v>239</v>
      </c>
      <c r="I35" s="19">
        <v>53.175496000000003</v>
      </c>
      <c r="J35" s="22" t="s">
        <v>409</v>
      </c>
      <c r="K35" s="19">
        <v>3.4757020000000001</v>
      </c>
      <c r="L35" s="22" t="s">
        <v>162</v>
      </c>
      <c r="M35" s="19">
        <v>56.651198000000001</v>
      </c>
      <c r="N35" s="22" t="s">
        <v>216</v>
      </c>
    </row>
    <row r="36" spans="2:14" x14ac:dyDescent="0.25">
      <c r="B36" s="18" t="s">
        <v>371</v>
      </c>
      <c r="C36" s="19">
        <v>79229.810742284302</v>
      </c>
      <c r="D36" s="22" t="s">
        <v>425</v>
      </c>
      <c r="E36" s="19">
        <v>8890.9396930000003</v>
      </c>
      <c r="F36" s="22" t="s">
        <v>615</v>
      </c>
      <c r="G36" s="19">
        <v>18813.327104</v>
      </c>
      <c r="H36" s="22" t="s">
        <v>208</v>
      </c>
      <c r="I36" s="19">
        <v>513.35552700000005</v>
      </c>
      <c r="J36" s="22" t="s">
        <v>620</v>
      </c>
      <c r="K36" s="19">
        <v>31.806996999999999</v>
      </c>
      <c r="L36" s="22" t="s">
        <v>208</v>
      </c>
      <c r="M36" s="19">
        <v>545.16252399999996</v>
      </c>
      <c r="N36" s="22" t="s">
        <v>513</v>
      </c>
    </row>
    <row r="37" spans="2:14" x14ac:dyDescent="0.25">
      <c r="B37" s="18" t="s">
        <v>608</v>
      </c>
      <c r="C37" s="19">
        <v>28689.287709865101</v>
      </c>
      <c r="D37" s="22" t="s">
        <v>445</v>
      </c>
      <c r="E37" s="19">
        <v>3304.075135</v>
      </c>
      <c r="F37" s="22" t="s">
        <v>518</v>
      </c>
      <c r="G37" s="19">
        <v>7629.6209060000001</v>
      </c>
      <c r="H37" s="22" t="s">
        <v>436</v>
      </c>
      <c r="I37" s="19">
        <v>191.54772800000001</v>
      </c>
      <c r="J37" s="22" t="s">
        <v>276</v>
      </c>
      <c r="K37" s="19">
        <v>13.077463</v>
      </c>
      <c r="L37" s="22" t="s">
        <v>443</v>
      </c>
      <c r="M37" s="19">
        <v>204.625191</v>
      </c>
      <c r="N37" s="22" t="s">
        <v>136</v>
      </c>
    </row>
    <row r="38" spans="2:14" x14ac:dyDescent="0.25">
      <c r="B38" s="18" t="s">
        <v>610</v>
      </c>
      <c r="C38" s="19">
        <v>50540.5230324191</v>
      </c>
      <c r="D38" s="22" t="s">
        <v>613</v>
      </c>
      <c r="E38" s="19">
        <v>5586.8645580000002</v>
      </c>
      <c r="F38" s="22" t="s">
        <v>616</v>
      </c>
      <c r="G38" s="19">
        <v>11183.706198</v>
      </c>
      <c r="H38" s="22" t="s">
        <v>618</v>
      </c>
      <c r="I38" s="19">
        <v>321.80779899999999</v>
      </c>
      <c r="J38" s="22" t="s">
        <v>621</v>
      </c>
      <c r="K38" s="19">
        <v>18.729534000000001</v>
      </c>
      <c r="L38" s="22" t="s">
        <v>238</v>
      </c>
      <c r="M38" s="19">
        <v>340.53733299999999</v>
      </c>
      <c r="N38" s="22" t="s">
        <v>622</v>
      </c>
    </row>
    <row r="39" spans="2:14" x14ac:dyDescent="0.25">
      <c r="B39" s="18" t="s">
        <v>611</v>
      </c>
      <c r="C39" s="19">
        <v>96604.599869252095</v>
      </c>
      <c r="D39" s="22" t="s">
        <v>134</v>
      </c>
      <c r="E39" s="19">
        <v>6020.1243059999997</v>
      </c>
      <c r="F39" s="22" t="s">
        <v>241</v>
      </c>
      <c r="G39" s="19">
        <v>58333.233681999998</v>
      </c>
      <c r="H39" s="22" t="s">
        <v>561</v>
      </c>
      <c r="I39" s="19">
        <v>317.10950200000002</v>
      </c>
      <c r="J39" s="22" t="s">
        <v>256</v>
      </c>
      <c r="K39" s="19">
        <v>99.571811999999994</v>
      </c>
      <c r="L39" s="22" t="s">
        <v>564</v>
      </c>
      <c r="M39" s="19">
        <v>416.68131299999999</v>
      </c>
      <c r="N39" s="22" t="s">
        <v>567</v>
      </c>
    </row>
    <row r="40" spans="2:14" x14ac:dyDescent="0.25">
      <c r="B40" s="45" t="s">
        <v>623</v>
      </c>
      <c r="C40" s="46"/>
      <c r="D40" s="51"/>
      <c r="E40" s="46"/>
      <c r="F40" s="51"/>
      <c r="G40" s="46"/>
      <c r="H40" s="51"/>
      <c r="I40" s="46"/>
      <c r="J40" s="51"/>
      <c r="K40" s="46"/>
      <c r="L40" s="51"/>
      <c r="M40" s="46"/>
      <c r="N40" s="51"/>
    </row>
    <row r="41" spans="2:14" x14ac:dyDescent="0.25">
      <c r="B41" s="24" t="s">
        <v>128</v>
      </c>
      <c r="C41" s="25">
        <v>406712.99002179701</v>
      </c>
      <c r="D41" s="26" t="s">
        <v>141</v>
      </c>
      <c r="E41" s="25">
        <v>26144.942200000001</v>
      </c>
      <c r="F41" s="26" t="s">
        <v>141</v>
      </c>
      <c r="G41" s="25">
        <v>98182.214754000001</v>
      </c>
      <c r="H41" s="26" t="s">
        <v>141</v>
      </c>
      <c r="I41" s="25">
        <v>1448.315235</v>
      </c>
      <c r="J41" s="26" t="s">
        <v>141</v>
      </c>
      <c r="K41" s="25">
        <v>165.84307000000001</v>
      </c>
      <c r="L41" s="26" t="s">
        <v>141</v>
      </c>
      <c r="M41" s="25">
        <v>1614.1583049999999</v>
      </c>
      <c r="N41" s="26" t="s">
        <v>141</v>
      </c>
    </row>
    <row r="43" spans="2:14" x14ac:dyDescent="0.25">
      <c r="B43" s="48" t="s">
        <v>60</v>
      </c>
      <c r="C43" s="49"/>
      <c r="D43" s="49"/>
      <c r="E43" s="49"/>
      <c r="F43" s="49"/>
      <c r="G43" s="49"/>
      <c r="H43" s="49"/>
      <c r="I43" s="49"/>
      <c r="J43" s="49"/>
      <c r="K43" s="49"/>
      <c r="L43" s="49"/>
      <c r="M43" s="49"/>
      <c r="N43" s="49"/>
    </row>
    <row r="44" spans="2:14" ht="26.4" customHeight="1" x14ac:dyDescent="0.25">
      <c r="B44" s="48" t="s">
        <v>624</v>
      </c>
      <c r="C44" s="49"/>
      <c r="D44" s="49"/>
      <c r="E44" s="49"/>
      <c r="F44" s="49"/>
      <c r="G44" s="49"/>
      <c r="H44" s="49"/>
      <c r="I44" s="49"/>
      <c r="J44" s="49"/>
      <c r="K44" s="49"/>
      <c r="L44" s="49"/>
      <c r="M44" s="49"/>
      <c r="N44" s="49"/>
    </row>
    <row r="45" spans="2:14" ht="26.4" customHeight="1" x14ac:dyDescent="0.25">
      <c r="B45" s="48" t="s">
        <v>390</v>
      </c>
      <c r="C45" s="49"/>
      <c r="D45" s="49"/>
      <c r="E45" s="49"/>
      <c r="F45" s="49"/>
      <c r="G45" s="49"/>
      <c r="H45" s="49"/>
      <c r="I45" s="49"/>
      <c r="J45" s="49"/>
      <c r="K45" s="49"/>
      <c r="L45" s="49"/>
      <c r="M45" s="49"/>
      <c r="N45" s="49"/>
    </row>
    <row r="46" spans="2:14" x14ac:dyDescent="0.25">
      <c r="B46" s="48" t="s">
        <v>391</v>
      </c>
      <c r="C46" s="49"/>
      <c r="D46" s="49"/>
      <c r="E46" s="49"/>
      <c r="F46" s="49"/>
      <c r="G46" s="49"/>
      <c r="H46" s="49"/>
      <c r="I46" s="49"/>
      <c r="J46" s="49"/>
      <c r="K46" s="49"/>
      <c r="L46" s="49"/>
      <c r="M46" s="49"/>
      <c r="N46" s="49"/>
    </row>
    <row r="47" spans="2:14" x14ac:dyDescent="0.25">
      <c r="B47" s="48" t="s">
        <v>625</v>
      </c>
      <c r="C47" s="49"/>
      <c r="D47" s="49"/>
      <c r="E47" s="49"/>
      <c r="F47" s="49"/>
      <c r="G47" s="49"/>
      <c r="H47" s="49"/>
      <c r="I47" s="49"/>
      <c r="J47" s="49"/>
      <c r="K47" s="49"/>
      <c r="L47" s="49"/>
      <c r="M47" s="49"/>
      <c r="N47" s="49"/>
    </row>
    <row r="48" spans="2:14" x14ac:dyDescent="0.25">
      <c r="B48" s="48" t="s">
        <v>626</v>
      </c>
      <c r="C48" s="49"/>
      <c r="D48" s="49"/>
      <c r="E48" s="49"/>
      <c r="F48" s="49"/>
      <c r="G48" s="49"/>
      <c r="H48" s="49"/>
      <c r="I48" s="49"/>
      <c r="J48" s="49"/>
      <c r="K48" s="49"/>
      <c r="L48" s="49"/>
      <c r="M48" s="49"/>
      <c r="N48" s="49"/>
    </row>
  </sheetData>
  <mergeCells count="19">
    <mergeCell ref="B45:N45"/>
    <mergeCell ref="B46:N46"/>
    <mergeCell ref="B47:N47"/>
    <mergeCell ref="B48:N48"/>
    <mergeCell ref="B24:N24"/>
    <mergeCell ref="B31:N31"/>
    <mergeCell ref="B40:N40"/>
    <mergeCell ref="B43:N43"/>
    <mergeCell ref="B44:N44"/>
    <mergeCell ref="K4:L4"/>
    <mergeCell ref="M4:N4"/>
    <mergeCell ref="B6:N6"/>
    <mergeCell ref="B12:N12"/>
    <mergeCell ref="B18:N18"/>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05388"/>
  </sheetPr>
  <dimension ref="B1:E26"/>
  <sheetViews>
    <sheetView showGridLines="0" workbookViewId="0">
      <selection activeCell="E26" sqref="E26"/>
    </sheetView>
  </sheetViews>
  <sheetFormatPr baseColWidth="10" defaultRowHeight="13.2" x14ac:dyDescent="0.25"/>
  <cols>
    <col min="1" max="1" width="2.5546875" customWidth="1"/>
    <col min="2" max="2" width="5.33203125" customWidth="1"/>
    <col min="3" max="3" width="14.88671875" customWidth="1"/>
    <col min="4" max="4" width="13.33203125" customWidth="1"/>
    <col min="5" max="5" width="10" customWidth="1"/>
  </cols>
  <sheetData>
    <row r="1" spans="2:5" ht="17.399999999999999" x14ac:dyDescent="0.3">
      <c r="B1" s="3" t="s">
        <v>34</v>
      </c>
    </row>
    <row r="4" spans="2:5" ht="42" customHeight="1" x14ac:dyDescent="0.25">
      <c r="B4" s="16" t="s">
        <v>47</v>
      </c>
      <c r="C4" s="17" t="s">
        <v>627</v>
      </c>
      <c r="D4" s="17" t="s">
        <v>628</v>
      </c>
      <c r="E4" s="17" t="s">
        <v>629</v>
      </c>
    </row>
    <row r="5" spans="2:5" x14ac:dyDescent="0.25">
      <c r="B5" s="18">
        <v>2001</v>
      </c>
      <c r="C5" s="19">
        <v>931.95150000000001</v>
      </c>
      <c r="D5" s="19">
        <v>110.9264</v>
      </c>
      <c r="E5" s="19">
        <v>1042.8778</v>
      </c>
    </row>
    <row r="6" spans="2:5" x14ac:dyDescent="0.25">
      <c r="B6" s="18">
        <v>2002</v>
      </c>
      <c r="C6" s="19">
        <v>886.80079999999998</v>
      </c>
      <c r="D6" s="19">
        <v>108.4967</v>
      </c>
      <c r="E6" s="19">
        <v>995.29750000000001</v>
      </c>
    </row>
    <row r="7" spans="2:5" x14ac:dyDescent="0.25">
      <c r="B7" s="18">
        <v>2003</v>
      </c>
      <c r="C7" s="19">
        <v>898.86829999999998</v>
      </c>
      <c r="D7" s="19">
        <v>115.4449</v>
      </c>
      <c r="E7" s="19">
        <v>1014.3132000000001</v>
      </c>
    </row>
    <row r="8" spans="2:5" x14ac:dyDescent="0.25">
      <c r="B8" s="18">
        <v>2004</v>
      </c>
      <c r="C8" s="19">
        <v>922.07219999999995</v>
      </c>
      <c r="D8" s="19">
        <v>116.4944</v>
      </c>
      <c r="E8" s="19">
        <v>1038.5666000000001</v>
      </c>
    </row>
    <row r="9" spans="2:5" x14ac:dyDescent="0.25">
      <c r="B9" s="18">
        <v>2005</v>
      </c>
      <c r="C9" s="19">
        <v>950.78</v>
      </c>
      <c r="D9" s="19">
        <v>125.9211</v>
      </c>
      <c r="E9" s="19">
        <v>1076.7011</v>
      </c>
    </row>
    <row r="10" spans="2:5" x14ac:dyDescent="0.25">
      <c r="B10" s="18">
        <v>2006</v>
      </c>
      <c r="C10" s="19">
        <v>987.72529999999995</v>
      </c>
      <c r="D10" s="19">
        <v>132.76439999999999</v>
      </c>
      <c r="E10" s="19">
        <v>1120.4897000000001</v>
      </c>
    </row>
    <row r="11" spans="2:5" x14ac:dyDescent="0.25">
      <c r="B11" s="18">
        <v>2007</v>
      </c>
      <c r="C11" s="19">
        <v>1034.519</v>
      </c>
      <c r="D11" s="19">
        <v>134.8852</v>
      </c>
      <c r="E11" s="19">
        <v>1169.4041</v>
      </c>
    </row>
    <row r="12" spans="2:5" x14ac:dyDescent="0.25">
      <c r="B12" s="18">
        <v>2008</v>
      </c>
      <c r="C12" s="19">
        <v>1086.8349000000001</v>
      </c>
      <c r="D12" s="19">
        <v>120.02889999999999</v>
      </c>
      <c r="E12" s="19">
        <v>1206.8638000000001</v>
      </c>
    </row>
    <row r="13" spans="2:5" x14ac:dyDescent="0.25">
      <c r="B13" s="18">
        <v>2009</v>
      </c>
      <c r="C13" s="19">
        <v>1077.6265000000001</v>
      </c>
      <c r="D13" s="19">
        <v>112.76439999999999</v>
      </c>
      <c r="E13" s="19">
        <v>1190.3909000000001</v>
      </c>
    </row>
    <row r="14" spans="2:5" x14ac:dyDescent="0.25">
      <c r="B14" s="18">
        <v>2010</v>
      </c>
      <c r="C14" s="19">
        <v>1114.1252999999999</v>
      </c>
      <c r="D14" s="19">
        <v>115.31699999999999</v>
      </c>
      <c r="E14" s="19">
        <v>1229.4422999999999</v>
      </c>
    </row>
    <row r="15" spans="2:5" x14ac:dyDescent="0.25">
      <c r="B15" s="18">
        <v>2011</v>
      </c>
      <c r="C15" s="19">
        <v>1156.6068</v>
      </c>
      <c r="D15" s="19">
        <v>120.774</v>
      </c>
      <c r="E15" s="19">
        <v>1277.3807999999999</v>
      </c>
    </row>
    <row r="16" spans="2:5" x14ac:dyDescent="0.25">
      <c r="B16" s="18">
        <v>2012</v>
      </c>
      <c r="C16" s="19">
        <v>1188.4815000000001</v>
      </c>
      <c r="D16" s="19">
        <v>128.9999</v>
      </c>
      <c r="E16" s="19">
        <v>1317.4813999999999</v>
      </c>
    </row>
    <row r="17" spans="2:5" x14ac:dyDescent="0.25">
      <c r="B17" s="18">
        <v>2013</v>
      </c>
      <c r="C17" s="19">
        <v>1220.7927999999999</v>
      </c>
      <c r="D17" s="19">
        <v>136.48419999999999</v>
      </c>
      <c r="E17" s="19">
        <v>1357.277</v>
      </c>
    </row>
    <row r="18" spans="2:5" x14ac:dyDescent="0.25">
      <c r="B18" s="18">
        <v>2014</v>
      </c>
      <c r="C18" s="19">
        <v>1204.1474000000001</v>
      </c>
      <c r="D18" s="19">
        <v>123.0806</v>
      </c>
      <c r="E18" s="19">
        <v>1327.2279000000001</v>
      </c>
    </row>
    <row r="19" spans="2:5" x14ac:dyDescent="0.25">
      <c r="B19" s="18">
        <v>2015</v>
      </c>
      <c r="C19" s="19">
        <v>1201.6058</v>
      </c>
      <c r="D19" s="19">
        <v>124.9847</v>
      </c>
      <c r="E19" s="19">
        <v>1326.5905</v>
      </c>
    </row>
    <row r="20" spans="2:5" x14ac:dyDescent="0.25">
      <c r="B20" s="18">
        <v>2016</v>
      </c>
      <c r="C20" s="19">
        <v>1247.204</v>
      </c>
      <c r="D20" s="19">
        <v>133.7457</v>
      </c>
      <c r="E20" s="19">
        <v>1380.9490000000001</v>
      </c>
    </row>
    <row r="21" spans="2:5" x14ac:dyDescent="0.25">
      <c r="B21" s="18">
        <v>2017</v>
      </c>
      <c r="C21" s="19">
        <v>1283.018</v>
      </c>
      <c r="D21" s="19">
        <v>142.9717</v>
      </c>
      <c r="E21" s="19">
        <v>1425.99</v>
      </c>
    </row>
    <row r="22" spans="2:5" x14ac:dyDescent="0.25">
      <c r="B22" s="18">
        <v>2018</v>
      </c>
      <c r="C22" s="19">
        <v>1324.0452</v>
      </c>
      <c r="D22" s="19">
        <v>142.53559999999999</v>
      </c>
      <c r="E22" s="19">
        <v>1466.5807</v>
      </c>
    </row>
    <row r="23" spans="2:5" x14ac:dyDescent="0.25">
      <c r="B23" s="18">
        <v>2019</v>
      </c>
      <c r="C23" s="19">
        <v>1367.5845380000001</v>
      </c>
      <c r="D23" s="19">
        <v>152.78458900000001</v>
      </c>
      <c r="E23" s="19">
        <v>1520.3691260000001</v>
      </c>
    </row>
    <row r="24" spans="2:5" x14ac:dyDescent="0.25">
      <c r="B24" s="18">
        <v>2020</v>
      </c>
      <c r="C24" s="19">
        <v>1376.721933</v>
      </c>
      <c r="D24" s="19">
        <v>159.08085700000001</v>
      </c>
      <c r="E24" s="19">
        <v>1535.80279</v>
      </c>
    </row>
    <row r="25" spans="2:5" x14ac:dyDescent="0.25">
      <c r="B25" s="18">
        <v>2021</v>
      </c>
      <c r="C25" s="19">
        <v>1422.1964049999999</v>
      </c>
      <c r="D25" s="19">
        <v>169.717839</v>
      </c>
      <c r="E25" s="19">
        <v>1591.9142440000001</v>
      </c>
    </row>
    <row r="26" spans="2:5" x14ac:dyDescent="0.25">
      <c r="B26" s="20">
        <v>2022</v>
      </c>
      <c r="C26" s="21">
        <v>1448.3152339999999</v>
      </c>
      <c r="D26" s="21">
        <v>165.84307000000001</v>
      </c>
      <c r="E26" s="21">
        <v>1614.158304</v>
      </c>
    </row>
  </sheetData>
  <pageMargins left="0.7" right="0.7" top="0.75" bottom="0.75" header="0.3" footer="0.3"/>
  <pageSetup paperSize="9" scale="50" fitToWidth="0" fitToHeight="0" orientation="landscape"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A05388"/>
  </sheetPr>
  <dimension ref="B1:F29"/>
  <sheetViews>
    <sheetView showGridLines="0" workbookViewId="0"/>
  </sheetViews>
  <sheetFormatPr baseColWidth="10" defaultRowHeight="13.2" x14ac:dyDescent="0.25"/>
  <cols>
    <col min="1" max="1" width="2.5546875" customWidth="1"/>
    <col min="2" max="2" width="5.33203125" customWidth="1"/>
    <col min="3" max="3" width="11.44140625" customWidth="1"/>
    <col min="4" max="6" width="10.109375" customWidth="1"/>
  </cols>
  <sheetData>
    <row r="1" spans="2:6" ht="17.399999999999999" x14ac:dyDescent="0.3">
      <c r="B1" s="3" t="s">
        <v>35</v>
      </c>
    </row>
    <row r="4" spans="2:6" x14ac:dyDescent="0.25">
      <c r="B4" s="44" t="s">
        <v>47</v>
      </c>
      <c r="C4" s="44" t="s">
        <v>48</v>
      </c>
      <c r="D4" s="44" t="s">
        <v>630</v>
      </c>
      <c r="E4" s="44" t="s">
        <v>630</v>
      </c>
      <c r="F4" s="44" t="s">
        <v>630</v>
      </c>
    </row>
    <row r="5" spans="2:6" ht="42" customHeight="1" x14ac:dyDescent="0.25">
      <c r="B5" s="50" t="s">
        <v>47</v>
      </c>
      <c r="C5" s="44" t="s">
        <v>48</v>
      </c>
      <c r="D5" s="17" t="s">
        <v>631</v>
      </c>
      <c r="E5" s="17" t="s">
        <v>632</v>
      </c>
      <c r="F5" s="17" t="s">
        <v>629</v>
      </c>
    </row>
    <row r="6" spans="2:6" x14ac:dyDescent="0.25">
      <c r="B6" s="18">
        <v>2001</v>
      </c>
      <c r="C6" s="19">
        <v>297032.06849999999</v>
      </c>
      <c r="D6" s="19">
        <v>17742.463</v>
      </c>
      <c r="E6" s="19">
        <v>75916.343500000003</v>
      </c>
      <c r="F6" s="19">
        <v>1042.8778</v>
      </c>
    </row>
    <row r="7" spans="2:6" x14ac:dyDescent="0.25">
      <c r="B7" s="18">
        <v>2002</v>
      </c>
      <c r="C7" s="19">
        <v>301610.5993</v>
      </c>
      <c r="D7" s="19">
        <v>18056.791099999999</v>
      </c>
      <c r="E7" s="19">
        <v>75854.290800000002</v>
      </c>
      <c r="F7" s="19">
        <v>995.29750000000001</v>
      </c>
    </row>
    <row r="8" spans="2:6" x14ac:dyDescent="0.25">
      <c r="B8" s="18">
        <v>2003</v>
      </c>
      <c r="C8" s="19">
        <v>306943.2194</v>
      </c>
      <c r="D8" s="19">
        <v>18259.095399999998</v>
      </c>
      <c r="E8" s="19">
        <v>79288.103099999993</v>
      </c>
      <c r="F8" s="19">
        <v>1014.3132000000001</v>
      </c>
    </row>
    <row r="9" spans="2:6" x14ac:dyDescent="0.25">
      <c r="B9" s="18">
        <v>2004</v>
      </c>
      <c r="C9" s="19">
        <v>311817.75540000002</v>
      </c>
      <c r="D9" s="19">
        <v>18641.375899999999</v>
      </c>
      <c r="E9" s="19">
        <v>79831.585699999996</v>
      </c>
      <c r="F9" s="19">
        <v>1038.5666000000001</v>
      </c>
    </row>
    <row r="10" spans="2:6" x14ac:dyDescent="0.25">
      <c r="B10" s="18">
        <v>2005</v>
      </c>
      <c r="C10" s="19">
        <v>316348.41470000002</v>
      </c>
      <c r="D10" s="19">
        <v>19033.5013</v>
      </c>
      <c r="E10" s="19">
        <v>84020.784299999999</v>
      </c>
      <c r="F10" s="19">
        <v>1076.7011</v>
      </c>
    </row>
    <row r="11" spans="2:6" x14ac:dyDescent="0.25">
      <c r="B11" s="18">
        <v>2006</v>
      </c>
      <c r="C11" s="19">
        <v>320784.19150000002</v>
      </c>
      <c r="D11" s="19">
        <v>19525.762500000001</v>
      </c>
      <c r="E11" s="19">
        <v>87390.015100000004</v>
      </c>
      <c r="F11" s="19">
        <v>1120.4897000000001</v>
      </c>
    </row>
    <row r="12" spans="2:6" x14ac:dyDescent="0.25">
      <c r="B12" s="18">
        <v>2007</v>
      </c>
      <c r="C12" s="19">
        <v>325545.75589999999</v>
      </c>
      <c r="D12" s="19">
        <v>20451.5412</v>
      </c>
      <c r="E12" s="19">
        <v>88709.784299999999</v>
      </c>
      <c r="F12" s="19">
        <v>1169.4041</v>
      </c>
    </row>
    <row r="13" spans="2:6" x14ac:dyDescent="0.25">
      <c r="B13" s="18">
        <v>2008</v>
      </c>
      <c r="C13" s="19">
        <v>330149.53389999998</v>
      </c>
      <c r="D13" s="19">
        <v>21182.375</v>
      </c>
      <c r="E13" s="19">
        <v>82297.141900000002</v>
      </c>
      <c r="F13" s="19">
        <v>1206.8638000000001</v>
      </c>
    </row>
    <row r="14" spans="2:6" x14ac:dyDescent="0.25">
      <c r="B14" s="18">
        <v>2009</v>
      </c>
      <c r="C14" s="19">
        <v>336011.33480000001</v>
      </c>
      <c r="D14" s="19">
        <v>21737.995299999999</v>
      </c>
      <c r="E14" s="19">
        <v>87697.787100000001</v>
      </c>
      <c r="F14" s="19">
        <v>1190.3909000000001</v>
      </c>
    </row>
    <row r="15" spans="2:6" x14ac:dyDescent="0.25">
      <c r="B15" s="18">
        <v>2010</v>
      </c>
      <c r="C15" s="19">
        <v>342015.09570000001</v>
      </c>
      <c r="D15" s="19">
        <v>22342.687900000001</v>
      </c>
      <c r="E15" s="19">
        <v>89192.844800000006</v>
      </c>
      <c r="F15" s="19">
        <v>1229.4422999999999</v>
      </c>
    </row>
    <row r="16" spans="2:6" x14ac:dyDescent="0.25">
      <c r="B16" s="18">
        <v>2011</v>
      </c>
      <c r="C16" s="19">
        <v>347401.98609999998</v>
      </c>
      <c r="D16" s="19">
        <v>23035.731599999999</v>
      </c>
      <c r="E16" s="19">
        <v>92215.640700000004</v>
      </c>
      <c r="F16" s="19">
        <v>1277.3807999999999</v>
      </c>
    </row>
    <row r="17" spans="2:6" x14ac:dyDescent="0.25">
      <c r="B17" s="18">
        <v>2012</v>
      </c>
      <c r="C17" s="19">
        <v>353200.69540000003</v>
      </c>
      <c r="D17" s="19">
        <v>23571.819</v>
      </c>
      <c r="E17" s="19">
        <v>98152.675499999998</v>
      </c>
      <c r="F17" s="19">
        <v>1317.4813999999999</v>
      </c>
    </row>
    <row r="18" spans="2:6" x14ac:dyDescent="0.25">
      <c r="B18" s="18">
        <v>2013</v>
      </c>
      <c r="C18" s="19">
        <v>358593.07770000002</v>
      </c>
      <c r="D18" s="19">
        <v>24051.897499999999</v>
      </c>
      <c r="E18" s="19">
        <v>102530.101</v>
      </c>
      <c r="F18" s="19">
        <v>1357.277</v>
      </c>
    </row>
    <row r="19" spans="2:6" x14ac:dyDescent="0.25">
      <c r="B19" s="18">
        <v>2014</v>
      </c>
      <c r="C19" s="19">
        <v>363922.78649999999</v>
      </c>
      <c r="D19" s="19">
        <v>24393.565699999999</v>
      </c>
      <c r="E19" s="19">
        <v>103987.321</v>
      </c>
      <c r="F19" s="19">
        <v>1327.2279000000001</v>
      </c>
    </row>
    <row r="20" spans="2:6" x14ac:dyDescent="0.25">
      <c r="B20" s="18">
        <v>2015</v>
      </c>
      <c r="C20" s="19">
        <v>370062.12800000003</v>
      </c>
      <c r="D20" s="19">
        <v>24876.161800000002</v>
      </c>
      <c r="E20" s="19">
        <v>105753.85920000001</v>
      </c>
      <c r="F20" s="19">
        <v>1326.5905</v>
      </c>
    </row>
    <row r="21" spans="2:6" x14ac:dyDescent="0.25">
      <c r="B21" s="18">
        <v>2016</v>
      </c>
      <c r="C21" s="19">
        <v>375110.7</v>
      </c>
      <c r="D21" s="19">
        <v>25409.77</v>
      </c>
      <c r="E21" s="19">
        <v>110883.14</v>
      </c>
      <c r="F21" s="19">
        <v>1380.9490000000001</v>
      </c>
    </row>
    <row r="22" spans="2:6" x14ac:dyDescent="0.25">
      <c r="B22" s="18">
        <v>2017</v>
      </c>
      <c r="C22" s="19">
        <v>380066.2</v>
      </c>
      <c r="D22" s="19">
        <v>26078.3079</v>
      </c>
      <c r="E22" s="19">
        <v>116526.4969</v>
      </c>
      <c r="F22" s="19">
        <v>1425.99</v>
      </c>
    </row>
    <row r="23" spans="2:6" x14ac:dyDescent="0.25">
      <c r="B23" s="18">
        <v>2018</v>
      </c>
      <c r="C23" s="19">
        <v>384457.19170000002</v>
      </c>
      <c r="D23" s="19">
        <v>26781.414499999999</v>
      </c>
      <c r="E23" s="19">
        <v>117235.0787</v>
      </c>
      <c r="F23" s="19">
        <v>1466.5807</v>
      </c>
    </row>
    <row r="24" spans="2:6" x14ac:dyDescent="0.25">
      <c r="B24" s="18">
        <v>2019</v>
      </c>
      <c r="C24" s="19">
        <v>389311.26160000003</v>
      </c>
      <c r="D24" s="19">
        <v>27675.361499999999</v>
      </c>
      <c r="E24" s="19">
        <v>121668.3591</v>
      </c>
      <c r="F24" s="19">
        <v>1520.2739999999999</v>
      </c>
    </row>
    <row r="25" spans="2:6" x14ac:dyDescent="0.25">
      <c r="B25" s="18">
        <v>2020</v>
      </c>
      <c r="C25" s="19">
        <v>393943.50951071602</v>
      </c>
      <c r="D25" s="19">
        <v>27243.511586000001</v>
      </c>
      <c r="E25" s="19">
        <v>128369.05504599999</v>
      </c>
      <c r="F25" s="19">
        <v>1535.80279</v>
      </c>
    </row>
    <row r="26" spans="2:6" x14ac:dyDescent="0.25">
      <c r="B26" s="18">
        <v>2021</v>
      </c>
      <c r="C26" s="19">
        <v>401902.66612832301</v>
      </c>
      <c r="D26" s="19">
        <v>28012.902231</v>
      </c>
      <c r="E26" s="19">
        <v>135218.96673700001</v>
      </c>
      <c r="F26" s="19">
        <v>1591.9142440000001</v>
      </c>
    </row>
    <row r="27" spans="2:6" x14ac:dyDescent="0.25">
      <c r="B27" s="20">
        <v>2022</v>
      </c>
      <c r="C27" s="21">
        <v>406712.99002179701</v>
      </c>
      <c r="D27" s="21">
        <v>28352.307896999999</v>
      </c>
      <c r="E27" s="21">
        <v>133568.14140600001</v>
      </c>
      <c r="F27" s="21">
        <v>1614.158304</v>
      </c>
    </row>
    <row r="29" spans="2:6" ht="41.7" customHeight="1" x14ac:dyDescent="0.25">
      <c r="B29" s="48" t="s">
        <v>60</v>
      </c>
      <c r="C29" s="49"/>
      <c r="D29" s="49"/>
      <c r="E29" s="49"/>
      <c r="F29" s="49"/>
    </row>
  </sheetData>
  <mergeCells count="4">
    <mergeCell ref="B4:B5"/>
    <mergeCell ref="C4:C5"/>
    <mergeCell ref="D4:F4"/>
    <mergeCell ref="B29:F29"/>
  </mergeCells>
  <pageMargins left="0.7" right="0.7" top="0.75" bottom="0.75" header="0.3" footer="0.3"/>
  <pageSetup paperSize="9" scale="50" fitToWidth="0" fitToHeight="0" orientation="landscape"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82A9"/>
  </sheetPr>
  <dimension ref="B1:E82"/>
  <sheetViews>
    <sheetView showGridLines="0" workbookViewId="0">
      <selection activeCell="I7" sqref="I7"/>
    </sheetView>
  </sheetViews>
  <sheetFormatPr baseColWidth="10" defaultRowHeight="13.2" x14ac:dyDescent="0.25"/>
  <cols>
    <col min="1" max="1" width="2.5546875" customWidth="1"/>
    <col min="2" max="2" width="13.6640625" customWidth="1"/>
    <col min="3" max="3" width="61.109375" customWidth="1"/>
    <col min="4" max="4" width="12.6640625" customWidth="1"/>
    <col min="5" max="5" width="13.6640625" customWidth="1"/>
  </cols>
  <sheetData>
    <row r="1" spans="2:5" ht="17.399999999999999" x14ac:dyDescent="0.3">
      <c r="B1" s="3" t="s">
        <v>37</v>
      </c>
    </row>
    <row r="4" spans="2:5" ht="27.9" customHeight="1" x14ac:dyDescent="0.25">
      <c r="B4" s="15" t="s">
        <v>633</v>
      </c>
      <c r="C4" s="17" t="s">
        <v>634</v>
      </c>
      <c r="D4" s="17" t="s">
        <v>635</v>
      </c>
      <c r="E4" s="17" t="s">
        <v>636</v>
      </c>
    </row>
    <row r="5" spans="2:5" x14ac:dyDescent="0.25">
      <c r="B5" s="45" t="s">
        <v>637</v>
      </c>
      <c r="C5" s="52"/>
      <c r="D5" s="46"/>
      <c r="E5" s="46"/>
    </row>
    <row r="6" spans="2:5" x14ac:dyDescent="0.25">
      <c r="B6" s="18">
        <v>10</v>
      </c>
      <c r="C6" s="30" t="s">
        <v>651</v>
      </c>
      <c r="D6" s="19">
        <v>269133.64261713502</v>
      </c>
      <c r="E6" s="19">
        <v>20292777.3840666</v>
      </c>
    </row>
    <row r="7" spans="2:5" x14ac:dyDescent="0.25">
      <c r="B7" s="18">
        <v>20</v>
      </c>
      <c r="C7" s="30" t="s">
        <v>652</v>
      </c>
      <c r="D7" s="19">
        <v>74459.549185584707</v>
      </c>
      <c r="E7" s="19">
        <v>3756652.7601309</v>
      </c>
    </row>
    <row r="8" spans="2:5" x14ac:dyDescent="0.25">
      <c r="B8" s="18">
        <v>30</v>
      </c>
      <c r="C8" s="30" t="s">
        <v>653</v>
      </c>
      <c r="D8" s="19">
        <v>53550.176766383302</v>
      </c>
      <c r="E8" s="19">
        <v>360470.68066216499</v>
      </c>
    </row>
    <row r="9" spans="2:5" x14ac:dyDescent="0.25">
      <c r="B9" s="18">
        <v>40</v>
      </c>
      <c r="C9" s="30" t="s">
        <v>654</v>
      </c>
      <c r="D9" s="19">
        <v>24896.441884030199</v>
      </c>
      <c r="E9" s="19">
        <v>202675.05191849399</v>
      </c>
    </row>
    <row r="10" spans="2:5" x14ac:dyDescent="0.25">
      <c r="B10" s="18" t="s">
        <v>638</v>
      </c>
      <c r="C10" s="30" t="s">
        <v>655</v>
      </c>
      <c r="D10" s="19">
        <v>9916.4243082113499</v>
      </c>
      <c r="E10" s="19">
        <v>82888.485764918601</v>
      </c>
    </row>
    <row r="11" spans="2:5" x14ac:dyDescent="0.25">
      <c r="B11" s="18" t="s">
        <v>639</v>
      </c>
      <c r="C11" s="30" t="s">
        <v>656</v>
      </c>
      <c r="D11" s="19">
        <v>19370.930448820502</v>
      </c>
      <c r="E11" s="19">
        <v>1026446.12687731</v>
      </c>
    </row>
    <row r="12" spans="2:5" x14ac:dyDescent="0.25">
      <c r="B12" s="18" t="s">
        <v>640</v>
      </c>
      <c r="C12" s="30" t="s">
        <v>657</v>
      </c>
      <c r="D12" s="19">
        <v>5951.0695820842102</v>
      </c>
      <c r="E12" s="19">
        <v>186460.307517815</v>
      </c>
    </row>
    <row r="13" spans="2:5" x14ac:dyDescent="0.25">
      <c r="B13" s="18" t="s">
        <v>641</v>
      </c>
      <c r="C13" s="30" t="s">
        <v>658</v>
      </c>
      <c r="D13" s="19">
        <v>114773.910567638</v>
      </c>
      <c r="E13" s="19">
        <v>2631698.5136339199</v>
      </c>
    </row>
    <row r="14" spans="2:5" x14ac:dyDescent="0.25">
      <c r="B14" s="18" t="s">
        <v>642</v>
      </c>
      <c r="C14" s="30" t="s">
        <v>659</v>
      </c>
      <c r="D14" s="19">
        <v>39776.344253420102</v>
      </c>
      <c r="E14" s="19">
        <v>783540.58419515297</v>
      </c>
    </row>
    <row r="15" spans="2:5" x14ac:dyDescent="0.25">
      <c r="B15" s="18" t="s">
        <v>643</v>
      </c>
      <c r="C15" s="30" t="s">
        <v>660</v>
      </c>
      <c r="D15" s="19">
        <v>69684.481259374195</v>
      </c>
      <c r="E15" s="19">
        <v>2000801.1242778699</v>
      </c>
    </row>
    <row r="16" spans="2:5" x14ac:dyDescent="0.25">
      <c r="B16" s="18" t="s">
        <v>644</v>
      </c>
      <c r="C16" s="30" t="s">
        <v>661</v>
      </c>
      <c r="D16" s="19">
        <v>11663.9341915937</v>
      </c>
      <c r="E16" s="19">
        <v>173876.922117888</v>
      </c>
    </row>
    <row r="17" spans="2:5" x14ac:dyDescent="0.25">
      <c r="B17" s="18" t="s">
        <v>645</v>
      </c>
      <c r="C17" s="30" t="s">
        <v>662</v>
      </c>
      <c r="D17" s="19">
        <v>18477.630229321599</v>
      </c>
      <c r="E17" s="19">
        <v>207055.783869429</v>
      </c>
    </row>
    <row r="18" spans="2:5" x14ac:dyDescent="0.25">
      <c r="B18" s="18" t="s">
        <v>646</v>
      </c>
      <c r="C18" s="30" t="s">
        <v>663</v>
      </c>
      <c r="D18" s="19">
        <v>3518.0209262808698</v>
      </c>
      <c r="E18" s="19">
        <v>24425.709443055599</v>
      </c>
    </row>
    <row r="19" spans="2:5" x14ac:dyDescent="0.25">
      <c r="B19" s="18" t="s">
        <v>647</v>
      </c>
      <c r="C19" s="30" t="s">
        <v>664</v>
      </c>
      <c r="D19" s="19">
        <v>23584.481224113399</v>
      </c>
      <c r="E19" s="19">
        <v>396430.50764005398</v>
      </c>
    </row>
    <row r="20" spans="2:5" x14ac:dyDescent="0.25">
      <c r="B20" s="18" t="s">
        <v>648</v>
      </c>
      <c r="C20" s="30" t="s">
        <v>665</v>
      </c>
      <c r="D20" s="19">
        <v>6126.8667008781104</v>
      </c>
      <c r="E20" s="19">
        <v>92771.679551941706</v>
      </c>
    </row>
    <row r="21" spans="2:5" x14ac:dyDescent="0.25">
      <c r="B21" s="18">
        <v>240</v>
      </c>
      <c r="C21" s="30" t="s">
        <v>666</v>
      </c>
      <c r="D21" s="19">
        <v>286734.09143261798</v>
      </c>
      <c r="E21" s="19">
        <v>1185085.64934037</v>
      </c>
    </row>
    <row r="22" spans="2:5" x14ac:dyDescent="0.25">
      <c r="B22" s="18">
        <v>251</v>
      </c>
      <c r="C22" s="30" t="s">
        <v>667</v>
      </c>
      <c r="D22" s="19">
        <v>4970.0987931008603</v>
      </c>
      <c r="E22" s="19">
        <v>92826.9042774095</v>
      </c>
    </row>
    <row r="23" spans="2:5" x14ac:dyDescent="0.25">
      <c r="B23" s="18">
        <v>252</v>
      </c>
      <c r="C23" s="30" t="s">
        <v>668</v>
      </c>
      <c r="D23" s="19">
        <v>8644.6482463337106</v>
      </c>
      <c r="E23" s="19">
        <v>137193.71224210999</v>
      </c>
    </row>
    <row r="24" spans="2:5" x14ac:dyDescent="0.25">
      <c r="B24" s="18">
        <v>253</v>
      </c>
      <c r="C24" s="30" t="s">
        <v>669</v>
      </c>
      <c r="D24" s="19">
        <v>4177.8237103196598</v>
      </c>
      <c r="E24" s="19">
        <v>5762.13439089847</v>
      </c>
    </row>
    <row r="25" spans="2:5" x14ac:dyDescent="0.25">
      <c r="B25" s="18">
        <v>254</v>
      </c>
      <c r="C25" s="30" t="s">
        <v>670</v>
      </c>
      <c r="D25" s="19">
        <v>29.291584985194199</v>
      </c>
      <c r="E25" s="19">
        <v>1015.1928118163401</v>
      </c>
    </row>
    <row r="26" spans="2:5" x14ac:dyDescent="0.25">
      <c r="B26" s="18">
        <v>255</v>
      </c>
      <c r="C26" s="30" t="s">
        <v>671</v>
      </c>
      <c r="D26" s="19">
        <v>7940.2648310571803</v>
      </c>
      <c r="E26" s="19">
        <v>79098.462997764305</v>
      </c>
    </row>
    <row r="27" spans="2:5" x14ac:dyDescent="0.25">
      <c r="B27" s="18">
        <v>260</v>
      </c>
      <c r="C27" s="30" t="s">
        <v>672</v>
      </c>
      <c r="D27" s="19">
        <v>341.85606105638402</v>
      </c>
      <c r="E27" s="19">
        <v>1226.16994103911</v>
      </c>
    </row>
    <row r="28" spans="2:5" x14ac:dyDescent="0.25">
      <c r="B28" s="18">
        <v>265</v>
      </c>
      <c r="C28" s="30" t="s">
        <v>673</v>
      </c>
      <c r="D28" s="19">
        <v>46.866224702891799</v>
      </c>
      <c r="E28" s="19">
        <v>132.57491715803801</v>
      </c>
    </row>
    <row r="29" spans="2:5" x14ac:dyDescent="0.25">
      <c r="B29" s="18" t="s">
        <v>649</v>
      </c>
      <c r="C29" s="30" t="s">
        <v>674</v>
      </c>
      <c r="D29" s="19">
        <v>172855.25317883099</v>
      </c>
      <c r="E29" s="19">
        <v>2136888.8437047601</v>
      </c>
    </row>
    <row r="30" spans="2:5" ht="15.6" x14ac:dyDescent="0.25">
      <c r="B30" s="27" t="s">
        <v>650</v>
      </c>
      <c r="C30" s="31" t="s">
        <v>675</v>
      </c>
      <c r="D30" s="28">
        <v>401734.84663290699</v>
      </c>
      <c r="E30" s="28">
        <v>35976759.286866598</v>
      </c>
    </row>
    <row r="31" spans="2:5" x14ac:dyDescent="0.25">
      <c r="B31" s="45" t="s">
        <v>314</v>
      </c>
      <c r="C31" s="52"/>
      <c r="D31" s="46"/>
      <c r="E31" s="46"/>
    </row>
    <row r="32" spans="2:5" x14ac:dyDescent="0.25">
      <c r="B32" s="18" t="s">
        <v>676</v>
      </c>
      <c r="C32" s="30" t="s">
        <v>679</v>
      </c>
      <c r="D32" s="19">
        <v>210586.719904053</v>
      </c>
      <c r="E32" s="19">
        <v>649082.209245209</v>
      </c>
    </row>
    <row r="33" spans="2:5" x14ac:dyDescent="0.25">
      <c r="B33" s="18" t="s">
        <v>677</v>
      </c>
      <c r="C33" s="30" t="s">
        <v>680</v>
      </c>
      <c r="D33" s="19">
        <v>64374.9252253878</v>
      </c>
      <c r="E33" s="19">
        <v>146652.872565642</v>
      </c>
    </row>
    <row r="34" spans="2:5" x14ac:dyDescent="0.25">
      <c r="B34" s="18">
        <v>325</v>
      </c>
      <c r="C34" s="30" t="s">
        <v>681</v>
      </c>
      <c r="D34" s="19">
        <v>132643.748787391</v>
      </c>
      <c r="E34" s="19">
        <v>337567.47120124998</v>
      </c>
    </row>
    <row r="35" spans="2:5" x14ac:dyDescent="0.25">
      <c r="B35" s="18">
        <v>345</v>
      </c>
      <c r="C35" s="30" t="s">
        <v>682</v>
      </c>
      <c r="D35" s="19">
        <v>34191.841630836803</v>
      </c>
      <c r="E35" s="19">
        <v>66025.572752478096</v>
      </c>
    </row>
    <row r="36" spans="2:5" x14ac:dyDescent="0.25">
      <c r="B36" s="18">
        <v>326</v>
      </c>
      <c r="C36" s="30" t="s">
        <v>683</v>
      </c>
      <c r="D36" s="19">
        <v>59861.602014592398</v>
      </c>
      <c r="E36" s="19">
        <v>76186.268295814007</v>
      </c>
    </row>
    <row r="37" spans="2:5" x14ac:dyDescent="0.25">
      <c r="B37" s="18">
        <v>346</v>
      </c>
      <c r="C37" s="30" t="s">
        <v>684</v>
      </c>
      <c r="D37" s="19">
        <v>17088.293592945101</v>
      </c>
      <c r="E37" s="19">
        <v>17372.322225429802</v>
      </c>
    </row>
    <row r="38" spans="2:5" x14ac:dyDescent="0.25">
      <c r="B38" s="18">
        <v>327</v>
      </c>
      <c r="C38" s="30" t="s">
        <v>685</v>
      </c>
      <c r="D38" s="19">
        <v>269922.28828616801</v>
      </c>
      <c r="E38" s="19">
        <v>648848.60149899404</v>
      </c>
    </row>
    <row r="39" spans="2:5" x14ac:dyDescent="0.25">
      <c r="B39" s="18">
        <v>347</v>
      </c>
      <c r="C39" s="30" t="s">
        <v>686</v>
      </c>
      <c r="D39" s="19">
        <v>75367.961057503606</v>
      </c>
      <c r="E39" s="19">
        <v>157550.23715672499</v>
      </c>
    </row>
    <row r="40" spans="2:5" x14ac:dyDescent="0.25">
      <c r="B40" s="18">
        <v>328</v>
      </c>
      <c r="C40" s="30" t="s">
        <v>687</v>
      </c>
      <c r="D40" s="19">
        <v>1479.6305179240201</v>
      </c>
      <c r="E40" s="19">
        <v>10829.2727858407</v>
      </c>
    </row>
    <row r="41" spans="2:5" x14ac:dyDescent="0.25">
      <c r="B41" s="18">
        <v>348</v>
      </c>
      <c r="C41" s="30" t="s">
        <v>688</v>
      </c>
      <c r="D41" s="19">
        <v>112.326539516789</v>
      </c>
      <c r="E41" s="19">
        <v>802.82017727868697</v>
      </c>
    </row>
    <row r="42" spans="2:5" x14ac:dyDescent="0.25">
      <c r="B42" s="18">
        <v>333</v>
      </c>
      <c r="C42" s="30" t="s">
        <v>689</v>
      </c>
      <c r="D42" s="19">
        <v>27517.6305453963</v>
      </c>
      <c r="E42" s="19">
        <v>5711.5571519810101</v>
      </c>
    </row>
    <row r="43" spans="2:5" x14ac:dyDescent="0.25">
      <c r="B43" s="18">
        <v>353</v>
      </c>
      <c r="C43" s="30" t="s">
        <v>690</v>
      </c>
      <c r="D43" s="19">
        <v>7322.1365827136096</v>
      </c>
      <c r="E43" s="19">
        <v>1545.7131451094599</v>
      </c>
    </row>
    <row r="44" spans="2:5" x14ac:dyDescent="0.25">
      <c r="B44" s="18">
        <v>335</v>
      </c>
      <c r="C44" s="30" t="s">
        <v>691</v>
      </c>
      <c r="D44" s="19">
        <v>53326.326864501403</v>
      </c>
      <c r="E44" s="19">
        <v>63136.098267022702</v>
      </c>
    </row>
    <row r="45" spans="2:5" x14ac:dyDescent="0.25">
      <c r="B45" s="18">
        <v>355</v>
      </c>
      <c r="C45" s="30" t="s">
        <v>692</v>
      </c>
      <c r="D45" s="19">
        <v>24809.9029065455</v>
      </c>
      <c r="E45" s="19">
        <v>34089.647264457497</v>
      </c>
    </row>
    <row r="46" spans="2:5" x14ac:dyDescent="0.25">
      <c r="B46" s="18">
        <v>310</v>
      </c>
      <c r="C46" s="30" t="s">
        <v>693</v>
      </c>
      <c r="D46" s="19">
        <v>205911.16744467599</v>
      </c>
      <c r="E46" s="19">
        <v>1007778.95832362</v>
      </c>
    </row>
    <row r="47" spans="2:5" x14ac:dyDescent="0.25">
      <c r="B47" s="18">
        <v>361</v>
      </c>
      <c r="C47" s="30" t="s">
        <v>694</v>
      </c>
      <c r="D47" s="19">
        <v>5402.1732788967001</v>
      </c>
      <c r="E47" s="19">
        <v>96943.005815485798</v>
      </c>
    </row>
    <row r="48" spans="2:5" x14ac:dyDescent="0.25">
      <c r="B48" s="18">
        <v>362</v>
      </c>
      <c r="C48" s="30" t="s">
        <v>695</v>
      </c>
      <c r="D48" s="19">
        <v>9068.8214226839409</v>
      </c>
      <c r="E48" s="19">
        <v>140421.07712693699</v>
      </c>
    </row>
    <row r="49" spans="2:5" x14ac:dyDescent="0.25">
      <c r="B49" s="18">
        <v>363</v>
      </c>
      <c r="C49" s="30" t="s">
        <v>696</v>
      </c>
      <c r="D49" s="19">
        <v>668.50589470014995</v>
      </c>
      <c r="E49" s="19">
        <v>5377.6930741878896</v>
      </c>
    </row>
    <row r="50" spans="2:5" x14ac:dyDescent="0.25">
      <c r="B50" s="18">
        <v>371</v>
      </c>
      <c r="C50" s="30" t="s">
        <v>697</v>
      </c>
      <c r="D50" s="19">
        <v>10576.4227160549</v>
      </c>
      <c r="E50" s="19">
        <v>416989.34552300302</v>
      </c>
    </row>
    <row r="51" spans="2:5" x14ac:dyDescent="0.25">
      <c r="B51" s="18">
        <v>372</v>
      </c>
      <c r="C51" s="30" t="s">
        <v>698</v>
      </c>
      <c r="D51" s="19">
        <v>3577.9020743894998</v>
      </c>
      <c r="E51" s="19">
        <v>116654.60158028601</v>
      </c>
    </row>
    <row r="52" spans="2:5" x14ac:dyDescent="0.25">
      <c r="B52" s="18">
        <v>381</v>
      </c>
      <c r="C52" s="30" t="s">
        <v>699</v>
      </c>
      <c r="D52" s="19">
        <v>163090.23610985099</v>
      </c>
      <c r="E52" s="19">
        <v>887875.01064924395</v>
      </c>
    </row>
    <row r="53" spans="2:5" x14ac:dyDescent="0.25">
      <c r="B53" s="18">
        <v>382</v>
      </c>
      <c r="C53" s="30" t="s">
        <v>700</v>
      </c>
      <c r="D53" s="19">
        <v>53030.680073062496</v>
      </c>
      <c r="E53" s="19">
        <v>276532.72768790799</v>
      </c>
    </row>
    <row r="54" spans="2:5" x14ac:dyDescent="0.25">
      <c r="B54" s="18">
        <v>383</v>
      </c>
      <c r="C54" s="30" t="s">
        <v>701</v>
      </c>
      <c r="D54" s="19">
        <v>406707.55806089099</v>
      </c>
      <c r="E54" s="19">
        <v>1647135.1207389799</v>
      </c>
    </row>
    <row r="55" spans="2:5" x14ac:dyDescent="0.25">
      <c r="B55" s="18">
        <v>390</v>
      </c>
      <c r="C55" s="30" t="s">
        <v>702</v>
      </c>
      <c r="D55" s="19">
        <v>17048.733811328399</v>
      </c>
      <c r="E55" s="19">
        <v>83910.201185491402</v>
      </c>
    </row>
    <row r="56" spans="2:5" x14ac:dyDescent="0.25">
      <c r="B56" s="18">
        <v>391</v>
      </c>
      <c r="C56" s="30" t="s">
        <v>703</v>
      </c>
      <c r="D56" s="19">
        <v>12545.1426404343</v>
      </c>
      <c r="E56" s="19">
        <v>22607.105065213302</v>
      </c>
    </row>
    <row r="57" spans="2:5" x14ac:dyDescent="0.25">
      <c r="B57" s="18">
        <v>392</v>
      </c>
      <c r="C57" s="30" t="s">
        <v>704</v>
      </c>
      <c r="D57" s="19">
        <v>10135.3843644013</v>
      </c>
      <c r="E57" s="19">
        <v>3044.0489878598801</v>
      </c>
    </row>
    <row r="58" spans="2:5" x14ac:dyDescent="0.25">
      <c r="B58" s="18">
        <v>393</v>
      </c>
      <c r="C58" s="30" t="s">
        <v>705</v>
      </c>
      <c r="D58" s="19">
        <v>115319.522652261</v>
      </c>
      <c r="E58" s="19">
        <v>129618.719316192</v>
      </c>
    </row>
    <row r="59" spans="2:5" x14ac:dyDescent="0.25">
      <c r="B59" s="18">
        <v>243</v>
      </c>
      <c r="C59" s="30" t="s">
        <v>706</v>
      </c>
      <c r="D59" s="19">
        <v>241644.62157193801</v>
      </c>
      <c r="E59" s="19">
        <v>111533.954496555</v>
      </c>
    </row>
    <row r="60" spans="2:5" x14ac:dyDescent="0.25">
      <c r="B60" s="18">
        <v>650</v>
      </c>
      <c r="C60" s="30" t="s">
        <v>707</v>
      </c>
      <c r="D60" s="19">
        <v>27551.189881982398</v>
      </c>
      <c r="E60" s="19">
        <v>97002.622719646795</v>
      </c>
    </row>
    <row r="61" spans="2:5" x14ac:dyDescent="0.25">
      <c r="B61" s="18">
        <v>655</v>
      </c>
      <c r="C61" s="30" t="s">
        <v>708</v>
      </c>
      <c r="D61" s="19">
        <v>5314.3106851318798</v>
      </c>
      <c r="E61" s="19">
        <v>15432.843661765201</v>
      </c>
    </row>
    <row r="62" spans="2:5" x14ac:dyDescent="0.25">
      <c r="B62" s="18">
        <v>395</v>
      </c>
      <c r="C62" s="30" t="s">
        <v>709</v>
      </c>
      <c r="D62" s="19">
        <v>1576.85387601705</v>
      </c>
      <c r="E62" s="19">
        <v>9295.6004343887598</v>
      </c>
    </row>
    <row r="63" spans="2:5" x14ac:dyDescent="0.25">
      <c r="B63" s="18">
        <v>396</v>
      </c>
      <c r="C63" s="30" t="s">
        <v>710</v>
      </c>
      <c r="D63" s="19">
        <v>84878.588800639001</v>
      </c>
      <c r="E63" s="19">
        <v>50600.379180622898</v>
      </c>
    </row>
    <row r="64" spans="2:5" x14ac:dyDescent="0.25">
      <c r="B64" s="18">
        <v>397</v>
      </c>
      <c r="C64" s="30" t="s">
        <v>711</v>
      </c>
      <c r="D64" s="19">
        <v>127674.104957492</v>
      </c>
      <c r="E64" s="19">
        <v>381209.94184633001</v>
      </c>
    </row>
    <row r="65" spans="2:5" x14ac:dyDescent="0.25">
      <c r="B65" s="18">
        <v>387</v>
      </c>
      <c r="C65" s="30" t="s">
        <v>712</v>
      </c>
      <c r="D65" s="19">
        <v>10368.555775058499</v>
      </c>
      <c r="E65" s="19">
        <v>231112.36553459</v>
      </c>
    </row>
    <row r="66" spans="2:5" ht="15.6" x14ac:dyDescent="0.25">
      <c r="B66" s="27" t="s">
        <v>678</v>
      </c>
      <c r="C66" s="31" t="s">
        <v>320</v>
      </c>
      <c r="D66" s="28">
        <v>406708.70187466702</v>
      </c>
      <c r="E66" s="28">
        <v>8009386.7068244396</v>
      </c>
    </row>
    <row r="67" spans="2:5" x14ac:dyDescent="0.25">
      <c r="B67" s="45" t="s">
        <v>321</v>
      </c>
      <c r="C67" s="52"/>
      <c r="D67" s="46"/>
      <c r="E67" s="46"/>
    </row>
    <row r="68" spans="2:5" x14ac:dyDescent="0.25">
      <c r="B68" s="18">
        <v>401</v>
      </c>
      <c r="C68" s="30" t="s">
        <v>714</v>
      </c>
      <c r="D68" s="19">
        <v>406696.18143959303</v>
      </c>
      <c r="E68" s="19">
        <v>27923330.885483999</v>
      </c>
    </row>
    <row r="69" spans="2:5" x14ac:dyDescent="0.25">
      <c r="B69" s="18">
        <v>411</v>
      </c>
      <c r="C69" s="30" t="s">
        <v>715</v>
      </c>
      <c r="D69" s="19">
        <v>122172.77615347</v>
      </c>
      <c r="E69" s="19">
        <v>235971.97094805699</v>
      </c>
    </row>
    <row r="70" spans="2:5" ht="15.6" x14ac:dyDescent="0.25">
      <c r="B70" s="27" t="s">
        <v>713</v>
      </c>
      <c r="C70" s="31" t="s">
        <v>716</v>
      </c>
      <c r="D70" s="28">
        <v>387631.02855494298</v>
      </c>
      <c r="E70" s="28">
        <v>28352307.8972723</v>
      </c>
    </row>
    <row r="71" spans="2:5" x14ac:dyDescent="0.25">
      <c r="B71" s="45" t="s">
        <v>717</v>
      </c>
      <c r="C71" s="52"/>
      <c r="D71" s="46"/>
      <c r="E71" s="46"/>
    </row>
    <row r="72" spans="2:5" x14ac:dyDescent="0.25">
      <c r="B72" s="18">
        <v>501</v>
      </c>
      <c r="C72" s="30" t="s">
        <v>718</v>
      </c>
      <c r="D72" s="19">
        <v>83391.319035259599</v>
      </c>
      <c r="E72" s="19">
        <v>1167898.97705345</v>
      </c>
    </row>
    <row r="73" spans="2:5" x14ac:dyDescent="0.25">
      <c r="B73" s="18">
        <v>502</v>
      </c>
      <c r="C73" s="30" t="s">
        <v>719</v>
      </c>
      <c r="D73" s="19">
        <v>5411.70863473383</v>
      </c>
      <c r="E73" s="19">
        <v>14783.9078276991</v>
      </c>
    </row>
    <row r="74" spans="2:5" x14ac:dyDescent="0.25">
      <c r="B74" s="18">
        <v>503</v>
      </c>
      <c r="C74" s="30" t="s">
        <v>720</v>
      </c>
      <c r="D74" s="19">
        <v>19659.6436509001</v>
      </c>
      <c r="E74" s="19">
        <v>60258.866756157797</v>
      </c>
    </row>
    <row r="75" spans="2:5" x14ac:dyDescent="0.25">
      <c r="B75" s="18">
        <v>504</v>
      </c>
      <c r="C75" s="30" t="s">
        <v>721</v>
      </c>
      <c r="D75" s="19">
        <v>1403.57804685358</v>
      </c>
      <c r="E75" s="19">
        <v>4269.6295049394703</v>
      </c>
    </row>
    <row r="76" spans="2:5" x14ac:dyDescent="0.25">
      <c r="B76" s="18">
        <v>602</v>
      </c>
      <c r="C76" s="30" t="s">
        <v>722</v>
      </c>
      <c r="D76" s="19">
        <v>111760.79137781</v>
      </c>
      <c r="E76" s="19">
        <v>808047.34148808196</v>
      </c>
    </row>
    <row r="77" spans="2:5" x14ac:dyDescent="0.25">
      <c r="B77" s="45" t="s">
        <v>498</v>
      </c>
      <c r="C77" s="52"/>
      <c r="D77" s="46"/>
      <c r="E77" s="46"/>
    </row>
    <row r="78" spans="2:5" ht="15.6" x14ac:dyDescent="0.25">
      <c r="B78" s="24" t="s">
        <v>723</v>
      </c>
      <c r="C78" s="32" t="s">
        <v>724</v>
      </c>
      <c r="D78" s="25">
        <v>361321.67408004898</v>
      </c>
      <c r="E78" s="25">
        <v>26665836.556781799</v>
      </c>
    </row>
    <row r="80" spans="2:5" x14ac:dyDescent="0.25">
      <c r="B80" s="48" t="s">
        <v>725</v>
      </c>
      <c r="C80" s="49"/>
      <c r="D80" s="49"/>
      <c r="E80" s="49"/>
    </row>
    <row r="81" spans="2:5" ht="26.4" customHeight="1" x14ac:dyDescent="0.25">
      <c r="B81" s="48" t="s">
        <v>726</v>
      </c>
      <c r="C81" s="49"/>
      <c r="D81" s="49"/>
      <c r="E81" s="49"/>
    </row>
    <row r="82" spans="2:5" ht="52.95" customHeight="1" x14ac:dyDescent="0.25">
      <c r="B82" s="48" t="s">
        <v>727</v>
      </c>
      <c r="C82" s="49"/>
      <c r="D82" s="49"/>
      <c r="E82" s="49"/>
    </row>
  </sheetData>
  <mergeCells count="8">
    <mergeCell ref="B80:E80"/>
    <mergeCell ref="B81:E81"/>
    <mergeCell ref="B82:E82"/>
    <mergeCell ref="B5:E5"/>
    <mergeCell ref="B31:E31"/>
    <mergeCell ref="B67:E67"/>
    <mergeCell ref="B71:E71"/>
    <mergeCell ref="B77:E77"/>
  </mergeCells>
  <pageMargins left="0.7" right="0.7" top="0.75" bottom="0.75" header="0.3" footer="0.3"/>
  <pageSetup paperSize="9" scale="50" fitToWidth="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G30"/>
  <sheetViews>
    <sheetView showGridLines="0" workbookViewId="0"/>
  </sheetViews>
  <sheetFormatPr baseColWidth="10" defaultRowHeight="13.2" x14ac:dyDescent="0.25"/>
  <cols>
    <col min="1" max="1" width="2.5546875" customWidth="1"/>
    <col min="2" max="2" width="5.33203125" customWidth="1"/>
    <col min="3" max="7" width="14.88671875" customWidth="1"/>
  </cols>
  <sheetData>
    <row r="1" spans="2:7" ht="17.399999999999999" x14ac:dyDescent="0.3">
      <c r="B1" s="3" t="s">
        <v>6</v>
      </c>
    </row>
    <row r="4" spans="2:7" ht="27.9" customHeight="1" x14ac:dyDescent="0.25">
      <c r="B4" s="44" t="s">
        <v>47</v>
      </c>
      <c r="C4" s="44" t="s">
        <v>68</v>
      </c>
      <c r="D4" s="44" t="s">
        <v>68</v>
      </c>
      <c r="E4" s="44" t="s">
        <v>68</v>
      </c>
      <c r="F4" s="44" t="s">
        <v>69</v>
      </c>
      <c r="G4" s="44" t="s">
        <v>69</v>
      </c>
    </row>
    <row r="5" spans="2:7" ht="27.9" customHeight="1" x14ac:dyDescent="0.25">
      <c r="B5" s="44" t="s">
        <v>47</v>
      </c>
      <c r="C5" s="17" t="s">
        <v>70</v>
      </c>
      <c r="D5" s="17" t="s">
        <v>71</v>
      </c>
      <c r="E5" s="17" t="s">
        <v>72</v>
      </c>
      <c r="F5" s="17" t="s">
        <v>73</v>
      </c>
      <c r="G5" s="17" t="s">
        <v>74</v>
      </c>
    </row>
    <row r="6" spans="2:7" x14ac:dyDescent="0.25">
      <c r="B6" s="18">
        <v>2001</v>
      </c>
      <c r="C6" s="19">
        <v>3137.5450000000001</v>
      </c>
      <c r="D6" s="19">
        <v>373.44900000000001</v>
      </c>
      <c r="E6" s="19">
        <v>3510.9940000000001</v>
      </c>
      <c r="F6" s="22" t="s">
        <v>75</v>
      </c>
      <c r="G6" s="22" t="s">
        <v>94</v>
      </c>
    </row>
    <row r="7" spans="2:7" x14ac:dyDescent="0.25">
      <c r="B7" s="18">
        <v>2002</v>
      </c>
      <c r="C7" s="19">
        <v>2940.2179999999998</v>
      </c>
      <c r="D7" s="19">
        <v>359.72399999999999</v>
      </c>
      <c r="E7" s="19">
        <v>3299.942</v>
      </c>
      <c r="F7" s="22" t="s">
        <v>76</v>
      </c>
      <c r="G7" s="22" t="s">
        <v>94</v>
      </c>
    </row>
    <row r="8" spans="2:7" x14ac:dyDescent="0.25">
      <c r="B8" s="18">
        <v>2003</v>
      </c>
      <c r="C8" s="19">
        <v>2928.451</v>
      </c>
      <c r="D8" s="19">
        <v>376.11200000000002</v>
      </c>
      <c r="E8" s="19">
        <v>3304.5630000000001</v>
      </c>
      <c r="F8" s="22" t="s">
        <v>77</v>
      </c>
      <c r="G8" s="22" t="s">
        <v>95</v>
      </c>
    </row>
    <row r="9" spans="2:7" x14ac:dyDescent="0.25">
      <c r="B9" s="18">
        <v>2004</v>
      </c>
      <c r="C9" s="19">
        <v>2957.087</v>
      </c>
      <c r="D9" s="19">
        <v>373.59800000000001</v>
      </c>
      <c r="E9" s="19">
        <v>3330.6849999999999</v>
      </c>
      <c r="F9" s="22" t="s">
        <v>78</v>
      </c>
      <c r="G9" s="22" t="s">
        <v>95</v>
      </c>
    </row>
    <row r="10" spans="2:7" x14ac:dyDescent="0.25">
      <c r="B10" s="18">
        <v>2005</v>
      </c>
      <c r="C10" s="19">
        <v>3005.4839999999999</v>
      </c>
      <c r="D10" s="19">
        <v>398.04599999999999</v>
      </c>
      <c r="E10" s="19">
        <v>3403.529</v>
      </c>
      <c r="F10" s="22" t="s">
        <v>79</v>
      </c>
      <c r="G10" s="22" t="s">
        <v>96</v>
      </c>
    </row>
    <row r="11" spans="2:7" x14ac:dyDescent="0.25">
      <c r="B11" s="18">
        <v>2006</v>
      </c>
      <c r="C11" s="19">
        <v>3079.096</v>
      </c>
      <c r="D11" s="19">
        <v>413.875</v>
      </c>
      <c r="E11" s="19">
        <v>3492.97</v>
      </c>
      <c r="F11" s="22" t="s">
        <v>80</v>
      </c>
      <c r="G11" s="22" t="s">
        <v>97</v>
      </c>
    </row>
    <row r="12" spans="2:7" x14ac:dyDescent="0.25">
      <c r="B12" s="18">
        <v>2007</v>
      </c>
      <c r="C12" s="19">
        <v>3177.799</v>
      </c>
      <c r="D12" s="19">
        <v>414.33499999999998</v>
      </c>
      <c r="E12" s="19">
        <v>3592.1350000000002</v>
      </c>
      <c r="F12" s="22" t="s">
        <v>81</v>
      </c>
      <c r="G12" s="22" t="s">
        <v>97</v>
      </c>
    </row>
    <row r="13" spans="2:7" x14ac:dyDescent="0.25">
      <c r="B13" s="18">
        <v>2008</v>
      </c>
      <c r="C13" s="19">
        <v>3291.9470000000001</v>
      </c>
      <c r="D13" s="19">
        <v>363.55900000000003</v>
      </c>
      <c r="E13" s="19">
        <v>3655.5070000000001</v>
      </c>
      <c r="F13" s="22" t="s">
        <v>82</v>
      </c>
      <c r="G13" s="22" t="s">
        <v>94</v>
      </c>
    </row>
    <row r="14" spans="2:7" x14ac:dyDescent="0.25">
      <c r="B14" s="18">
        <v>2009</v>
      </c>
      <c r="C14" s="19">
        <v>3207.114</v>
      </c>
      <c r="D14" s="19">
        <v>335.59699999999998</v>
      </c>
      <c r="E14" s="19">
        <v>3542.7109999999998</v>
      </c>
      <c r="F14" s="22" t="s">
        <v>83</v>
      </c>
      <c r="G14" s="22" t="s">
        <v>98</v>
      </c>
    </row>
    <row r="15" spans="2:7" x14ac:dyDescent="0.25">
      <c r="B15" s="18">
        <v>2010</v>
      </c>
      <c r="C15" s="19">
        <v>3257.5329999999999</v>
      </c>
      <c r="D15" s="19">
        <v>337.16899999999998</v>
      </c>
      <c r="E15" s="19">
        <v>3594.7020000000002</v>
      </c>
      <c r="F15" s="22" t="s">
        <v>84</v>
      </c>
      <c r="G15" s="22" t="s">
        <v>99</v>
      </c>
    </row>
    <row r="16" spans="2:7" x14ac:dyDescent="0.25">
      <c r="B16" s="18">
        <v>2011</v>
      </c>
      <c r="C16" s="19">
        <v>3329.3040000000001</v>
      </c>
      <c r="D16" s="19">
        <v>347.649</v>
      </c>
      <c r="E16" s="19">
        <v>3676.953</v>
      </c>
      <c r="F16" s="22" t="s">
        <v>85</v>
      </c>
      <c r="G16" s="22" t="s">
        <v>100</v>
      </c>
    </row>
    <row r="17" spans="2:7" x14ac:dyDescent="0.25">
      <c r="B17" s="18">
        <v>2012</v>
      </c>
      <c r="C17" s="19">
        <v>3364.89</v>
      </c>
      <c r="D17" s="19">
        <v>365.23099999999999</v>
      </c>
      <c r="E17" s="19">
        <v>3730.1210000000001</v>
      </c>
      <c r="F17" s="22" t="s">
        <v>86</v>
      </c>
      <c r="G17" s="22" t="s">
        <v>98</v>
      </c>
    </row>
    <row r="18" spans="2:7" x14ac:dyDescent="0.25">
      <c r="B18" s="18">
        <v>2013</v>
      </c>
      <c r="C18" s="19">
        <v>3404.3960000000002</v>
      </c>
      <c r="D18" s="19">
        <v>380.61</v>
      </c>
      <c r="E18" s="19">
        <v>3785.0059999999999</v>
      </c>
      <c r="F18" s="22" t="s">
        <v>87</v>
      </c>
      <c r="G18" s="22" t="s">
        <v>98</v>
      </c>
    </row>
    <row r="19" spans="2:7" x14ac:dyDescent="0.25">
      <c r="B19" s="18">
        <v>2014</v>
      </c>
      <c r="C19" s="19">
        <v>3308.799</v>
      </c>
      <c r="D19" s="19">
        <v>338.20499999999998</v>
      </c>
      <c r="E19" s="19">
        <v>3647.0039999999999</v>
      </c>
      <c r="F19" s="22" t="s">
        <v>88</v>
      </c>
      <c r="G19" s="22" t="s">
        <v>101</v>
      </c>
    </row>
    <row r="20" spans="2:7" x14ac:dyDescent="0.25">
      <c r="B20" s="18">
        <v>2015</v>
      </c>
      <c r="C20" s="19">
        <v>3247.038</v>
      </c>
      <c r="D20" s="19">
        <v>337.74</v>
      </c>
      <c r="E20" s="19">
        <v>3584.7779999999998</v>
      </c>
      <c r="F20" s="22" t="s">
        <v>76</v>
      </c>
      <c r="G20" s="22" t="s">
        <v>101</v>
      </c>
    </row>
    <row r="21" spans="2:7" x14ac:dyDescent="0.25">
      <c r="B21" s="18">
        <v>2016</v>
      </c>
      <c r="C21" s="19">
        <v>3324.8939999999998</v>
      </c>
      <c r="D21" s="19">
        <v>356.55</v>
      </c>
      <c r="E21" s="19">
        <v>3681.444</v>
      </c>
      <c r="F21" s="22" t="s">
        <v>79</v>
      </c>
      <c r="G21" s="22" t="s">
        <v>102</v>
      </c>
    </row>
    <row r="22" spans="2:7" x14ac:dyDescent="0.25">
      <c r="B22" s="18">
        <v>2017</v>
      </c>
      <c r="C22" s="19">
        <v>3375.7750000000001</v>
      </c>
      <c r="D22" s="19">
        <v>376.17599999999999</v>
      </c>
      <c r="E22" s="19">
        <v>3751.951</v>
      </c>
      <c r="F22" s="22" t="s">
        <v>89</v>
      </c>
      <c r="G22" s="22" t="s">
        <v>103</v>
      </c>
    </row>
    <row r="23" spans="2:7" x14ac:dyDescent="0.25">
      <c r="B23" s="18">
        <v>2018</v>
      </c>
      <c r="C23" s="19">
        <v>3444</v>
      </c>
      <c r="D23" s="19">
        <v>371</v>
      </c>
      <c r="E23" s="19">
        <v>3815</v>
      </c>
      <c r="F23" s="22" t="s">
        <v>90</v>
      </c>
      <c r="G23" s="22" t="s">
        <v>102</v>
      </c>
    </row>
    <row r="24" spans="2:7" x14ac:dyDescent="0.25">
      <c r="B24" s="18">
        <v>2019</v>
      </c>
      <c r="C24" s="19">
        <v>3513</v>
      </c>
      <c r="D24" s="19">
        <v>392</v>
      </c>
      <c r="E24" s="19">
        <v>3905</v>
      </c>
      <c r="F24" s="22" t="s">
        <v>89</v>
      </c>
      <c r="G24" s="22" t="s">
        <v>104</v>
      </c>
    </row>
    <row r="25" spans="2:7" x14ac:dyDescent="0.25">
      <c r="B25" s="18">
        <v>2020</v>
      </c>
      <c r="C25" s="19">
        <v>3495</v>
      </c>
      <c r="D25" s="19">
        <v>404</v>
      </c>
      <c r="E25" s="19">
        <v>3899</v>
      </c>
      <c r="F25" s="22" t="s">
        <v>91</v>
      </c>
      <c r="G25" s="22" t="s">
        <v>105</v>
      </c>
    </row>
    <row r="26" spans="2:7" x14ac:dyDescent="0.25">
      <c r="B26" s="18">
        <v>2021</v>
      </c>
      <c r="C26" s="19">
        <v>3539</v>
      </c>
      <c r="D26" s="19">
        <v>422</v>
      </c>
      <c r="E26" s="19">
        <v>3961</v>
      </c>
      <c r="F26" s="22" t="s">
        <v>92</v>
      </c>
      <c r="G26" s="22" t="s">
        <v>102</v>
      </c>
    </row>
    <row r="27" spans="2:7" x14ac:dyDescent="0.25">
      <c r="B27" s="20">
        <v>2022</v>
      </c>
      <c r="C27" s="21">
        <v>3561</v>
      </c>
      <c r="D27" s="21">
        <v>408</v>
      </c>
      <c r="E27" s="21">
        <v>3969</v>
      </c>
      <c r="F27" s="23" t="s">
        <v>93</v>
      </c>
      <c r="G27" s="23" t="s">
        <v>102</v>
      </c>
    </row>
    <row r="29" spans="2:7" ht="13.2" customHeight="1" x14ac:dyDescent="0.25">
      <c r="B29" s="48" t="s">
        <v>106</v>
      </c>
      <c r="C29" s="49"/>
      <c r="D29" s="49"/>
      <c r="E29" s="49"/>
      <c r="F29" s="49"/>
      <c r="G29" s="49"/>
    </row>
    <row r="30" spans="2:7" ht="13.2" customHeight="1" x14ac:dyDescent="0.25">
      <c r="B30" s="48" t="s">
        <v>107</v>
      </c>
      <c r="C30" s="49"/>
      <c r="D30" s="49"/>
      <c r="E30" s="49"/>
      <c r="F30" s="49"/>
      <c r="G30" s="49"/>
    </row>
  </sheetData>
  <mergeCells count="5">
    <mergeCell ref="B4:B5"/>
    <mergeCell ref="C4:E4"/>
    <mergeCell ref="F4:G4"/>
    <mergeCell ref="B29:G29"/>
    <mergeCell ref="B30:G30"/>
  </mergeCells>
  <pageMargins left="0.7" right="0.7" top="0.75" bottom="0.75" header="0.3" footer="0.3"/>
  <pageSetup paperSize="9" scale="50" fitToWidth="0" fitToHeight="0" orientation="landscape"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82A9"/>
  </sheetPr>
  <dimension ref="B1:E27"/>
  <sheetViews>
    <sheetView showGridLines="0" workbookViewId="0"/>
  </sheetViews>
  <sheetFormatPr baseColWidth="10" defaultRowHeight="13.2" x14ac:dyDescent="0.25"/>
  <cols>
    <col min="1" max="1" width="2.5546875" customWidth="1"/>
    <col min="2" max="2" width="7.6640625" customWidth="1"/>
    <col min="3" max="3" width="50.6640625" customWidth="1"/>
    <col min="4" max="4" width="12.6640625" customWidth="1"/>
    <col min="5" max="5" width="14.6640625" customWidth="1"/>
  </cols>
  <sheetData>
    <row r="1" spans="2:5" ht="17.399999999999999" x14ac:dyDescent="0.3">
      <c r="B1" s="3" t="s">
        <v>38</v>
      </c>
    </row>
    <row r="4" spans="2:5" ht="27.9" customHeight="1" x14ac:dyDescent="0.25">
      <c r="B4" s="15" t="s">
        <v>633</v>
      </c>
      <c r="C4" s="17" t="s">
        <v>634</v>
      </c>
      <c r="D4" s="17" t="s">
        <v>635</v>
      </c>
      <c r="E4" s="17" t="s">
        <v>636</v>
      </c>
    </row>
    <row r="5" spans="2:5" x14ac:dyDescent="0.25">
      <c r="B5" s="45" t="s">
        <v>728</v>
      </c>
      <c r="C5" s="52"/>
      <c r="D5" s="46"/>
      <c r="E5" s="46"/>
    </row>
    <row r="6" spans="2:5" x14ac:dyDescent="0.25">
      <c r="B6" s="18">
        <v>710</v>
      </c>
      <c r="C6" s="30" t="s">
        <v>324</v>
      </c>
      <c r="D6" s="19">
        <v>383742.91200509103</v>
      </c>
      <c r="E6" s="19">
        <v>111005519.010803</v>
      </c>
    </row>
    <row r="7" spans="2:5" x14ac:dyDescent="0.25">
      <c r="B7" s="18">
        <v>713</v>
      </c>
      <c r="C7" s="30" t="s">
        <v>730</v>
      </c>
      <c r="D7" s="19">
        <v>163090.97578215701</v>
      </c>
      <c r="E7" s="19">
        <v>720901.28820919897</v>
      </c>
    </row>
    <row r="8" spans="2:5" x14ac:dyDescent="0.25">
      <c r="B8" s="18">
        <v>716</v>
      </c>
      <c r="C8" s="30" t="s">
        <v>731</v>
      </c>
      <c r="D8" s="19">
        <v>38047.477115438502</v>
      </c>
      <c r="E8" s="19">
        <v>2122322.74770003</v>
      </c>
    </row>
    <row r="9" spans="2:5" x14ac:dyDescent="0.25">
      <c r="B9" s="18">
        <v>717</v>
      </c>
      <c r="C9" s="30" t="s">
        <v>732</v>
      </c>
      <c r="D9" s="19">
        <v>8880.5503152190704</v>
      </c>
      <c r="E9" s="19">
        <v>705251.55232286302</v>
      </c>
    </row>
    <row r="10" spans="2:5" x14ac:dyDescent="0.25">
      <c r="B10" s="18">
        <v>718</v>
      </c>
      <c r="C10" s="30" t="s">
        <v>733</v>
      </c>
      <c r="D10" s="19">
        <v>92131.583408853199</v>
      </c>
      <c r="E10" s="19">
        <v>1016679.1096512499</v>
      </c>
    </row>
    <row r="11" spans="2:5" x14ac:dyDescent="0.25">
      <c r="B11" s="18">
        <v>719</v>
      </c>
      <c r="C11" s="30" t="s">
        <v>328</v>
      </c>
      <c r="D11" s="19">
        <v>17071.970950113799</v>
      </c>
      <c r="E11" s="19">
        <v>1454846.4280409201</v>
      </c>
    </row>
    <row r="12" spans="2:5" x14ac:dyDescent="0.25">
      <c r="B12" s="18">
        <v>720</v>
      </c>
      <c r="C12" s="30" t="s">
        <v>734</v>
      </c>
      <c r="D12" s="19">
        <v>175780.36608338699</v>
      </c>
      <c r="E12" s="19">
        <v>97368743.458165303</v>
      </c>
    </row>
    <row r="13" spans="2:5" x14ac:dyDescent="0.25">
      <c r="B13" s="18">
        <v>730</v>
      </c>
      <c r="C13" s="30" t="s">
        <v>735</v>
      </c>
      <c r="D13" s="19">
        <v>1602.42170560403</v>
      </c>
      <c r="E13" s="19">
        <v>126180.911199241</v>
      </c>
    </row>
    <row r="14" spans="2:5" x14ac:dyDescent="0.25">
      <c r="B14" s="18">
        <v>740</v>
      </c>
      <c r="C14" s="30" t="s">
        <v>736</v>
      </c>
      <c r="D14" s="19">
        <v>19403.112390171598</v>
      </c>
      <c r="E14" s="19">
        <v>2153938.2883614502</v>
      </c>
    </row>
    <row r="15" spans="2:5" ht="15.6" x14ac:dyDescent="0.25">
      <c r="B15" s="27" t="s">
        <v>729</v>
      </c>
      <c r="C15" s="31" t="s">
        <v>737</v>
      </c>
      <c r="D15" s="28">
        <v>386825.64589553297</v>
      </c>
      <c r="E15" s="28">
        <v>214453771.70375499</v>
      </c>
    </row>
    <row r="16" spans="2:5" x14ac:dyDescent="0.25">
      <c r="B16" s="45" t="s">
        <v>330</v>
      </c>
      <c r="C16" s="52"/>
      <c r="D16" s="46"/>
      <c r="E16" s="46"/>
    </row>
    <row r="17" spans="2:5" x14ac:dyDescent="0.25">
      <c r="B17" s="18">
        <v>750</v>
      </c>
      <c r="C17" s="30" t="s">
        <v>330</v>
      </c>
      <c r="D17" s="19">
        <v>211932.476214828</v>
      </c>
      <c r="E17" s="19">
        <v>87169029.176979899</v>
      </c>
    </row>
    <row r="18" spans="2:5" x14ac:dyDescent="0.25">
      <c r="B18" s="45" t="s">
        <v>331</v>
      </c>
      <c r="C18" s="52"/>
      <c r="D18" s="46"/>
      <c r="E18" s="46"/>
    </row>
    <row r="19" spans="2:5" ht="15.6" x14ac:dyDescent="0.25">
      <c r="B19" s="27" t="s">
        <v>738</v>
      </c>
      <c r="C19" s="31" t="s">
        <v>331</v>
      </c>
      <c r="D19" s="28">
        <v>330593.53610977897</v>
      </c>
      <c r="E19" s="28">
        <v>133568141.405867</v>
      </c>
    </row>
    <row r="20" spans="2:5" x14ac:dyDescent="0.25">
      <c r="B20" s="45" t="s">
        <v>402</v>
      </c>
      <c r="C20" s="52"/>
      <c r="D20" s="46"/>
      <c r="E20" s="46"/>
    </row>
    <row r="21" spans="2:5" x14ac:dyDescent="0.25">
      <c r="B21" s="18">
        <v>810</v>
      </c>
      <c r="C21" s="30" t="s">
        <v>740</v>
      </c>
      <c r="D21" s="19">
        <v>406707.620242014</v>
      </c>
      <c r="E21" s="19">
        <v>55154739.411148898</v>
      </c>
    </row>
    <row r="22" spans="2:5" x14ac:dyDescent="0.25">
      <c r="B22" s="18">
        <v>820</v>
      </c>
      <c r="C22" s="30" t="s">
        <v>741</v>
      </c>
      <c r="D22" s="19">
        <v>83429.8060470083</v>
      </c>
      <c r="E22" s="19">
        <v>1740300.1020946</v>
      </c>
    </row>
    <row r="23" spans="2:5" ht="15.6" x14ac:dyDescent="0.25">
      <c r="B23" s="24" t="s">
        <v>739</v>
      </c>
      <c r="C23" s="32" t="s">
        <v>742</v>
      </c>
      <c r="D23" s="25">
        <v>140414.42580005401</v>
      </c>
      <c r="E23" s="25">
        <v>105739505.89373501</v>
      </c>
    </row>
    <row r="25" spans="2:5" x14ac:dyDescent="0.25">
      <c r="B25" s="48" t="s">
        <v>743</v>
      </c>
      <c r="C25" s="49"/>
      <c r="D25" s="49"/>
      <c r="E25" s="49"/>
    </row>
    <row r="26" spans="2:5" ht="39.6" customHeight="1" x14ac:dyDescent="0.25">
      <c r="B26" s="48" t="s">
        <v>726</v>
      </c>
      <c r="C26" s="49"/>
      <c r="D26" s="49"/>
      <c r="E26" s="49"/>
    </row>
    <row r="27" spans="2:5" ht="52.95" customHeight="1" x14ac:dyDescent="0.25">
      <c r="B27" s="48" t="s">
        <v>744</v>
      </c>
      <c r="C27" s="49"/>
      <c r="D27" s="49"/>
      <c r="E27" s="49"/>
    </row>
  </sheetData>
  <mergeCells count="7">
    <mergeCell ref="B26:E26"/>
    <mergeCell ref="B27:E27"/>
    <mergeCell ref="B5:E5"/>
    <mergeCell ref="B16:E16"/>
    <mergeCell ref="B18:E18"/>
    <mergeCell ref="B20:E20"/>
    <mergeCell ref="B25:E25"/>
  </mergeCells>
  <pageMargins left="0.7" right="0.7" top="0.75" bottom="0.75" header="0.3" footer="0.3"/>
  <pageSetup paperSize="9" scale="50" fitToWidth="0" fitToHeight="0" orientation="landscape"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4C8562"/>
  </sheetPr>
  <dimension ref="B1:O221"/>
  <sheetViews>
    <sheetView showGridLines="0" workbookViewId="0"/>
  </sheetViews>
  <sheetFormatPr baseColWidth="10" defaultRowHeight="13.2" x14ac:dyDescent="0.25"/>
  <cols>
    <col min="1" max="1" width="2.5546875" customWidth="1"/>
    <col min="2" max="2" width="17.44140625" customWidth="1"/>
    <col min="3" max="3" width="11.44140625" customWidth="1"/>
    <col min="4" max="15" width="12.88671875" customWidth="1"/>
  </cols>
  <sheetData>
    <row r="1" spans="2:15" ht="17.399999999999999" x14ac:dyDescent="0.3">
      <c r="B1" s="3" t="s">
        <v>40</v>
      </c>
    </row>
    <row r="4" spans="2:15" x14ac:dyDescent="0.25">
      <c r="B4" s="50" t="s">
        <v>745</v>
      </c>
      <c r="C4" s="47" t="s">
        <v>48</v>
      </c>
      <c r="D4" s="44" t="s">
        <v>675</v>
      </c>
      <c r="E4" s="44" t="s">
        <v>675</v>
      </c>
      <c r="F4" s="44" t="s">
        <v>675</v>
      </c>
      <c r="G4" s="44" t="s">
        <v>321</v>
      </c>
      <c r="H4" s="44" t="s">
        <v>321</v>
      </c>
      <c r="I4" s="44" t="s">
        <v>321</v>
      </c>
      <c r="J4" s="44" t="s">
        <v>746</v>
      </c>
      <c r="K4" s="44" t="s">
        <v>746</v>
      </c>
      <c r="L4" s="44" t="s">
        <v>746</v>
      </c>
      <c r="M4" s="44" t="s">
        <v>331</v>
      </c>
      <c r="N4" s="44" t="s">
        <v>331</v>
      </c>
      <c r="O4" s="44" t="s">
        <v>331</v>
      </c>
    </row>
    <row r="5" spans="2:15" ht="42" customHeight="1" x14ac:dyDescent="0.25">
      <c r="B5" s="50" t="s">
        <v>745</v>
      </c>
      <c r="C5" s="44" t="s">
        <v>48</v>
      </c>
      <c r="D5" s="17" t="s">
        <v>747</v>
      </c>
      <c r="E5" s="17" t="s">
        <v>748</v>
      </c>
      <c r="F5" s="17" t="s">
        <v>749</v>
      </c>
      <c r="G5" s="17" t="s">
        <v>747</v>
      </c>
      <c r="H5" s="17" t="s">
        <v>748</v>
      </c>
      <c r="I5" s="17" t="s">
        <v>749</v>
      </c>
      <c r="J5" s="17" t="s">
        <v>747</v>
      </c>
      <c r="K5" s="17" t="s">
        <v>748</v>
      </c>
      <c r="L5" s="17" t="s">
        <v>749</v>
      </c>
      <c r="M5" s="17" t="s">
        <v>747</v>
      </c>
      <c r="N5" s="17" t="s">
        <v>748</v>
      </c>
      <c r="O5" s="17" t="s">
        <v>749</v>
      </c>
    </row>
    <row r="6" spans="2:15" x14ac:dyDescent="0.25">
      <c r="B6" s="27" t="s">
        <v>750</v>
      </c>
      <c r="C6" s="28">
        <v>403637</v>
      </c>
      <c r="D6" s="28">
        <v>88200</v>
      </c>
      <c r="E6" s="28">
        <v>71500</v>
      </c>
      <c r="F6" s="29" t="s">
        <v>962</v>
      </c>
      <c r="G6" s="28">
        <v>69400</v>
      </c>
      <c r="H6" s="28">
        <v>56800</v>
      </c>
      <c r="I6" s="29" t="s">
        <v>963</v>
      </c>
      <c r="J6" s="28">
        <v>523700</v>
      </c>
      <c r="K6" s="28">
        <v>146700</v>
      </c>
      <c r="L6" s="29" t="s">
        <v>987</v>
      </c>
      <c r="M6" s="28">
        <v>325700</v>
      </c>
      <c r="N6" s="28">
        <v>45800</v>
      </c>
      <c r="O6" s="29" t="s">
        <v>1011</v>
      </c>
    </row>
    <row r="7" spans="2:15" x14ac:dyDescent="0.25">
      <c r="B7" s="27" t="s">
        <v>751</v>
      </c>
      <c r="C7" s="28">
        <v>47031</v>
      </c>
      <c r="D7" s="28">
        <v>86600</v>
      </c>
      <c r="E7" s="28">
        <v>69900</v>
      </c>
      <c r="F7" s="29" t="s">
        <v>962</v>
      </c>
      <c r="G7" s="28">
        <v>68700</v>
      </c>
      <c r="H7" s="28">
        <v>56300</v>
      </c>
      <c r="I7" s="29" t="s">
        <v>963</v>
      </c>
      <c r="J7" s="28">
        <v>505900</v>
      </c>
      <c r="K7" s="28">
        <v>128400</v>
      </c>
      <c r="L7" s="29" t="s">
        <v>988</v>
      </c>
      <c r="M7" s="28">
        <v>326600</v>
      </c>
      <c r="N7" s="28">
        <v>49700</v>
      </c>
      <c r="O7" s="29" t="s">
        <v>1003</v>
      </c>
    </row>
    <row r="8" spans="2:15" x14ac:dyDescent="0.25">
      <c r="B8" s="18" t="s">
        <v>752</v>
      </c>
      <c r="C8" s="19">
        <v>13699</v>
      </c>
      <c r="D8" s="19">
        <v>89000</v>
      </c>
      <c r="E8" s="19">
        <v>69400</v>
      </c>
      <c r="F8" s="22" t="s">
        <v>963</v>
      </c>
      <c r="G8" s="19">
        <v>71200</v>
      </c>
      <c r="H8" s="19">
        <v>56100</v>
      </c>
      <c r="I8" s="22" t="s">
        <v>969</v>
      </c>
      <c r="J8" s="19">
        <v>508600</v>
      </c>
      <c r="K8" s="19">
        <v>90300</v>
      </c>
      <c r="L8" s="22" t="s">
        <v>989</v>
      </c>
      <c r="M8" s="19">
        <v>361700</v>
      </c>
      <c r="N8" s="19">
        <v>52900</v>
      </c>
      <c r="O8" s="22" t="s">
        <v>1010</v>
      </c>
    </row>
    <row r="9" spans="2:15" x14ac:dyDescent="0.25">
      <c r="B9" s="18" t="s">
        <v>753</v>
      </c>
      <c r="C9" s="19">
        <v>956</v>
      </c>
      <c r="D9" s="19">
        <v>113800</v>
      </c>
      <c r="E9" s="19">
        <v>89500</v>
      </c>
      <c r="F9" s="22" t="s">
        <v>964</v>
      </c>
      <c r="G9" s="19">
        <v>90100</v>
      </c>
      <c r="H9" s="19">
        <v>71300</v>
      </c>
      <c r="I9" s="22" t="s">
        <v>969</v>
      </c>
      <c r="J9" s="19">
        <v>1166700</v>
      </c>
      <c r="K9" s="19">
        <v>539100</v>
      </c>
      <c r="L9" s="22" t="s">
        <v>990</v>
      </c>
      <c r="M9" s="19">
        <v>842900</v>
      </c>
      <c r="N9" s="19">
        <v>156900</v>
      </c>
      <c r="O9" s="22" t="s">
        <v>1012</v>
      </c>
    </row>
    <row r="10" spans="2:15" x14ac:dyDescent="0.25">
      <c r="B10" s="18" t="s">
        <v>754</v>
      </c>
      <c r="C10" s="19">
        <v>4528</v>
      </c>
      <c r="D10" s="19">
        <v>81700</v>
      </c>
      <c r="E10" s="19">
        <v>69200</v>
      </c>
      <c r="F10" s="22" t="s">
        <v>965</v>
      </c>
      <c r="G10" s="19">
        <v>65600</v>
      </c>
      <c r="H10" s="19">
        <v>57100</v>
      </c>
      <c r="I10" s="22" t="s">
        <v>971</v>
      </c>
      <c r="J10" s="19">
        <v>373600</v>
      </c>
      <c r="K10" s="19">
        <v>81600</v>
      </c>
      <c r="L10" s="22" t="s">
        <v>987</v>
      </c>
      <c r="M10" s="19">
        <v>227000</v>
      </c>
      <c r="N10" s="19">
        <v>38100</v>
      </c>
      <c r="O10" s="22" t="s">
        <v>1004</v>
      </c>
    </row>
    <row r="11" spans="2:15" x14ac:dyDescent="0.25">
      <c r="B11" s="18" t="s">
        <v>755</v>
      </c>
      <c r="C11" s="19">
        <v>440</v>
      </c>
      <c r="D11" s="19">
        <v>82300</v>
      </c>
      <c r="E11" s="19">
        <v>65800</v>
      </c>
      <c r="F11" s="22" t="s">
        <v>966</v>
      </c>
      <c r="G11" s="19">
        <v>64000</v>
      </c>
      <c r="H11" s="19">
        <v>54100</v>
      </c>
      <c r="I11" s="22" t="s">
        <v>971</v>
      </c>
      <c r="J11" s="19">
        <v>515900</v>
      </c>
      <c r="K11" s="19">
        <v>338700</v>
      </c>
      <c r="L11" s="22" t="s">
        <v>991</v>
      </c>
      <c r="M11" s="19">
        <v>282300</v>
      </c>
      <c r="N11" s="19">
        <v>64300</v>
      </c>
      <c r="O11" s="22" t="s">
        <v>987</v>
      </c>
    </row>
    <row r="12" spans="2:15" x14ac:dyDescent="0.25">
      <c r="B12" s="18" t="s">
        <v>756</v>
      </c>
      <c r="C12" s="19">
        <v>2516</v>
      </c>
      <c r="D12" s="19">
        <v>102100</v>
      </c>
      <c r="E12" s="19">
        <v>79800</v>
      </c>
      <c r="F12" s="22" t="s">
        <v>963</v>
      </c>
      <c r="G12" s="19">
        <v>80800</v>
      </c>
      <c r="H12" s="19">
        <v>62900</v>
      </c>
      <c r="I12" s="22" t="s">
        <v>969</v>
      </c>
      <c r="J12" s="19">
        <v>706400</v>
      </c>
      <c r="K12" s="19">
        <v>362400</v>
      </c>
      <c r="L12" s="22" t="s">
        <v>992</v>
      </c>
      <c r="M12" s="19">
        <v>437300</v>
      </c>
      <c r="N12" s="19">
        <v>60500</v>
      </c>
      <c r="O12" s="22" t="s">
        <v>1004</v>
      </c>
    </row>
    <row r="13" spans="2:15" x14ac:dyDescent="0.25">
      <c r="B13" s="18" t="s">
        <v>757</v>
      </c>
      <c r="C13" s="19">
        <v>4716</v>
      </c>
      <c r="D13" s="19">
        <v>82500</v>
      </c>
      <c r="E13" s="19">
        <v>70200</v>
      </c>
      <c r="F13" s="22" t="s">
        <v>967</v>
      </c>
      <c r="G13" s="19">
        <v>64500</v>
      </c>
      <c r="H13" s="19">
        <v>55800</v>
      </c>
      <c r="I13" s="22" t="s">
        <v>971</v>
      </c>
      <c r="J13" s="19">
        <v>459800</v>
      </c>
      <c r="K13" s="19">
        <v>203400</v>
      </c>
      <c r="L13" s="22" t="s">
        <v>993</v>
      </c>
      <c r="M13" s="19">
        <v>268600</v>
      </c>
      <c r="N13" s="19">
        <v>45400</v>
      </c>
      <c r="O13" s="22" t="s">
        <v>989</v>
      </c>
    </row>
    <row r="14" spans="2:15" x14ac:dyDescent="0.25">
      <c r="B14" s="18" t="s">
        <v>758</v>
      </c>
      <c r="C14" s="19">
        <v>989</v>
      </c>
      <c r="D14" s="19">
        <v>94000</v>
      </c>
      <c r="E14" s="19">
        <v>75100</v>
      </c>
      <c r="F14" s="22" t="s">
        <v>962</v>
      </c>
      <c r="G14" s="19">
        <v>73600</v>
      </c>
      <c r="H14" s="19">
        <v>60400</v>
      </c>
      <c r="I14" s="22" t="s">
        <v>968</v>
      </c>
      <c r="J14" s="19">
        <v>684100</v>
      </c>
      <c r="K14" s="19">
        <v>324200</v>
      </c>
      <c r="L14" s="22" t="s">
        <v>990</v>
      </c>
      <c r="M14" s="19">
        <v>406300</v>
      </c>
      <c r="N14" s="19">
        <v>49900</v>
      </c>
      <c r="O14" s="22" t="s">
        <v>1012</v>
      </c>
    </row>
    <row r="15" spans="2:15" x14ac:dyDescent="0.25">
      <c r="B15" s="18" t="s">
        <v>759</v>
      </c>
      <c r="C15" s="19">
        <v>3800</v>
      </c>
      <c r="D15" s="19">
        <v>97200</v>
      </c>
      <c r="E15" s="19">
        <v>76400</v>
      </c>
      <c r="F15" s="22" t="s">
        <v>964</v>
      </c>
      <c r="G15" s="19">
        <v>76400</v>
      </c>
      <c r="H15" s="19">
        <v>60700</v>
      </c>
      <c r="I15" s="22" t="s">
        <v>968</v>
      </c>
      <c r="J15" s="19">
        <v>675900</v>
      </c>
      <c r="K15" s="19">
        <v>319200</v>
      </c>
      <c r="L15" s="22" t="s">
        <v>994</v>
      </c>
      <c r="M15" s="19">
        <v>437100</v>
      </c>
      <c r="N15" s="19">
        <v>87700</v>
      </c>
      <c r="O15" s="22" t="s">
        <v>989</v>
      </c>
    </row>
    <row r="16" spans="2:15" x14ac:dyDescent="0.25">
      <c r="B16" s="18" t="s">
        <v>760</v>
      </c>
      <c r="C16" s="19">
        <v>2290</v>
      </c>
      <c r="D16" s="19">
        <v>88200</v>
      </c>
      <c r="E16" s="19">
        <v>73900</v>
      </c>
      <c r="F16" s="22" t="s">
        <v>965</v>
      </c>
      <c r="G16" s="19">
        <v>69200</v>
      </c>
      <c r="H16" s="19">
        <v>59300</v>
      </c>
      <c r="I16" s="22" t="s">
        <v>962</v>
      </c>
      <c r="J16" s="19">
        <v>540200</v>
      </c>
      <c r="K16" s="19">
        <v>388400</v>
      </c>
      <c r="L16" s="22" t="s">
        <v>995</v>
      </c>
      <c r="M16" s="19">
        <v>298000</v>
      </c>
      <c r="N16" s="19">
        <v>76500</v>
      </c>
      <c r="O16" s="22" t="s">
        <v>997</v>
      </c>
    </row>
    <row r="17" spans="2:15" x14ac:dyDescent="0.25">
      <c r="B17" s="18" t="s">
        <v>761</v>
      </c>
      <c r="C17" s="19">
        <v>4768</v>
      </c>
      <c r="D17" s="19">
        <v>75500</v>
      </c>
      <c r="E17" s="19">
        <v>65800</v>
      </c>
      <c r="F17" s="22" t="s">
        <v>966</v>
      </c>
      <c r="G17" s="19">
        <v>59900</v>
      </c>
      <c r="H17" s="19">
        <v>53200</v>
      </c>
      <c r="I17" s="22" t="s">
        <v>965</v>
      </c>
      <c r="J17" s="19">
        <v>387300</v>
      </c>
      <c r="K17" s="19">
        <v>94200</v>
      </c>
      <c r="L17" s="22" t="s">
        <v>996</v>
      </c>
      <c r="M17" s="19">
        <v>234700</v>
      </c>
      <c r="N17" s="19">
        <v>34900</v>
      </c>
      <c r="O17" s="22" t="s">
        <v>989</v>
      </c>
    </row>
    <row r="18" spans="2:15" x14ac:dyDescent="0.25">
      <c r="B18" s="18" t="s">
        <v>762</v>
      </c>
      <c r="C18" s="19">
        <v>5858</v>
      </c>
      <c r="D18" s="19">
        <v>78200</v>
      </c>
      <c r="E18" s="19">
        <v>64000</v>
      </c>
      <c r="F18" s="22" t="s">
        <v>964</v>
      </c>
      <c r="G18" s="19">
        <v>62000</v>
      </c>
      <c r="H18" s="19">
        <v>51700</v>
      </c>
      <c r="I18" s="22" t="s">
        <v>963</v>
      </c>
      <c r="J18" s="19">
        <v>385800</v>
      </c>
      <c r="K18" s="19">
        <v>69600</v>
      </c>
      <c r="L18" s="22" t="s">
        <v>988</v>
      </c>
      <c r="M18" s="19">
        <v>246100</v>
      </c>
      <c r="N18" s="19">
        <v>32400</v>
      </c>
      <c r="O18" s="22" t="s">
        <v>1003</v>
      </c>
    </row>
    <row r="19" spans="2:15" x14ac:dyDescent="0.25">
      <c r="B19" s="18" t="s">
        <v>763</v>
      </c>
      <c r="C19" s="19">
        <v>2471</v>
      </c>
      <c r="D19" s="19">
        <v>85700</v>
      </c>
      <c r="E19" s="19">
        <v>71200</v>
      </c>
      <c r="F19" s="22" t="s">
        <v>962</v>
      </c>
      <c r="G19" s="19">
        <v>67100</v>
      </c>
      <c r="H19" s="19">
        <v>55500</v>
      </c>
      <c r="I19" s="22" t="s">
        <v>963</v>
      </c>
      <c r="J19" s="19">
        <v>508700</v>
      </c>
      <c r="K19" s="19">
        <v>140400</v>
      </c>
      <c r="L19" s="22" t="s">
        <v>990</v>
      </c>
      <c r="M19" s="19">
        <v>314000</v>
      </c>
      <c r="N19" s="19">
        <v>49200</v>
      </c>
      <c r="O19" s="22" t="s">
        <v>1004</v>
      </c>
    </row>
    <row r="20" spans="2:15" x14ac:dyDescent="0.25">
      <c r="B20" s="27" t="s">
        <v>764</v>
      </c>
      <c r="C20" s="28">
        <v>84529</v>
      </c>
      <c r="D20" s="28">
        <v>92300</v>
      </c>
      <c r="E20" s="28">
        <v>73200</v>
      </c>
      <c r="F20" s="29" t="s">
        <v>963</v>
      </c>
      <c r="G20" s="28">
        <v>73300</v>
      </c>
      <c r="H20" s="28">
        <v>58700</v>
      </c>
      <c r="I20" s="29" t="s">
        <v>968</v>
      </c>
      <c r="J20" s="28">
        <v>537400</v>
      </c>
      <c r="K20" s="28">
        <v>120200</v>
      </c>
      <c r="L20" s="29" t="s">
        <v>997</v>
      </c>
      <c r="M20" s="28">
        <v>342500</v>
      </c>
      <c r="N20" s="28">
        <v>46600</v>
      </c>
      <c r="O20" s="29" t="s">
        <v>1011</v>
      </c>
    </row>
    <row r="21" spans="2:15" x14ac:dyDescent="0.25">
      <c r="B21" s="18" t="s">
        <v>765</v>
      </c>
      <c r="C21" s="19">
        <v>12327</v>
      </c>
      <c r="D21" s="19">
        <v>96500</v>
      </c>
      <c r="E21" s="19">
        <v>75900</v>
      </c>
      <c r="F21" s="22" t="s">
        <v>968</v>
      </c>
      <c r="G21" s="19">
        <v>77100</v>
      </c>
      <c r="H21" s="19">
        <v>60900</v>
      </c>
      <c r="I21" s="22" t="s">
        <v>969</v>
      </c>
      <c r="J21" s="19">
        <v>560500</v>
      </c>
      <c r="K21" s="19">
        <v>106000</v>
      </c>
      <c r="L21" s="22" t="s">
        <v>998</v>
      </c>
      <c r="M21" s="19">
        <v>393000</v>
      </c>
      <c r="N21" s="19">
        <v>57200</v>
      </c>
      <c r="O21" s="22" t="s">
        <v>1010</v>
      </c>
    </row>
    <row r="22" spans="2:15" x14ac:dyDescent="0.25">
      <c r="B22" s="18" t="s">
        <v>766</v>
      </c>
      <c r="C22" s="19">
        <v>935</v>
      </c>
      <c r="D22" s="19">
        <v>110100</v>
      </c>
      <c r="E22" s="19">
        <v>86100</v>
      </c>
      <c r="F22" s="22" t="s">
        <v>963</v>
      </c>
      <c r="G22" s="19">
        <v>88300</v>
      </c>
      <c r="H22" s="19">
        <v>69000</v>
      </c>
      <c r="I22" s="22" t="s">
        <v>969</v>
      </c>
      <c r="J22" s="19">
        <v>898800</v>
      </c>
      <c r="K22" s="19">
        <v>415800</v>
      </c>
      <c r="L22" s="22" t="s">
        <v>994</v>
      </c>
      <c r="M22" s="19">
        <v>561300</v>
      </c>
      <c r="N22" s="19">
        <v>111200</v>
      </c>
      <c r="O22" s="22" t="s">
        <v>989</v>
      </c>
    </row>
    <row r="23" spans="2:15" x14ac:dyDescent="0.25">
      <c r="B23" s="18" t="s">
        <v>767</v>
      </c>
      <c r="C23" s="19">
        <v>1662</v>
      </c>
      <c r="D23" s="19">
        <v>122200</v>
      </c>
      <c r="E23" s="19">
        <v>89500</v>
      </c>
      <c r="F23" s="22" t="s">
        <v>969</v>
      </c>
      <c r="G23" s="19">
        <v>98000</v>
      </c>
      <c r="H23" s="19">
        <v>71700</v>
      </c>
      <c r="I23" s="22" t="s">
        <v>981</v>
      </c>
      <c r="J23" s="19">
        <v>1035500</v>
      </c>
      <c r="K23" s="19">
        <v>425200</v>
      </c>
      <c r="L23" s="22" t="s">
        <v>987</v>
      </c>
      <c r="M23" s="19">
        <v>645200</v>
      </c>
      <c r="N23" s="19">
        <v>91800</v>
      </c>
      <c r="O23" s="22" t="s">
        <v>1003</v>
      </c>
    </row>
    <row r="24" spans="2:15" x14ac:dyDescent="0.25">
      <c r="B24" s="18" t="s">
        <v>768</v>
      </c>
      <c r="C24" s="19">
        <v>1667</v>
      </c>
      <c r="D24" s="19">
        <v>101100</v>
      </c>
      <c r="E24" s="19">
        <v>80200</v>
      </c>
      <c r="F24" s="22" t="s">
        <v>964</v>
      </c>
      <c r="G24" s="19">
        <v>79500</v>
      </c>
      <c r="H24" s="19">
        <v>64700</v>
      </c>
      <c r="I24" s="22" t="s">
        <v>963</v>
      </c>
      <c r="J24" s="19">
        <v>607400</v>
      </c>
      <c r="K24" s="19">
        <v>254800</v>
      </c>
      <c r="L24" s="22" t="s">
        <v>992</v>
      </c>
      <c r="M24" s="19">
        <v>340600</v>
      </c>
      <c r="N24" s="19">
        <v>65100</v>
      </c>
      <c r="O24" s="22" t="s">
        <v>998</v>
      </c>
    </row>
    <row r="25" spans="2:15" x14ac:dyDescent="0.25">
      <c r="B25" s="18" t="s">
        <v>769</v>
      </c>
      <c r="C25" s="19">
        <v>2758</v>
      </c>
      <c r="D25" s="19">
        <v>95900</v>
      </c>
      <c r="E25" s="19">
        <v>76000</v>
      </c>
      <c r="F25" s="22" t="s">
        <v>963</v>
      </c>
      <c r="G25" s="19">
        <v>74800</v>
      </c>
      <c r="H25" s="19">
        <v>60400</v>
      </c>
      <c r="I25" s="22" t="s">
        <v>968</v>
      </c>
      <c r="J25" s="19">
        <v>560300</v>
      </c>
      <c r="K25" s="19">
        <v>293900</v>
      </c>
      <c r="L25" s="22" t="s">
        <v>999</v>
      </c>
      <c r="M25" s="19">
        <v>321800</v>
      </c>
      <c r="N25" s="19">
        <v>60500</v>
      </c>
      <c r="O25" s="22" t="s">
        <v>1013</v>
      </c>
    </row>
    <row r="26" spans="2:15" x14ac:dyDescent="0.25">
      <c r="B26" s="18" t="s">
        <v>770</v>
      </c>
      <c r="C26" s="19">
        <v>2090</v>
      </c>
      <c r="D26" s="19">
        <v>126500</v>
      </c>
      <c r="E26" s="19">
        <v>92600</v>
      </c>
      <c r="F26" s="22" t="s">
        <v>970</v>
      </c>
      <c r="G26" s="19">
        <v>100400</v>
      </c>
      <c r="H26" s="19">
        <v>75000</v>
      </c>
      <c r="I26" s="22" t="s">
        <v>975</v>
      </c>
      <c r="J26" s="19">
        <v>990800</v>
      </c>
      <c r="K26" s="19">
        <v>337200</v>
      </c>
      <c r="L26" s="22" t="s">
        <v>988</v>
      </c>
      <c r="M26" s="19">
        <v>668300</v>
      </c>
      <c r="N26" s="19">
        <v>101300</v>
      </c>
      <c r="O26" s="22" t="s">
        <v>1011</v>
      </c>
    </row>
    <row r="27" spans="2:15" x14ac:dyDescent="0.25">
      <c r="B27" s="18" t="s">
        <v>771</v>
      </c>
      <c r="C27" s="19">
        <v>3400</v>
      </c>
      <c r="D27" s="19">
        <v>84100</v>
      </c>
      <c r="E27" s="19">
        <v>69800</v>
      </c>
      <c r="F27" s="22" t="s">
        <v>971</v>
      </c>
      <c r="G27" s="19">
        <v>66100</v>
      </c>
      <c r="H27" s="19">
        <v>54800</v>
      </c>
      <c r="I27" s="22" t="s">
        <v>964</v>
      </c>
      <c r="J27" s="19">
        <v>454700</v>
      </c>
      <c r="K27" s="19">
        <v>126800</v>
      </c>
      <c r="L27" s="22" t="s">
        <v>990</v>
      </c>
      <c r="M27" s="19">
        <v>285800</v>
      </c>
      <c r="N27" s="19">
        <v>46300</v>
      </c>
      <c r="O27" s="22" t="s">
        <v>989</v>
      </c>
    </row>
    <row r="28" spans="2:15" x14ac:dyDescent="0.25">
      <c r="B28" s="18" t="s">
        <v>772</v>
      </c>
      <c r="C28" s="19">
        <v>627</v>
      </c>
      <c r="D28" s="19">
        <v>99400</v>
      </c>
      <c r="E28" s="19">
        <v>84800</v>
      </c>
      <c r="F28" s="22" t="s">
        <v>965</v>
      </c>
      <c r="G28" s="19">
        <v>77900</v>
      </c>
      <c r="H28" s="19">
        <v>67000</v>
      </c>
      <c r="I28" s="22" t="s">
        <v>962</v>
      </c>
      <c r="J28" s="19">
        <v>545400</v>
      </c>
      <c r="K28" s="19">
        <v>337800</v>
      </c>
      <c r="L28" s="22" t="s">
        <v>991</v>
      </c>
      <c r="M28" s="19">
        <v>283300</v>
      </c>
      <c r="N28" s="19">
        <v>65000</v>
      </c>
      <c r="O28" s="22" t="s">
        <v>997</v>
      </c>
    </row>
    <row r="29" spans="2:15" x14ac:dyDescent="0.25">
      <c r="B29" s="18" t="s">
        <v>773</v>
      </c>
      <c r="C29" s="19">
        <v>3176</v>
      </c>
      <c r="D29" s="19">
        <v>89500</v>
      </c>
      <c r="E29" s="19">
        <v>73900</v>
      </c>
      <c r="F29" s="22" t="s">
        <v>971</v>
      </c>
      <c r="G29" s="19">
        <v>70300</v>
      </c>
      <c r="H29" s="19">
        <v>58800</v>
      </c>
      <c r="I29" s="22" t="s">
        <v>964</v>
      </c>
      <c r="J29" s="19">
        <v>503500</v>
      </c>
      <c r="K29" s="19">
        <v>189500</v>
      </c>
      <c r="L29" s="22" t="s">
        <v>994</v>
      </c>
      <c r="M29" s="19">
        <v>281900</v>
      </c>
      <c r="N29" s="19">
        <v>42500</v>
      </c>
      <c r="O29" s="22" t="s">
        <v>1004</v>
      </c>
    </row>
    <row r="30" spans="2:15" x14ac:dyDescent="0.25">
      <c r="B30" s="18" t="s">
        <v>774</v>
      </c>
      <c r="C30" s="19">
        <v>1092</v>
      </c>
      <c r="D30" s="19">
        <v>97100</v>
      </c>
      <c r="E30" s="19">
        <v>80000</v>
      </c>
      <c r="F30" s="22" t="s">
        <v>964</v>
      </c>
      <c r="G30" s="19">
        <v>77200</v>
      </c>
      <c r="H30" s="19">
        <v>62400</v>
      </c>
      <c r="I30" s="22" t="s">
        <v>968</v>
      </c>
      <c r="J30" s="19">
        <v>566200</v>
      </c>
      <c r="K30" s="19">
        <v>305600</v>
      </c>
      <c r="L30" s="22" t="s">
        <v>1000</v>
      </c>
      <c r="M30" s="19">
        <v>305400</v>
      </c>
      <c r="N30" s="19">
        <v>44600</v>
      </c>
      <c r="O30" s="22" t="s">
        <v>1004</v>
      </c>
    </row>
    <row r="31" spans="2:15" x14ac:dyDescent="0.25">
      <c r="B31" s="18" t="s">
        <v>775</v>
      </c>
      <c r="C31" s="19">
        <v>1065</v>
      </c>
      <c r="D31" s="19">
        <v>92400</v>
      </c>
      <c r="E31" s="19">
        <v>77800</v>
      </c>
      <c r="F31" s="22" t="s">
        <v>965</v>
      </c>
      <c r="G31" s="19">
        <v>71300</v>
      </c>
      <c r="H31" s="19">
        <v>60100</v>
      </c>
      <c r="I31" s="22" t="s">
        <v>971</v>
      </c>
      <c r="J31" s="19">
        <v>532700</v>
      </c>
      <c r="K31" s="19">
        <v>299700</v>
      </c>
      <c r="L31" s="22" t="s">
        <v>1001</v>
      </c>
      <c r="M31" s="19">
        <v>281700</v>
      </c>
      <c r="N31" s="19">
        <v>51800</v>
      </c>
      <c r="O31" s="22" t="s">
        <v>998</v>
      </c>
    </row>
    <row r="32" spans="2:15" x14ac:dyDescent="0.25">
      <c r="B32" s="18" t="s">
        <v>776</v>
      </c>
      <c r="C32" s="19">
        <v>1173</v>
      </c>
      <c r="D32" s="19">
        <v>91200</v>
      </c>
      <c r="E32" s="19">
        <v>76100</v>
      </c>
      <c r="F32" s="22" t="s">
        <v>971</v>
      </c>
      <c r="G32" s="19">
        <v>71000</v>
      </c>
      <c r="H32" s="19">
        <v>60700</v>
      </c>
      <c r="I32" s="22" t="s">
        <v>962</v>
      </c>
      <c r="J32" s="19">
        <v>521300</v>
      </c>
      <c r="K32" s="19">
        <v>194800</v>
      </c>
      <c r="L32" s="22" t="s">
        <v>994</v>
      </c>
      <c r="M32" s="19">
        <v>288300</v>
      </c>
      <c r="N32" s="19">
        <v>29000</v>
      </c>
      <c r="O32" s="22" t="s">
        <v>1010</v>
      </c>
    </row>
    <row r="33" spans="2:15" x14ac:dyDescent="0.25">
      <c r="B33" s="18" t="s">
        <v>777</v>
      </c>
      <c r="C33" s="19">
        <v>3313</v>
      </c>
      <c r="D33" s="19">
        <v>86100</v>
      </c>
      <c r="E33" s="19">
        <v>70400</v>
      </c>
      <c r="F33" s="22" t="s">
        <v>971</v>
      </c>
      <c r="G33" s="19">
        <v>68100</v>
      </c>
      <c r="H33" s="19">
        <v>56600</v>
      </c>
      <c r="I33" s="22" t="s">
        <v>964</v>
      </c>
      <c r="J33" s="19">
        <v>391900</v>
      </c>
      <c r="K33" s="19">
        <v>82600</v>
      </c>
      <c r="L33" s="22" t="s">
        <v>988</v>
      </c>
      <c r="M33" s="19">
        <v>217800</v>
      </c>
      <c r="N33" s="19">
        <v>27300</v>
      </c>
      <c r="O33" s="22" t="s">
        <v>1011</v>
      </c>
    </row>
    <row r="34" spans="2:15" x14ac:dyDescent="0.25">
      <c r="B34" s="18" t="s">
        <v>778</v>
      </c>
      <c r="C34" s="19">
        <v>4788</v>
      </c>
      <c r="D34" s="19">
        <v>71900</v>
      </c>
      <c r="E34" s="19">
        <v>62200</v>
      </c>
      <c r="F34" s="22" t="s">
        <v>967</v>
      </c>
      <c r="G34" s="19">
        <v>57200</v>
      </c>
      <c r="H34" s="19">
        <v>50000</v>
      </c>
      <c r="I34" s="22" t="s">
        <v>965</v>
      </c>
      <c r="J34" s="19">
        <v>270400</v>
      </c>
      <c r="K34" s="19">
        <v>34400</v>
      </c>
      <c r="L34" s="22" t="s">
        <v>989</v>
      </c>
      <c r="M34" s="19">
        <v>173300</v>
      </c>
      <c r="N34" s="19">
        <v>16700</v>
      </c>
      <c r="O34" s="22" t="s">
        <v>1012</v>
      </c>
    </row>
    <row r="35" spans="2:15" x14ac:dyDescent="0.25">
      <c r="B35" s="18" t="s">
        <v>779</v>
      </c>
      <c r="C35" s="19">
        <v>2589</v>
      </c>
      <c r="D35" s="19">
        <v>102000</v>
      </c>
      <c r="E35" s="19">
        <v>83300</v>
      </c>
      <c r="F35" s="22" t="s">
        <v>971</v>
      </c>
      <c r="G35" s="19">
        <v>80200</v>
      </c>
      <c r="H35" s="19">
        <v>66400</v>
      </c>
      <c r="I35" s="22" t="s">
        <v>962</v>
      </c>
      <c r="J35" s="19">
        <v>586100</v>
      </c>
      <c r="K35" s="19">
        <v>289300</v>
      </c>
      <c r="L35" s="22" t="s">
        <v>993</v>
      </c>
      <c r="M35" s="19">
        <v>365300</v>
      </c>
      <c r="N35" s="19">
        <v>71500</v>
      </c>
      <c r="O35" s="22" t="s">
        <v>998</v>
      </c>
    </row>
    <row r="36" spans="2:15" x14ac:dyDescent="0.25">
      <c r="B36" s="18" t="s">
        <v>780</v>
      </c>
      <c r="C36" s="19">
        <v>2399</v>
      </c>
      <c r="D36" s="19">
        <v>109100</v>
      </c>
      <c r="E36" s="19">
        <v>82800</v>
      </c>
      <c r="F36" s="22" t="s">
        <v>968</v>
      </c>
      <c r="G36" s="19">
        <v>86600</v>
      </c>
      <c r="H36" s="19">
        <v>65300</v>
      </c>
      <c r="I36" s="22" t="s">
        <v>973</v>
      </c>
      <c r="J36" s="19">
        <v>874900</v>
      </c>
      <c r="K36" s="19">
        <v>424500</v>
      </c>
      <c r="L36" s="22" t="s">
        <v>994</v>
      </c>
      <c r="M36" s="19">
        <v>574800</v>
      </c>
      <c r="N36" s="19">
        <v>94100</v>
      </c>
      <c r="O36" s="22" t="s">
        <v>1003</v>
      </c>
    </row>
    <row r="37" spans="2:15" x14ac:dyDescent="0.25">
      <c r="B37" s="18" t="s">
        <v>781</v>
      </c>
      <c r="C37" s="19">
        <v>4873</v>
      </c>
      <c r="D37" s="19">
        <v>92000</v>
      </c>
      <c r="E37" s="19">
        <v>72000</v>
      </c>
      <c r="F37" s="22" t="s">
        <v>968</v>
      </c>
      <c r="G37" s="19">
        <v>73400</v>
      </c>
      <c r="H37" s="19">
        <v>58100</v>
      </c>
      <c r="I37" s="22" t="s">
        <v>973</v>
      </c>
      <c r="J37" s="19">
        <v>561800</v>
      </c>
      <c r="K37" s="19">
        <v>163000</v>
      </c>
      <c r="L37" s="22" t="s">
        <v>990</v>
      </c>
      <c r="M37" s="19">
        <v>374700</v>
      </c>
      <c r="N37" s="19">
        <v>60800</v>
      </c>
      <c r="O37" s="22" t="s">
        <v>989</v>
      </c>
    </row>
    <row r="38" spans="2:15" x14ac:dyDescent="0.25">
      <c r="B38" s="18" t="s">
        <v>782</v>
      </c>
      <c r="C38" s="19">
        <v>1199</v>
      </c>
      <c r="D38" s="19">
        <v>129100</v>
      </c>
      <c r="E38" s="19">
        <v>80700</v>
      </c>
      <c r="F38" s="22" t="s">
        <v>972</v>
      </c>
      <c r="G38" s="19">
        <v>104300</v>
      </c>
      <c r="H38" s="19">
        <v>62000</v>
      </c>
      <c r="I38" s="22" t="s">
        <v>982</v>
      </c>
      <c r="J38" s="19">
        <v>1025100</v>
      </c>
      <c r="K38" s="19">
        <v>391700</v>
      </c>
      <c r="L38" s="22" t="s">
        <v>1002</v>
      </c>
      <c r="M38" s="19">
        <v>655100</v>
      </c>
      <c r="N38" s="19">
        <v>68600</v>
      </c>
      <c r="O38" s="22" t="s">
        <v>1014</v>
      </c>
    </row>
    <row r="39" spans="2:15" x14ac:dyDescent="0.25">
      <c r="B39" s="18" t="s">
        <v>783</v>
      </c>
      <c r="C39" s="19">
        <v>6388</v>
      </c>
      <c r="D39" s="19">
        <v>73100</v>
      </c>
      <c r="E39" s="19">
        <v>62800</v>
      </c>
      <c r="F39" s="22" t="s">
        <v>966</v>
      </c>
      <c r="G39" s="19">
        <v>58600</v>
      </c>
      <c r="H39" s="19">
        <v>50600</v>
      </c>
      <c r="I39" s="22" t="s">
        <v>971</v>
      </c>
      <c r="J39" s="19">
        <v>223200</v>
      </c>
      <c r="K39" s="19">
        <v>21500</v>
      </c>
      <c r="L39" s="22" t="s">
        <v>1003</v>
      </c>
      <c r="M39" s="19">
        <v>134600</v>
      </c>
      <c r="N39" s="19">
        <v>10200</v>
      </c>
      <c r="O39" s="22" t="s">
        <v>1012</v>
      </c>
    </row>
    <row r="40" spans="2:15" x14ac:dyDescent="0.25">
      <c r="B40" s="18" t="s">
        <v>784</v>
      </c>
      <c r="C40" s="19">
        <v>1337</v>
      </c>
      <c r="D40" s="19">
        <v>89100</v>
      </c>
      <c r="E40" s="19">
        <v>75400</v>
      </c>
      <c r="F40" s="22" t="s">
        <v>967</v>
      </c>
      <c r="G40" s="19">
        <v>69900</v>
      </c>
      <c r="H40" s="19">
        <v>59900</v>
      </c>
      <c r="I40" s="22" t="s">
        <v>966</v>
      </c>
      <c r="J40" s="19">
        <v>473800</v>
      </c>
      <c r="K40" s="19">
        <v>116100</v>
      </c>
      <c r="L40" s="22" t="s">
        <v>990</v>
      </c>
      <c r="M40" s="19">
        <v>268000</v>
      </c>
      <c r="N40" s="19">
        <v>31600</v>
      </c>
      <c r="O40" s="22" t="s">
        <v>1011</v>
      </c>
    </row>
    <row r="41" spans="2:15" x14ac:dyDescent="0.25">
      <c r="B41" s="18" t="s">
        <v>785</v>
      </c>
      <c r="C41" s="19">
        <v>1789</v>
      </c>
      <c r="D41" s="19">
        <v>77300</v>
      </c>
      <c r="E41" s="19">
        <v>63500</v>
      </c>
      <c r="F41" s="22" t="s">
        <v>962</v>
      </c>
      <c r="G41" s="19">
        <v>61500</v>
      </c>
      <c r="H41" s="19">
        <v>51500</v>
      </c>
      <c r="I41" s="22" t="s">
        <v>963</v>
      </c>
      <c r="J41" s="19">
        <v>364800</v>
      </c>
      <c r="K41" s="19">
        <v>48400</v>
      </c>
      <c r="L41" s="22" t="s">
        <v>998</v>
      </c>
      <c r="M41" s="19">
        <v>241300</v>
      </c>
      <c r="N41" s="19">
        <v>26000</v>
      </c>
      <c r="O41" s="22" t="s">
        <v>1012</v>
      </c>
    </row>
    <row r="42" spans="2:15" x14ac:dyDescent="0.25">
      <c r="B42" s="18" t="s">
        <v>786</v>
      </c>
      <c r="C42" s="19">
        <v>4121</v>
      </c>
      <c r="D42" s="19">
        <v>86700</v>
      </c>
      <c r="E42" s="19">
        <v>71400</v>
      </c>
      <c r="F42" s="22" t="s">
        <v>962</v>
      </c>
      <c r="G42" s="19">
        <v>68500</v>
      </c>
      <c r="H42" s="19">
        <v>57300</v>
      </c>
      <c r="I42" s="22" t="s">
        <v>963</v>
      </c>
      <c r="J42" s="19">
        <v>494000</v>
      </c>
      <c r="K42" s="19">
        <v>141000</v>
      </c>
      <c r="L42" s="22" t="s">
        <v>990</v>
      </c>
      <c r="M42" s="19">
        <v>311400</v>
      </c>
      <c r="N42" s="19">
        <v>48200</v>
      </c>
      <c r="O42" s="22" t="s">
        <v>1004</v>
      </c>
    </row>
    <row r="43" spans="2:15" x14ac:dyDescent="0.25">
      <c r="B43" s="18" t="s">
        <v>787</v>
      </c>
      <c r="C43" s="19">
        <v>12319</v>
      </c>
      <c r="D43" s="19">
        <v>89200</v>
      </c>
      <c r="E43" s="19">
        <v>70000</v>
      </c>
      <c r="F43" s="22" t="s">
        <v>963</v>
      </c>
      <c r="G43" s="19">
        <v>71300</v>
      </c>
      <c r="H43" s="19">
        <v>56300</v>
      </c>
      <c r="I43" s="22" t="s">
        <v>969</v>
      </c>
      <c r="J43" s="19">
        <v>528300</v>
      </c>
      <c r="K43" s="19">
        <v>94400</v>
      </c>
      <c r="L43" s="22" t="s">
        <v>998</v>
      </c>
      <c r="M43" s="19">
        <v>366500</v>
      </c>
      <c r="N43" s="19">
        <v>51200</v>
      </c>
      <c r="O43" s="22" t="s">
        <v>1010</v>
      </c>
    </row>
    <row r="44" spans="2:15" x14ac:dyDescent="0.25">
      <c r="B44" s="18" t="s">
        <v>788</v>
      </c>
      <c r="C44" s="19">
        <v>995</v>
      </c>
      <c r="D44" s="19">
        <v>92000</v>
      </c>
      <c r="E44" s="19">
        <v>77200</v>
      </c>
      <c r="F44" s="22" t="s">
        <v>971</v>
      </c>
      <c r="G44" s="19">
        <v>72100</v>
      </c>
      <c r="H44" s="19">
        <v>60400</v>
      </c>
      <c r="I44" s="22" t="s">
        <v>964</v>
      </c>
      <c r="J44" s="19">
        <v>539400</v>
      </c>
      <c r="K44" s="19">
        <v>241800</v>
      </c>
      <c r="L44" s="22" t="s">
        <v>999</v>
      </c>
      <c r="M44" s="19">
        <v>278500</v>
      </c>
      <c r="N44" s="19">
        <v>44100</v>
      </c>
      <c r="O44" s="22" t="s">
        <v>989</v>
      </c>
    </row>
    <row r="45" spans="2:15" x14ac:dyDescent="0.25">
      <c r="B45" s="18" t="s">
        <v>789</v>
      </c>
      <c r="C45" s="19">
        <v>2771</v>
      </c>
      <c r="D45" s="19">
        <v>88200</v>
      </c>
      <c r="E45" s="19">
        <v>74200</v>
      </c>
      <c r="F45" s="22" t="s">
        <v>966</v>
      </c>
      <c r="G45" s="19">
        <v>69800</v>
      </c>
      <c r="H45" s="19">
        <v>60000</v>
      </c>
      <c r="I45" s="22" t="s">
        <v>971</v>
      </c>
      <c r="J45" s="19">
        <v>489900</v>
      </c>
      <c r="K45" s="19">
        <v>133800</v>
      </c>
      <c r="L45" s="22" t="s">
        <v>996</v>
      </c>
      <c r="M45" s="19">
        <v>290900</v>
      </c>
      <c r="N45" s="19">
        <v>43600</v>
      </c>
      <c r="O45" s="22" t="s">
        <v>1004</v>
      </c>
    </row>
    <row r="46" spans="2:15" x14ac:dyDescent="0.25">
      <c r="B46" s="18" t="s">
        <v>790</v>
      </c>
      <c r="C46" s="19">
        <v>3676</v>
      </c>
      <c r="D46" s="19">
        <v>106400</v>
      </c>
      <c r="E46" s="19">
        <v>83700</v>
      </c>
      <c r="F46" s="22" t="s">
        <v>963</v>
      </c>
      <c r="G46" s="19">
        <v>83900</v>
      </c>
      <c r="H46" s="19">
        <v>66600</v>
      </c>
      <c r="I46" s="22" t="s">
        <v>969</v>
      </c>
      <c r="J46" s="19">
        <v>737700</v>
      </c>
      <c r="K46" s="19">
        <v>378500</v>
      </c>
      <c r="L46" s="22" t="s">
        <v>993</v>
      </c>
      <c r="M46" s="19">
        <v>442300</v>
      </c>
      <c r="N46" s="19">
        <v>84600</v>
      </c>
      <c r="O46" s="22" t="s">
        <v>989</v>
      </c>
    </row>
    <row r="47" spans="2:15" x14ac:dyDescent="0.25">
      <c r="B47" s="27" t="s">
        <v>791</v>
      </c>
      <c r="C47" s="28">
        <v>45924</v>
      </c>
      <c r="D47" s="28">
        <v>92800</v>
      </c>
      <c r="E47" s="28">
        <v>73100</v>
      </c>
      <c r="F47" s="29" t="s">
        <v>963</v>
      </c>
      <c r="G47" s="28">
        <v>73400</v>
      </c>
      <c r="H47" s="28">
        <v>57800</v>
      </c>
      <c r="I47" s="29" t="s">
        <v>969</v>
      </c>
      <c r="J47" s="28">
        <v>581900</v>
      </c>
      <c r="K47" s="28">
        <v>144400</v>
      </c>
      <c r="L47" s="29" t="s">
        <v>997</v>
      </c>
      <c r="M47" s="28">
        <v>356600</v>
      </c>
      <c r="N47" s="28">
        <v>44100</v>
      </c>
      <c r="O47" s="29" t="s">
        <v>1010</v>
      </c>
    </row>
    <row r="48" spans="2:15" x14ac:dyDescent="0.25">
      <c r="B48" s="18" t="s">
        <v>792</v>
      </c>
      <c r="C48" s="19">
        <v>1049</v>
      </c>
      <c r="D48" s="19">
        <v>119100</v>
      </c>
      <c r="E48" s="19">
        <v>88800</v>
      </c>
      <c r="F48" s="22" t="s">
        <v>969</v>
      </c>
      <c r="G48" s="19">
        <v>93800</v>
      </c>
      <c r="H48" s="19">
        <v>69100</v>
      </c>
      <c r="I48" s="22" t="s">
        <v>981</v>
      </c>
      <c r="J48" s="19">
        <v>912000</v>
      </c>
      <c r="K48" s="19">
        <v>407400</v>
      </c>
      <c r="L48" s="22" t="s">
        <v>994</v>
      </c>
      <c r="M48" s="19">
        <v>560500</v>
      </c>
      <c r="N48" s="19">
        <v>100600</v>
      </c>
      <c r="O48" s="22" t="s">
        <v>989</v>
      </c>
    </row>
    <row r="49" spans="2:15" x14ac:dyDescent="0.25">
      <c r="B49" s="18" t="s">
        <v>793</v>
      </c>
      <c r="C49" s="19">
        <v>2838</v>
      </c>
      <c r="D49" s="19">
        <v>92900</v>
      </c>
      <c r="E49" s="19">
        <v>73500</v>
      </c>
      <c r="F49" s="22" t="s">
        <v>963</v>
      </c>
      <c r="G49" s="19">
        <v>74100</v>
      </c>
      <c r="H49" s="19">
        <v>59600</v>
      </c>
      <c r="I49" s="22" t="s">
        <v>968</v>
      </c>
      <c r="J49" s="19">
        <v>586400</v>
      </c>
      <c r="K49" s="19">
        <v>106900</v>
      </c>
      <c r="L49" s="22" t="s">
        <v>1002</v>
      </c>
      <c r="M49" s="19">
        <v>386200</v>
      </c>
      <c r="N49" s="19">
        <v>51000</v>
      </c>
      <c r="O49" s="22" t="s">
        <v>1011</v>
      </c>
    </row>
    <row r="50" spans="2:15" x14ac:dyDescent="0.25">
      <c r="B50" s="18" t="s">
        <v>794</v>
      </c>
      <c r="C50" s="19">
        <v>5301</v>
      </c>
      <c r="D50" s="19">
        <v>85400</v>
      </c>
      <c r="E50" s="19">
        <v>68800</v>
      </c>
      <c r="F50" s="22" t="s">
        <v>964</v>
      </c>
      <c r="G50" s="19">
        <v>67300</v>
      </c>
      <c r="H50" s="19">
        <v>54400</v>
      </c>
      <c r="I50" s="22" t="s">
        <v>968</v>
      </c>
      <c r="J50" s="19">
        <v>489200</v>
      </c>
      <c r="K50" s="19">
        <v>73300</v>
      </c>
      <c r="L50" s="22" t="s">
        <v>1004</v>
      </c>
      <c r="M50" s="19">
        <v>313000</v>
      </c>
      <c r="N50" s="19">
        <v>36700</v>
      </c>
      <c r="O50" s="22" t="s">
        <v>1015</v>
      </c>
    </row>
    <row r="51" spans="2:15" x14ac:dyDescent="0.25">
      <c r="B51" s="18" t="s">
        <v>795</v>
      </c>
      <c r="C51" s="19">
        <v>616</v>
      </c>
      <c r="D51" s="19">
        <v>95600</v>
      </c>
      <c r="E51" s="19">
        <v>77300</v>
      </c>
      <c r="F51" s="22" t="s">
        <v>971</v>
      </c>
      <c r="G51" s="19">
        <v>74800</v>
      </c>
      <c r="H51" s="19">
        <v>59600</v>
      </c>
      <c r="I51" s="22" t="s">
        <v>964</v>
      </c>
      <c r="J51" s="19">
        <v>524800</v>
      </c>
      <c r="K51" s="19">
        <v>399200</v>
      </c>
      <c r="L51" s="22" t="s">
        <v>995</v>
      </c>
      <c r="M51" s="19">
        <v>251600</v>
      </c>
      <c r="N51" s="19">
        <v>43400</v>
      </c>
      <c r="O51" s="22" t="s">
        <v>998</v>
      </c>
    </row>
    <row r="52" spans="2:15" x14ac:dyDescent="0.25">
      <c r="B52" s="18" t="s">
        <v>796</v>
      </c>
      <c r="C52" s="19">
        <v>2238</v>
      </c>
      <c r="D52" s="19">
        <v>81300</v>
      </c>
      <c r="E52" s="19">
        <v>69900</v>
      </c>
      <c r="F52" s="22" t="s">
        <v>966</v>
      </c>
      <c r="G52" s="19">
        <v>64000</v>
      </c>
      <c r="H52" s="19">
        <v>54800</v>
      </c>
      <c r="I52" s="22" t="s">
        <v>971</v>
      </c>
      <c r="J52" s="19">
        <v>394700</v>
      </c>
      <c r="K52" s="19">
        <v>86100</v>
      </c>
      <c r="L52" s="22" t="s">
        <v>987</v>
      </c>
      <c r="M52" s="19">
        <v>231500</v>
      </c>
      <c r="N52" s="19">
        <v>27100</v>
      </c>
      <c r="O52" s="22" t="s">
        <v>1011</v>
      </c>
    </row>
    <row r="53" spans="2:15" x14ac:dyDescent="0.25">
      <c r="B53" s="18" t="s">
        <v>797</v>
      </c>
      <c r="C53" s="19">
        <v>583</v>
      </c>
      <c r="D53" s="19">
        <v>100700</v>
      </c>
      <c r="E53" s="19">
        <v>82900</v>
      </c>
      <c r="F53" s="22" t="s">
        <v>962</v>
      </c>
      <c r="G53" s="19">
        <v>78500</v>
      </c>
      <c r="H53" s="19">
        <v>65000</v>
      </c>
      <c r="I53" s="22" t="s">
        <v>964</v>
      </c>
      <c r="J53" s="19">
        <v>618000</v>
      </c>
      <c r="K53" s="19">
        <v>415400</v>
      </c>
      <c r="L53" s="22" t="s">
        <v>995</v>
      </c>
      <c r="M53" s="19">
        <v>306400</v>
      </c>
      <c r="N53" s="19">
        <v>54900</v>
      </c>
      <c r="O53" s="22" t="s">
        <v>1013</v>
      </c>
    </row>
    <row r="54" spans="2:15" x14ac:dyDescent="0.25">
      <c r="B54" s="18" t="s">
        <v>798</v>
      </c>
      <c r="C54" s="19">
        <v>962</v>
      </c>
      <c r="D54" s="19">
        <v>85400</v>
      </c>
      <c r="E54" s="19">
        <v>74100</v>
      </c>
      <c r="F54" s="22" t="s">
        <v>966</v>
      </c>
      <c r="G54" s="19">
        <v>66100</v>
      </c>
      <c r="H54" s="19">
        <v>56400</v>
      </c>
      <c r="I54" s="22" t="s">
        <v>971</v>
      </c>
      <c r="J54" s="19">
        <v>509600</v>
      </c>
      <c r="K54" s="19">
        <v>201300</v>
      </c>
      <c r="L54" s="22" t="s">
        <v>992</v>
      </c>
      <c r="M54" s="19">
        <v>302000</v>
      </c>
      <c r="N54" s="19">
        <v>39200</v>
      </c>
      <c r="O54" s="22" t="s">
        <v>1003</v>
      </c>
    </row>
    <row r="55" spans="2:15" x14ac:dyDescent="0.25">
      <c r="B55" s="18" t="s">
        <v>799</v>
      </c>
      <c r="C55" s="19">
        <v>1420</v>
      </c>
      <c r="D55" s="19">
        <v>94700</v>
      </c>
      <c r="E55" s="19">
        <v>75400</v>
      </c>
      <c r="F55" s="22" t="s">
        <v>962</v>
      </c>
      <c r="G55" s="19">
        <v>73500</v>
      </c>
      <c r="H55" s="19">
        <v>60100</v>
      </c>
      <c r="I55" s="22" t="s">
        <v>964</v>
      </c>
      <c r="J55" s="19">
        <v>604900</v>
      </c>
      <c r="K55" s="19">
        <v>356300</v>
      </c>
      <c r="L55" s="22" t="s">
        <v>1001</v>
      </c>
      <c r="M55" s="19">
        <v>358500</v>
      </c>
      <c r="N55" s="19">
        <v>64700</v>
      </c>
      <c r="O55" s="22" t="s">
        <v>989</v>
      </c>
    </row>
    <row r="56" spans="2:15" x14ac:dyDescent="0.25">
      <c r="B56" s="18" t="s">
        <v>800</v>
      </c>
      <c r="C56" s="19">
        <v>397</v>
      </c>
      <c r="D56" s="19">
        <v>108600</v>
      </c>
      <c r="E56" s="19">
        <v>91200</v>
      </c>
      <c r="F56" s="22" t="s">
        <v>965</v>
      </c>
      <c r="G56" s="19">
        <v>86500</v>
      </c>
      <c r="H56" s="19">
        <v>73500</v>
      </c>
      <c r="I56" s="22" t="s">
        <v>964</v>
      </c>
      <c r="J56" s="19">
        <v>695300</v>
      </c>
      <c r="K56" s="19">
        <v>301000</v>
      </c>
      <c r="L56" s="22" t="s">
        <v>993</v>
      </c>
      <c r="M56" s="19">
        <v>375500</v>
      </c>
      <c r="N56" s="19">
        <v>74600</v>
      </c>
      <c r="O56" s="22" t="s">
        <v>998</v>
      </c>
    </row>
    <row r="57" spans="2:15" x14ac:dyDescent="0.25">
      <c r="B57" s="18" t="s">
        <v>801</v>
      </c>
      <c r="C57" s="19">
        <v>1261</v>
      </c>
      <c r="D57" s="19">
        <v>113400</v>
      </c>
      <c r="E57" s="19">
        <v>86600</v>
      </c>
      <c r="F57" s="22" t="s">
        <v>973</v>
      </c>
      <c r="G57" s="19">
        <v>90100</v>
      </c>
      <c r="H57" s="19">
        <v>69500</v>
      </c>
      <c r="I57" s="22" t="s">
        <v>970</v>
      </c>
      <c r="J57" s="19">
        <v>659200</v>
      </c>
      <c r="K57" s="19">
        <v>352200</v>
      </c>
      <c r="L57" s="22" t="s">
        <v>1000</v>
      </c>
      <c r="M57" s="19">
        <v>348700</v>
      </c>
      <c r="N57" s="19">
        <v>57100</v>
      </c>
      <c r="O57" s="22" t="s">
        <v>998</v>
      </c>
    </row>
    <row r="58" spans="2:15" x14ac:dyDescent="0.25">
      <c r="B58" s="18" t="s">
        <v>802</v>
      </c>
      <c r="C58" s="19">
        <v>1693</v>
      </c>
      <c r="D58" s="19">
        <v>89100</v>
      </c>
      <c r="E58" s="19">
        <v>75500</v>
      </c>
      <c r="F58" s="22" t="s">
        <v>966</v>
      </c>
      <c r="G58" s="19">
        <v>69800</v>
      </c>
      <c r="H58" s="19">
        <v>59000</v>
      </c>
      <c r="I58" s="22" t="s">
        <v>971</v>
      </c>
      <c r="J58" s="19">
        <v>488400</v>
      </c>
      <c r="K58" s="19">
        <v>207400</v>
      </c>
      <c r="L58" s="22" t="s">
        <v>993</v>
      </c>
      <c r="M58" s="19">
        <v>265600</v>
      </c>
      <c r="N58" s="19">
        <v>36300</v>
      </c>
      <c r="O58" s="22" t="s">
        <v>1004</v>
      </c>
    </row>
    <row r="59" spans="2:15" x14ac:dyDescent="0.25">
      <c r="B59" s="18" t="s">
        <v>803</v>
      </c>
      <c r="C59" s="19">
        <v>1242</v>
      </c>
      <c r="D59" s="19">
        <v>118300</v>
      </c>
      <c r="E59" s="19">
        <v>87500</v>
      </c>
      <c r="F59" s="22" t="s">
        <v>973</v>
      </c>
      <c r="G59" s="19">
        <v>94600</v>
      </c>
      <c r="H59" s="19">
        <v>69600</v>
      </c>
      <c r="I59" s="22" t="s">
        <v>970</v>
      </c>
      <c r="J59" s="19">
        <v>977400</v>
      </c>
      <c r="K59" s="19">
        <v>356300</v>
      </c>
      <c r="L59" s="22" t="s">
        <v>987</v>
      </c>
      <c r="M59" s="19">
        <v>654200</v>
      </c>
      <c r="N59" s="19">
        <v>97200</v>
      </c>
      <c r="O59" s="22" t="s">
        <v>1011</v>
      </c>
    </row>
    <row r="60" spans="2:15" x14ac:dyDescent="0.25">
      <c r="B60" s="18" t="s">
        <v>804</v>
      </c>
      <c r="C60" s="19">
        <v>1500</v>
      </c>
      <c r="D60" s="19">
        <v>150100</v>
      </c>
      <c r="E60" s="19">
        <v>92600</v>
      </c>
      <c r="F60" s="22" t="s">
        <v>974</v>
      </c>
      <c r="G60" s="19">
        <v>120200</v>
      </c>
      <c r="H60" s="19">
        <v>72100</v>
      </c>
      <c r="I60" s="22" t="s">
        <v>983</v>
      </c>
      <c r="J60" s="19">
        <v>1515700</v>
      </c>
      <c r="K60" s="19">
        <v>497100</v>
      </c>
      <c r="L60" s="22" t="s">
        <v>1002</v>
      </c>
      <c r="M60" s="19">
        <v>1032300</v>
      </c>
      <c r="N60" s="19">
        <v>141700</v>
      </c>
      <c r="O60" s="22" t="s">
        <v>1010</v>
      </c>
    </row>
    <row r="61" spans="2:15" x14ac:dyDescent="0.25">
      <c r="B61" s="18" t="s">
        <v>805</v>
      </c>
      <c r="C61" s="19">
        <v>2568</v>
      </c>
      <c r="D61" s="19">
        <v>93400</v>
      </c>
      <c r="E61" s="19">
        <v>73200</v>
      </c>
      <c r="F61" s="22" t="s">
        <v>963</v>
      </c>
      <c r="G61" s="19">
        <v>73800</v>
      </c>
      <c r="H61" s="19">
        <v>58500</v>
      </c>
      <c r="I61" s="22" t="s">
        <v>969</v>
      </c>
      <c r="J61" s="19">
        <v>536700</v>
      </c>
      <c r="K61" s="19">
        <v>102300</v>
      </c>
      <c r="L61" s="22" t="s">
        <v>1002</v>
      </c>
      <c r="M61" s="19">
        <v>328800</v>
      </c>
      <c r="N61" s="19">
        <v>38100</v>
      </c>
      <c r="O61" s="22" t="s">
        <v>1010</v>
      </c>
    </row>
    <row r="62" spans="2:15" x14ac:dyDescent="0.25">
      <c r="B62" s="18" t="s">
        <v>806</v>
      </c>
      <c r="C62" s="19">
        <v>1742</v>
      </c>
      <c r="D62" s="19">
        <v>89200</v>
      </c>
      <c r="E62" s="19">
        <v>74600</v>
      </c>
      <c r="F62" s="22" t="s">
        <v>965</v>
      </c>
      <c r="G62" s="19">
        <v>69000</v>
      </c>
      <c r="H62" s="19">
        <v>57700</v>
      </c>
      <c r="I62" s="22" t="s">
        <v>962</v>
      </c>
      <c r="J62" s="19">
        <v>516500</v>
      </c>
      <c r="K62" s="19">
        <v>240300</v>
      </c>
      <c r="L62" s="22" t="s">
        <v>999</v>
      </c>
      <c r="M62" s="19">
        <v>274100</v>
      </c>
      <c r="N62" s="19">
        <v>52800</v>
      </c>
      <c r="O62" s="22" t="s">
        <v>998</v>
      </c>
    </row>
    <row r="63" spans="2:15" x14ac:dyDescent="0.25">
      <c r="B63" s="18" t="s">
        <v>807</v>
      </c>
      <c r="C63" s="19">
        <v>813</v>
      </c>
      <c r="D63" s="19">
        <v>84200</v>
      </c>
      <c r="E63" s="19">
        <v>70700</v>
      </c>
      <c r="F63" s="22" t="s">
        <v>971</v>
      </c>
      <c r="G63" s="19">
        <v>65500</v>
      </c>
      <c r="H63" s="19">
        <v>55100</v>
      </c>
      <c r="I63" s="22" t="s">
        <v>963</v>
      </c>
      <c r="J63" s="19">
        <v>492400</v>
      </c>
      <c r="K63" s="19">
        <v>283000</v>
      </c>
      <c r="L63" s="22" t="s">
        <v>1000</v>
      </c>
      <c r="M63" s="19">
        <v>264600</v>
      </c>
      <c r="N63" s="19">
        <v>37100</v>
      </c>
      <c r="O63" s="22" t="s">
        <v>989</v>
      </c>
    </row>
    <row r="64" spans="2:15" x14ac:dyDescent="0.25">
      <c r="B64" s="18" t="s">
        <v>808</v>
      </c>
      <c r="C64" s="19">
        <v>284</v>
      </c>
      <c r="D64" s="19">
        <v>87600</v>
      </c>
      <c r="E64" s="19">
        <v>72000</v>
      </c>
      <c r="F64" s="22" t="s">
        <v>966</v>
      </c>
      <c r="G64" s="19">
        <v>67600</v>
      </c>
      <c r="H64" s="19">
        <v>54800</v>
      </c>
      <c r="I64" s="22" t="s">
        <v>962</v>
      </c>
      <c r="J64" s="19">
        <v>454000</v>
      </c>
      <c r="K64" s="19">
        <v>347200</v>
      </c>
      <c r="L64" s="22" t="s">
        <v>982</v>
      </c>
      <c r="M64" s="19">
        <v>210100</v>
      </c>
      <c r="N64" s="19">
        <v>37300</v>
      </c>
      <c r="O64" s="22" t="s">
        <v>1013</v>
      </c>
    </row>
    <row r="65" spans="2:15" x14ac:dyDescent="0.25">
      <c r="B65" s="18" t="s">
        <v>809</v>
      </c>
      <c r="C65" s="19">
        <v>913</v>
      </c>
      <c r="D65" s="19">
        <v>103700</v>
      </c>
      <c r="E65" s="19">
        <v>85000</v>
      </c>
      <c r="F65" s="22" t="s">
        <v>965</v>
      </c>
      <c r="G65" s="19">
        <v>81500</v>
      </c>
      <c r="H65" s="19">
        <v>68600</v>
      </c>
      <c r="I65" s="22" t="s">
        <v>962</v>
      </c>
      <c r="J65" s="19">
        <v>695000</v>
      </c>
      <c r="K65" s="19">
        <v>285500</v>
      </c>
      <c r="L65" s="22" t="s">
        <v>992</v>
      </c>
      <c r="M65" s="19">
        <v>405000</v>
      </c>
      <c r="N65" s="19">
        <v>67300</v>
      </c>
      <c r="O65" s="22" t="s">
        <v>1004</v>
      </c>
    </row>
    <row r="66" spans="2:15" x14ac:dyDescent="0.25">
      <c r="B66" s="18" t="s">
        <v>810</v>
      </c>
      <c r="C66" s="19">
        <v>4300</v>
      </c>
      <c r="D66" s="19">
        <v>80500</v>
      </c>
      <c r="E66" s="19">
        <v>69800</v>
      </c>
      <c r="F66" s="22" t="s">
        <v>967</v>
      </c>
      <c r="G66" s="19">
        <v>63400</v>
      </c>
      <c r="H66" s="19">
        <v>54900</v>
      </c>
      <c r="I66" s="22" t="s">
        <v>965</v>
      </c>
      <c r="J66" s="19">
        <v>396500</v>
      </c>
      <c r="K66" s="19">
        <v>94700</v>
      </c>
      <c r="L66" s="22" t="s">
        <v>990</v>
      </c>
      <c r="M66" s="19">
        <v>223100</v>
      </c>
      <c r="N66" s="19">
        <v>27900</v>
      </c>
      <c r="O66" s="22" t="s">
        <v>1011</v>
      </c>
    </row>
    <row r="67" spans="2:15" x14ac:dyDescent="0.25">
      <c r="B67" s="18" t="s">
        <v>811</v>
      </c>
      <c r="C67" s="19">
        <v>2234</v>
      </c>
      <c r="D67" s="19">
        <v>115700</v>
      </c>
      <c r="E67" s="19">
        <v>80800</v>
      </c>
      <c r="F67" s="22" t="s">
        <v>975</v>
      </c>
      <c r="G67" s="19">
        <v>94200</v>
      </c>
      <c r="H67" s="19">
        <v>65500</v>
      </c>
      <c r="I67" s="22" t="s">
        <v>984</v>
      </c>
      <c r="J67" s="19">
        <v>969600</v>
      </c>
      <c r="K67" s="19">
        <v>224600</v>
      </c>
      <c r="L67" s="22" t="s">
        <v>998</v>
      </c>
      <c r="M67" s="19">
        <v>686800</v>
      </c>
      <c r="N67" s="19">
        <v>102000</v>
      </c>
      <c r="O67" s="22" t="s">
        <v>1012</v>
      </c>
    </row>
    <row r="68" spans="2:15" x14ac:dyDescent="0.25">
      <c r="B68" s="18" t="s">
        <v>812</v>
      </c>
      <c r="C68" s="19">
        <v>9245</v>
      </c>
      <c r="D68" s="19">
        <v>78700</v>
      </c>
      <c r="E68" s="19">
        <v>64200</v>
      </c>
      <c r="F68" s="22" t="s">
        <v>962</v>
      </c>
      <c r="G68" s="19">
        <v>61800</v>
      </c>
      <c r="H68" s="19">
        <v>51200</v>
      </c>
      <c r="I68" s="22" t="s">
        <v>963</v>
      </c>
      <c r="J68" s="19">
        <v>431300</v>
      </c>
      <c r="K68" s="19">
        <v>79800</v>
      </c>
      <c r="L68" s="22" t="s">
        <v>988</v>
      </c>
      <c r="M68" s="19">
        <v>253000</v>
      </c>
      <c r="N68" s="19">
        <v>27500</v>
      </c>
      <c r="O68" s="22" t="s">
        <v>1010</v>
      </c>
    </row>
    <row r="69" spans="2:15" x14ac:dyDescent="0.25">
      <c r="B69" s="18" t="s">
        <v>813</v>
      </c>
      <c r="C69" s="19">
        <v>2725</v>
      </c>
      <c r="D69" s="19">
        <v>102500</v>
      </c>
      <c r="E69" s="19">
        <v>79400</v>
      </c>
      <c r="F69" s="22" t="s">
        <v>963</v>
      </c>
      <c r="G69" s="19">
        <v>82700</v>
      </c>
      <c r="H69" s="19">
        <v>64500</v>
      </c>
      <c r="I69" s="22" t="s">
        <v>969</v>
      </c>
      <c r="J69" s="19">
        <v>685700</v>
      </c>
      <c r="K69" s="19">
        <v>199400</v>
      </c>
      <c r="L69" s="22" t="s">
        <v>987</v>
      </c>
      <c r="M69" s="19">
        <v>434600</v>
      </c>
      <c r="N69" s="19">
        <v>57800</v>
      </c>
      <c r="O69" s="22" t="s">
        <v>1011</v>
      </c>
    </row>
    <row r="70" spans="2:15" x14ac:dyDescent="0.25">
      <c r="B70" s="27" t="s">
        <v>814</v>
      </c>
      <c r="C70" s="28">
        <v>29306</v>
      </c>
      <c r="D70" s="28">
        <v>86100</v>
      </c>
      <c r="E70" s="28">
        <v>71800</v>
      </c>
      <c r="F70" s="29" t="s">
        <v>971</v>
      </c>
      <c r="G70" s="28">
        <v>67700</v>
      </c>
      <c r="H70" s="28">
        <v>57000</v>
      </c>
      <c r="I70" s="29" t="s">
        <v>964</v>
      </c>
      <c r="J70" s="28">
        <v>514200</v>
      </c>
      <c r="K70" s="28">
        <v>166000</v>
      </c>
      <c r="L70" s="29" t="s">
        <v>990</v>
      </c>
      <c r="M70" s="28">
        <v>326300</v>
      </c>
      <c r="N70" s="28">
        <v>51100</v>
      </c>
      <c r="O70" s="29" t="s">
        <v>1004</v>
      </c>
    </row>
    <row r="71" spans="2:15" x14ac:dyDescent="0.25">
      <c r="B71" s="18" t="s">
        <v>815</v>
      </c>
      <c r="C71" s="19">
        <v>995</v>
      </c>
      <c r="D71" s="19">
        <v>97600</v>
      </c>
      <c r="E71" s="19">
        <v>80100</v>
      </c>
      <c r="F71" s="22" t="s">
        <v>962</v>
      </c>
      <c r="G71" s="19">
        <v>76300</v>
      </c>
      <c r="H71" s="19">
        <v>63400</v>
      </c>
      <c r="I71" s="22" t="s">
        <v>968</v>
      </c>
      <c r="J71" s="19">
        <v>839700</v>
      </c>
      <c r="K71" s="19">
        <v>424100</v>
      </c>
      <c r="L71" s="22" t="s">
        <v>996</v>
      </c>
      <c r="M71" s="19">
        <v>578300</v>
      </c>
      <c r="N71" s="19">
        <v>88300</v>
      </c>
      <c r="O71" s="22" t="s">
        <v>1012</v>
      </c>
    </row>
    <row r="72" spans="2:15" x14ac:dyDescent="0.25">
      <c r="B72" s="18" t="s">
        <v>816</v>
      </c>
      <c r="C72" s="19">
        <v>2284</v>
      </c>
      <c r="D72" s="19">
        <v>81500</v>
      </c>
      <c r="E72" s="19">
        <v>71200</v>
      </c>
      <c r="F72" s="22" t="s">
        <v>967</v>
      </c>
      <c r="G72" s="19">
        <v>64600</v>
      </c>
      <c r="H72" s="19">
        <v>57900</v>
      </c>
      <c r="I72" s="22" t="s">
        <v>965</v>
      </c>
      <c r="J72" s="19">
        <v>349500</v>
      </c>
      <c r="K72" s="19">
        <v>79800</v>
      </c>
      <c r="L72" s="22" t="s">
        <v>996</v>
      </c>
      <c r="M72" s="19">
        <v>187900</v>
      </c>
      <c r="N72" s="19">
        <v>16200</v>
      </c>
      <c r="O72" s="22" t="s">
        <v>1010</v>
      </c>
    </row>
    <row r="73" spans="2:15" x14ac:dyDescent="0.25">
      <c r="B73" s="18" t="s">
        <v>817</v>
      </c>
      <c r="C73" s="19">
        <v>449</v>
      </c>
      <c r="D73" s="19">
        <v>96100</v>
      </c>
      <c r="E73" s="19">
        <v>75300</v>
      </c>
      <c r="F73" s="22" t="s">
        <v>971</v>
      </c>
      <c r="G73" s="19">
        <v>75000</v>
      </c>
      <c r="H73" s="19">
        <v>58300</v>
      </c>
      <c r="I73" s="22" t="s">
        <v>963</v>
      </c>
      <c r="J73" s="19">
        <v>542100</v>
      </c>
      <c r="K73" s="19">
        <v>329400</v>
      </c>
      <c r="L73" s="22" t="s">
        <v>1005</v>
      </c>
      <c r="M73" s="19">
        <v>272000</v>
      </c>
      <c r="N73" s="19">
        <v>44200</v>
      </c>
      <c r="O73" s="22" t="s">
        <v>1003</v>
      </c>
    </row>
    <row r="74" spans="2:15" x14ac:dyDescent="0.25">
      <c r="B74" s="18" t="s">
        <v>818</v>
      </c>
      <c r="C74" s="19">
        <v>964</v>
      </c>
      <c r="D74" s="19">
        <v>92500</v>
      </c>
      <c r="E74" s="19">
        <v>77800</v>
      </c>
      <c r="F74" s="22" t="s">
        <v>971</v>
      </c>
      <c r="G74" s="19">
        <v>72300</v>
      </c>
      <c r="H74" s="19">
        <v>61600</v>
      </c>
      <c r="I74" s="22" t="s">
        <v>964</v>
      </c>
      <c r="J74" s="19">
        <v>688200</v>
      </c>
      <c r="K74" s="19">
        <v>369600</v>
      </c>
      <c r="L74" s="22" t="s">
        <v>999</v>
      </c>
      <c r="M74" s="19">
        <v>432500</v>
      </c>
      <c r="N74" s="19">
        <v>90900</v>
      </c>
      <c r="O74" s="22" t="s">
        <v>998</v>
      </c>
    </row>
    <row r="75" spans="2:15" x14ac:dyDescent="0.25">
      <c r="B75" s="18" t="s">
        <v>819</v>
      </c>
      <c r="C75" s="19">
        <v>7617</v>
      </c>
      <c r="D75" s="19">
        <v>83700</v>
      </c>
      <c r="E75" s="19">
        <v>68200</v>
      </c>
      <c r="F75" s="22" t="s">
        <v>962</v>
      </c>
      <c r="G75" s="19">
        <v>66600</v>
      </c>
      <c r="H75" s="19">
        <v>55200</v>
      </c>
      <c r="I75" s="22" t="s">
        <v>963</v>
      </c>
      <c r="J75" s="19">
        <v>483400</v>
      </c>
      <c r="K75" s="19">
        <v>102000</v>
      </c>
      <c r="L75" s="22" t="s">
        <v>1002</v>
      </c>
      <c r="M75" s="19">
        <v>337800</v>
      </c>
      <c r="N75" s="19">
        <v>50000</v>
      </c>
      <c r="O75" s="22" t="s">
        <v>1011</v>
      </c>
    </row>
    <row r="76" spans="2:15" x14ac:dyDescent="0.25">
      <c r="B76" s="18" t="s">
        <v>820</v>
      </c>
      <c r="C76" s="19">
        <v>258</v>
      </c>
      <c r="D76" s="19">
        <v>117900</v>
      </c>
      <c r="E76" s="19">
        <v>84700</v>
      </c>
      <c r="F76" s="22" t="s">
        <v>969</v>
      </c>
      <c r="G76" s="19">
        <v>89600</v>
      </c>
      <c r="H76" s="19">
        <v>67000</v>
      </c>
      <c r="I76" s="22" t="s">
        <v>973</v>
      </c>
      <c r="J76" s="19">
        <v>1006700</v>
      </c>
      <c r="K76" s="19">
        <v>470900</v>
      </c>
      <c r="L76" s="22" t="s">
        <v>994</v>
      </c>
      <c r="M76" s="19">
        <v>600600</v>
      </c>
      <c r="N76" s="19">
        <v>122100</v>
      </c>
      <c r="O76" s="22" t="s">
        <v>998</v>
      </c>
    </row>
    <row r="77" spans="2:15" x14ac:dyDescent="0.25">
      <c r="B77" s="18" t="s">
        <v>821</v>
      </c>
      <c r="C77" s="19">
        <v>2151</v>
      </c>
      <c r="D77" s="19">
        <v>90100</v>
      </c>
      <c r="E77" s="19">
        <v>75600</v>
      </c>
      <c r="F77" s="22" t="s">
        <v>966</v>
      </c>
      <c r="G77" s="19">
        <v>70500</v>
      </c>
      <c r="H77" s="19">
        <v>59600</v>
      </c>
      <c r="I77" s="22" t="s">
        <v>971</v>
      </c>
      <c r="J77" s="19">
        <v>520100</v>
      </c>
      <c r="K77" s="19">
        <v>210300</v>
      </c>
      <c r="L77" s="22" t="s">
        <v>994</v>
      </c>
      <c r="M77" s="19">
        <v>313100</v>
      </c>
      <c r="N77" s="19">
        <v>48900</v>
      </c>
      <c r="O77" s="22" t="s">
        <v>1003</v>
      </c>
    </row>
    <row r="78" spans="2:15" x14ac:dyDescent="0.25">
      <c r="B78" s="18" t="s">
        <v>822</v>
      </c>
      <c r="C78" s="19">
        <v>1954</v>
      </c>
      <c r="D78" s="19">
        <v>85800</v>
      </c>
      <c r="E78" s="19">
        <v>72400</v>
      </c>
      <c r="F78" s="22" t="s">
        <v>965</v>
      </c>
      <c r="G78" s="19">
        <v>67100</v>
      </c>
      <c r="H78" s="19">
        <v>57100</v>
      </c>
      <c r="I78" s="22" t="s">
        <v>971</v>
      </c>
      <c r="J78" s="19">
        <v>508200</v>
      </c>
      <c r="K78" s="19">
        <v>200200</v>
      </c>
      <c r="L78" s="22" t="s">
        <v>994</v>
      </c>
      <c r="M78" s="19">
        <v>302700</v>
      </c>
      <c r="N78" s="19">
        <v>53400</v>
      </c>
      <c r="O78" s="22" t="s">
        <v>998</v>
      </c>
    </row>
    <row r="79" spans="2:15" x14ac:dyDescent="0.25">
      <c r="B79" s="18" t="s">
        <v>823</v>
      </c>
      <c r="C79" s="19">
        <v>195</v>
      </c>
      <c r="D79" s="19">
        <v>93800</v>
      </c>
      <c r="E79" s="19">
        <v>74300</v>
      </c>
      <c r="F79" s="22" t="s">
        <v>964</v>
      </c>
      <c r="G79" s="19">
        <v>74600</v>
      </c>
      <c r="H79" s="19">
        <v>57800</v>
      </c>
      <c r="I79" s="22" t="s">
        <v>968</v>
      </c>
      <c r="J79" s="19">
        <v>712100</v>
      </c>
      <c r="K79" s="19">
        <v>375500</v>
      </c>
      <c r="L79" s="22" t="s">
        <v>996</v>
      </c>
      <c r="M79" s="19">
        <v>486900</v>
      </c>
      <c r="N79" s="19">
        <v>71300</v>
      </c>
      <c r="O79" s="22" t="s">
        <v>1014</v>
      </c>
    </row>
    <row r="80" spans="2:15" x14ac:dyDescent="0.25">
      <c r="B80" s="18" t="s">
        <v>824</v>
      </c>
      <c r="C80" s="19">
        <v>226</v>
      </c>
      <c r="D80" s="19">
        <v>92700</v>
      </c>
      <c r="E80" s="19">
        <v>78800</v>
      </c>
      <c r="F80" s="22" t="s">
        <v>965</v>
      </c>
      <c r="G80" s="19">
        <v>73200</v>
      </c>
      <c r="H80" s="19">
        <v>62600</v>
      </c>
      <c r="I80" s="22" t="s">
        <v>964</v>
      </c>
      <c r="J80" s="19">
        <v>661800</v>
      </c>
      <c r="K80" s="19">
        <v>528500</v>
      </c>
      <c r="L80" s="22" t="s">
        <v>1006</v>
      </c>
      <c r="M80" s="19">
        <v>359200</v>
      </c>
      <c r="N80" s="19">
        <v>138400</v>
      </c>
      <c r="O80" s="22" t="s">
        <v>999</v>
      </c>
    </row>
    <row r="81" spans="2:15" x14ac:dyDescent="0.25">
      <c r="B81" s="18" t="s">
        <v>825</v>
      </c>
      <c r="C81" s="19">
        <v>628</v>
      </c>
      <c r="D81" s="19">
        <v>90300</v>
      </c>
      <c r="E81" s="19">
        <v>77900</v>
      </c>
      <c r="F81" s="22" t="s">
        <v>976</v>
      </c>
      <c r="G81" s="19">
        <v>71700</v>
      </c>
      <c r="H81" s="19">
        <v>60900</v>
      </c>
      <c r="I81" s="22" t="s">
        <v>966</v>
      </c>
      <c r="J81" s="19">
        <v>437700</v>
      </c>
      <c r="K81" s="19">
        <v>186900</v>
      </c>
      <c r="L81" s="22" t="s">
        <v>999</v>
      </c>
      <c r="M81" s="19">
        <v>256800</v>
      </c>
      <c r="N81" s="19">
        <v>48600</v>
      </c>
      <c r="O81" s="22" t="s">
        <v>998</v>
      </c>
    </row>
    <row r="82" spans="2:15" x14ac:dyDescent="0.25">
      <c r="B82" s="18" t="s">
        <v>826</v>
      </c>
      <c r="C82" s="19">
        <v>755</v>
      </c>
      <c r="D82" s="19">
        <v>92100</v>
      </c>
      <c r="E82" s="19">
        <v>76700</v>
      </c>
      <c r="F82" s="22" t="s">
        <v>967</v>
      </c>
      <c r="G82" s="19">
        <v>72400</v>
      </c>
      <c r="H82" s="19">
        <v>61500</v>
      </c>
      <c r="I82" s="22" t="s">
        <v>966</v>
      </c>
      <c r="J82" s="19">
        <v>612700</v>
      </c>
      <c r="K82" s="19">
        <v>376200</v>
      </c>
      <c r="L82" s="22" t="s">
        <v>1005</v>
      </c>
      <c r="M82" s="19">
        <v>372500</v>
      </c>
      <c r="N82" s="19">
        <v>76400</v>
      </c>
      <c r="O82" s="22" t="s">
        <v>1002</v>
      </c>
    </row>
    <row r="83" spans="2:15" x14ac:dyDescent="0.25">
      <c r="B83" s="18" t="s">
        <v>827</v>
      </c>
      <c r="C83" s="19">
        <v>808</v>
      </c>
      <c r="D83" s="19">
        <v>87700</v>
      </c>
      <c r="E83" s="19">
        <v>74000</v>
      </c>
      <c r="F83" s="22" t="s">
        <v>965</v>
      </c>
      <c r="G83" s="19">
        <v>69400</v>
      </c>
      <c r="H83" s="19">
        <v>59100</v>
      </c>
      <c r="I83" s="22" t="s">
        <v>962</v>
      </c>
      <c r="J83" s="19">
        <v>624500</v>
      </c>
      <c r="K83" s="19">
        <v>316000</v>
      </c>
      <c r="L83" s="22" t="s">
        <v>993</v>
      </c>
      <c r="M83" s="19">
        <v>409700</v>
      </c>
      <c r="N83" s="19">
        <v>63600</v>
      </c>
      <c r="O83" s="22" t="s">
        <v>1004</v>
      </c>
    </row>
    <row r="84" spans="2:15" x14ac:dyDescent="0.25">
      <c r="B84" s="18" t="s">
        <v>828</v>
      </c>
      <c r="C84" s="19">
        <v>474</v>
      </c>
      <c r="D84" s="19">
        <v>92500</v>
      </c>
      <c r="E84" s="19">
        <v>79100</v>
      </c>
      <c r="F84" s="22" t="s">
        <v>965</v>
      </c>
      <c r="G84" s="19">
        <v>70600</v>
      </c>
      <c r="H84" s="19">
        <v>61000</v>
      </c>
      <c r="I84" s="22" t="s">
        <v>962</v>
      </c>
      <c r="J84" s="19">
        <v>582700</v>
      </c>
      <c r="K84" s="19">
        <v>460500</v>
      </c>
      <c r="L84" s="22" t="s">
        <v>982</v>
      </c>
      <c r="M84" s="19">
        <v>317600</v>
      </c>
      <c r="N84" s="19">
        <v>84600</v>
      </c>
      <c r="O84" s="22" t="s">
        <v>987</v>
      </c>
    </row>
    <row r="85" spans="2:15" x14ac:dyDescent="0.25">
      <c r="B85" s="18" t="s">
        <v>829</v>
      </c>
      <c r="C85" s="19">
        <v>1419</v>
      </c>
      <c r="D85" s="19">
        <v>85200</v>
      </c>
      <c r="E85" s="19">
        <v>68600</v>
      </c>
      <c r="F85" s="22" t="s">
        <v>964</v>
      </c>
      <c r="G85" s="19">
        <v>65500</v>
      </c>
      <c r="H85" s="19">
        <v>53200</v>
      </c>
      <c r="I85" s="22" t="s">
        <v>968</v>
      </c>
      <c r="J85" s="19">
        <v>629500</v>
      </c>
      <c r="K85" s="19">
        <v>274800</v>
      </c>
      <c r="L85" s="22" t="s">
        <v>994</v>
      </c>
      <c r="M85" s="19">
        <v>412700</v>
      </c>
      <c r="N85" s="19">
        <v>60600</v>
      </c>
      <c r="O85" s="22" t="s">
        <v>1004</v>
      </c>
    </row>
    <row r="86" spans="2:15" x14ac:dyDescent="0.25">
      <c r="B86" s="18" t="s">
        <v>830</v>
      </c>
      <c r="C86" s="19">
        <v>514</v>
      </c>
      <c r="D86" s="19">
        <v>87500</v>
      </c>
      <c r="E86" s="19">
        <v>74300</v>
      </c>
      <c r="F86" s="22" t="s">
        <v>967</v>
      </c>
      <c r="G86" s="19">
        <v>68400</v>
      </c>
      <c r="H86" s="19">
        <v>57100</v>
      </c>
      <c r="I86" s="22" t="s">
        <v>965</v>
      </c>
      <c r="J86" s="19">
        <v>617600</v>
      </c>
      <c r="K86" s="19">
        <v>477600</v>
      </c>
      <c r="L86" s="22" t="s">
        <v>1007</v>
      </c>
      <c r="M86" s="19">
        <v>369600</v>
      </c>
      <c r="N86" s="19">
        <v>103200</v>
      </c>
      <c r="O86" s="22" t="s">
        <v>996</v>
      </c>
    </row>
    <row r="87" spans="2:15" x14ac:dyDescent="0.25">
      <c r="B87" s="18" t="s">
        <v>831</v>
      </c>
      <c r="C87" s="19">
        <v>885</v>
      </c>
      <c r="D87" s="19">
        <v>82700</v>
      </c>
      <c r="E87" s="19">
        <v>71900</v>
      </c>
      <c r="F87" s="22" t="s">
        <v>971</v>
      </c>
      <c r="G87" s="19">
        <v>64600</v>
      </c>
      <c r="H87" s="19">
        <v>55100</v>
      </c>
      <c r="I87" s="22" t="s">
        <v>964</v>
      </c>
      <c r="J87" s="19">
        <v>468800</v>
      </c>
      <c r="K87" s="19">
        <v>187400</v>
      </c>
      <c r="L87" s="22" t="s">
        <v>994</v>
      </c>
      <c r="M87" s="19">
        <v>273300</v>
      </c>
      <c r="N87" s="19">
        <v>42900</v>
      </c>
      <c r="O87" s="22" t="s">
        <v>1004</v>
      </c>
    </row>
    <row r="88" spans="2:15" x14ac:dyDescent="0.25">
      <c r="B88" s="18" t="s">
        <v>832</v>
      </c>
      <c r="C88" s="19">
        <v>1219</v>
      </c>
      <c r="D88" s="19">
        <v>88300</v>
      </c>
      <c r="E88" s="19">
        <v>77400</v>
      </c>
      <c r="F88" s="22" t="s">
        <v>967</v>
      </c>
      <c r="G88" s="19">
        <v>70000</v>
      </c>
      <c r="H88" s="19">
        <v>61500</v>
      </c>
      <c r="I88" s="22" t="s">
        <v>966</v>
      </c>
      <c r="J88" s="19">
        <v>506600</v>
      </c>
      <c r="K88" s="19">
        <v>269600</v>
      </c>
      <c r="L88" s="22" t="s">
        <v>1000</v>
      </c>
      <c r="M88" s="19">
        <v>297100</v>
      </c>
      <c r="N88" s="19">
        <v>64300</v>
      </c>
      <c r="O88" s="22" t="s">
        <v>1002</v>
      </c>
    </row>
    <row r="89" spans="2:15" x14ac:dyDescent="0.25">
      <c r="B89" s="18" t="s">
        <v>833</v>
      </c>
      <c r="C89" s="19">
        <v>925</v>
      </c>
      <c r="D89" s="19">
        <v>86800</v>
      </c>
      <c r="E89" s="19">
        <v>74600</v>
      </c>
      <c r="F89" s="22" t="s">
        <v>965</v>
      </c>
      <c r="G89" s="19">
        <v>66600</v>
      </c>
      <c r="H89" s="19">
        <v>57100</v>
      </c>
      <c r="I89" s="22" t="s">
        <v>962</v>
      </c>
      <c r="J89" s="19">
        <v>548000</v>
      </c>
      <c r="K89" s="19">
        <v>347400</v>
      </c>
      <c r="L89" s="22" t="s">
        <v>1001</v>
      </c>
      <c r="M89" s="19">
        <v>291800</v>
      </c>
      <c r="N89" s="19">
        <v>52800</v>
      </c>
      <c r="O89" s="22" t="s">
        <v>1013</v>
      </c>
    </row>
    <row r="90" spans="2:15" x14ac:dyDescent="0.25">
      <c r="B90" s="18" t="s">
        <v>834</v>
      </c>
      <c r="C90" s="19">
        <v>4586</v>
      </c>
      <c r="D90" s="19">
        <v>81100</v>
      </c>
      <c r="E90" s="19">
        <v>67200</v>
      </c>
      <c r="F90" s="22" t="s">
        <v>964</v>
      </c>
      <c r="G90" s="19">
        <v>63500</v>
      </c>
      <c r="H90" s="19">
        <v>53400</v>
      </c>
      <c r="I90" s="22" t="s">
        <v>968</v>
      </c>
      <c r="J90" s="19">
        <v>418000</v>
      </c>
      <c r="K90" s="19">
        <v>80000</v>
      </c>
      <c r="L90" s="22" t="s">
        <v>997</v>
      </c>
      <c r="M90" s="19">
        <v>278500</v>
      </c>
      <c r="N90" s="19">
        <v>45600</v>
      </c>
      <c r="O90" s="22" t="s">
        <v>1004</v>
      </c>
    </row>
    <row r="91" spans="2:15" x14ac:dyDescent="0.25">
      <c r="B91" s="27" t="s">
        <v>835</v>
      </c>
      <c r="C91" s="28">
        <v>25022</v>
      </c>
      <c r="D91" s="28">
        <v>77100</v>
      </c>
      <c r="E91" s="28">
        <v>64900</v>
      </c>
      <c r="F91" s="29" t="s">
        <v>966</v>
      </c>
      <c r="G91" s="28">
        <v>59900</v>
      </c>
      <c r="H91" s="28">
        <v>50800</v>
      </c>
      <c r="I91" s="29" t="s">
        <v>962</v>
      </c>
      <c r="J91" s="28">
        <v>450700</v>
      </c>
      <c r="K91" s="28">
        <v>151400</v>
      </c>
      <c r="L91" s="29" t="s">
        <v>996</v>
      </c>
      <c r="M91" s="28">
        <v>266400</v>
      </c>
      <c r="N91" s="28">
        <v>35800</v>
      </c>
      <c r="O91" s="29" t="s">
        <v>1003</v>
      </c>
    </row>
    <row r="92" spans="2:15" x14ac:dyDescent="0.25">
      <c r="B92" s="18" t="s">
        <v>836</v>
      </c>
      <c r="C92" s="19">
        <v>2049</v>
      </c>
      <c r="D92" s="19">
        <v>93400</v>
      </c>
      <c r="E92" s="19">
        <v>71400</v>
      </c>
      <c r="F92" s="22" t="s">
        <v>964</v>
      </c>
      <c r="G92" s="19">
        <v>72400</v>
      </c>
      <c r="H92" s="19">
        <v>55600</v>
      </c>
      <c r="I92" s="22" t="s">
        <v>969</v>
      </c>
      <c r="J92" s="19">
        <v>668500</v>
      </c>
      <c r="K92" s="19">
        <v>304400</v>
      </c>
      <c r="L92" s="22" t="s">
        <v>994</v>
      </c>
      <c r="M92" s="19">
        <v>397100</v>
      </c>
      <c r="N92" s="19">
        <v>59500</v>
      </c>
      <c r="O92" s="22" t="s">
        <v>1003</v>
      </c>
    </row>
    <row r="93" spans="2:15" x14ac:dyDescent="0.25">
      <c r="B93" s="18" t="s">
        <v>837</v>
      </c>
      <c r="C93" s="19">
        <v>838</v>
      </c>
      <c r="D93" s="19">
        <v>94700</v>
      </c>
      <c r="E93" s="19">
        <v>77400</v>
      </c>
      <c r="F93" s="22" t="s">
        <v>971</v>
      </c>
      <c r="G93" s="19">
        <v>75600</v>
      </c>
      <c r="H93" s="19">
        <v>61300</v>
      </c>
      <c r="I93" s="22" t="s">
        <v>964</v>
      </c>
      <c r="J93" s="19">
        <v>698400</v>
      </c>
      <c r="K93" s="19">
        <v>321600</v>
      </c>
      <c r="L93" s="22" t="s">
        <v>992</v>
      </c>
      <c r="M93" s="19">
        <v>444400</v>
      </c>
      <c r="N93" s="19">
        <v>87300</v>
      </c>
      <c r="O93" s="22" t="s">
        <v>989</v>
      </c>
    </row>
    <row r="94" spans="2:15" x14ac:dyDescent="0.25">
      <c r="B94" s="18" t="s">
        <v>838</v>
      </c>
      <c r="C94" s="19">
        <v>615</v>
      </c>
      <c r="D94" s="19">
        <v>73400</v>
      </c>
      <c r="E94" s="19">
        <v>62700</v>
      </c>
      <c r="F94" s="22" t="s">
        <v>967</v>
      </c>
      <c r="G94" s="19">
        <v>57300</v>
      </c>
      <c r="H94" s="19">
        <v>49200</v>
      </c>
      <c r="I94" s="22" t="s">
        <v>965</v>
      </c>
      <c r="J94" s="19">
        <v>400600</v>
      </c>
      <c r="K94" s="19">
        <v>146700</v>
      </c>
      <c r="L94" s="22" t="s">
        <v>990</v>
      </c>
      <c r="M94" s="19">
        <v>230000</v>
      </c>
      <c r="N94" s="19">
        <v>23400</v>
      </c>
      <c r="O94" s="22" t="s">
        <v>1012</v>
      </c>
    </row>
    <row r="95" spans="2:15" x14ac:dyDescent="0.25">
      <c r="B95" s="18" t="s">
        <v>839</v>
      </c>
      <c r="C95" s="19">
        <v>702</v>
      </c>
      <c r="D95" s="19">
        <v>89000</v>
      </c>
      <c r="E95" s="19">
        <v>74900</v>
      </c>
      <c r="F95" s="22" t="s">
        <v>965</v>
      </c>
      <c r="G95" s="19">
        <v>68700</v>
      </c>
      <c r="H95" s="19">
        <v>59000</v>
      </c>
      <c r="I95" s="22" t="s">
        <v>962</v>
      </c>
      <c r="J95" s="19">
        <v>634200</v>
      </c>
      <c r="K95" s="19">
        <v>384500</v>
      </c>
      <c r="L95" s="22" t="s">
        <v>1000</v>
      </c>
      <c r="M95" s="19">
        <v>380300</v>
      </c>
      <c r="N95" s="19">
        <v>64700</v>
      </c>
      <c r="O95" s="22" t="s">
        <v>1004</v>
      </c>
    </row>
    <row r="96" spans="2:15" x14ac:dyDescent="0.25">
      <c r="B96" s="18" t="s">
        <v>840</v>
      </c>
      <c r="C96" s="19">
        <v>1241</v>
      </c>
      <c r="D96" s="19">
        <v>74600</v>
      </c>
      <c r="E96" s="19">
        <v>62900</v>
      </c>
      <c r="F96" s="22" t="s">
        <v>967</v>
      </c>
      <c r="G96" s="19">
        <v>58000</v>
      </c>
      <c r="H96" s="19">
        <v>50200</v>
      </c>
      <c r="I96" s="22" t="s">
        <v>965</v>
      </c>
      <c r="J96" s="19">
        <v>464500</v>
      </c>
      <c r="K96" s="19">
        <v>230900</v>
      </c>
      <c r="L96" s="22" t="s">
        <v>999</v>
      </c>
      <c r="M96" s="19">
        <v>277600</v>
      </c>
      <c r="N96" s="19">
        <v>36400</v>
      </c>
      <c r="O96" s="22" t="s">
        <v>989</v>
      </c>
    </row>
    <row r="97" spans="2:15" x14ac:dyDescent="0.25">
      <c r="B97" s="18" t="s">
        <v>841</v>
      </c>
      <c r="C97" s="19">
        <v>997</v>
      </c>
      <c r="D97" s="19">
        <v>78100</v>
      </c>
      <c r="E97" s="19">
        <v>67400</v>
      </c>
      <c r="F97" s="22" t="s">
        <v>977</v>
      </c>
      <c r="G97" s="19">
        <v>60200</v>
      </c>
      <c r="H97" s="19">
        <v>52000</v>
      </c>
      <c r="I97" s="22" t="s">
        <v>967</v>
      </c>
      <c r="J97" s="19">
        <v>383100</v>
      </c>
      <c r="K97" s="19">
        <v>86500</v>
      </c>
      <c r="L97" s="22" t="s">
        <v>990</v>
      </c>
      <c r="M97" s="19">
        <v>209000</v>
      </c>
      <c r="N97" s="19">
        <v>28000</v>
      </c>
      <c r="O97" s="22" t="s">
        <v>1003</v>
      </c>
    </row>
    <row r="98" spans="2:15" x14ac:dyDescent="0.25">
      <c r="B98" s="18" t="s">
        <v>842</v>
      </c>
      <c r="C98" s="19">
        <v>290</v>
      </c>
      <c r="D98" s="19">
        <v>88900</v>
      </c>
      <c r="E98" s="19">
        <v>73100</v>
      </c>
      <c r="F98" s="22" t="s">
        <v>966</v>
      </c>
      <c r="G98" s="19">
        <v>68900</v>
      </c>
      <c r="H98" s="19">
        <v>56700</v>
      </c>
      <c r="I98" s="22" t="s">
        <v>971</v>
      </c>
      <c r="J98" s="19">
        <v>602100</v>
      </c>
      <c r="K98" s="19">
        <v>349100</v>
      </c>
      <c r="L98" s="22" t="s">
        <v>999</v>
      </c>
      <c r="M98" s="19">
        <v>348400</v>
      </c>
      <c r="N98" s="19">
        <v>56800</v>
      </c>
      <c r="O98" s="22" t="s">
        <v>1011</v>
      </c>
    </row>
    <row r="99" spans="2:15" x14ac:dyDescent="0.25">
      <c r="B99" s="18" t="s">
        <v>843</v>
      </c>
      <c r="C99" s="19">
        <v>449</v>
      </c>
      <c r="D99" s="19">
        <v>81600</v>
      </c>
      <c r="E99" s="19">
        <v>69000</v>
      </c>
      <c r="F99" s="22" t="s">
        <v>971</v>
      </c>
      <c r="G99" s="19">
        <v>61900</v>
      </c>
      <c r="H99" s="19">
        <v>52800</v>
      </c>
      <c r="I99" s="22" t="s">
        <v>963</v>
      </c>
      <c r="J99" s="19">
        <v>533400</v>
      </c>
      <c r="K99" s="19">
        <v>389200</v>
      </c>
      <c r="L99" s="22" t="s">
        <v>982</v>
      </c>
      <c r="M99" s="19">
        <v>294800</v>
      </c>
      <c r="N99" s="19">
        <v>78400</v>
      </c>
      <c r="O99" s="22" t="s">
        <v>987</v>
      </c>
    </row>
    <row r="100" spans="2:15" x14ac:dyDescent="0.25">
      <c r="B100" s="18" t="s">
        <v>844</v>
      </c>
      <c r="C100" s="19">
        <v>3666</v>
      </c>
      <c r="D100" s="19">
        <v>73100</v>
      </c>
      <c r="E100" s="19">
        <v>62300</v>
      </c>
      <c r="F100" s="22" t="s">
        <v>966</v>
      </c>
      <c r="G100" s="19">
        <v>57300</v>
      </c>
      <c r="H100" s="19">
        <v>49200</v>
      </c>
      <c r="I100" s="22" t="s">
        <v>971</v>
      </c>
      <c r="J100" s="19">
        <v>398000</v>
      </c>
      <c r="K100" s="19">
        <v>83700</v>
      </c>
      <c r="L100" s="22" t="s">
        <v>988</v>
      </c>
      <c r="M100" s="19">
        <v>237700</v>
      </c>
      <c r="N100" s="19">
        <v>25200</v>
      </c>
      <c r="O100" s="22" t="s">
        <v>1012</v>
      </c>
    </row>
    <row r="101" spans="2:15" x14ac:dyDescent="0.25">
      <c r="B101" s="18" t="s">
        <v>845</v>
      </c>
      <c r="C101" s="19">
        <v>1549</v>
      </c>
      <c r="D101" s="19">
        <v>74600</v>
      </c>
      <c r="E101" s="19">
        <v>66900</v>
      </c>
      <c r="F101" s="22" t="s">
        <v>976</v>
      </c>
      <c r="G101" s="19">
        <v>57900</v>
      </c>
      <c r="H101" s="19">
        <v>51900</v>
      </c>
      <c r="I101" s="22" t="s">
        <v>966</v>
      </c>
      <c r="J101" s="19">
        <v>452500</v>
      </c>
      <c r="K101" s="19">
        <v>221900</v>
      </c>
      <c r="L101" s="22" t="s">
        <v>992</v>
      </c>
      <c r="M101" s="19">
        <v>274400</v>
      </c>
      <c r="N101" s="19">
        <v>47900</v>
      </c>
      <c r="O101" s="22" t="s">
        <v>1004</v>
      </c>
    </row>
    <row r="102" spans="2:15" x14ac:dyDescent="0.25">
      <c r="B102" s="18" t="s">
        <v>846</v>
      </c>
      <c r="C102" s="19">
        <v>5100</v>
      </c>
      <c r="D102" s="19">
        <v>68300</v>
      </c>
      <c r="E102" s="19">
        <v>57900</v>
      </c>
      <c r="F102" s="22" t="s">
        <v>965</v>
      </c>
      <c r="G102" s="19">
        <v>53300</v>
      </c>
      <c r="H102" s="19">
        <v>45900</v>
      </c>
      <c r="I102" s="22" t="s">
        <v>962</v>
      </c>
      <c r="J102" s="19">
        <v>356900</v>
      </c>
      <c r="K102" s="19">
        <v>58900</v>
      </c>
      <c r="L102" s="22" t="s">
        <v>1002</v>
      </c>
      <c r="M102" s="19">
        <v>218000</v>
      </c>
      <c r="N102" s="19">
        <v>20200</v>
      </c>
      <c r="O102" s="22" t="s">
        <v>1012</v>
      </c>
    </row>
    <row r="103" spans="2:15" x14ac:dyDescent="0.25">
      <c r="B103" s="18" t="s">
        <v>847</v>
      </c>
      <c r="C103" s="19">
        <v>499</v>
      </c>
      <c r="D103" s="19">
        <v>76600</v>
      </c>
      <c r="E103" s="19">
        <v>64800</v>
      </c>
      <c r="F103" s="22" t="s">
        <v>971</v>
      </c>
      <c r="G103" s="19">
        <v>58200</v>
      </c>
      <c r="H103" s="19">
        <v>49900</v>
      </c>
      <c r="I103" s="22" t="s">
        <v>963</v>
      </c>
      <c r="J103" s="19">
        <v>474300</v>
      </c>
      <c r="K103" s="19">
        <v>299000</v>
      </c>
      <c r="L103" s="22" t="s">
        <v>1005</v>
      </c>
      <c r="M103" s="19">
        <v>255800</v>
      </c>
      <c r="N103" s="19">
        <v>47300</v>
      </c>
      <c r="O103" s="22" t="s">
        <v>989</v>
      </c>
    </row>
    <row r="104" spans="2:15" x14ac:dyDescent="0.25">
      <c r="B104" s="18" t="s">
        <v>848</v>
      </c>
      <c r="C104" s="19">
        <v>696</v>
      </c>
      <c r="D104" s="19">
        <v>73400</v>
      </c>
      <c r="E104" s="19">
        <v>62000</v>
      </c>
      <c r="F104" s="22" t="s">
        <v>967</v>
      </c>
      <c r="G104" s="19">
        <v>55400</v>
      </c>
      <c r="H104" s="19">
        <v>47000</v>
      </c>
      <c r="I104" s="22" t="s">
        <v>962</v>
      </c>
      <c r="J104" s="19">
        <v>436100</v>
      </c>
      <c r="K104" s="19">
        <v>271600</v>
      </c>
      <c r="L104" s="22" t="s">
        <v>986</v>
      </c>
      <c r="M104" s="19">
        <v>226200</v>
      </c>
      <c r="N104" s="19">
        <v>47000</v>
      </c>
      <c r="O104" s="22" t="s">
        <v>997</v>
      </c>
    </row>
    <row r="105" spans="2:15" x14ac:dyDescent="0.25">
      <c r="B105" s="18" t="s">
        <v>849</v>
      </c>
      <c r="C105" s="19">
        <v>2689</v>
      </c>
      <c r="D105" s="19">
        <v>82900</v>
      </c>
      <c r="E105" s="19">
        <v>68700</v>
      </c>
      <c r="F105" s="22" t="s">
        <v>966</v>
      </c>
      <c r="G105" s="19">
        <v>64100</v>
      </c>
      <c r="H105" s="19">
        <v>54200</v>
      </c>
      <c r="I105" s="22" t="s">
        <v>971</v>
      </c>
      <c r="J105" s="19">
        <v>475700</v>
      </c>
      <c r="K105" s="19">
        <v>155800</v>
      </c>
      <c r="L105" s="22" t="s">
        <v>996</v>
      </c>
      <c r="M105" s="19">
        <v>290800</v>
      </c>
      <c r="N105" s="19">
        <v>54800</v>
      </c>
      <c r="O105" s="22" t="s">
        <v>989</v>
      </c>
    </row>
    <row r="106" spans="2:15" x14ac:dyDescent="0.25">
      <c r="B106" s="18" t="s">
        <v>850</v>
      </c>
      <c r="C106" s="19">
        <v>971</v>
      </c>
      <c r="D106" s="19">
        <v>76700</v>
      </c>
      <c r="E106" s="19">
        <v>65500</v>
      </c>
      <c r="F106" s="22" t="s">
        <v>976</v>
      </c>
      <c r="G106" s="19">
        <v>59400</v>
      </c>
      <c r="H106" s="19">
        <v>52100</v>
      </c>
      <c r="I106" s="22" t="s">
        <v>966</v>
      </c>
      <c r="J106" s="19">
        <v>365800</v>
      </c>
      <c r="K106" s="19">
        <v>154000</v>
      </c>
      <c r="L106" s="22" t="s">
        <v>999</v>
      </c>
      <c r="M106" s="19">
        <v>187200</v>
      </c>
      <c r="N106" s="19">
        <v>34100</v>
      </c>
      <c r="O106" s="22" t="s">
        <v>998</v>
      </c>
    </row>
    <row r="107" spans="2:15" x14ac:dyDescent="0.25">
      <c r="B107" s="18" t="s">
        <v>851</v>
      </c>
      <c r="C107" s="19">
        <v>1896</v>
      </c>
      <c r="D107" s="19">
        <v>73400</v>
      </c>
      <c r="E107" s="19">
        <v>64600</v>
      </c>
      <c r="F107" s="22" t="s">
        <v>977</v>
      </c>
      <c r="G107" s="19">
        <v>57300</v>
      </c>
      <c r="H107" s="19">
        <v>51400</v>
      </c>
      <c r="I107" s="22" t="s">
        <v>967</v>
      </c>
      <c r="J107" s="19">
        <v>375000</v>
      </c>
      <c r="K107" s="19">
        <v>126400</v>
      </c>
      <c r="L107" s="22" t="s">
        <v>992</v>
      </c>
      <c r="M107" s="19">
        <v>214400</v>
      </c>
      <c r="N107" s="19">
        <v>25500</v>
      </c>
      <c r="O107" s="22" t="s">
        <v>1004</v>
      </c>
    </row>
    <row r="108" spans="2:15" x14ac:dyDescent="0.25">
      <c r="B108" s="18" t="s">
        <v>852</v>
      </c>
      <c r="C108" s="19">
        <v>775</v>
      </c>
      <c r="D108" s="19">
        <v>77100</v>
      </c>
      <c r="E108" s="19">
        <v>66800</v>
      </c>
      <c r="F108" s="22" t="s">
        <v>967</v>
      </c>
      <c r="G108" s="19">
        <v>58900</v>
      </c>
      <c r="H108" s="19">
        <v>52600</v>
      </c>
      <c r="I108" s="22" t="s">
        <v>965</v>
      </c>
      <c r="J108" s="19">
        <v>506800</v>
      </c>
      <c r="K108" s="19">
        <v>347700</v>
      </c>
      <c r="L108" s="22" t="s">
        <v>986</v>
      </c>
      <c r="M108" s="19">
        <v>286500</v>
      </c>
      <c r="N108" s="19">
        <v>60700</v>
      </c>
      <c r="O108" s="22" t="s">
        <v>1013</v>
      </c>
    </row>
    <row r="109" spans="2:15" x14ac:dyDescent="0.25">
      <c r="B109" s="27" t="s">
        <v>853</v>
      </c>
      <c r="C109" s="28">
        <v>20517</v>
      </c>
      <c r="D109" s="28">
        <v>88700</v>
      </c>
      <c r="E109" s="28">
        <v>73900</v>
      </c>
      <c r="F109" s="29" t="s">
        <v>971</v>
      </c>
      <c r="G109" s="28">
        <v>69100</v>
      </c>
      <c r="H109" s="28">
        <v>57900</v>
      </c>
      <c r="I109" s="29" t="s">
        <v>962</v>
      </c>
      <c r="J109" s="28">
        <v>524900</v>
      </c>
      <c r="K109" s="28">
        <v>269200</v>
      </c>
      <c r="L109" s="29" t="s">
        <v>999</v>
      </c>
      <c r="M109" s="28">
        <v>300200</v>
      </c>
      <c r="N109" s="28">
        <v>55400</v>
      </c>
      <c r="O109" s="29" t="s">
        <v>998</v>
      </c>
    </row>
    <row r="110" spans="2:15" x14ac:dyDescent="0.25">
      <c r="B110" s="18" t="s">
        <v>854</v>
      </c>
      <c r="C110" s="19">
        <v>1554</v>
      </c>
      <c r="D110" s="19">
        <v>86700</v>
      </c>
      <c r="E110" s="19">
        <v>73500</v>
      </c>
      <c r="F110" s="22" t="s">
        <v>966</v>
      </c>
      <c r="G110" s="19">
        <v>67000</v>
      </c>
      <c r="H110" s="19">
        <v>57100</v>
      </c>
      <c r="I110" s="22" t="s">
        <v>962</v>
      </c>
      <c r="J110" s="19">
        <v>523900</v>
      </c>
      <c r="K110" s="19">
        <v>343400</v>
      </c>
      <c r="L110" s="22" t="s">
        <v>986</v>
      </c>
      <c r="M110" s="19">
        <v>252400</v>
      </c>
      <c r="N110" s="19">
        <v>44700</v>
      </c>
      <c r="O110" s="22" t="s">
        <v>1013</v>
      </c>
    </row>
    <row r="111" spans="2:15" x14ac:dyDescent="0.25">
      <c r="B111" s="18" t="s">
        <v>855</v>
      </c>
      <c r="C111" s="19">
        <v>1357</v>
      </c>
      <c r="D111" s="19">
        <v>86600</v>
      </c>
      <c r="E111" s="19">
        <v>75400</v>
      </c>
      <c r="F111" s="22" t="s">
        <v>967</v>
      </c>
      <c r="G111" s="19">
        <v>66300</v>
      </c>
      <c r="H111" s="19">
        <v>58400</v>
      </c>
      <c r="I111" s="22" t="s">
        <v>965</v>
      </c>
      <c r="J111" s="19">
        <v>469100</v>
      </c>
      <c r="K111" s="19">
        <v>237300</v>
      </c>
      <c r="L111" s="22" t="s">
        <v>999</v>
      </c>
      <c r="M111" s="19">
        <v>251500</v>
      </c>
      <c r="N111" s="19">
        <v>42000</v>
      </c>
      <c r="O111" s="22" t="s">
        <v>989</v>
      </c>
    </row>
    <row r="112" spans="2:15" x14ac:dyDescent="0.25">
      <c r="B112" s="18" t="s">
        <v>856</v>
      </c>
      <c r="C112" s="19">
        <v>3275</v>
      </c>
      <c r="D112" s="19">
        <v>89900</v>
      </c>
      <c r="E112" s="19">
        <v>71400</v>
      </c>
      <c r="F112" s="22" t="s">
        <v>962</v>
      </c>
      <c r="G112" s="19">
        <v>71200</v>
      </c>
      <c r="H112" s="19">
        <v>57200</v>
      </c>
      <c r="I112" s="22" t="s">
        <v>963</v>
      </c>
      <c r="J112" s="19">
        <v>513600</v>
      </c>
      <c r="K112" s="19">
        <v>124900</v>
      </c>
      <c r="L112" s="22" t="s">
        <v>988</v>
      </c>
      <c r="M112" s="19">
        <v>321200</v>
      </c>
      <c r="N112" s="19">
        <v>54700</v>
      </c>
      <c r="O112" s="22" t="s">
        <v>1003</v>
      </c>
    </row>
    <row r="113" spans="2:15" x14ac:dyDescent="0.25">
      <c r="B113" s="18" t="s">
        <v>857</v>
      </c>
      <c r="C113" s="19">
        <v>611</v>
      </c>
      <c r="D113" s="19">
        <v>89400</v>
      </c>
      <c r="E113" s="19">
        <v>74200</v>
      </c>
      <c r="F113" s="22" t="s">
        <v>962</v>
      </c>
      <c r="G113" s="19">
        <v>68900</v>
      </c>
      <c r="H113" s="19">
        <v>59200</v>
      </c>
      <c r="I113" s="22" t="s">
        <v>963</v>
      </c>
      <c r="J113" s="19">
        <v>642400</v>
      </c>
      <c r="K113" s="19">
        <v>401700</v>
      </c>
      <c r="L113" s="22" t="s">
        <v>1001</v>
      </c>
      <c r="M113" s="19">
        <v>371900</v>
      </c>
      <c r="N113" s="19">
        <v>93500</v>
      </c>
      <c r="O113" s="22" t="s">
        <v>1002</v>
      </c>
    </row>
    <row r="114" spans="2:15" x14ac:dyDescent="0.25">
      <c r="B114" s="18" t="s">
        <v>858</v>
      </c>
      <c r="C114" s="19">
        <v>2242</v>
      </c>
      <c r="D114" s="19">
        <v>95400</v>
      </c>
      <c r="E114" s="19">
        <v>77700</v>
      </c>
      <c r="F114" s="22" t="s">
        <v>964</v>
      </c>
      <c r="G114" s="19">
        <v>74500</v>
      </c>
      <c r="H114" s="19">
        <v>61300</v>
      </c>
      <c r="I114" s="22" t="s">
        <v>963</v>
      </c>
      <c r="J114" s="19">
        <v>624700</v>
      </c>
      <c r="K114" s="19">
        <v>349600</v>
      </c>
      <c r="L114" s="22" t="s">
        <v>1000</v>
      </c>
      <c r="M114" s="19">
        <v>380500</v>
      </c>
      <c r="N114" s="19">
        <v>76400</v>
      </c>
      <c r="O114" s="22" t="s">
        <v>1013</v>
      </c>
    </row>
    <row r="115" spans="2:15" x14ac:dyDescent="0.25">
      <c r="B115" s="18" t="s">
        <v>859</v>
      </c>
      <c r="C115" s="19">
        <v>910</v>
      </c>
      <c r="D115" s="19">
        <v>91900</v>
      </c>
      <c r="E115" s="19">
        <v>75700</v>
      </c>
      <c r="F115" s="22" t="s">
        <v>971</v>
      </c>
      <c r="G115" s="19">
        <v>71800</v>
      </c>
      <c r="H115" s="19">
        <v>60100</v>
      </c>
      <c r="I115" s="22" t="s">
        <v>964</v>
      </c>
      <c r="J115" s="19">
        <v>579700</v>
      </c>
      <c r="K115" s="19">
        <v>325000</v>
      </c>
      <c r="L115" s="22" t="s">
        <v>1001</v>
      </c>
      <c r="M115" s="19">
        <v>309600</v>
      </c>
      <c r="N115" s="19">
        <v>63700</v>
      </c>
      <c r="O115" s="22" t="s">
        <v>997</v>
      </c>
    </row>
    <row r="116" spans="2:15" x14ac:dyDescent="0.25">
      <c r="B116" s="18" t="s">
        <v>860</v>
      </c>
      <c r="C116" s="19">
        <v>1640</v>
      </c>
      <c r="D116" s="19">
        <v>89800</v>
      </c>
      <c r="E116" s="19">
        <v>75700</v>
      </c>
      <c r="F116" s="22" t="s">
        <v>967</v>
      </c>
      <c r="G116" s="19">
        <v>69100</v>
      </c>
      <c r="H116" s="19">
        <v>60100</v>
      </c>
      <c r="I116" s="22" t="s">
        <v>971</v>
      </c>
      <c r="J116" s="19">
        <v>545900</v>
      </c>
      <c r="K116" s="19">
        <v>348000</v>
      </c>
      <c r="L116" s="22" t="s">
        <v>1005</v>
      </c>
      <c r="M116" s="19">
        <v>315000</v>
      </c>
      <c r="N116" s="19">
        <v>65900</v>
      </c>
      <c r="O116" s="22" t="s">
        <v>1013</v>
      </c>
    </row>
    <row r="117" spans="2:15" x14ac:dyDescent="0.25">
      <c r="B117" s="18" t="s">
        <v>861</v>
      </c>
      <c r="C117" s="19">
        <v>2073</v>
      </c>
      <c r="D117" s="19">
        <v>84400</v>
      </c>
      <c r="E117" s="19">
        <v>71900</v>
      </c>
      <c r="F117" s="22" t="s">
        <v>971</v>
      </c>
      <c r="G117" s="19">
        <v>66400</v>
      </c>
      <c r="H117" s="19">
        <v>57300</v>
      </c>
      <c r="I117" s="22" t="s">
        <v>964</v>
      </c>
      <c r="J117" s="19">
        <v>476300</v>
      </c>
      <c r="K117" s="19">
        <v>208100</v>
      </c>
      <c r="L117" s="22" t="s">
        <v>993</v>
      </c>
      <c r="M117" s="19">
        <v>293400</v>
      </c>
      <c r="N117" s="19">
        <v>55100</v>
      </c>
      <c r="O117" s="22" t="s">
        <v>998</v>
      </c>
    </row>
    <row r="118" spans="2:15" x14ac:dyDescent="0.25">
      <c r="B118" s="18" t="s">
        <v>862</v>
      </c>
      <c r="C118" s="19">
        <v>1225</v>
      </c>
      <c r="D118" s="19">
        <v>91100</v>
      </c>
      <c r="E118" s="19">
        <v>75600</v>
      </c>
      <c r="F118" s="22" t="s">
        <v>965</v>
      </c>
      <c r="G118" s="19">
        <v>71300</v>
      </c>
      <c r="H118" s="19">
        <v>59200</v>
      </c>
      <c r="I118" s="22" t="s">
        <v>964</v>
      </c>
      <c r="J118" s="19">
        <v>604800</v>
      </c>
      <c r="K118" s="19">
        <v>392500</v>
      </c>
      <c r="L118" s="22" t="s">
        <v>1005</v>
      </c>
      <c r="M118" s="19">
        <v>374000</v>
      </c>
      <c r="N118" s="19">
        <v>76100</v>
      </c>
      <c r="O118" s="22" t="s">
        <v>989</v>
      </c>
    </row>
    <row r="119" spans="2:15" x14ac:dyDescent="0.25">
      <c r="B119" s="18" t="s">
        <v>863</v>
      </c>
      <c r="C119" s="19">
        <v>593</v>
      </c>
      <c r="D119" s="19">
        <v>89700</v>
      </c>
      <c r="E119" s="19">
        <v>74600</v>
      </c>
      <c r="F119" s="22" t="s">
        <v>965</v>
      </c>
      <c r="G119" s="19">
        <v>70400</v>
      </c>
      <c r="H119" s="19">
        <v>58300</v>
      </c>
      <c r="I119" s="22" t="s">
        <v>964</v>
      </c>
      <c r="J119" s="19">
        <v>452500</v>
      </c>
      <c r="K119" s="19">
        <v>168400</v>
      </c>
      <c r="L119" s="22" t="s">
        <v>992</v>
      </c>
      <c r="M119" s="19">
        <v>268200</v>
      </c>
      <c r="N119" s="19">
        <v>44800</v>
      </c>
      <c r="O119" s="22" t="s">
        <v>1004</v>
      </c>
    </row>
    <row r="120" spans="2:15" x14ac:dyDescent="0.25">
      <c r="B120" s="18" t="s">
        <v>864</v>
      </c>
      <c r="C120" s="19">
        <v>301</v>
      </c>
      <c r="D120" s="19">
        <v>90200</v>
      </c>
      <c r="E120" s="19">
        <v>77600</v>
      </c>
      <c r="F120" s="22" t="s">
        <v>971</v>
      </c>
      <c r="G120" s="19">
        <v>69700</v>
      </c>
      <c r="H120" s="19">
        <v>60900</v>
      </c>
      <c r="I120" s="22" t="s">
        <v>964</v>
      </c>
      <c r="J120" s="19">
        <v>575600</v>
      </c>
      <c r="K120" s="19">
        <v>451300</v>
      </c>
      <c r="L120" s="22" t="s">
        <v>972</v>
      </c>
      <c r="M120" s="19">
        <v>304800</v>
      </c>
      <c r="N120" s="19">
        <v>106800</v>
      </c>
      <c r="O120" s="22" t="s">
        <v>992</v>
      </c>
    </row>
    <row r="121" spans="2:15" x14ac:dyDescent="0.25">
      <c r="B121" s="18" t="s">
        <v>865</v>
      </c>
      <c r="C121" s="19">
        <v>662</v>
      </c>
      <c r="D121" s="19">
        <v>88600</v>
      </c>
      <c r="E121" s="19">
        <v>74100</v>
      </c>
      <c r="F121" s="22" t="s">
        <v>966</v>
      </c>
      <c r="G121" s="19">
        <v>67900</v>
      </c>
      <c r="H121" s="19">
        <v>58600</v>
      </c>
      <c r="I121" s="22" t="s">
        <v>971</v>
      </c>
      <c r="J121" s="19">
        <v>509900</v>
      </c>
      <c r="K121" s="19">
        <v>311500</v>
      </c>
      <c r="L121" s="22" t="s">
        <v>986</v>
      </c>
      <c r="M121" s="19">
        <v>269600</v>
      </c>
      <c r="N121" s="19">
        <v>50100</v>
      </c>
      <c r="O121" s="22" t="s">
        <v>1002</v>
      </c>
    </row>
    <row r="122" spans="2:15" x14ac:dyDescent="0.25">
      <c r="B122" s="18" t="s">
        <v>866</v>
      </c>
      <c r="C122" s="19">
        <v>392</v>
      </c>
      <c r="D122" s="19">
        <v>82200</v>
      </c>
      <c r="E122" s="19">
        <v>71500</v>
      </c>
      <c r="F122" s="22" t="s">
        <v>967</v>
      </c>
      <c r="G122" s="19">
        <v>64000</v>
      </c>
      <c r="H122" s="19">
        <v>56200</v>
      </c>
      <c r="I122" s="22" t="s">
        <v>971</v>
      </c>
      <c r="J122" s="19">
        <v>459200</v>
      </c>
      <c r="K122" s="19">
        <v>261000</v>
      </c>
      <c r="L122" s="22" t="s">
        <v>986</v>
      </c>
      <c r="M122" s="19">
        <v>247900</v>
      </c>
      <c r="N122" s="19">
        <v>54900</v>
      </c>
      <c r="O122" s="22" t="s">
        <v>1002</v>
      </c>
    </row>
    <row r="123" spans="2:15" x14ac:dyDescent="0.25">
      <c r="B123" s="18" t="s">
        <v>867</v>
      </c>
      <c r="C123" s="19">
        <v>984</v>
      </c>
      <c r="D123" s="19">
        <v>91400</v>
      </c>
      <c r="E123" s="19">
        <v>76100</v>
      </c>
      <c r="F123" s="22" t="s">
        <v>966</v>
      </c>
      <c r="G123" s="19">
        <v>71300</v>
      </c>
      <c r="H123" s="19">
        <v>59400</v>
      </c>
      <c r="I123" s="22" t="s">
        <v>971</v>
      </c>
      <c r="J123" s="19">
        <v>442200</v>
      </c>
      <c r="K123" s="19">
        <v>230900</v>
      </c>
      <c r="L123" s="22" t="s">
        <v>1000</v>
      </c>
      <c r="M123" s="19">
        <v>225500</v>
      </c>
      <c r="N123" s="19">
        <v>39500</v>
      </c>
      <c r="O123" s="22" t="s">
        <v>1004</v>
      </c>
    </row>
    <row r="124" spans="2:15" x14ac:dyDescent="0.25">
      <c r="B124" s="18" t="s">
        <v>868</v>
      </c>
      <c r="C124" s="19">
        <v>592</v>
      </c>
      <c r="D124" s="19">
        <v>82600</v>
      </c>
      <c r="E124" s="19">
        <v>71500</v>
      </c>
      <c r="F124" s="22" t="s">
        <v>971</v>
      </c>
      <c r="G124" s="19">
        <v>63200</v>
      </c>
      <c r="H124" s="19">
        <v>53700</v>
      </c>
      <c r="I124" s="22" t="s">
        <v>964</v>
      </c>
      <c r="J124" s="19">
        <v>403100</v>
      </c>
      <c r="K124" s="19">
        <v>215200</v>
      </c>
      <c r="L124" s="22" t="s">
        <v>1005</v>
      </c>
      <c r="M124" s="19">
        <v>189600</v>
      </c>
      <c r="N124" s="19">
        <v>30100</v>
      </c>
      <c r="O124" s="22" t="s">
        <v>998</v>
      </c>
    </row>
    <row r="125" spans="2:15" x14ac:dyDescent="0.25">
      <c r="B125" s="18" t="s">
        <v>869</v>
      </c>
      <c r="C125" s="19">
        <v>809</v>
      </c>
      <c r="D125" s="19">
        <v>87100</v>
      </c>
      <c r="E125" s="19">
        <v>71400</v>
      </c>
      <c r="F125" s="22" t="s">
        <v>965</v>
      </c>
      <c r="G125" s="19">
        <v>67500</v>
      </c>
      <c r="H125" s="19">
        <v>55000</v>
      </c>
      <c r="I125" s="22" t="s">
        <v>962</v>
      </c>
      <c r="J125" s="19">
        <v>517900</v>
      </c>
      <c r="K125" s="19">
        <v>239100</v>
      </c>
      <c r="L125" s="22" t="s">
        <v>999</v>
      </c>
      <c r="M125" s="19">
        <v>285800</v>
      </c>
      <c r="N125" s="19">
        <v>55500</v>
      </c>
      <c r="O125" s="22" t="s">
        <v>998</v>
      </c>
    </row>
    <row r="126" spans="2:15" x14ac:dyDescent="0.25">
      <c r="B126" s="18" t="s">
        <v>870</v>
      </c>
      <c r="C126" s="19">
        <v>610</v>
      </c>
      <c r="D126" s="19">
        <v>79700</v>
      </c>
      <c r="E126" s="19">
        <v>66300</v>
      </c>
      <c r="F126" s="22" t="s">
        <v>965</v>
      </c>
      <c r="G126" s="19">
        <v>61500</v>
      </c>
      <c r="H126" s="19">
        <v>51600</v>
      </c>
      <c r="I126" s="22" t="s">
        <v>962</v>
      </c>
      <c r="J126" s="19">
        <v>506200</v>
      </c>
      <c r="K126" s="19">
        <v>244800</v>
      </c>
      <c r="L126" s="22" t="s">
        <v>1000</v>
      </c>
      <c r="M126" s="19">
        <v>282300</v>
      </c>
      <c r="N126" s="19">
        <v>69100</v>
      </c>
      <c r="O126" s="22" t="s">
        <v>988</v>
      </c>
    </row>
    <row r="127" spans="2:15" x14ac:dyDescent="0.25">
      <c r="B127" s="18" t="s">
        <v>871</v>
      </c>
      <c r="C127" s="19">
        <v>687</v>
      </c>
      <c r="D127" s="19">
        <v>85700</v>
      </c>
      <c r="E127" s="19">
        <v>72200</v>
      </c>
      <c r="F127" s="22" t="s">
        <v>965</v>
      </c>
      <c r="G127" s="19">
        <v>65600</v>
      </c>
      <c r="H127" s="19">
        <v>56200</v>
      </c>
      <c r="I127" s="22" t="s">
        <v>971</v>
      </c>
      <c r="J127" s="19">
        <v>483400</v>
      </c>
      <c r="K127" s="19">
        <v>302700</v>
      </c>
      <c r="L127" s="22" t="s">
        <v>1005</v>
      </c>
      <c r="M127" s="19">
        <v>239200</v>
      </c>
      <c r="N127" s="19">
        <v>49000</v>
      </c>
      <c r="O127" s="22" t="s">
        <v>998</v>
      </c>
    </row>
    <row r="128" spans="2:15" x14ac:dyDescent="0.25">
      <c r="B128" s="27" t="s">
        <v>872</v>
      </c>
      <c r="C128" s="28">
        <v>38644</v>
      </c>
      <c r="D128" s="28">
        <v>89300</v>
      </c>
      <c r="E128" s="28">
        <v>72700</v>
      </c>
      <c r="F128" s="29" t="s">
        <v>971</v>
      </c>
      <c r="G128" s="28">
        <v>69900</v>
      </c>
      <c r="H128" s="28">
        <v>57600</v>
      </c>
      <c r="I128" s="29" t="s">
        <v>964</v>
      </c>
      <c r="J128" s="28">
        <v>573200</v>
      </c>
      <c r="K128" s="28">
        <v>156900</v>
      </c>
      <c r="L128" s="29" t="s">
        <v>988</v>
      </c>
      <c r="M128" s="28">
        <v>366900</v>
      </c>
      <c r="N128" s="28">
        <v>48500</v>
      </c>
      <c r="O128" s="29" t="s">
        <v>1012</v>
      </c>
    </row>
    <row r="129" spans="2:15" x14ac:dyDescent="0.25">
      <c r="B129" s="18" t="s">
        <v>873</v>
      </c>
      <c r="C129" s="19">
        <v>413</v>
      </c>
      <c r="D129" s="19">
        <v>91500</v>
      </c>
      <c r="E129" s="19">
        <v>78600</v>
      </c>
      <c r="F129" s="22" t="s">
        <v>967</v>
      </c>
      <c r="G129" s="19">
        <v>70400</v>
      </c>
      <c r="H129" s="19">
        <v>62700</v>
      </c>
      <c r="I129" s="22" t="s">
        <v>965</v>
      </c>
      <c r="J129" s="19">
        <v>535800</v>
      </c>
      <c r="K129" s="19">
        <v>366000</v>
      </c>
      <c r="L129" s="22" t="s">
        <v>995</v>
      </c>
      <c r="M129" s="19">
        <v>286000</v>
      </c>
      <c r="N129" s="19">
        <v>67300</v>
      </c>
      <c r="O129" s="22" t="s">
        <v>988</v>
      </c>
    </row>
    <row r="130" spans="2:15" x14ac:dyDescent="0.25">
      <c r="B130" s="18" t="s">
        <v>874</v>
      </c>
      <c r="C130" s="19">
        <v>993</v>
      </c>
      <c r="D130" s="19">
        <v>84800</v>
      </c>
      <c r="E130" s="19">
        <v>69600</v>
      </c>
      <c r="F130" s="22" t="s">
        <v>962</v>
      </c>
      <c r="G130" s="19">
        <v>65300</v>
      </c>
      <c r="H130" s="19">
        <v>53900</v>
      </c>
      <c r="I130" s="22" t="s">
        <v>963</v>
      </c>
      <c r="J130" s="19">
        <v>570900</v>
      </c>
      <c r="K130" s="19">
        <v>260000</v>
      </c>
      <c r="L130" s="22" t="s">
        <v>999</v>
      </c>
      <c r="M130" s="19">
        <v>314300</v>
      </c>
      <c r="N130" s="19">
        <v>58200</v>
      </c>
      <c r="O130" s="22" t="s">
        <v>998</v>
      </c>
    </row>
    <row r="131" spans="2:15" x14ac:dyDescent="0.25">
      <c r="B131" s="18" t="s">
        <v>875</v>
      </c>
      <c r="C131" s="19">
        <v>497</v>
      </c>
      <c r="D131" s="19">
        <v>92000</v>
      </c>
      <c r="E131" s="19">
        <v>83000</v>
      </c>
      <c r="F131" s="22" t="s">
        <v>976</v>
      </c>
      <c r="G131" s="19">
        <v>72100</v>
      </c>
      <c r="H131" s="19">
        <v>62500</v>
      </c>
      <c r="I131" s="22" t="s">
        <v>966</v>
      </c>
      <c r="J131" s="19">
        <v>419800</v>
      </c>
      <c r="K131" s="19">
        <v>223500</v>
      </c>
      <c r="L131" s="22" t="s">
        <v>1005</v>
      </c>
      <c r="M131" s="19">
        <v>197600</v>
      </c>
      <c r="N131" s="19">
        <v>41100</v>
      </c>
      <c r="O131" s="22" t="s">
        <v>998</v>
      </c>
    </row>
    <row r="132" spans="2:15" x14ac:dyDescent="0.25">
      <c r="B132" s="18" t="s">
        <v>876</v>
      </c>
      <c r="C132" s="19">
        <v>1276</v>
      </c>
      <c r="D132" s="19">
        <v>86400</v>
      </c>
      <c r="E132" s="19">
        <v>74500</v>
      </c>
      <c r="F132" s="22" t="s">
        <v>966</v>
      </c>
      <c r="G132" s="19">
        <v>66500</v>
      </c>
      <c r="H132" s="19">
        <v>57300</v>
      </c>
      <c r="I132" s="22" t="s">
        <v>971</v>
      </c>
      <c r="J132" s="19">
        <v>477000</v>
      </c>
      <c r="K132" s="19">
        <v>320200</v>
      </c>
      <c r="L132" s="22" t="s">
        <v>986</v>
      </c>
      <c r="M132" s="19">
        <v>250000</v>
      </c>
      <c r="N132" s="19">
        <v>54600</v>
      </c>
      <c r="O132" s="22" t="s">
        <v>1013</v>
      </c>
    </row>
    <row r="133" spans="2:15" x14ac:dyDescent="0.25">
      <c r="B133" s="18" t="s">
        <v>877</v>
      </c>
      <c r="C133" s="19">
        <v>906</v>
      </c>
      <c r="D133" s="19">
        <v>86300</v>
      </c>
      <c r="E133" s="19">
        <v>73100</v>
      </c>
      <c r="F133" s="22" t="s">
        <v>967</v>
      </c>
      <c r="G133" s="19">
        <v>66500</v>
      </c>
      <c r="H133" s="19">
        <v>58300</v>
      </c>
      <c r="I133" s="22" t="s">
        <v>965</v>
      </c>
      <c r="J133" s="19">
        <v>544000</v>
      </c>
      <c r="K133" s="19">
        <v>297300</v>
      </c>
      <c r="L133" s="22" t="s">
        <v>1001</v>
      </c>
      <c r="M133" s="19">
        <v>309000</v>
      </c>
      <c r="N133" s="19">
        <v>59400</v>
      </c>
      <c r="O133" s="22" t="s">
        <v>1002</v>
      </c>
    </row>
    <row r="134" spans="2:15" x14ac:dyDescent="0.25">
      <c r="B134" s="18" t="s">
        <v>878</v>
      </c>
      <c r="C134" s="19">
        <v>1365</v>
      </c>
      <c r="D134" s="19">
        <v>78000</v>
      </c>
      <c r="E134" s="19">
        <v>67400</v>
      </c>
      <c r="F134" s="22" t="s">
        <v>966</v>
      </c>
      <c r="G134" s="19">
        <v>60100</v>
      </c>
      <c r="H134" s="19">
        <v>52000</v>
      </c>
      <c r="I134" s="22" t="s">
        <v>971</v>
      </c>
      <c r="J134" s="19">
        <v>456800</v>
      </c>
      <c r="K134" s="19">
        <v>159300</v>
      </c>
      <c r="L134" s="22" t="s">
        <v>992</v>
      </c>
      <c r="M134" s="19">
        <v>252900</v>
      </c>
      <c r="N134" s="19">
        <v>34300</v>
      </c>
      <c r="O134" s="22" t="s">
        <v>1004</v>
      </c>
    </row>
    <row r="135" spans="2:15" x14ac:dyDescent="0.25">
      <c r="B135" s="18" t="s">
        <v>879</v>
      </c>
      <c r="C135" s="19">
        <v>617</v>
      </c>
      <c r="D135" s="19">
        <v>73100</v>
      </c>
      <c r="E135" s="19">
        <v>65100</v>
      </c>
      <c r="F135" s="22" t="s">
        <v>967</v>
      </c>
      <c r="G135" s="19">
        <v>56400</v>
      </c>
      <c r="H135" s="19">
        <v>49700</v>
      </c>
      <c r="I135" s="22" t="s">
        <v>965</v>
      </c>
      <c r="J135" s="19">
        <v>382100</v>
      </c>
      <c r="K135" s="19">
        <v>149100</v>
      </c>
      <c r="L135" s="22" t="s">
        <v>993</v>
      </c>
      <c r="M135" s="19">
        <v>205100</v>
      </c>
      <c r="N135" s="19">
        <v>30800</v>
      </c>
      <c r="O135" s="22" t="s">
        <v>1004</v>
      </c>
    </row>
    <row r="136" spans="2:15" x14ac:dyDescent="0.25">
      <c r="B136" s="18" t="s">
        <v>880</v>
      </c>
      <c r="C136" s="19">
        <v>732</v>
      </c>
      <c r="D136" s="19">
        <v>81000</v>
      </c>
      <c r="E136" s="19">
        <v>71400</v>
      </c>
      <c r="F136" s="22" t="s">
        <v>978</v>
      </c>
      <c r="G136" s="19">
        <v>62400</v>
      </c>
      <c r="H136" s="19">
        <v>56800</v>
      </c>
      <c r="I136" s="22" t="s">
        <v>977</v>
      </c>
      <c r="J136" s="19">
        <v>392000</v>
      </c>
      <c r="K136" s="19">
        <v>127800</v>
      </c>
      <c r="L136" s="22" t="s">
        <v>1000</v>
      </c>
      <c r="M136" s="19">
        <v>206300</v>
      </c>
      <c r="N136" s="19">
        <v>33900</v>
      </c>
      <c r="O136" s="22" t="s">
        <v>989</v>
      </c>
    </row>
    <row r="137" spans="2:15" x14ac:dyDescent="0.25">
      <c r="B137" s="18" t="s">
        <v>881</v>
      </c>
      <c r="C137" s="19">
        <v>870</v>
      </c>
      <c r="D137" s="19">
        <v>79600</v>
      </c>
      <c r="E137" s="19">
        <v>71200</v>
      </c>
      <c r="F137" s="22" t="s">
        <v>978</v>
      </c>
      <c r="G137" s="19">
        <v>62400</v>
      </c>
      <c r="H137" s="19">
        <v>55700</v>
      </c>
      <c r="I137" s="22" t="s">
        <v>976</v>
      </c>
      <c r="J137" s="19">
        <v>331000</v>
      </c>
      <c r="K137" s="19">
        <v>99500</v>
      </c>
      <c r="L137" s="22" t="s">
        <v>993</v>
      </c>
      <c r="M137" s="19">
        <v>167100</v>
      </c>
      <c r="N137" s="19">
        <v>25800</v>
      </c>
      <c r="O137" s="22" t="s">
        <v>989</v>
      </c>
    </row>
    <row r="138" spans="2:15" x14ac:dyDescent="0.25">
      <c r="B138" s="18" t="s">
        <v>882</v>
      </c>
      <c r="C138" s="19">
        <v>2403</v>
      </c>
      <c r="D138" s="19">
        <v>81400</v>
      </c>
      <c r="E138" s="19">
        <v>69900</v>
      </c>
      <c r="F138" s="22" t="s">
        <v>976</v>
      </c>
      <c r="G138" s="19">
        <v>63700</v>
      </c>
      <c r="H138" s="19">
        <v>55200</v>
      </c>
      <c r="I138" s="22" t="s">
        <v>966</v>
      </c>
      <c r="J138" s="19">
        <v>360900</v>
      </c>
      <c r="K138" s="19">
        <v>81100</v>
      </c>
      <c r="L138" s="22" t="s">
        <v>990</v>
      </c>
      <c r="M138" s="19">
        <v>201700</v>
      </c>
      <c r="N138" s="19">
        <v>28600</v>
      </c>
      <c r="O138" s="22" t="s">
        <v>1003</v>
      </c>
    </row>
    <row r="139" spans="2:15" x14ac:dyDescent="0.25">
      <c r="B139" s="18" t="s">
        <v>883</v>
      </c>
      <c r="C139" s="19">
        <v>6666</v>
      </c>
      <c r="D139" s="19">
        <v>88400</v>
      </c>
      <c r="E139" s="19">
        <v>70700</v>
      </c>
      <c r="F139" s="22" t="s">
        <v>964</v>
      </c>
      <c r="G139" s="19">
        <v>70500</v>
      </c>
      <c r="H139" s="19">
        <v>56700</v>
      </c>
      <c r="I139" s="22" t="s">
        <v>968</v>
      </c>
      <c r="J139" s="19">
        <v>497100</v>
      </c>
      <c r="K139" s="19">
        <v>80900</v>
      </c>
      <c r="L139" s="22" t="s">
        <v>989</v>
      </c>
      <c r="M139" s="19">
        <v>351600</v>
      </c>
      <c r="N139" s="19">
        <v>48800</v>
      </c>
      <c r="O139" s="22" t="s">
        <v>1012</v>
      </c>
    </row>
    <row r="140" spans="2:15" x14ac:dyDescent="0.25">
      <c r="B140" s="18" t="s">
        <v>884</v>
      </c>
      <c r="C140" s="19">
        <v>2028</v>
      </c>
      <c r="D140" s="19">
        <v>116800</v>
      </c>
      <c r="E140" s="19">
        <v>79700</v>
      </c>
      <c r="F140" s="22" t="s">
        <v>970</v>
      </c>
      <c r="G140" s="19">
        <v>92400</v>
      </c>
      <c r="H140" s="19">
        <v>62000</v>
      </c>
      <c r="I140" s="22" t="s">
        <v>984</v>
      </c>
      <c r="J140" s="19">
        <v>1735900</v>
      </c>
      <c r="K140" s="19">
        <v>329500</v>
      </c>
      <c r="L140" s="22" t="s">
        <v>1008</v>
      </c>
      <c r="M140" s="19">
        <v>1378500</v>
      </c>
      <c r="N140" s="19">
        <v>70900</v>
      </c>
      <c r="O140" s="22" t="s">
        <v>1016</v>
      </c>
    </row>
    <row r="141" spans="2:15" x14ac:dyDescent="0.25">
      <c r="B141" s="18" t="s">
        <v>885</v>
      </c>
      <c r="C141" s="19">
        <v>2618</v>
      </c>
      <c r="D141" s="19">
        <v>94300</v>
      </c>
      <c r="E141" s="19">
        <v>74900</v>
      </c>
      <c r="F141" s="22" t="s">
        <v>964</v>
      </c>
      <c r="G141" s="19">
        <v>73800</v>
      </c>
      <c r="H141" s="19">
        <v>59700</v>
      </c>
      <c r="I141" s="22" t="s">
        <v>968</v>
      </c>
      <c r="J141" s="19">
        <v>642100</v>
      </c>
      <c r="K141" s="19">
        <v>300100</v>
      </c>
      <c r="L141" s="22" t="s">
        <v>994</v>
      </c>
      <c r="M141" s="19">
        <v>398800</v>
      </c>
      <c r="N141" s="19">
        <v>60100</v>
      </c>
      <c r="O141" s="22" t="s">
        <v>1004</v>
      </c>
    </row>
    <row r="142" spans="2:15" x14ac:dyDescent="0.25">
      <c r="B142" s="18" t="s">
        <v>886</v>
      </c>
      <c r="C142" s="19">
        <v>2565</v>
      </c>
      <c r="D142" s="19">
        <v>83000</v>
      </c>
      <c r="E142" s="19">
        <v>70300</v>
      </c>
      <c r="F142" s="22" t="s">
        <v>971</v>
      </c>
      <c r="G142" s="19">
        <v>63800</v>
      </c>
      <c r="H142" s="19">
        <v>55400</v>
      </c>
      <c r="I142" s="22" t="s">
        <v>962</v>
      </c>
      <c r="J142" s="19">
        <v>418000</v>
      </c>
      <c r="K142" s="19">
        <v>129100</v>
      </c>
      <c r="L142" s="22" t="s">
        <v>992</v>
      </c>
      <c r="M142" s="19">
        <v>235100</v>
      </c>
      <c r="N142" s="19">
        <v>32700</v>
      </c>
      <c r="O142" s="22" t="s">
        <v>1004</v>
      </c>
    </row>
    <row r="143" spans="2:15" x14ac:dyDescent="0.25">
      <c r="B143" s="18" t="s">
        <v>887</v>
      </c>
      <c r="C143" s="19">
        <v>1692</v>
      </c>
      <c r="D143" s="19">
        <v>84000</v>
      </c>
      <c r="E143" s="19">
        <v>71000</v>
      </c>
      <c r="F143" s="22" t="s">
        <v>966</v>
      </c>
      <c r="G143" s="19">
        <v>64800</v>
      </c>
      <c r="H143" s="19">
        <v>56200</v>
      </c>
      <c r="I143" s="22" t="s">
        <v>965</v>
      </c>
      <c r="J143" s="19">
        <v>384000</v>
      </c>
      <c r="K143" s="19">
        <v>74500</v>
      </c>
      <c r="L143" s="22" t="s">
        <v>987</v>
      </c>
      <c r="M143" s="19">
        <v>208700</v>
      </c>
      <c r="N143" s="19">
        <v>25000</v>
      </c>
      <c r="O143" s="22" t="s">
        <v>1010</v>
      </c>
    </row>
    <row r="144" spans="2:15" x14ac:dyDescent="0.25">
      <c r="B144" s="18" t="s">
        <v>888</v>
      </c>
      <c r="C144" s="19">
        <v>3306</v>
      </c>
      <c r="D144" s="19">
        <v>87200</v>
      </c>
      <c r="E144" s="19">
        <v>73100</v>
      </c>
      <c r="F144" s="22" t="s">
        <v>966</v>
      </c>
      <c r="G144" s="19">
        <v>68100</v>
      </c>
      <c r="H144" s="19">
        <v>58200</v>
      </c>
      <c r="I144" s="22" t="s">
        <v>971</v>
      </c>
      <c r="J144" s="19">
        <v>465200</v>
      </c>
      <c r="K144" s="19">
        <v>147300</v>
      </c>
      <c r="L144" s="22" t="s">
        <v>994</v>
      </c>
      <c r="M144" s="19">
        <v>268500</v>
      </c>
      <c r="N144" s="19">
        <v>39300</v>
      </c>
      <c r="O144" s="22" t="s">
        <v>1011</v>
      </c>
    </row>
    <row r="145" spans="2:15" x14ac:dyDescent="0.25">
      <c r="B145" s="18" t="s">
        <v>889</v>
      </c>
      <c r="C145" s="19">
        <v>1655</v>
      </c>
      <c r="D145" s="19">
        <v>85900</v>
      </c>
      <c r="E145" s="19">
        <v>73800</v>
      </c>
      <c r="F145" s="22" t="s">
        <v>967</v>
      </c>
      <c r="G145" s="19">
        <v>66800</v>
      </c>
      <c r="H145" s="19">
        <v>58400</v>
      </c>
      <c r="I145" s="22" t="s">
        <v>965</v>
      </c>
      <c r="J145" s="19">
        <v>522700</v>
      </c>
      <c r="K145" s="19">
        <v>341000</v>
      </c>
      <c r="L145" s="22" t="s">
        <v>1005</v>
      </c>
      <c r="M145" s="19">
        <v>298900</v>
      </c>
      <c r="N145" s="19">
        <v>61100</v>
      </c>
      <c r="O145" s="22" t="s">
        <v>1013</v>
      </c>
    </row>
    <row r="146" spans="2:15" x14ac:dyDescent="0.25">
      <c r="B146" s="18" t="s">
        <v>890</v>
      </c>
      <c r="C146" s="19">
        <v>2565</v>
      </c>
      <c r="D146" s="19">
        <v>104300</v>
      </c>
      <c r="E146" s="19">
        <v>77600</v>
      </c>
      <c r="F146" s="22" t="s">
        <v>969</v>
      </c>
      <c r="G146" s="19">
        <v>81600</v>
      </c>
      <c r="H146" s="19">
        <v>60600</v>
      </c>
      <c r="I146" s="22" t="s">
        <v>981</v>
      </c>
      <c r="J146" s="19">
        <v>872300</v>
      </c>
      <c r="K146" s="19">
        <v>343300</v>
      </c>
      <c r="L146" s="22" t="s">
        <v>987</v>
      </c>
      <c r="M146" s="19">
        <v>573200</v>
      </c>
      <c r="N146" s="19">
        <v>95500</v>
      </c>
      <c r="O146" s="22" t="s">
        <v>1003</v>
      </c>
    </row>
    <row r="147" spans="2:15" x14ac:dyDescent="0.25">
      <c r="B147" s="18" t="s">
        <v>891</v>
      </c>
      <c r="C147" s="19">
        <v>3044</v>
      </c>
      <c r="D147" s="19">
        <v>83900</v>
      </c>
      <c r="E147" s="19">
        <v>71100</v>
      </c>
      <c r="F147" s="22" t="s">
        <v>965</v>
      </c>
      <c r="G147" s="19">
        <v>65800</v>
      </c>
      <c r="H147" s="19">
        <v>56600</v>
      </c>
      <c r="I147" s="22" t="s">
        <v>962</v>
      </c>
      <c r="J147" s="19">
        <v>512300</v>
      </c>
      <c r="K147" s="19">
        <v>194600</v>
      </c>
      <c r="L147" s="22" t="s">
        <v>994</v>
      </c>
      <c r="M147" s="19">
        <v>314100</v>
      </c>
      <c r="N147" s="19">
        <v>50000</v>
      </c>
      <c r="O147" s="22" t="s">
        <v>1004</v>
      </c>
    </row>
    <row r="148" spans="2:15" x14ac:dyDescent="0.25">
      <c r="B148" s="18" t="s">
        <v>892</v>
      </c>
      <c r="C148" s="19">
        <v>2433</v>
      </c>
      <c r="D148" s="19">
        <v>98400</v>
      </c>
      <c r="E148" s="19">
        <v>80800</v>
      </c>
      <c r="F148" s="22" t="s">
        <v>965</v>
      </c>
      <c r="G148" s="19">
        <v>77800</v>
      </c>
      <c r="H148" s="19">
        <v>64800</v>
      </c>
      <c r="I148" s="22" t="s">
        <v>962</v>
      </c>
      <c r="J148" s="19">
        <v>539600</v>
      </c>
      <c r="K148" s="19">
        <v>181100</v>
      </c>
      <c r="L148" s="22" t="s">
        <v>996</v>
      </c>
      <c r="M148" s="19">
        <v>348900</v>
      </c>
      <c r="N148" s="19">
        <v>61500</v>
      </c>
      <c r="O148" s="22" t="s">
        <v>1004</v>
      </c>
    </row>
    <row r="149" spans="2:15" x14ac:dyDescent="0.25">
      <c r="B149" s="27" t="s">
        <v>893</v>
      </c>
      <c r="C149" s="28">
        <v>21359</v>
      </c>
      <c r="D149" s="28">
        <v>89900</v>
      </c>
      <c r="E149" s="28">
        <v>73200</v>
      </c>
      <c r="F149" s="29" t="s">
        <v>971</v>
      </c>
      <c r="G149" s="28">
        <v>69700</v>
      </c>
      <c r="H149" s="28">
        <v>57300</v>
      </c>
      <c r="I149" s="29" t="s">
        <v>964</v>
      </c>
      <c r="J149" s="28">
        <v>526100</v>
      </c>
      <c r="K149" s="28">
        <v>186900</v>
      </c>
      <c r="L149" s="29" t="s">
        <v>994</v>
      </c>
      <c r="M149" s="28">
        <v>297700</v>
      </c>
      <c r="N149" s="28">
        <v>49300</v>
      </c>
      <c r="O149" s="29" t="s">
        <v>1004</v>
      </c>
    </row>
    <row r="150" spans="2:15" x14ac:dyDescent="0.25">
      <c r="B150" s="18" t="s">
        <v>894</v>
      </c>
      <c r="C150" s="19">
        <v>583</v>
      </c>
      <c r="D150" s="19">
        <v>86000</v>
      </c>
      <c r="E150" s="19">
        <v>73900</v>
      </c>
      <c r="F150" s="22" t="s">
        <v>967</v>
      </c>
      <c r="G150" s="19">
        <v>64500</v>
      </c>
      <c r="H150" s="19">
        <v>55900</v>
      </c>
      <c r="I150" s="22" t="s">
        <v>965</v>
      </c>
      <c r="J150" s="19">
        <v>450000</v>
      </c>
      <c r="K150" s="19">
        <v>148900</v>
      </c>
      <c r="L150" s="22" t="s">
        <v>993</v>
      </c>
      <c r="M150" s="19">
        <v>224500</v>
      </c>
      <c r="N150" s="19">
        <v>41300</v>
      </c>
      <c r="O150" s="22" t="s">
        <v>998</v>
      </c>
    </row>
    <row r="151" spans="2:15" x14ac:dyDescent="0.25">
      <c r="B151" s="18" t="s">
        <v>895</v>
      </c>
      <c r="C151" s="19">
        <v>856</v>
      </c>
      <c r="D151" s="19">
        <v>101800</v>
      </c>
      <c r="E151" s="19">
        <v>81900</v>
      </c>
      <c r="F151" s="22" t="s">
        <v>962</v>
      </c>
      <c r="G151" s="19">
        <v>78700</v>
      </c>
      <c r="H151" s="19">
        <v>62700</v>
      </c>
      <c r="I151" s="22" t="s">
        <v>964</v>
      </c>
      <c r="J151" s="19">
        <v>601500</v>
      </c>
      <c r="K151" s="19">
        <v>382500</v>
      </c>
      <c r="L151" s="22" t="s">
        <v>1001</v>
      </c>
      <c r="M151" s="19">
        <v>292400</v>
      </c>
      <c r="N151" s="19">
        <v>51700</v>
      </c>
      <c r="O151" s="22" t="s">
        <v>998</v>
      </c>
    </row>
    <row r="152" spans="2:15" x14ac:dyDescent="0.25">
      <c r="B152" s="18" t="s">
        <v>896</v>
      </c>
      <c r="C152" s="19">
        <v>1155</v>
      </c>
      <c r="D152" s="19">
        <v>95200</v>
      </c>
      <c r="E152" s="19">
        <v>75600</v>
      </c>
      <c r="F152" s="22" t="s">
        <v>962</v>
      </c>
      <c r="G152" s="19">
        <v>73600</v>
      </c>
      <c r="H152" s="19">
        <v>59700</v>
      </c>
      <c r="I152" s="22" t="s">
        <v>963</v>
      </c>
      <c r="J152" s="19">
        <v>493300</v>
      </c>
      <c r="K152" s="19">
        <v>122900</v>
      </c>
      <c r="L152" s="22" t="s">
        <v>996</v>
      </c>
      <c r="M152" s="19">
        <v>264600</v>
      </c>
      <c r="N152" s="19">
        <v>42200</v>
      </c>
      <c r="O152" s="22" t="s">
        <v>1003</v>
      </c>
    </row>
    <row r="153" spans="2:15" x14ac:dyDescent="0.25">
      <c r="B153" s="18" t="s">
        <v>897</v>
      </c>
      <c r="C153" s="19">
        <v>670</v>
      </c>
      <c r="D153" s="19">
        <v>91800</v>
      </c>
      <c r="E153" s="19">
        <v>76000</v>
      </c>
      <c r="F153" s="22" t="s">
        <v>966</v>
      </c>
      <c r="G153" s="19">
        <v>72100</v>
      </c>
      <c r="H153" s="19">
        <v>58500</v>
      </c>
      <c r="I153" s="22" t="s">
        <v>962</v>
      </c>
      <c r="J153" s="19">
        <v>647700</v>
      </c>
      <c r="K153" s="19">
        <v>273000</v>
      </c>
      <c r="L153" s="22" t="s">
        <v>996</v>
      </c>
      <c r="M153" s="19">
        <v>382000</v>
      </c>
      <c r="N153" s="19">
        <v>69600</v>
      </c>
      <c r="O153" s="22" t="s">
        <v>1003</v>
      </c>
    </row>
    <row r="154" spans="2:15" x14ac:dyDescent="0.25">
      <c r="B154" s="18" t="s">
        <v>898</v>
      </c>
      <c r="C154" s="19">
        <v>351</v>
      </c>
      <c r="D154" s="19">
        <v>92100</v>
      </c>
      <c r="E154" s="19">
        <v>79800</v>
      </c>
      <c r="F154" s="22" t="s">
        <v>962</v>
      </c>
      <c r="G154" s="19">
        <v>70600</v>
      </c>
      <c r="H154" s="19">
        <v>60400</v>
      </c>
      <c r="I154" s="22" t="s">
        <v>963</v>
      </c>
      <c r="J154" s="19">
        <v>583200</v>
      </c>
      <c r="K154" s="19">
        <v>392200</v>
      </c>
      <c r="L154" s="22" t="s">
        <v>986</v>
      </c>
      <c r="M154" s="19">
        <v>303900</v>
      </c>
      <c r="N154" s="19">
        <v>56400</v>
      </c>
      <c r="O154" s="22" t="s">
        <v>1013</v>
      </c>
    </row>
    <row r="155" spans="2:15" x14ac:dyDescent="0.25">
      <c r="B155" s="18" t="s">
        <v>899</v>
      </c>
      <c r="C155" s="19">
        <v>399</v>
      </c>
      <c r="D155" s="19">
        <v>110200</v>
      </c>
      <c r="E155" s="19">
        <v>75600</v>
      </c>
      <c r="F155" s="22" t="s">
        <v>975</v>
      </c>
      <c r="G155" s="19">
        <v>87800</v>
      </c>
      <c r="H155" s="19">
        <v>57100</v>
      </c>
      <c r="I155" s="22" t="s">
        <v>985</v>
      </c>
      <c r="J155" s="19">
        <v>647200</v>
      </c>
      <c r="K155" s="19">
        <v>194900</v>
      </c>
      <c r="L155" s="22" t="s">
        <v>988</v>
      </c>
      <c r="M155" s="19">
        <v>373000</v>
      </c>
      <c r="N155" s="19">
        <v>66800</v>
      </c>
      <c r="O155" s="22" t="s">
        <v>1011</v>
      </c>
    </row>
    <row r="156" spans="2:15" x14ac:dyDescent="0.25">
      <c r="B156" s="18" t="s">
        <v>900</v>
      </c>
      <c r="C156" s="19">
        <v>1716</v>
      </c>
      <c r="D156" s="19">
        <v>82100</v>
      </c>
      <c r="E156" s="19">
        <v>69900</v>
      </c>
      <c r="F156" s="22" t="s">
        <v>967</v>
      </c>
      <c r="G156" s="19">
        <v>64200</v>
      </c>
      <c r="H156" s="19">
        <v>55600</v>
      </c>
      <c r="I156" s="22" t="s">
        <v>965</v>
      </c>
      <c r="J156" s="19">
        <v>456800</v>
      </c>
      <c r="K156" s="19">
        <v>125200</v>
      </c>
      <c r="L156" s="22" t="s">
        <v>996</v>
      </c>
      <c r="M156" s="19">
        <v>266400</v>
      </c>
      <c r="N156" s="19">
        <v>44900</v>
      </c>
      <c r="O156" s="22" t="s">
        <v>1004</v>
      </c>
    </row>
    <row r="157" spans="2:15" x14ac:dyDescent="0.25">
      <c r="B157" s="18" t="s">
        <v>901</v>
      </c>
      <c r="C157" s="19">
        <v>646</v>
      </c>
      <c r="D157" s="19">
        <v>83900</v>
      </c>
      <c r="E157" s="19">
        <v>72400</v>
      </c>
      <c r="F157" s="22" t="s">
        <v>976</v>
      </c>
      <c r="G157" s="19">
        <v>64700</v>
      </c>
      <c r="H157" s="19">
        <v>57300</v>
      </c>
      <c r="I157" s="22" t="s">
        <v>966</v>
      </c>
      <c r="J157" s="19">
        <v>497000</v>
      </c>
      <c r="K157" s="19">
        <v>248900</v>
      </c>
      <c r="L157" s="22" t="s">
        <v>1005</v>
      </c>
      <c r="M157" s="19">
        <v>272100</v>
      </c>
      <c r="N157" s="19">
        <v>58100</v>
      </c>
      <c r="O157" s="22" t="s">
        <v>988</v>
      </c>
    </row>
    <row r="158" spans="2:15" x14ac:dyDescent="0.25">
      <c r="B158" s="18" t="s">
        <v>902</v>
      </c>
      <c r="C158" s="19">
        <v>733</v>
      </c>
      <c r="D158" s="19">
        <v>89900</v>
      </c>
      <c r="E158" s="19">
        <v>74600</v>
      </c>
      <c r="F158" s="22" t="s">
        <v>971</v>
      </c>
      <c r="G158" s="19">
        <v>68300</v>
      </c>
      <c r="H158" s="19">
        <v>56800</v>
      </c>
      <c r="I158" s="22" t="s">
        <v>964</v>
      </c>
      <c r="J158" s="19">
        <v>553700</v>
      </c>
      <c r="K158" s="19">
        <v>351800</v>
      </c>
      <c r="L158" s="22" t="s">
        <v>1005</v>
      </c>
      <c r="M158" s="19">
        <v>295900</v>
      </c>
      <c r="N158" s="19">
        <v>57700</v>
      </c>
      <c r="O158" s="22" t="s">
        <v>998</v>
      </c>
    </row>
    <row r="159" spans="2:15" x14ac:dyDescent="0.25">
      <c r="B159" s="18" t="s">
        <v>903</v>
      </c>
      <c r="C159" s="19">
        <v>767</v>
      </c>
      <c r="D159" s="19">
        <v>90200</v>
      </c>
      <c r="E159" s="19">
        <v>76900</v>
      </c>
      <c r="F159" s="22" t="s">
        <v>965</v>
      </c>
      <c r="G159" s="19">
        <v>69500</v>
      </c>
      <c r="H159" s="19">
        <v>59600</v>
      </c>
      <c r="I159" s="22" t="s">
        <v>962</v>
      </c>
      <c r="J159" s="19">
        <v>498800</v>
      </c>
      <c r="K159" s="19">
        <v>146300</v>
      </c>
      <c r="L159" s="22" t="s">
        <v>996</v>
      </c>
      <c r="M159" s="19">
        <v>284200</v>
      </c>
      <c r="N159" s="19">
        <v>53700</v>
      </c>
      <c r="O159" s="22" t="s">
        <v>989</v>
      </c>
    </row>
    <row r="160" spans="2:15" x14ac:dyDescent="0.25">
      <c r="B160" s="18" t="s">
        <v>904</v>
      </c>
      <c r="C160" s="19">
        <v>127</v>
      </c>
      <c r="D160" s="19">
        <v>154300</v>
      </c>
      <c r="E160" s="19">
        <v>80000</v>
      </c>
      <c r="F160" s="22" t="s">
        <v>979</v>
      </c>
      <c r="G160" s="19">
        <v>128800</v>
      </c>
      <c r="H160" s="19">
        <v>66800</v>
      </c>
      <c r="I160" s="22" t="s">
        <v>986</v>
      </c>
      <c r="J160" s="19">
        <v>2491100</v>
      </c>
      <c r="K160" s="19">
        <v>315800</v>
      </c>
      <c r="L160" s="22" t="s">
        <v>1009</v>
      </c>
      <c r="M160" s="19">
        <v>1901600</v>
      </c>
      <c r="N160" s="19">
        <v>56900</v>
      </c>
      <c r="O160" s="22" t="s">
        <v>1017</v>
      </c>
    </row>
    <row r="161" spans="2:15" x14ac:dyDescent="0.25">
      <c r="B161" s="18" t="s">
        <v>905</v>
      </c>
      <c r="C161" s="19">
        <v>204</v>
      </c>
      <c r="D161" s="19">
        <v>106700</v>
      </c>
      <c r="E161" s="19">
        <v>85200</v>
      </c>
      <c r="F161" s="22" t="s">
        <v>962</v>
      </c>
      <c r="G161" s="19">
        <v>83400</v>
      </c>
      <c r="H161" s="19">
        <v>68100</v>
      </c>
      <c r="I161" s="22" t="s">
        <v>963</v>
      </c>
      <c r="J161" s="19">
        <v>992500</v>
      </c>
      <c r="K161" s="19">
        <v>534000</v>
      </c>
      <c r="L161" s="22" t="s">
        <v>994</v>
      </c>
      <c r="M161" s="19">
        <v>575900</v>
      </c>
      <c r="N161" s="19">
        <v>61800</v>
      </c>
      <c r="O161" s="22" t="s">
        <v>1015</v>
      </c>
    </row>
    <row r="162" spans="2:15" x14ac:dyDescent="0.25">
      <c r="B162" s="18" t="s">
        <v>906</v>
      </c>
      <c r="C162" s="19">
        <v>2010</v>
      </c>
      <c r="D162" s="19">
        <v>91900</v>
      </c>
      <c r="E162" s="19">
        <v>77000</v>
      </c>
      <c r="F162" s="22" t="s">
        <v>965</v>
      </c>
      <c r="G162" s="19">
        <v>71100</v>
      </c>
      <c r="H162" s="19">
        <v>60000</v>
      </c>
      <c r="I162" s="22" t="s">
        <v>962</v>
      </c>
      <c r="J162" s="19">
        <v>510100</v>
      </c>
      <c r="K162" s="19">
        <v>247300</v>
      </c>
      <c r="L162" s="22" t="s">
        <v>999</v>
      </c>
      <c r="M162" s="19">
        <v>277900</v>
      </c>
      <c r="N162" s="19">
        <v>40900</v>
      </c>
      <c r="O162" s="22" t="s">
        <v>1004</v>
      </c>
    </row>
    <row r="163" spans="2:15" x14ac:dyDescent="0.25">
      <c r="B163" s="18" t="s">
        <v>907</v>
      </c>
      <c r="C163" s="19">
        <v>703</v>
      </c>
      <c r="D163" s="19">
        <v>85200</v>
      </c>
      <c r="E163" s="19">
        <v>70400</v>
      </c>
      <c r="F163" s="22" t="s">
        <v>966</v>
      </c>
      <c r="G163" s="19">
        <v>65800</v>
      </c>
      <c r="H163" s="19">
        <v>55800</v>
      </c>
      <c r="I163" s="22" t="s">
        <v>971</v>
      </c>
      <c r="J163" s="19">
        <v>483400</v>
      </c>
      <c r="K163" s="19">
        <v>137300</v>
      </c>
      <c r="L163" s="22" t="s">
        <v>994</v>
      </c>
      <c r="M163" s="19">
        <v>270700</v>
      </c>
      <c r="N163" s="19">
        <v>37600</v>
      </c>
      <c r="O163" s="22" t="s">
        <v>1004</v>
      </c>
    </row>
    <row r="164" spans="2:15" x14ac:dyDescent="0.25">
      <c r="B164" s="18" t="s">
        <v>908</v>
      </c>
      <c r="C164" s="19">
        <v>4878</v>
      </c>
      <c r="D164" s="19">
        <v>86100</v>
      </c>
      <c r="E164" s="19">
        <v>69100</v>
      </c>
      <c r="F164" s="22" t="s">
        <v>962</v>
      </c>
      <c r="G164" s="19">
        <v>67500</v>
      </c>
      <c r="H164" s="19">
        <v>55100</v>
      </c>
      <c r="I164" s="22" t="s">
        <v>963</v>
      </c>
      <c r="J164" s="19">
        <v>478900</v>
      </c>
      <c r="K164" s="19">
        <v>115400</v>
      </c>
      <c r="L164" s="22" t="s">
        <v>987</v>
      </c>
      <c r="M164" s="19">
        <v>280800</v>
      </c>
      <c r="N164" s="19">
        <v>47800</v>
      </c>
      <c r="O164" s="22" t="s">
        <v>1004</v>
      </c>
    </row>
    <row r="165" spans="2:15" x14ac:dyDescent="0.25">
      <c r="B165" s="18" t="s">
        <v>909</v>
      </c>
      <c r="C165" s="19">
        <v>837</v>
      </c>
      <c r="D165" s="19">
        <v>93900</v>
      </c>
      <c r="E165" s="19">
        <v>79200</v>
      </c>
      <c r="F165" s="22" t="s">
        <v>965</v>
      </c>
      <c r="G165" s="19">
        <v>70900</v>
      </c>
      <c r="H165" s="19">
        <v>61300</v>
      </c>
      <c r="I165" s="22" t="s">
        <v>962</v>
      </c>
      <c r="J165" s="19">
        <v>531800</v>
      </c>
      <c r="K165" s="19">
        <v>311400</v>
      </c>
      <c r="L165" s="22" t="s">
        <v>1005</v>
      </c>
      <c r="M165" s="19">
        <v>268500</v>
      </c>
      <c r="N165" s="19">
        <v>59900</v>
      </c>
      <c r="O165" s="22" t="s">
        <v>998</v>
      </c>
    </row>
    <row r="166" spans="2:15" x14ac:dyDescent="0.25">
      <c r="B166" s="18" t="s">
        <v>910</v>
      </c>
      <c r="C166" s="19">
        <v>570</v>
      </c>
      <c r="D166" s="19">
        <v>91200</v>
      </c>
      <c r="E166" s="19">
        <v>73400</v>
      </c>
      <c r="F166" s="22" t="s">
        <v>964</v>
      </c>
      <c r="G166" s="19">
        <v>69900</v>
      </c>
      <c r="H166" s="19">
        <v>57200</v>
      </c>
      <c r="I166" s="22" t="s">
        <v>968</v>
      </c>
      <c r="J166" s="19">
        <v>567400</v>
      </c>
      <c r="K166" s="19">
        <v>236300</v>
      </c>
      <c r="L166" s="22" t="s">
        <v>992</v>
      </c>
      <c r="M166" s="19">
        <v>300200</v>
      </c>
      <c r="N166" s="19">
        <v>51400</v>
      </c>
      <c r="O166" s="22" t="s">
        <v>998</v>
      </c>
    </row>
    <row r="167" spans="2:15" x14ac:dyDescent="0.25">
      <c r="B167" s="18" t="s">
        <v>911</v>
      </c>
      <c r="C167" s="19">
        <v>2365</v>
      </c>
      <c r="D167" s="19">
        <v>89900</v>
      </c>
      <c r="E167" s="19">
        <v>72600</v>
      </c>
      <c r="F167" s="22" t="s">
        <v>962</v>
      </c>
      <c r="G167" s="19">
        <v>69600</v>
      </c>
      <c r="H167" s="19">
        <v>58000</v>
      </c>
      <c r="I167" s="22" t="s">
        <v>963</v>
      </c>
      <c r="J167" s="19">
        <v>520600</v>
      </c>
      <c r="K167" s="19">
        <v>171300</v>
      </c>
      <c r="L167" s="22" t="s">
        <v>994</v>
      </c>
      <c r="M167" s="19">
        <v>314400</v>
      </c>
      <c r="N167" s="19">
        <v>59600</v>
      </c>
      <c r="O167" s="22" t="s">
        <v>989</v>
      </c>
    </row>
    <row r="168" spans="2:15" x14ac:dyDescent="0.25">
      <c r="B168" s="18" t="s">
        <v>912</v>
      </c>
      <c r="C168" s="19">
        <v>1789</v>
      </c>
      <c r="D168" s="19">
        <v>86900</v>
      </c>
      <c r="E168" s="19">
        <v>73200</v>
      </c>
      <c r="F168" s="22" t="s">
        <v>966</v>
      </c>
      <c r="G168" s="19">
        <v>67300</v>
      </c>
      <c r="H168" s="19">
        <v>57100</v>
      </c>
      <c r="I168" s="22" t="s">
        <v>971</v>
      </c>
      <c r="J168" s="19">
        <v>491200</v>
      </c>
      <c r="K168" s="19">
        <v>236300</v>
      </c>
      <c r="L168" s="22" t="s">
        <v>993</v>
      </c>
      <c r="M168" s="19">
        <v>266200</v>
      </c>
      <c r="N168" s="19">
        <v>42100</v>
      </c>
      <c r="O168" s="22" t="s">
        <v>989</v>
      </c>
    </row>
    <row r="169" spans="2:15" x14ac:dyDescent="0.25">
      <c r="B169" s="27" t="s">
        <v>913</v>
      </c>
      <c r="C169" s="28">
        <v>28221</v>
      </c>
      <c r="D169" s="28">
        <v>93500</v>
      </c>
      <c r="E169" s="28">
        <v>75600</v>
      </c>
      <c r="F169" s="29" t="s">
        <v>964</v>
      </c>
      <c r="G169" s="28">
        <v>74200</v>
      </c>
      <c r="H169" s="28">
        <v>60400</v>
      </c>
      <c r="I169" s="29" t="s">
        <v>963</v>
      </c>
      <c r="J169" s="28">
        <v>577600</v>
      </c>
      <c r="K169" s="28">
        <v>173100</v>
      </c>
      <c r="L169" s="29" t="s">
        <v>988</v>
      </c>
      <c r="M169" s="28">
        <v>375200</v>
      </c>
      <c r="N169" s="28">
        <v>50500</v>
      </c>
      <c r="O169" s="29" t="s">
        <v>1010</v>
      </c>
    </row>
    <row r="170" spans="2:15" x14ac:dyDescent="0.25">
      <c r="B170" s="18" t="s">
        <v>914</v>
      </c>
      <c r="C170" s="19">
        <v>476</v>
      </c>
      <c r="D170" s="19">
        <v>85800</v>
      </c>
      <c r="E170" s="19">
        <v>75400</v>
      </c>
      <c r="F170" s="22" t="s">
        <v>980</v>
      </c>
      <c r="G170" s="19">
        <v>65400</v>
      </c>
      <c r="H170" s="19">
        <v>58600</v>
      </c>
      <c r="I170" s="22" t="s">
        <v>976</v>
      </c>
      <c r="J170" s="19">
        <v>527700</v>
      </c>
      <c r="K170" s="19">
        <v>428700</v>
      </c>
      <c r="L170" s="22" t="s">
        <v>974</v>
      </c>
      <c r="M170" s="19">
        <v>297900</v>
      </c>
      <c r="N170" s="19">
        <v>103900</v>
      </c>
      <c r="O170" s="22" t="s">
        <v>999</v>
      </c>
    </row>
    <row r="171" spans="2:15" x14ac:dyDescent="0.25">
      <c r="B171" s="18" t="s">
        <v>915</v>
      </c>
      <c r="C171" s="19">
        <v>3225</v>
      </c>
      <c r="D171" s="19">
        <v>90700</v>
      </c>
      <c r="E171" s="19">
        <v>77300</v>
      </c>
      <c r="F171" s="22" t="s">
        <v>965</v>
      </c>
      <c r="G171" s="19">
        <v>74000</v>
      </c>
      <c r="H171" s="19">
        <v>63700</v>
      </c>
      <c r="I171" s="22" t="s">
        <v>971</v>
      </c>
      <c r="J171" s="19">
        <v>387600</v>
      </c>
      <c r="K171" s="19">
        <v>92300</v>
      </c>
      <c r="L171" s="22" t="s">
        <v>987</v>
      </c>
      <c r="M171" s="19">
        <v>251300</v>
      </c>
      <c r="N171" s="19">
        <v>42100</v>
      </c>
      <c r="O171" s="22" t="s">
        <v>1004</v>
      </c>
    </row>
    <row r="172" spans="2:15" x14ac:dyDescent="0.25">
      <c r="B172" s="18" t="s">
        <v>916</v>
      </c>
      <c r="C172" s="19">
        <v>2185</v>
      </c>
      <c r="D172" s="19">
        <v>118500</v>
      </c>
      <c r="E172" s="19">
        <v>89300</v>
      </c>
      <c r="F172" s="22" t="s">
        <v>973</v>
      </c>
      <c r="G172" s="19">
        <v>93000</v>
      </c>
      <c r="H172" s="19">
        <v>70400</v>
      </c>
      <c r="I172" s="22" t="s">
        <v>970</v>
      </c>
      <c r="J172" s="19">
        <v>914700</v>
      </c>
      <c r="K172" s="19">
        <v>488100</v>
      </c>
      <c r="L172" s="22" t="s">
        <v>992</v>
      </c>
      <c r="M172" s="19">
        <v>568800</v>
      </c>
      <c r="N172" s="19">
        <v>90200</v>
      </c>
      <c r="O172" s="22" t="s">
        <v>1003</v>
      </c>
    </row>
    <row r="173" spans="2:15" x14ac:dyDescent="0.25">
      <c r="B173" s="18" t="s">
        <v>917</v>
      </c>
      <c r="C173" s="19">
        <v>6389</v>
      </c>
      <c r="D173" s="19">
        <v>86800</v>
      </c>
      <c r="E173" s="19">
        <v>71400</v>
      </c>
      <c r="F173" s="22" t="s">
        <v>971</v>
      </c>
      <c r="G173" s="19">
        <v>68300</v>
      </c>
      <c r="H173" s="19">
        <v>57200</v>
      </c>
      <c r="I173" s="22" t="s">
        <v>964</v>
      </c>
      <c r="J173" s="19">
        <v>462500</v>
      </c>
      <c r="K173" s="19">
        <v>148000</v>
      </c>
      <c r="L173" s="22" t="s">
        <v>994</v>
      </c>
      <c r="M173" s="19">
        <v>266200</v>
      </c>
      <c r="N173" s="19">
        <v>42600</v>
      </c>
      <c r="O173" s="22" t="s">
        <v>989</v>
      </c>
    </row>
    <row r="174" spans="2:15" x14ac:dyDescent="0.25">
      <c r="B174" s="18" t="s">
        <v>918</v>
      </c>
      <c r="C174" s="19">
        <v>926</v>
      </c>
      <c r="D174" s="19">
        <v>85600</v>
      </c>
      <c r="E174" s="19">
        <v>73000</v>
      </c>
      <c r="F174" s="22" t="s">
        <v>967</v>
      </c>
      <c r="G174" s="19">
        <v>67300</v>
      </c>
      <c r="H174" s="19">
        <v>58200</v>
      </c>
      <c r="I174" s="22" t="s">
        <v>966</v>
      </c>
      <c r="J174" s="19">
        <v>489100</v>
      </c>
      <c r="K174" s="19">
        <v>130400</v>
      </c>
      <c r="L174" s="22" t="s">
        <v>988</v>
      </c>
      <c r="M174" s="19">
        <v>293600</v>
      </c>
      <c r="N174" s="19">
        <v>31200</v>
      </c>
      <c r="O174" s="22" t="s">
        <v>1014</v>
      </c>
    </row>
    <row r="175" spans="2:15" x14ac:dyDescent="0.25">
      <c r="B175" s="18" t="s">
        <v>919</v>
      </c>
      <c r="C175" s="19">
        <v>622</v>
      </c>
      <c r="D175" s="19">
        <v>83100</v>
      </c>
      <c r="E175" s="19">
        <v>72400</v>
      </c>
      <c r="F175" s="22" t="s">
        <v>971</v>
      </c>
      <c r="G175" s="19">
        <v>63300</v>
      </c>
      <c r="H175" s="19">
        <v>55900</v>
      </c>
      <c r="I175" s="22" t="s">
        <v>964</v>
      </c>
      <c r="J175" s="19">
        <v>449300</v>
      </c>
      <c r="K175" s="19">
        <v>276400</v>
      </c>
      <c r="L175" s="22" t="s">
        <v>986</v>
      </c>
      <c r="M175" s="19">
        <v>224400</v>
      </c>
      <c r="N175" s="19">
        <v>46600</v>
      </c>
      <c r="O175" s="22" t="s">
        <v>1002</v>
      </c>
    </row>
    <row r="176" spans="2:15" x14ac:dyDescent="0.25">
      <c r="B176" s="18" t="s">
        <v>920</v>
      </c>
      <c r="C176" s="19">
        <v>208</v>
      </c>
      <c r="D176" s="19">
        <v>117600</v>
      </c>
      <c r="E176" s="19">
        <v>91500</v>
      </c>
      <c r="F176" s="22" t="s">
        <v>962</v>
      </c>
      <c r="G176" s="19">
        <v>94800</v>
      </c>
      <c r="H176" s="19">
        <v>75100</v>
      </c>
      <c r="I176" s="22" t="s">
        <v>964</v>
      </c>
      <c r="J176" s="19">
        <v>932700</v>
      </c>
      <c r="K176" s="19">
        <v>647500</v>
      </c>
      <c r="L176" s="22" t="s">
        <v>979</v>
      </c>
      <c r="M176" s="19">
        <v>586000</v>
      </c>
      <c r="N176" s="19">
        <v>154300</v>
      </c>
      <c r="O176" s="22" t="s">
        <v>997</v>
      </c>
    </row>
    <row r="177" spans="2:15" x14ac:dyDescent="0.25">
      <c r="B177" s="18" t="s">
        <v>921</v>
      </c>
      <c r="C177" s="19">
        <v>8095</v>
      </c>
      <c r="D177" s="19">
        <v>93300</v>
      </c>
      <c r="E177" s="19">
        <v>74500</v>
      </c>
      <c r="F177" s="22" t="s">
        <v>963</v>
      </c>
      <c r="G177" s="19">
        <v>75000</v>
      </c>
      <c r="H177" s="19">
        <v>59800</v>
      </c>
      <c r="I177" s="22" t="s">
        <v>969</v>
      </c>
      <c r="J177" s="19">
        <v>667600</v>
      </c>
      <c r="K177" s="19">
        <v>107900</v>
      </c>
      <c r="L177" s="22" t="s">
        <v>1010</v>
      </c>
      <c r="M177" s="19">
        <v>511900</v>
      </c>
      <c r="N177" s="19">
        <v>50600</v>
      </c>
      <c r="O177" s="22" t="s">
        <v>1018</v>
      </c>
    </row>
    <row r="178" spans="2:15" x14ac:dyDescent="0.25">
      <c r="B178" s="18" t="s">
        <v>922</v>
      </c>
      <c r="C178" s="19">
        <v>503</v>
      </c>
      <c r="D178" s="19">
        <v>94600</v>
      </c>
      <c r="E178" s="19">
        <v>81800</v>
      </c>
      <c r="F178" s="22" t="s">
        <v>977</v>
      </c>
      <c r="G178" s="19">
        <v>72100</v>
      </c>
      <c r="H178" s="19">
        <v>64400</v>
      </c>
      <c r="I178" s="22" t="s">
        <v>967</v>
      </c>
      <c r="J178" s="19">
        <v>559000</v>
      </c>
      <c r="K178" s="19">
        <v>335600</v>
      </c>
      <c r="L178" s="22" t="s">
        <v>995</v>
      </c>
      <c r="M178" s="19">
        <v>300200</v>
      </c>
      <c r="N178" s="19">
        <v>74200</v>
      </c>
      <c r="O178" s="22" t="s">
        <v>987</v>
      </c>
    </row>
    <row r="179" spans="2:15" x14ac:dyDescent="0.25">
      <c r="B179" s="18" t="s">
        <v>923</v>
      </c>
      <c r="C179" s="19">
        <v>1897</v>
      </c>
      <c r="D179" s="19">
        <v>89000</v>
      </c>
      <c r="E179" s="19">
        <v>75600</v>
      </c>
      <c r="F179" s="22" t="s">
        <v>965</v>
      </c>
      <c r="G179" s="19">
        <v>71100</v>
      </c>
      <c r="H179" s="19">
        <v>60700</v>
      </c>
      <c r="I179" s="22" t="s">
        <v>962</v>
      </c>
      <c r="J179" s="19">
        <v>424000</v>
      </c>
      <c r="K179" s="19">
        <v>129500</v>
      </c>
      <c r="L179" s="22" t="s">
        <v>996</v>
      </c>
      <c r="M179" s="19">
        <v>255000</v>
      </c>
      <c r="N179" s="19">
        <v>39100</v>
      </c>
      <c r="O179" s="22" t="s">
        <v>1004</v>
      </c>
    </row>
    <row r="180" spans="2:15" x14ac:dyDescent="0.25">
      <c r="B180" s="18" t="s">
        <v>924</v>
      </c>
      <c r="C180" s="19">
        <v>1190</v>
      </c>
      <c r="D180" s="19">
        <v>107100</v>
      </c>
      <c r="E180" s="19">
        <v>83100</v>
      </c>
      <c r="F180" s="22" t="s">
        <v>964</v>
      </c>
      <c r="G180" s="19">
        <v>84700</v>
      </c>
      <c r="H180" s="19">
        <v>66500</v>
      </c>
      <c r="I180" s="22" t="s">
        <v>969</v>
      </c>
      <c r="J180" s="19">
        <v>712800</v>
      </c>
      <c r="K180" s="19">
        <v>427800</v>
      </c>
      <c r="L180" s="22" t="s">
        <v>1001</v>
      </c>
      <c r="M180" s="19">
        <v>400800</v>
      </c>
      <c r="N180" s="19">
        <v>74800</v>
      </c>
      <c r="O180" s="22" t="s">
        <v>998</v>
      </c>
    </row>
    <row r="181" spans="2:15" x14ac:dyDescent="0.25">
      <c r="B181" s="18" t="s">
        <v>925</v>
      </c>
      <c r="C181" s="19">
        <v>593</v>
      </c>
      <c r="D181" s="19">
        <v>84000</v>
      </c>
      <c r="E181" s="19">
        <v>68900</v>
      </c>
      <c r="F181" s="22" t="s">
        <v>965</v>
      </c>
      <c r="G181" s="19">
        <v>64400</v>
      </c>
      <c r="H181" s="19">
        <v>54600</v>
      </c>
      <c r="I181" s="22" t="s">
        <v>962</v>
      </c>
      <c r="J181" s="19">
        <v>575400</v>
      </c>
      <c r="K181" s="19">
        <v>442700</v>
      </c>
      <c r="L181" s="22" t="s">
        <v>982</v>
      </c>
      <c r="M181" s="19">
        <v>316700</v>
      </c>
      <c r="N181" s="19">
        <v>85800</v>
      </c>
      <c r="O181" s="22" t="s">
        <v>996</v>
      </c>
    </row>
    <row r="182" spans="2:15" x14ac:dyDescent="0.25">
      <c r="B182" s="18" t="s">
        <v>926</v>
      </c>
      <c r="C182" s="19">
        <v>1416</v>
      </c>
      <c r="D182" s="19">
        <v>98300</v>
      </c>
      <c r="E182" s="19">
        <v>80100</v>
      </c>
      <c r="F182" s="22" t="s">
        <v>963</v>
      </c>
      <c r="G182" s="19">
        <v>77400</v>
      </c>
      <c r="H182" s="19">
        <v>62800</v>
      </c>
      <c r="I182" s="22" t="s">
        <v>969</v>
      </c>
      <c r="J182" s="19">
        <v>656300</v>
      </c>
      <c r="K182" s="19">
        <v>377600</v>
      </c>
      <c r="L182" s="22" t="s">
        <v>993</v>
      </c>
      <c r="M182" s="19">
        <v>383900</v>
      </c>
      <c r="N182" s="19">
        <v>44500</v>
      </c>
      <c r="O182" s="22" t="s">
        <v>1011</v>
      </c>
    </row>
    <row r="183" spans="2:15" x14ac:dyDescent="0.25">
      <c r="B183" s="18" t="s">
        <v>927</v>
      </c>
      <c r="C183" s="19">
        <v>496</v>
      </c>
      <c r="D183" s="19">
        <v>94800</v>
      </c>
      <c r="E183" s="19">
        <v>78400</v>
      </c>
      <c r="F183" s="22" t="s">
        <v>964</v>
      </c>
      <c r="G183" s="19">
        <v>73300</v>
      </c>
      <c r="H183" s="19">
        <v>60100</v>
      </c>
      <c r="I183" s="22" t="s">
        <v>973</v>
      </c>
      <c r="J183" s="19">
        <v>628600</v>
      </c>
      <c r="K183" s="19">
        <v>443000</v>
      </c>
      <c r="L183" s="22" t="s">
        <v>991</v>
      </c>
      <c r="M183" s="19">
        <v>346800</v>
      </c>
      <c r="N183" s="19">
        <v>66400</v>
      </c>
      <c r="O183" s="22" t="s">
        <v>998</v>
      </c>
    </row>
    <row r="184" spans="2:15" x14ac:dyDescent="0.25">
      <c r="B184" s="27" t="s">
        <v>928</v>
      </c>
      <c r="C184" s="28">
        <v>42935</v>
      </c>
      <c r="D184" s="28">
        <v>80600</v>
      </c>
      <c r="E184" s="28">
        <v>67900</v>
      </c>
      <c r="F184" s="29" t="s">
        <v>965</v>
      </c>
      <c r="G184" s="28">
        <v>63100</v>
      </c>
      <c r="H184" s="28">
        <v>53900</v>
      </c>
      <c r="I184" s="29" t="s">
        <v>971</v>
      </c>
      <c r="J184" s="28">
        <v>429800</v>
      </c>
      <c r="K184" s="28">
        <v>114300</v>
      </c>
      <c r="L184" s="29" t="s">
        <v>987</v>
      </c>
      <c r="M184" s="28">
        <v>257500</v>
      </c>
      <c r="N184" s="28">
        <v>35200</v>
      </c>
      <c r="O184" s="29" t="s">
        <v>1011</v>
      </c>
    </row>
    <row r="185" spans="2:15" x14ac:dyDescent="0.25">
      <c r="B185" s="18" t="s">
        <v>929</v>
      </c>
      <c r="C185" s="19">
        <v>4781</v>
      </c>
      <c r="D185" s="19">
        <v>75000</v>
      </c>
      <c r="E185" s="19">
        <v>66000</v>
      </c>
      <c r="F185" s="22" t="s">
        <v>976</v>
      </c>
      <c r="G185" s="19">
        <v>59600</v>
      </c>
      <c r="H185" s="19">
        <v>53300</v>
      </c>
      <c r="I185" s="22" t="s">
        <v>966</v>
      </c>
      <c r="J185" s="19">
        <v>272000</v>
      </c>
      <c r="K185" s="19">
        <v>46500</v>
      </c>
      <c r="L185" s="22" t="s">
        <v>988</v>
      </c>
      <c r="M185" s="19">
        <v>154700</v>
      </c>
      <c r="N185" s="19">
        <v>21100</v>
      </c>
      <c r="O185" s="22" t="s">
        <v>1011</v>
      </c>
    </row>
    <row r="186" spans="2:15" x14ac:dyDescent="0.25">
      <c r="B186" s="18" t="s">
        <v>930</v>
      </c>
      <c r="C186" s="19">
        <v>473</v>
      </c>
      <c r="D186" s="19">
        <v>84600</v>
      </c>
      <c r="E186" s="19">
        <v>72700</v>
      </c>
      <c r="F186" s="22" t="s">
        <v>967</v>
      </c>
      <c r="G186" s="19">
        <v>66000</v>
      </c>
      <c r="H186" s="19">
        <v>56900</v>
      </c>
      <c r="I186" s="22" t="s">
        <v>965</v>
      </c>
      <c r="J186" s="19">
        <v>496200</v>
      </c>
      <c r="K186" s="19">
        <v>308200</v>
      </c>
      <c r="L186" s="22" t="s">
        <v>1005</v>
      </c>
      <c r="M186" s="19">
        <v>272900</v>
      </c>
      <c r="N186" s="19">
        <v>50300</v>
      </c>
      <c r="O186" s="22" t="s">
        <v>989</v>
      </c>
    </row>
    <row r="187" spans="2:15" x14ac:dyDescent="0.25">
      <c r="B187" s="18" t="s">
        <v>931</v>
      </c>
      <c r="C187" s="19">
        <v>2423</v>
      </c>
      <c r="D187" s="19">
        <v>83600</v>
      </c>
      <c r="E187" s="19">
        <v>70300</v>
      </c>
      <c r="F187" s="22" t="s">
        <v>966</v>
      </c>
      <c r="G187" s="19">
        <v>64200</v>
      </c>
      <c r="H187" s="19">
        <v>55800</v>
      </c>
      <c r="I187" s="22" t="s">
        <v>965</v>
      </c>
      <c r="J187" s="19">
        <v>464500</v>
      </c>
      <c r="K187" s="19">
        <v>273600</v>
      </c>
      <c r="L187" s="22" t="s">
        <v>1005</v>
      </c>
      <c r="M187" s="19">
        <v>260000</v>
      </c>
      <c r="N187" s="19">
        <v>60000</v>
      </c>
      <c r="O187" s="22" t="s">
        <v>1002</v>
      </c>
    </row>
    <row r="188" spans="2:15" x14ac:dyDescent="0.25">
      <c r="B188" s="18" t="s">
        <v>932</v>
      </c>
      <c r="C188" s="19">
        <v>534</v>
      </c>
      <c r="D188" s="19">
        <v>77200</v>
      </c>
      <c r="E188" s="19">
        <v>67300</v>
      </c>
      <c r="F188" s="22" t="s">
        <v>977</v>
      </c>
      <c r="G188" s="19">
        <v>59100</v>
      </c>
      <c r="H188" s="19">
        <v>51800</v>
      </c>
      <c r="I188" s="22" t="s">
        <v>967</v>
      </c>
      <c r="J188" s="19">
        <v>512900</v>
      </c>
      <c r="K188" s="19">
        <v>297200</v>
      </c>
      <c r="L188" s="22" t="s">
        <v>999</v>
      </c>
      <c r="M188" s="19">
        <v>273800</v>
      </c>
      <c r="N188" s="19">
        <v>56300</v>
      </c>
      <c r="O188" s="22" t="s">
        <v>989</v>
      </c>
    </row>
    <row r="189" spans="2:15" x14ac:dyDescent="0.25">
      <c r="B189" s="18" t="s">
        <v>933</v>
      </c>
      <c r="C189" s="19">
        <v>2594</v>
      </c>
      <c r="D189" s="19">
        <v>80400</v>
      </c>
      <c r="E189" s="19">
        <v>69500</v>
      </c>
      <c r="F189" s="22" t="s">
        <v>967</v>
      </c>
      <c r="G189" s="19">
        <v>62400</v>
      </c>
      <c r="H189" s="19">
        <v>54900</v>
      </c>
      <c r="I189" s="22" t="s">
        <v>965</v>
      </c>
      <c r="J189" s="19">
        <v>451400</v>
      </c>
      <c r="K189" s="19">
        <v>184300</v>
      </c>
      <c r="L189" s="22" t="s">
        <v>992</v>
      </c>
      <c r="M189" s="19">
        <v>242400</v>
      </c>
      <c r="N189" s="19">
        <v>33400</v>
      </c>
      <c r="O189" s="22" t="s">
        <v>1011</v>
      </c>
    </row>
    <row r="190" spans="2:15" x14ac:dyDescent="0.25">
      <c r="B190" s="18" t="s">
        <v>934</v>
      </c>
      <c r="C190" s="19">
        <v>541</v>
      </c>
      <c r="D190" s="19">
        <v>80300</v>
      </c>
      <c r="E190" s="19">
        <v>68200</v>
      </c>
      <c r="F190" s="22" t="s">
        <v>966</v>
      </c>
      <c r="G190" s="19">
        <v>62100</v>
      </c>
      <c r="H190" s="19">
        <v>53800</v>
      </c>
      <c r="I190" s="22" t="s">
        <v>971</v>
      </c>
      <c r="J190" s="19">
        <v>502800</v>
      </c>
      <c r="K190" s="19">
        <v>196000</v>
      </c>
      <c r="L190" s="22" t="s">
        <v>994</v>
      </c>
      <c r="M190" s="19">
        <v>270300</v>
      </c>
      <c r="N190" s="19">
        <v>37600</v>
      </c>
      <c r="O190" s="22" t="s">
        <v>1003</v>
      </c>
    </row>
    <row r="191" spans="2:15" x14ac:dyDescent="0.25">
      <c r="B191" s="18" t="s">
        <v>935</v>
      </c>
      <c r="C191" s="19">
        <v>1724</v>
      </c>
      <c r="D191" s="19">
        <v>76800</v>
      </c>
      <c r="E191" s="19">
        <v>64100</v>
      </c>
      <c r="F191" s="22" t="s">
        <v>971</v>
      </c>
      <c r="G191" s="19">
        <v>59000</v>
      </c>
      <c r="H191" s="19">
        <v>49900</v>
      </c>
      <c r="I191" s="22" t="s">
        <v>964</v>
      </c>
      <c r="J191" s="19">
        <v>476400</v>
      </c>
      <c r="K191" s="19">
        <v>217100</v>
      </c>
      <c r="L191" s="22" t="s">
        <v>994</v>
      </c>
      <c r="M191" s="19">
        <v>284100</v>
      </c>
      <c r="N191" s="19">
        <v>37500</v>
      </c>
      <c r="O191" s="22" t="s">
        <v>1011</v>
      </c>
    </row>
    <row r="192" spans="2:15" x14ac:dyDescent="0.25">
      <c r="B192" s="18" t="s">
        <v>936</v>
      </c>
      <c r="C192" s="19">
        <v>8024</v>
      </c>
      <c r="D192" s="19">
        <v>78300</v>
      </c>
      <c r="E192" s="19">
        <v>66900</v>
      </c>
      <c r="F192" s="22" t="s">
        <v>967</v>
      </c>
      <c r="G192" s="19">
        <v>61700</v>
      </c>
      <c r="H192" s="19">
        <v>53700</v>
      </c>
      <c r="I192" s="22" t="s">
        <v>965</v>
      </c>
      <c r="J192" s="19">
        <v>334100</v>
      </c>
      <c r="K192" s="19">
        <v>66600</v>
      </c>
      <c r="L192" s="22" t="s">
        <v>988</v>
      </c>
      <c r="M192" s="19">
        <v>189900</v>
      </c>
      <c r="N192" s="19">
        <v>23700</v>
      </c>
      <c r="O192" s="22" t="s">
        <v>1010</v>
      </c>
    </row>
    <row r="193" spans="2:15" x14ac:dyDescent="0.25">
      <c r="B193" s="18" t="s">
        <v>937</v>
      </c>
      <c r="C193" s="19">
        <v>869</v>
      </c>
      <c r="D193" s="19">
        <v>82300</v>
      </c>
      <c r="E193" s="19">
        <v>69500</v>
      </c>
      <c r="F193" s="22" t="s">
        <v>966</v>
      </c>
      <c r="G193" s="19">
        <v>62400</v>
      </c>
      <c r="H193" s="19">
        <v>52900</v>
      </c>
      <c r="I193" s="22" t="s">
        <v>971</v>
      </c>
      <c r="J193" s="19">
        <v>505500</v>
      </c>
      <c r="K193" s="19">
        <v>233100</v>
      </c>
      <c r="L193" s="22" t="s">
        <v>999</v>
      </c>
      <c r="M193" s="19">
        <v>285300</v>
      </c>
      <c r="N193" s="19">
        <v>45600</v>
      </c>
      <c r="O193" s="22" t="s">
        <v>1004</v>
      </c>
    </row>
    <row r="194" spans="2:15" x14ac:dyDescent="0.25">
      <c r="B194" s="18" t="s">
        <v>938</v>
      </c>
      <c r="C194" s="19">
        <v>5302</v>
      </c>
      <c r="D194" s="19">
        <v>81200</v>
      </c>
      <c r="E194" s="19">
        <v>68000</v>
      </c>
      <c r="F194" s="22" t="s">
        <v>965</v>
      </c>
      <c r="G194" s="19">
        <v>63600</v>
      </c>
      <c r="H194" s="19">
        <v>53800</v>
      </c>
      <c r="I194" s="22" t="s">
        <v>964</v>
      </c>
      <c r="J194" s="19">
        <v>461600</v>
      </c>
      <c r="K194" s="19">
        <v>122100</v>
      </c>
      <c r="L194" s="22" t="s">
        <v>987</v>
      </c>
      <c r="M194" s="19">
        <v>276100</v>
      </c>
      <c r="N194" s="19">
        <v>33600</v>
      </c>
      <c r="O194" s="22" t="s">
        <v>1010</v>
      </c>
    </row>
    <row r="195" spans="2:15" x14ac:dyDescent="0.25">
      <c r="B195" s="18" t="s">
        <v>939</v>
      </c>
      <c r="C195" s="19">
        <v>2508</v>
      </c>
      <c r="D195" s="19">
        <v>76100</v>
      </c>
      <c r="E195" s="19">
        <v>67100</v>
      </c>
      <c r="F195" s="22" t="s">
        <v>976</v>
      </c>
      <c r="G195" s="19">
        <v>58200</v>
      </c>
      <c r="H195" s="19">
        <v>52900</v>
      </c>
      <c r="I195" s="22" t="s">
        <v>967</v>
      </c>
      <c r="J195" s="19">
        <v>372600</v>
      </c>
      <c r="K195" s="19">
        <v>196100</v>
      </c>
      <c r="L195" s="22" t="s">
        <v>1000</v>
      </c>
      <c r="M195" s="19">
        <v>186600</v>
      </c>
      <c r="N195" s="19">
        <v>23500</v>
      </c>
      <c r="O195" s="22" t="s">
        <v>1004</v>
      </c>
    </row>
    <row r="196" spans="2:15" x14ac:dyDescent="0.25">
      <c r="B196" s="18" t="s">
        <v>940</v>
      </c>
      <c r="C196" s="19">
        <v>788</v>
      </c>
      <c r="D196" s="19">
        <v>80100</v>
      </c>
      <c r="E196" s="19">
        <v>66900</v>
      </c>
      <c r="F196" s="22" t="s">
        <v>976</v>
      </c>
      <c r="G196" s="19">
        <v>62400</v>
      </c>
      <c r="H196" s="19">
        <v>52800</v>
      </c>
      <c r="I196" s="22" t="s">
        <v>966</v>
      </c>
      <c r="J196" s="19">
        <v>415900</v>
      </c>
      <c r="K196" s="19">
        <v>178400</v>
      </c>
      <c r="L196" s="22" t="s">
        <v>999</v>
      </c>
      <c r="M196" s="19">
        <v>213000</v>
      </c>
      <c r="N196" s="19">
        <v>45700</v>
      </c>
      <c r="O196" s="22" t="s">
        <v>1013</v>
      </c>
    </row>
    <row r="197" spans="2:15" x14ac:dyDescent="0.25">
      <c r="B197" s="18" t="s">
        <v>941</v>
      </c>
      <c r="C197" s="19">
        <v>2767</v>
      </c>
      <c r="D197" s="19">
        <v>75000</v>
      </c>
      <c r="E197" s="19">
        <v>64000</v>
      </c>
      <c r="F197" s="22" t="s">
        <v>966</v>
      </c>
      <c r="G197" s="19">
        <v>58400</v>
      </c>
      <c r="H197" s="19">
        <v>51000</v>
      </c>
      <c r="I197" s="22" t="s">
        <v>965</v>
      </c>
      <c r="J197" s="19">
        <v>384700</v>
      </c>
      <c r="K197" s="19">
        <v>109600</v>
      </c>
      <c r="L197" s="22" t="s">
        <v>996</v>
      </c>
      <c r="M197" s="19">
        <v>234000</v>
      </c>
      <c r="N197" s="19">
        <v>44400</v>
      </c>
      <c r="O197" s="22" t="s">
        <v>989</v>
      </c>
    </row>
    <row r="198" spans="2:15" x14ac:dyDescent="0.25">
      <c r="B198" s="18" t="s">
        <v>942</v>
      </c>
      <c r="C198" s="19">
        <v>810</v>
      </c>
      <c r="D198" s="19">
        <v>83200</v>
      </c>
      <c r="E198" s="19">
        <v>70400</v>
      </c>
      <c r="F198" s="22" t="s">
        <v>965</v>
      </c>
      <c r="G198" s="19">
        <v>65100</v>
      </c>
      <c r="H198" s="19">
        <v>54600</v>
      </c>
      <c r="I198" s="22" t="s">
        <v>962</v>
      </c>
      <c r="J198" s="19">
        <v>489800</v>
      </c>
      <c r="K198" s="19">
        <v>343400</v>
      </c>
      <c r="L198" s="22" t="s">
        <v>986</v>
      </c>
      <c r="M198" s="19">
        <v>262400</v>
      </c>
      <c r="N198" s="19">
        <v>47000</v>
      </c>
      <c r="O198" s="22" t="s">
        <v>998</v>
      </c>
    </row>
    <row r="199" spans="2:15" x14ac:dyDescent="0.25">
      <c r="B199" s="18" t="s">
        <v>943</v>
      </c>
      <c r="C199" s="19">
        <v>1092</v>
      </c>
      <c r="D199" s="19">
        <v>84500</v>
      </c>
      <c r="E199" s="19">
        <v>73100</v>
      </c>
      <c r="F199" s="22" t="s">
        <v>967</v>
      </c>
      <c r="G199" s="19">
        <v>64800</v>
      </c>
      <c r="H199" s="19">
        <v>57000</v>
      </c>
      <c r="I199" s="22" t="s">
        <v>965</v>
      </c>
      <c r="J199" s="19">
        <v>491100</v>
      </c>
      <c r="K199" s="19">
        <v>387900</v>
      </c>
      <c r="L199" s="22" t="s">
        <v>1007</v>
      </c>
      <c r="M199" s="19">
        <v>256100</v>
      </c>
      <c r="N199" s="19">
        <v>71000</v>
      </c>
      <c r="O199" s="22" t="s">
        <v>988</v>
      </c>
    </row>
    <row r="200" spans="2:15" x14ac:dyDescent="0.25">
      <c r="B200" s="18" t="s">
        <v>944</v>
      </c>
      <c r="C200" s="19">
        <v>99</v>
      </c>
      <c r="D200" s="19">
        <v>96400</v>
      </c>
      <c r="E200" s="19">
        <v>83300</v>
      </c>
      <c r="F200" s="22" t="s">
        <v>966</v>
      </c>
      <c r="G200" s="19">
        <v>71500</v>
      </c>
      <c r="H200" s="19">
        <v>64000</v>
      </c>
      <c r="I200" s="22" t="s">
        <v>965</v>
      </c>
      <c r="J200" s="19">
        <v>630800</v>
      </c>
      <c r="K200" s="19">
        <v>559800</v>
      </c>
      <c r="L200" s="22" t="s">
        <v>985</v>
      </c>
      <c r="M200" s="19">
        <v>302200</v>
      </c>
      <c r="N200" s="19">
        <v>103400</v>
      </c>
      <c r="O200" s="22" t="s">
        <v>994</v>
      </c>
    </row>
    <row r="201" spans="2:15" x14ac:dyDescent="0.25">
      <c r="B201" s="18" t="s">
        <v>945</v>
      </c>
      <c r="C201" s="19">
        <v>7606</v>
      </c>
      <c r="D201" s="19">
        <v>88600</v>
      </c>
      <c r="E201" s="19">
        <v>70300</v>
      </c>
      <c r="F201" s="22" t="s">
        <v>964</v>
      </c>
      <c r="G201" s="19">
        <v>70200</v>
      </c>
      <c r="H201" s="19">
        <v>56100</v>
      </c>
      <c r="I201" s="22" t="s">
        <v>968</v>
      </c>
      <c r="J201" s="19">
        <v>574000</v>
      </c>
      <c r="K201" s="19">
        <v>106000</v>
      </c>
      <c r="L201" s="22" t="s">
        <v>989</v>
      </c>
      <c r="M201" s="19">
        <v>408300</v>
      </c>
      <c r="N201" s="19">
        <v>50900</v>
      </c>
      <c r="O201" s="22" t="s">
        <v>1015</v>
      </c>
    </row>
    <row r="202" spans="2:15" x14ac:dyDescent="0.25">
      <c r="B202" s="27" t="s">
        <v>946</v>
      </c>
      <c r="C202" s="28">
        <v>20149</v>
      </c>
      <c r="D202" s="28">
        <v>84300</v>
      </c>
      <c r="E202" s="28">
        <v>70100</v>
      </c>
      <c r="F202" s="29" t="s">
        <v>971</v>
      </c>
      <c r="G202" s="28">
        <v>65900</v>
      </c>
      <c r="H202" s="28">
        <v>55700</v>
      </c>
      <c r="I202" s="29" t="s">
        <v>964</v>
      </c>
      <c r="J202" s="28">
        <v>506800</v>
      </c>
      <c r="K202" s="28">
        <v>191900</v>
      </c>
      <c r="L202" s="29" t="s">
        <v>996</v>
      </c>
      <c r="M202" s="28">
        <v>308400</v>
      </c>
      <c r="N202" s="28">
        <v>44700</v>
      </c>
      <c r="O202" s="29" t="s">
        <v>1003</v>
      </c>
    </row>
    <row r="203" spans="2:15" x14ac:dyDescent="0.25">
      <c r="B203" s="18" t="s">
        <v>947</v>
      </c>
      <c r="C203" s="19">
        <v>2228</v>
      </c>
      <c r="D203" s="19">
        <v>78200</v>
      </c>
      <c r="E203" s="19">
        <v>67200</v>
      </c>
      <c r="F203" s="22" t="s">
        <v>967</v>
      </c>
      <c r="G203" s="19">
        <v>61700</v>
      </c>
      <c r="H203" s="19">
        <v>53500</v>
      </c>
      <c r="I203" s="22" t="s">
        <v>965</v>
      </c>
      <c r="J203" s="19">
        <v>424900</v>
      </c>
      <c r="K203" s="19">
        <v>134900</v>
      </c>
      <c r="L203" s="22" t="s">
        <v>996</v>
      </c>
      <c r="M203" s="19">
        <v>254200</v>
      </c>
      <c r="N203" s="19">
        <v>39900</v>
      </c>
      <c r="O203" s="22" t="s">
        <v>998</v>
      </c>
    </row>
    <row r="204" spans="2:15" x14ac:dyDescent="0.25">
      <c r="B204" s="18" t="s">
        <v>948</v>
      </c>
      <c r="C204" s="19">
        <v>2407</v>
      </c>
      <c r="D204" s="19">
        <v>80400</v>
      </c>
      <c r="E204" s="19">
        <v>67600</v>
      </c>
      <c r="F204" s="22" t="s">
        <v>966</v>
      </c>
      <c r="G204" s="19">
        <v>63300</v>
      </c>
      <c r="H204" s="19">
        <v>54900</v>
      </c>
      <c r="I204" s="22" t="s">
        <v>971</v>
      </c>
      <c r="J204" s="19">
        <v>435900</v>
      </c>
      <c r="K204" s="19">
        <v>91600</v>
      </c>
      <c r="L204" s="22" t="s">
        <v>1002</v>
      </c>
      <c r="M204" s="19">
        <v>280000</v>
      </c>
      <c r="N204" s="19">
        <v>29200</v>
      </c>
      <c r="O204" s="22" t="s">
        <v>1012</v>
      </c>
    </row>
    <row r="205" spans="2:15" x14ac:dyDescent="0.25">
      <c r="B205" s="18" t="s">
        <v>949</v>
      </c>
      <c r="C205" s="19">
        <v>1464</v>
      </c>
      <c r="D205" s="19">
        <v>90900</v>
      </c>
      <c r="E205" s="19">
        <v>74000</v>
      </c>
      <c r="F205" s="22" t="s">
        <v>964</v>
      </c>
      <c r="G205" s="19">
        <v>70200</v>
      </c>
      <c r="H205" s="19">
        <v>58300</v>
      </c>
      <c r="I205" s="22" t="s">
        <v>968</v>
      </c>
      <c r="J205" s="19">
        <v>555500</v>
      </c>
      <c r="K205" s="19">
        <v>230900</v>
      </c>
      <c r="L205" s="22" t="s">
        <v>993</v>
      </c>
      <c r="M205" s="19">
        <v>317500</v>
      </c>
      <c r="N205" s="19">
        <v>57900</v>
      </c>
      <c r="O205" s="22" t="s">
        <v>998</v>
      </c>
    </row>
    <row r="206" spans="2:15" x14ac:dyDescent="0.25">
      <c r="B206" s="18" t="s">
        <v>950</v>
      </c>
      <c r="C206" s="19">
        <v>297</v>
      </c>
      <c r="D206" s="19">
        <v>87100</v>
      </c>
      <c r="E206" s="19">
        <v>73000</v>
      </c>
      <c r="F206" s="22" t="s">
        <v>965</v>
      </c>
      <c r="G206" s="19">
        <v>66700</v>
      </c>
      <c r="H206" s="19">
        <v>57100</v>
      </c>
      <c r="I206" s="22" t="s">
        <v>964</v>
      </c>
      <c r="J206" s="19">
        <v>445600</v>
      </c>
      <c r="K206" s="19">
        <v>103000</v>
      </c>
      <c r="L206" s="22" t="s">
        <v>987</v>
      </c>
      <c r="M206" s="19">
        <v>242900</v>
      </c>
      <c r="N206" s="19">
        <v>21800</v>
      </c>
      <c r="O206" s="22" t="s">
        <v>1012</v>
      </c>
    </row>
    <row r="207" spans="2:15" x14ac:dyDescent="0.25">
      <c r="B207" s="18" t="s">
        <v>951</v>
      </c>
      <c r="C207" s="19">
        <v>512</v>
      </c>
      <c r="D207" s="19">
        <v>91100</v>
      </c>
      <c r="E207" s="19">
        <v>78600</v>
      </c>
      <c r="F207" s="22" t="s">
        <v>965</v>
      </c>
      <c r="G207" s="19">
        <v>69800</v>
      </c>
      <c r="H207" s="19">
        <v>61600</v>
      </c>
      <c r="I207" s="22" t="s">
        <v>962</v>
      </c>
      <c r="J207" s="19">
        <v>760500</v>
      </c>
      <c r="K207" s="19">
        <v>463100</v>
      </c>
      <c r="L207" s="22" t="s">
        <v>992</v>
      </c>
      <c r="M207" s="19">
        <v>487200</v>
      </c>
      <c r="N207" s="19">
        <v>68100</v>
      </c>
      <c r="O207" s="22" t="s">
        <v>1015</v>
      </c>
    </row>
    <row r="208" spans="2:15" x14ac:dyDescent="0.25">
      <c r="B208" s="18" t="s">
        <v>952</v>
      </c>
      <c r="C208" s="19">
        <v>1997</v>
      </c>
      <c r="D208" s="19">
        <v>84700</v>
      </c>
      <c r="E208" s="19">
        <v>70500</v>
      </c>
      <c r="F208" s="22" t="s">
        <v>965</v>
      </c>
      <c r="G208" s="19">
        <v>66500</v>
      </c>
      <c r="H208" s="19">
        <v>56200</v>
      </c>
      <c r="I208" s="22" t="s">
        <v>962</v>
      </c>
      <c r="J208" s="19">
        <v>498300</v>
      </c>
      <c r="K208" s="19">
        <v>211900</v>
      </c>
      <c r="L208" s="22" t="s">
        <v>992</v>
      </c>
      <c r="M208" s="19">
        <v>295700</v>
      </c>
      <c r="N208" s="19">
        <v>46700</v>
      </c>
      <c r="O208" s="22" t="s">
        <v>989</v>
      </c>
    </row>
    <row r="209" spans="2:15" x14ac:dyDescent="0.25">
      <c r="B209" s="18" t="s">
        <v>953</v>
      </c>
      <c r="C209" s="19">
        <v>921</v>
      </c>
      <c r="D209" s="19">
        <v>76600</v>
      </c>
      <c r="E209" s="19">
        <v>66600</v>
      </c>
      <c r="F209" s="22" t="s">
        <v>965</v>
      </c>
      <c r="G209" s="19">
        <v>59500</v>
      </c>
      <c r="H209" s="19">
        <v>52800</v>
      </c>
      <c r="I209" s="22" t="s">
        <v>962</v>
      </c>
      <c r="J209" s="19">
        <v>317100</v>
      </c>
      <c r="K209" s="19">
        <v>92900</v>
      </c>
      <c r="L209" s="22" t="s">
        <v>992</v>
      </c>
      <c r="M209" s="19">
        <v>165400</v>
      </c>
      <c r="N209" s="19">
        <v>18900</v>
      </c>
      <c r="O209" s="22" t="s">
        <v>1004</v>
      </c>
    </row>
    <row r="210" spans="2:15" x14ac:dyDescent="0.25">
      <c r="B210" s="18" t="s">
        <v>954</v>
      </c>
      <c r="C210" s="19">
        <v>815</v>
      </c>
      <c r="D210" s="19">
        <v>77000</v>
      </c>
      <c r="E210" s="19">
        <v>68000</v>
      </c>
      <c r="F210" s="22" t="s">
        <v>977</v>
      </c>
      <c r="G210" s="19">
        <v>59700</v>
      </c>
      <c r="H210" s="19">
        <v>53300</v>
      </c>
      <c r="I210" s="22" t="s">
        <v>967</v>
      </c>
      <c r="J210" s="19">
        <v>446700</v>
      </c>
      <c r="K210" s="19">
        <v>127200</v>
      </c>
      <c r="L210" s="22" t="s">
        <v>990</v>
      </c>
      <c r="M210" s="19">
        <v>297300</v>
      </c>
      <c r="N210" s="19">
        <v>43900</v>
      </c>
      <c r="O210" s="22" t="s">
        <v>1003</v>
      </c>
    </row>
    <row r="211" spans="2:15" x14ac:dyDescent="0.25">
      <c r="B211" s="18" t="s">
        <v>955</v>
      </c>
      <c r="C211" s="19">
        <v>1598</v>
      </c>
      <c r="D211" s="19">
        <v>97000</v>
      </c>
      <c r="E211" s="19">
        <v>77100</v>
      </c>
      <c r="F211" s="22" t="s">
        <v>968</v>
      </c>
      <c r="G211" s="19">
        <v>75700</v>
      </c>
      <c r="H211" s="19">
        <v>61100</v>
      </c>
      <c r="I211" s="22" t="s">
        <v>973</v>
      </c>
      <c r="J211" s="19">
        <v>674500</v>
      </c>
      <c r="K211" s="19">
        <v>251300</v>
      </c>
      <c r="L211" s="22" t="s">
        <v>987</v>
      </c>
      <c r="M211" s="19">
        <v>421500</v>
      </c>
      <c r="N211" s="19">
        <v>54900</v>
      </c>
      <c r="O211" s="22" t="s">
        <v>1012</v>
      </c>
    </row>
    <row r="212" spans="2:15" x14ac:dyDescent="0.25">
      <c r="B212" s="18" t="s">
        <v>956</v>
      </c>
      <c r="C212" s="19">
        <v>1312</v>
      </c>
      <c r="D212" s="19">
        <v>82200</v>
      </c>
      <c r="E212" s="19">
        <v>70300</v>
      </c>
      <c r="F212" s="22" t="s">
        <v>967</v>
      </c>
      <c r="G212" s="19">
        <v>63500</v>
      </c>
      <c r="H212" s="19">
        <v>55700</v>
      </c>
      <c r="I212" s="22" t="s">
        <v>965</v>
      </c>
      <c r="J212" s="19">
        <v>512900</v>
      </c>
      <c r="K212" s="19">
        <v>329600</v>
      </c>
      <c r="L212" s="22" t="s">
        <v>986</v>
      </c>
      <c r="M212" s="19">
        <v>294300</v>
      </c>
      <c r="N212" s="19">
        <v>70500</v>
      </c>
      <c r="O212" s="22" t="s">
        <v>997</v>
      </c>
    </row>
    <row r="213" spans="2:15" x14ac:dyDescent="0.25">
      <c r="B213" s="18" t="s">
        <v>957</v>
      </c>
      <c r="C213" s="19">
        <v>122</v>
      </c>
      <c r="D213" s="19">
        <v>86200</v>
      </c>
      <c r="E213" s="19">
        <v>71400</v>
      </c>
      <c r="F213" s="22" t="s">
        <v>965</v>
      </c>
      <c r="G213" s="19">
        <v>67800</v>
      </c>
      <c r="H213" s="19">
        <v>60200</v>
      </c>
      <c r="I213" s="22" t="s">
        <v>962</v>
      </c>
      <c r="J213" s="19">
        <v>689900</v>
      </c>
      <c r="K213" s="19">
        <v>413800</v>
      </c>
      <c r="L213" s="22" t="s">
        <v>1000</v>
      </c>
      <c r="M213" s="19">
        <v>476400</v>
      </c>
      <c r="N213" s="19">
        <v>118200</v>
      </c>
      <c r="O213" s="22" t="s">
        <v>1013</v>
      </c>
    </row>
    <row r="214" spans="2:15" x14ac:dyDescent="0.25">
      <c r="B214" s="18" t="s">
        <v>958</v>
      </c>
      <c r="C214" s="19">
        <v>884</v>
      </c>
      <c r="D214" s="19">
        <v>93600</v>
      </c>
      <c r="E214" s="19">
        <v>81100</v>
      </c>
      <c r="F214" s="22" t="s">
        <v>971</v>
      </c>
      <c r="G214" s="19">
        <v>73300</v>
      </c>
      <c r="H214" s="19">
        <v>62800</v>
      </c>
      <c r="I214" s="22" t="s">
        <v>962</v>
      </c>
      <c r="J214" s="19">
        <v>596500</v>
      </c>
      <c r="K214" s="19">
        <v>417400</v>
      </c>
      <c r="L214" s="22" t="s">
        <v>979</v>
      </c>
      <c r="M214" s="19">
        <v>349200</v>
      </c>
      <c r="N214" s="19">
        <v>99100</v>
      </c>
      <c r="O214" s="22" t="s">
        <v>987</v>
      </c>
    </row>
    <row r="215" spans="2:15" x14ac:dyDescent="0.25">
      <c r="B215" s="18" t="s">
        <v>959</v>
      </c>
      <c r="C215" s="19">
        <v>386</v>
      </c>
      <c r="D215" s="19">
        <v>90400</v>
      </c>
      <c r="E215" s="19">
        <v>74100</v>
      </c>
      <c r="F215" s="22" t="s">
        <v>971</v>
      </c>
      <c r="G215" s="19">
        <v>68500</v>
      </c>
      <c r="H215" s="19">
        <v>55600</v>
      </c>
      <c r="I215" s="22" t="s">
        <v>964</v>
      </c>
      <c r="J215" s="19">
        <v>476300</v>
      </c>
      <c r="K215" s="19">
        <v>347900</v>
      </c>
      <c r="L215" s="22" t="s">
        <v>979</v>
      </c>
      <c r="M215" s="19">
        <v>231200</v>
      </c>
      <c r="N215" s="19">
        <v>45100</v>
      </c>
      <c r="O215" s="22" t="s">
        <v>997</v>
      </c>
    </row>
    <row r="216" spans="2:15" x14ac:dyDescent="0.25">
      <c r="B216" s="18" t="s">
        <v>960</v>
      </c>
      <c r="C216" s="19">
        <v>725</v>
      </c>
      <c r="D216" s="19">
        <v>90200</v>
      </c>
      <c r="E216" s="19">
        <v>76600</v>
      </c>
      <c r="F216" s="22" t="s">
        <v>966</v>
      </c>
      <c r="G216" s="19">
        <v>69600</v>
      </c>
      <c r="H216" s="19">
        <v>57900</v>
      </c>
      <c r="I216" s="22" t="s">
        <v>971</v>
      </c>
      <c r="J216" s="19">
        <v>621900</v>
      </c>
      <c r="K216" s="19">
        <v>237400</v>
      </c>
      <c r="L216" s="22" t="s">
        <v>990</v>
      </c>
      <c r="M216" s="19">
        <v>359700</v>
      </c>
      <c r="N216" s="19">
        <v>49700</v>
      </c>
      <c r="O216" s="22" t="s">
        <v>1003</v>
      </c>
    </row>
    <row r="217" spans="2:15" x14ac:dyDescent="0.25">
      <c r="B217" s="20" t="s">
        <v>961</v>
      </c>
      <c r="C217" s="21">
        <v>4481</v>
      </c>
      <c r="D217" s="21">
        <v>82000</v>
      </c>
      <c r="E217" s="21">
        <v>66900</v>
      </c>
      <c r="F217" s="23" t="s">
        <v>962</v>
      </c>
      <c r="G217" s="21">
        <v>64700</v>
      </c>
      <c r="H217" s="21">
        <v>53000</v>
      </c>
      <c r="I217" s="23" t="s">
        <v>963</v>
      </c>
      <c r="J217" s="21">
        <v>498000</v>
      </c>
      <c r="K217" s="21">
        <v>160000</v>
      </c>
      <c r="L217" s="23" t="s">
        <v>988</v>
      </c>
      <c r="M217" s="21">
        <v>318300</v>
      </c>
      <c r="N217" s="21">
        <v>39100</v>
      </c>
      <c r="O217" s="23" t="s">
        <v>1010</v>
      </c>
    </row>
    <row r="219" spans="2:15" ht="26.4" customHeight="1" x14ac:dyDescent="0.25">
      <c r="B219" s="48" t="s">
        <v>1019</v>
      </c>
      <c r="C219" s="49"/>
      <c r="D219" s="49"/>
      <c r="E219" s="49"/>
      <c r="F219" s="49"/>
      <c r="G219" s="49"/>
      <c r="H219" s="49"/>
      <c r="I219" s="49"/>
      <c r="J219" s="49"/>
      <c r="K219" s="49"/>
      <c r="L219" s="49"/>
      <c r="M219" s="49"/>
      <c r="N219" s="49"/>
      <c r="O219" s="49"/>
    </row>
    <row r="220" spans="2:15" ht="13.2" customHeight="1" x14ac:dyDescent="0.25">
      <c r="B220" s="48" t="s">
        <v>1020</v>
      </c>
      <c r="C220" s="49"/>
      <c r="D220" s="49"/>
      <c r="E220" s="49"/>
      <c r="F220" s="49"/>
      <c r="G220" s="49"/>
      <c r="H220" s="49"/>
      <c r="I220" s="49"/>
      <c r="J220" s="49"/>
      <c r="K220" s="49"/>
      <c r="L220" s="49"/>
      <c r="M220" s="49"/>
      <c r="N220" s="49"/>
      <c r="O220" s="49"/>
    </row>
    <row r="221" spans="2:15" ht="26.4" customHeight="1" x14ac:dyDescent="0.25">
      <c r="B221" s="48" t="s">
        <v>1021</v>
      </c>
      <c r="C221" s="49"/>
      <c r="D221" s="49"/>
      <c r="E221" s="49"/>
      <c r="F221" s="49"/>
      <c r="G221" s="49"/>
      <c r="H221" s="49"/>
      <c r="I221" s="49"/>
      <c r="J221" s="49"/>
      <c r="K221" s="49"/>
      <c r="L221" s="49"/>
      <c r="M221" s="49"/>
      <c r="N221" s="49"/>
      <c r="O221" s="49"/>
    </row>
  </sheetData>
  <mergeCells count="9">
    <mergeCell ref="M4:O4"/>
    <mergeCell ref="B219:O219"/>
    <mergeCell ref="B220:O220"/>
    <mergeCell ref="B221:O221"/>
    <mergeCell ref="B4:B5"/>
    <mergeCell ref="C4:C5"/>
    <mergeCell ref="D4:F4"/>
    <mergeCell ref="G4:I4"/>
    <mergeCell ref="J4:L4"/>
  </mergeCells>
  <pageMargins left="0.7" right="0.7" top="0.75" bottom="0.75" header="0.3" footer="0.3"/>
  <pageSetup paperSize="9" scale="50" fitToWidth="0" fitToHeight="0"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4C8562"/>
  </sheetPr>
  <dimension ref="B1:M219"/>
  <sheetViews>
    <sheetView showGridLines="0" workbookViewId="0"/>
  </sheetViews>
  <sheetFormatPr baseColWidth="10" defaultRowHeight="13.2" x14ac:dyDescent="0.25"/>
  <cols>
    <col min="1" max="1" width="2.5546875" customWidth="1"/>
    <col min="2" max="2" width="17.44140625" customWidth="1"/>
    <col min="3" max="3" width="11.44140625" customWidth="1"/>
    <col min="4" max="13" width="13.6640625" customWidth="1"/>
  </cols>
  <sheetData>
    <row r="1" spans="2:13" ht="17.399999999999999" x14ac:dyDescent="0.3">
      <c r="B1" s="3" t="s">
        <v>41</v>
      </c>
    </row>
    <row r="4" spans="2:13" ht="27.9" customHeight="1" x14ac:dyDescent="0.25">
      <c r="B4" s="50" t="s">
        <v>745</v>
      </c>
      <c r="C4" s="47" t="s">
        <v>48</v>
      </c>
      <c r="D4" s="44" t="s">
        <v>1022</v>
      </c>
      <c r="E4" s="44" t="s">
        <v>1022</v>
      </c>
      <c r="F4" s="44" t="s">
        <v>1022</v>
      </c>
      <c r="G4" s="44" t="s">
        <v>1022</v>
      </c>
      <c r="H4" s="44" t="s">
        <v>1022</v>
      </c>
      <c r="I4" s="44" t="s">
        <v>1023</v>
      </c>
      <c r="J4" s="44" t="s">
        <v>1023</v>
      </c>
      <c r="K4" s="44" t="s">
        <v>1023</v>
      </c>
      <c r="L4" s="44" t="s">
        <v>1023</v>
      </c>
      <c r="M4" s="44" t="s">
        <v>1023</v>
      </c>
    </row>
    <row r="5" spans="2:13" x14ac:dyDescent="0.25">
      <c r="B5" s="50" t="s">
        <v>745</v>
      </c>
      <c r="C5" s="44" t="s">
        <v>48</v>
      </c>
      <c r="D5" s="17" t="s">
        <v>1024</v>
      </c>
      <c r="E5" s="17" t="s">
        <v>1025</v>
      </c>
      <c r="F5" s="17" t="s">
        <v>1026</v>
      </c>
      <c r="G5" s="17" t="s">
        <v>123</v>
      </c>
      <c r="H5" s="17" t="s">
        <v>1027</v>
      </c>
      <c r="I5" s="17" t="s">
        <v>1028</v>
      </c>
      <c r="J5" s="17" t="s">
        <v>1026</v>
      </c>
      <c r="K5" s="17" t="s">
        <v>1029</v>
      </c>
      <c r="L5" s="17" t="s">
        <v>1030</v>
      </c>
      <c r="M5" s="17" t="s">
        <v>1031</v>
      </c>
    </row>
    <row r="6" spans="2:13" x14ac:dyDescent="0.25">
      <c r="B6" s="27" t="s">
        <v>750</v>
      </c>
      <c r="C6" s="28">
        <v>403637</v>
      </c>
      <c r="D6" s="29" t="s">
        <v>1032</v>
      </c>
      <c r="E6" s="29" t="s">
        <v>1214</v>
      </c>
      <c r="F6" s="29" t="s">
        <v>1397</v>
      </c>
      <c r="G6" s="29" t="s">
        <v>1583</v>
      </c>
      <c r="H6" s="29" t="s">
        <v>1751</v>
      </c>
      <c r="I6" s="29" t="s">
        <v>1927</v>
      </c>
      <c r="J6" s="29" t="s">
        <v>2127</v>
      </c>
      <c r="K6" s="29" t="s">
        <v>2233</v>
      </c>
      <c r="L6" s="29" t="s">
        <v>2326</v>
      </c>
      <c r="M6" s="29" t="s">
        <v>2428</v>
      </c>
    </row>
    <row r="7" spans="2:13" x14ac:dyDescent="0.25">
      <c r="B7" s="27" t="s">
        <v>751</v>
      </c>
      <c r="C7" s="28">
        <v>47031</v>
      </c>
      <c r="D7" s="29" t="s">
        <v>1033</v>
      </c>
      <c r="E7" s="29" t="s">
        <v>1215</v>
      </c>
      <c r="F7" s="29" t="s">
        <v>1397</v>
      </c>
      <c r="G7" s="29" t="s">
        <v>1584</v>
      </c>
      <c r="H7" s="29" t="s">
        <v>1752</v>
      </c>
      <c r="I7" s="29" t="s">
        <v>1928</v>
      </c>
      <c r="J7" s="29" t="s">
        <v>1649</v>
      </c>
      <c r="K7" s="29" t="s">
        <v>2166</v>
      </c>
      <c r="L7" s="29" t="s">
        <v>1647</v>
      </c>
      <c r="M7" s="29" t="s">
        <v>2429</v>
      </c>
    </row>
    <row r="8" spans="2:13" x14ac:dyDescent="0.25">
      <c r="B8" s="18" t="s">
        <v>752</v>
      </c>
      <c r="C8" s="19">
        <v>13699</v>
      </c>
      <c r="D8" s="22" t="s">
        <v>1034</v>
      </c>
      <c r="E8" s="22" t="s">
        <v>1216</v>
      </c>
      <c r="F8" s="22" t="s">
        <v>1398</v>
      </c>
      <c r="G8" s="22" t="s">
        <v>1585</v>
      </c>
      <c r="H8" s="22" t="s">
        <v>1753</v>
      </c>
      <c r="I8" s="22" t="s">
        <v>1929</v>
      </c>
      <c r="J8" s="22" t="s">
        <v>2128</v>
      </c>
      <c r="K8" s="22" t="s">
        <v>2252</v>
      </c>
      <c r="L8" s="22" t="s">
        <v>2327</v>
      </c>
      <c r="M8" s="22" t="s">
        <v>1180</v>
      </c>
    </row>
    <row r="9" spans="2:13" x14ac:dyDescent="0.25">
      <c r="B9" s="18" t="s">
        <v>753</v>
      </c>
      <c r="C9" s="19">
        <v>956</v>
      </c>
      <c r="D9" s="22" t="s">
        <v>1035</v>
      </c>
      <c r="E9" s="22" t="s">
        <v>1217</v>
      </c>
      <c r="F9" s="22" t="s">
        <v>1399</v>
      </c>
      <c r="G9" s="22" t="s">
        <v>1586</v>
      </c>
      <c r="H9" s="22" t="s">
        <v>1754</v>
      </c>
      <c r="I9" s="22" t="s">
        <v>1930</v>
      </c>
      <c r="J9" s="22" t="s">
        <v>2129</v>
      </c>
      <c r="K9" s="22" t="s">
        <v>1891</v>
      </c>
      <c r="L9" s="22" t="s">
        <v>1586</v>
      </c>
      <c r="M9" s="22" t="s">
        <v>2430</v>
      </c>
    </row>
    <row r="10" spans="2:13" x14ac:dyDescent="0.25">
      <c r="B10" s="18" t="s">
        <v>754</v>
      </c>
      <c r="C10" s="19">
        <v>4528</v>
      </c>
      <c r="D10" s="22" t="s">
        <v>1036</v>
      </c>
      <c r="E10" s="22" t="s">
        <v>1218</v>
      </c>
      <c r="F10" s="22" t="s">
        <v>1400</v>
      </c>
      <c r="G10" s="22" t="s">
        <v>1587</v>
      </c>
      <c r="H10" s="22" t="s">
        <v>1755</v>
      </c>
      <c r="I10" s="22" t="s">
        <v>1931</v>
      </c>
      <c r="J10" s="22" t="s">
        <v>2130</v>
      </c>
      <c r="K10" s="22" t="s">
        <v>2253</v>
      </c>
      <c r="L10" s="22" t="s">
        <v>2328</v>
      </c>
      <c r="M10" s="22" t="s">
        <v>2431</v>
      </c>
    </row>
    <row r="11" spans="2:13" x14ac:dyDescent="0.25">
      <c r="B11" s="18" t="s">
        <v>755</v>
      </c>
      <c r="C11" s="19">
        <v>440</v>
      </c>
      <c r="D11" s="22" t="s">
        <v>1037</v>
      </c>
      <c r="E11" s="22" t="s">
        <v>1219</v>
      </c>
      <c r="F11" s="22" t="s">
        <v>1401</v>
      </c>
      <c r="G11" s="22" t="s">
        <v>1588</v>
      </c>
      <c r="H11" s="22" t="s">
        <v>1756</v>
      </c>
      <c r="I11" s="22" t="s">
        <v>1932</v>
      </c>
      <c r="J11" s="22" t="s">
        <v>2131</v>
      </c>
      <c r="K11" s="22" t="s">
        <v>2198</v>
      </c>
      <c r="L11" s="22" t="s">
        <v>1258</v>
      </c>
      <c r="M11" s="22" t="s">
        <v>1049</v>
      </c>
    </row>
    <row r="12" spans="2:13" x14ac:dyDescent="0.25">
      <c r="B12" s="18" t="s">
        <v>756</v>
      </c>
      <c r="C12" s="19">
        <v>2516</v>
      </c>
      <c r="D12" s="22" t="s">
        <v>1038</v>
      </c>
      <c r="E12" s="22" t="s">
        <v>1220</v>
      </c>
      <c r="F12" s="22" t="s">
        <v>1402</v>
      </c>
      <c r="G12" s="22" t="s">
        <v>1589</v>
      </c>
      <c r="H12" s="22" t="s">
        <v>1757</v>
      </c>
      <c r="I12" s="22" t="s">
        <v>1933</v>
      </c>
      <c r="J12" s="22" t="s">
        <v>2132</v>
      </c>
      <c r="K12" s="22" t="s">
        <v>2159</v>
      </c>
      <c r="L12" s="22" t="s">
        <v>2329</v>
      </c>
      <c r="M12" s="22" t="s">
        <v>2432</v>
      </c>
    </row>
    <row r="13" spans="2:13" x14ac:dyDescent="0.25">
      <c r="B13" s="18" t="s">
        <v>757</v>
      </c>
      <c r="C13" s="19">
        <v>4716</v>
      </c>
      <c r="D13" s="22" t="s">
        <v>1038</v>
      </c>
      <c r="E13" s="22" t="s">
        <v>1221</v>
      </c>
      <c r="F13" s="22" t="s">
        <v>1403</v>
      </c>
      <c r="G13" s="22" t="s">
        <v>1590</v>
      </c>
      <c r="H13" s="22" t="s">
        <v>1758</v>
      </c>
      <c r="I13" s="22" t="s">
        <v>1934</v>
      </c>
      <c r="J13" s="22" t="s">
        <v>2133</v>
      </c>
      <c r="K13" s="22" t="s">
        <v>1595</v>
      </c>
      <c r="L13" s="22" t="s">
        <v>2330</v>
      </c>
      <c r="M13" s="22" t="s">
        <v>1698</v>
      </c>
    </row>
    <row r="14" spans="2:13" x14ac:dyDescent="0.25">
      <c r="B14" s="18" t="s">
        <v>758</v>
      </c>
      <c r="C14" s="19">
        <v>989</v>
      </c>
      <c r="D14" s="22" t="s">
        <v>1039</v>
      </c>
      <c r="E14" s="22" t="s">
        <v>1222</v>
      </c>
      <c r="F14" s="22" t="s">
        <v>1404</v>
      </c>
      <c r="G14" s="22" t="s">
        <v>1591</v>
      </c>
      <c r="H14" s="22" t="s">
        <v>1759</v>
      </c>
      <c r="I14" s="22" t="s">
        <v>1935</v>
      </c>
      <c r="J14" s="22" t="s">
        <v>2134</v>
      </c>
      <c r="K14" s="22" t="s">
        <v>2254</v>
      </c>
      <c r="L14" s="22" t="s">
        <v>1591</v>
      </c>
      <c r="M14" s="22" t="s">
        <v>1616</v>
      </c>
    </row>
    <row r="15" spans="2:13" x14ac:dyDescent="0.25">
      <c r="B15" s="18" t="s">
        <v>759</v>
      </c>
      <c r="C15" s="19">
        <v>3800</v>
      </c>
      <c r="D15" s="22" t="s">
        <v>1040</v>
      </c>
      <c r="E15" s="22" t="s">
        <v>1223</v>
      </c>
      <c r="F15" s="22" t="s">
        <v>1405</v>
      </c>
      <c r="G15" s="22" t="s">
        <v>1592</v>
      </c>
      <c r="H15" s="22" t="s">
        <v>1760</v>
      </c>
      <c r="I15" s="22" t="s">
        <v>1936</v>
      </c>
      <c r="J15" s="22" t="s">
        <v>2135</v>
      </c>
      <c r="K15" s="22" t="s">
        <v>1692</v>
      </c>
      <c r="L15" s="22" t="s">
        <v>2331</v>
      </c>
      <c r="M15" s="22" t="s">
        <v>1279</v>
      </c>
    </row>
    <row r="16" spans="2:13" x14ac:dyDescent="0.25">
      <c r="B16" s="18" t="s">
        <v>760</v>
      </c>
      <c r="C16" s="19">
        <v>2290</v>
      </c>
      <c r="D16" s="22" t="s">
        <v>1041</v>
      </c>
      <c r="E16" s="22" t="s">
        <v>1224</v>
      </c>
      <c r="F16" s="22" t="s">
        <v>1406</v>
      </c>
      <c r="G16" s="22" t="s">
        <v>1593</v>
      </c>
      <c r="H16" s="22" t="s">
        <v>1761</v>
      </c>
      <c r="I16" s="22" t="s">
        <v>1937</v>
      </c>
      <c r="J16" s="22" t="s">
        <v>2136</v>
      </c>
      <c r="K16" s="22" t="s">
        <v>2255</v>
      </c>
      <c r="L16" s="22" t="s">
        <v>1092</v>
      </c>
      <c r="M16" s="22" t="s">
        <v>2433</v>
      </c>
    </row>
    <row r="17" spans="2:13" x14ac:dyDescent="0.25">
      <c r="B17" s="18" t="s">
        <v>761</v>
      </c>
      <c r="C17" s="19">
        <v>4768</v>
      </c>
      <c r="D17" s="22" t="s">
        <v>1042</v>
      </c>
      <c r="E17" s="22" t="s">
        <v>1225</v>
      </c>
      <c r="F17" s="22" t="s">
        <v>1407</v>
      </c>
      <c r="G17" s="22" t="s">
        <v>1594</v>
      </c>
      <c r="H17" s="22" t="s">
        <v>1762</v>
      </c>
      <c r="I17" s="22" t="s">
        <v>1938</v>
      </c>
      <c r="J17" s="22" t="s">
        <v>2137</v>
      </c>
      <c r="K17" s="22" t="s">
        <v>2256</v>
      </c>
      <c r="L17" s="22" t="s">
        <v>2332</v>
      </c>
      <c r="M17" s="22" t="s">
        <v>1597</v>
      </c>
    </row>
    <row r="18" spans="2:13" x14ac:dyDescent="0.25">
      <c r="B18" s="18" t="s">
        <v>762</v>
      </c>
      <c r="C18" s="19">
        <v>5858</v>
      </c>
      <c r="D18" s="22" t="s">
        <v>1043</v>
      </c>
      <c r="E18" s="22" t="s">
        <v>1226</v>
      </c>
      <c r="F18" s="22" t="s">
        <v>1408</v>
      </c>
      <c r="G18" s="22" t="s">
        <v>1595</v>
      </c>
      <c r="H18" s="22" t="s">
        <v>1763</v>
      </c>
      <c r="I18" s="22" t="s">
        <v>1939</v>
      </c>
      <c r="J18" s="22" t="s">
        <v>2138</v>
      </c>
      <c r="K18" s="22" t="s">
        <v>2150</v>
      </c>
      <c r="L18" s="22" t="s">
        <v>2333</v>
      </c>
      <c r="M18" s="22" t="s">
        <v>2380</v>
      </c>
    </row>
    <row r="19" spans="2:13" x14ac:dyDescent="0.25">
      <c r="B19" s="18" t="s">
        <v>763</v>
      </c>
      <c r="C19" s="19">
        <v>2471</v>
      </c>
      <c r="D19" s="22" t="s">
        <v>1044</v>
      </c>
      <c r="E19" s="22" t="s">
        <v>1227</v>
      </c>
      <c r="F19" s="22" t="s">
        <v>1409</v>
      </c>
      <c r="G19" s="22" t="s">
        <v>1596</v>
      </c>
      <c r="H19" s="22" t="s">
        <v>1764</v>
      </c>
      <c r="I19" s="22" t="s">
        <v>1940</v>
      </c>
      <c r="J19" s="22" t="s">
        <v>2139</v>
      </c>
      <c r="K19" s="22" t="s">
        <v>2257</v>
      </c>
      <c r="L19" s="22" t="s">
        <v>2334</v>
      </c>
      <c r="M19" s="22" t="s">
        <v>1112</v>
      </c>
    </row>
    <row r="20" spans="2:13" x14ac:dyDescent="0.25">
      <c r="B20" s="27" t="s">
        <v>764</v>
      </c>
      <c r="C20" s="28">
        <v>84529</v>
      </c>
      <c r="D20" s="29" t="s">
        <v>1045</v>
      </c>
      <c r="E20" s="29" t="s">
        <v>1228</v>
      </c>
      <c r="F20" s="29" t="s">
        <v>1410</v>
      </c>
      <c r="G20" s="29" t="s">
        <v>1597</v>
      </c>
      <c r="H20" s="29" t="s">
        <v>1765</v>
      </c>
      <c r="I20" s="29" t="s">
        <v>1941</v>
      </c>
      <c r="J20" s="29" t="s">
        <v>2140</v>
      </c>
      <c r="K20" s="29" t="s">
        <v>2258</v>
      </c>
      <c r="L20" s="29" t="s">
        <v>2335</v>
      </c>
      <c r="M20" s="29" t="s">
        <v>1112</v>
      </c>
    </row>
    <row r="21" spans="2:13" x14ac:dyDescent="0.25">
      <c r="B21" s="18" t="s">
        <v>765</v>
      </c>
      <c r="C21" s="19">
        <v>12327</v>
      </c>
      <c r="D21" s="22" t="s">
        <v>1046</v>
      </c>
      <c r="E21" s="22" t="s">
        <v>1229</v>
      </c>
      <c r="F21" s="22" t="s">
        <v>1411</v>
      </c>
      <c r="G21" s="22" t="s">
        <v>1598</v>
      </c>
      <c r="H21" s="22" t="s">
        <v>1766</v>
      </c>
      <c r="I21" s="22" t="s">
        <v>1942</v>
      </c>
      <c r="J21" s="22" t="s">
        <v>2141</v>
      </c>
      <c r="K21" s="22" t="s">
        <v>2208</v>
      </c>
      <c r="L21" s="22" t="s">
        <v>1737</v>
      </c>
      <c r="M21" s="22" t="s">
        <v>1159</v>
      </c>
    </row>
    <row r="22" spans="2:13" x14ac:dyDescent="0.25">
      <c r="B22" s="18" t="s">
        <v>766</v>
      </c>
      <c r="C22" s="19">
        <v>935</v>
      </c>
      <c r="D22" s="22" t="s">
        <v>1047</v>
      </c>
      <c r="E22" s="22" t="s">
        <v>1230</v>
      </c>
      <c r="F22" s="22" t="s">
        <v>1412</v>
      </c>
      <c r="G22" s="22" t="s">
        <v>1599</v>
      </c>
      <c r="H22" s="22" t="s">
        <v>1767</v>
      </c>
      <c r="I22" s="22" t="s">
        <v>1943</v>
      </c>
      <c r="J22" s="22" t="s">
        <v>2142</v>
      </c>
      <c r="K22" s="22" t="s">
        <v>2259</v>
      </c>
      <c r="L22" s="22" t="s">
        <v>2336</v>
      </c>
      <c r="M22" s="22" t="s">
        <v>2434</v>
      </c>
    </row>
    <row r="23" spans="2:13" x14ac:dyDescent="0.25">
      <c r="B23" s="18" t="s">
        <v>767</v>
      </c>
      <c r="C23" s="19">
        <v>1662</v>
      </c>
      <c r="D23" s="22" t="s">
        <v>1048</v>
      </c>
      <c r="E23" s="22" t="s">
        <v>1231</v>
      </c>
      <c r="F23" s="22" t="s">
        <v>1413</v>
      </c>
      <c r="G23" s="22" t="s">
        <v>1600</v>
      </c>
      <c r="H23" s="22" t="s">
        <v>1170</v>
      </c>
      <c r="I23" s="22" t="s">
        <v>1944</v>
      </c>
      <c r="J23" s="22" t="s">
        <v>2143</v>
      </c>
      <c r="K23" s="22" t="s">
        <v>2260</v>
      </c>
      <c r="L23" s="22" t="s">
        <v>2337</v>
      </c>
      <c r="M23" s="22" t="s">
        <v>2435</v>
      </c>
    </row>
    <row r="24" spans="2:13" x14ac:dyDescent="0.25">
      <c r="B24" s="18" t="s">
        <v>768</v>
      </c>
      <c r="C24" s="19">
        <v>1667</v>
      </c>
      <c r="D24" s="22" t="s">
        <v>1041</v>
      </c>
      <c r="E24" s="22" t="s">
        <v>1066</v>
      </c>
      <c r="F24" s="22" t="s">
        <v>1414</v>
      </c>
      <c r="G24" s="22" t="s">
        <v>1041</v>
      </c>
      <c r="H24" s="22" t="s">
        <v>1768</v>
      </c>
      <c r="I24" s="22" t="s">
        <v>1945</v>
      </c>
      <c r="J24" s="22" t="s">
        <v>2144</v>
      </c>
      <c r="K24" s="22" t="s">
        <v>2261</v>
      </c>
      <c r="L24" s="22" t="s">
        <v>2338</v>
      </c>
      <c r="M24" s="22" t="s">
        <v>1066</v>
      </c>
    </row>
    <row r="25" spans="2:13" x14ac:dyDescent="0.25">
      <c r="B25" s="18" t="s">
        <v>769</v>
      </c>
      <c r="C25" s="19">
        <v>2758</v>
      </c>
      <c r="D25" s="22" t="s">
        <v>1049</v>
      </c>
      <c r="E25" s="22" t="s">
        <v>1232</v>
      </c>
      <c r="F25" s="22" t="s">
        <v>1415</v>
      </c>
      <c r="G25" s="22" t="s">
        <v>1601</v>
      </c>
      <c r="H25" s="22" t="s">
        <v>1769</v>
      </c>
      <c r="I25" s="22" t="s">
        <v>1946</v>
      </c>
      <c r="J25" s="22" t="s">
        <v>2145</v>
      </c>
      <c r="K25" s="22" t="s">
        <v>1735</v>
      </c>
      <c r="L25" s="22" t="s">
        <v>2339</v>
      </c>
      <c r="M25" s="22" t="s">
        <v>1044</v>
      </c>
    </row>
    <row r="26" spans="2:13" x14ac:dyDescent="0.25">
      <c r="B26" s="18" t="s">
        <v>770</v>
      </c>
      <c r="C26" s="19">
        <v>2090</v>
      </c>
      <c r="D26" s="22" t="s">
        <v>1050</v>
      </c>
      <c r="E26" s="22" t="s">
        <v>1233</v>
      </c>
      <c r="F26" s="22" t="s">
        <v>1416</v>
      </c>
      <c r="G26" s="22" t="s">
        <v>1602</v>
      </c>
      <c r="H26" s="22" t="s">
        <v>1158</v>
      </c>
      <c r="I26" s="22" t="s">
        <v>1947</v>
      </c>
      <c r="J26" s="22" t="s">
        <v>2146</v>
      </c>
      <c r="K26" s="22" t="s">
        <v>2262</v>
      </c>
      <c r="L26" s="22" t="s">
        <v>2340</v>
      </c>
      <c r="M26" s="22" t="s">
        <v>2436</v>
      </c>
    </row>
    <row r="27" spans="2:13" x14ac:dyDescent="0.25">
      <c r="B27" s="18" t="s">
        <v>771</v>
      </c>
      <c r="C27" s="19">
        <v>3400</v>
      </c>
      <c r="D27" s="22" t="s">
        <v>1051</v>
      </c>
      <c r="E27" s="22" t="s">
        <v>1234</v>
      </c>
      <c r="F27" s="22" t="s">
        <v>1417</v>
      </c>
      <c r="G27" s="22" t="s">
        <v>1603</v>
      </c>
      <c r="H27" s="22" t="s">
        <v>88</v>
      </c>
      <c r="I27" s="22" t="s">
        <v>1948</v>
      </c>
      <c r="J27" s="22" t="s">
        <v>2147</v>
      </c>
      <c r="K27" s="22" t="s">
        <v>2233</v>
      </c>
      <c r="L27" s="22" t="s">
        <v>1796</v>
      </c>
      <c r="M27" s="22" t="s">
        <v>2437</v>
      </c>
    </row>
    <row r="28" spans="2:13" x14ac:dyDescent="0.25">
      <c r="B28" s="18" t="s">
        <v>772</v>
      </c>
      <c r="C28" s="19">
        <v>627</v>
      </c>
      <c r="D28" s="22" t="s">
        <v>1052</v>
      </c>
      <c r="E28" s="22" t="s">
        <v>1167</v>
      </c>
      <c r="F28" s="22" t="s">
        <v>1418</v>
      </c>
      <c r="G28" s="22" t="s">
        <v>1604</v>
      </c>
      <c r="H28" s="22" t="s">
        <v>1770</v>
      </c>
      <c r="I28" s="22" t="s">
        <v>1949</v>
      </c>
      <c r="J28" s="22" t="s">
        <v>2148</v>
      </c>
      <c r="K28" s="22" t="s">
        <v>2157</v>
      </c>
      <c r="L28" s="22" t="s">
        <v>2341</v>
      </c>
      <c r="M28" s="22" t="s">
        <v>1091</v>
      </c>
    </row>
    <row r="29" spans="2:13" x14ac:dyDescent="0.25">
      <c r="B29" s="18" t="s">
        <v>773</v>
      </c>
      <c r="C29" s="19">
        <v>3176</v>
      </c>
      <c r="D29" s="22" t="s">
        <v>1053</v>
      </c>
      <c r="E29" s="22" t="s">
        <v>1235</v>
      </c>
      <c r="F29" s="22" t="s">
        <v>1419</v>
      </c>
      <c r="G29" s="22" t="s">
        <v>1102</v>
      </c>
      <c r="H29" s="22" t="s">
        <v>1771</v>
      </c>
      <c r="I29" s="22" t="s">
        <v>1950</v>
      </c>
      <c r="J29" s="22" t="s">
        <v>1792</v>
      </c>
      <c r="K29" s="22" t="s">
        <v>2263</v>
      </c>
      <c r="L29" s="22" t="s">
        <v>1614</v>
      </c>
      <c r="M29" s="22" t="s">
        <v>2438</v>
      </c>
    </row>
    <row r="30" spans="2:13" x14ac:dyDescent="0.25">
      <c r="B30" s="18" t="s">
        <v>774</v>
      </c>
      <c r="C30" s="19">
        <v>1092</v>
      </c>
      <c r="D30" s="22" t="s">
        <v>1037</v>
      </c>
      <c r="E30" s="22" t="s">
        <v>1046</v>
      </c>
      <c r="F30" s="22" t="s">
        <v>1420</v>
      </c>
      <c r="G30" s="22" t="s">
        <v>1605</v>
      </c>
      <c r="H30" s="22" t="s">
        <v>1772</v>
      </c>
      <c r="I30" s="22" t="s">
        <v>1951</v>
      </c>
      <c r="J30" s="22" t="s">
        <v>2149</v>
      </c>
      <c r="K30" s="22" t="s">
        <v>1595</v>
      </c>
      <c r="L30" s="22" t="s">
        <v>2342</v>
      </c>
      <c r="M30" s="22" t="s">
        <v>2439</v>
      </c>
    </row>
    <row r="31" spans="2:13" x14ac:dyDescent="0.25">
      <c r="B31" s="18" t="s">
        <v>775</v>
      </c>
      <c r="C31" s="19">
        <v>1065</v>
      </c>
      <c r="D31" s="22" t="s">
        <v>1054</v>
      </c>
      <c r="E31" s="22" t="s">
        <v>1236</v>
      </c>
      <c r="F31" s="22" t="s">
        <v>1421</v>
      </c>
      <c r="G31" s="22" t="s">
        <v>1093</v>
      </c>
      <c r="H31" s="22" t="s">
        <v>1773</v>
      </c>
      <c r="I31" s="22" t="s">
        <v>1952</v>
      </c>
      <c r="J31" s="22" t="s">
        <v>1730</v>
      </c>
      <c r="K31" s="22" t="s">
        <v>2207</v>
      </c>
      <c r="L31" s="22" t="s">
        <v>2343</v>
      </c>
      <c r="M31" s="22" t="s">
        <v>2440</v>
      </c>
    </row>
    <row r="32" spans="2:13" x14ac:dyDescent="0.25">
      <c r="B32" s="18" t="s">
        <v>776</v>
      </c>
      <c r="C32" s="19">
        <v>1173</v>
      </c>
      <c r="D32" s="22" t="s">
        <v>1055</v>
      </c>
      <c r="E32" s="22" t="s">
        <v>1237</v>
      </c>
      <c r="F32" s="22" t="s">
        <v>1422</v>
      </c>
      <c r="G32" s="22" t="s">
        <v>1606</v>
      </c>
      <c r="H32" s="22" t="s">
        <v>1774</v>
      </c>
      <c r="I32" s="22" t="s">
        <v>1953</v>
      </c>
      <c r="J32" s="22" t="s">
        <v>2150</v>
      </c>
      <c r="K32" s="22" t="s">
        <v>2264</v>
      </c>
      <c r="L32" s="22" t="s">
        <v>1669</v>
      </c>
      <c r="M32" s="22" t="s">
        <v>1708</v>
      </c>
    </row>
    <row r="33" spans="2:13" x14ac:dyDescent="0.25">
      <c r="B33" s="18" t="s">
        <v>777</v>
      </c>
      <c r="C33" s="19">
        <v>3313</v>
      </c>
      <c r="D33" s="22" t="s">
        <v>1056</v>
      </c>
      <c r="E33" s="22" t="s">
        <v>1238</v>
      </c>
      <c r="F33" s="22" t="s">
        <v>1423</v>
      </c>
      <c r="G33" s="22" t="s">
        <v>1607</v>
      </c>
      <c r="H33" s="22" t="s">
        <v>1775</v>
      </c>
      <c r="I33" s="22" t="s">
        <v>1954</v>
      </c>
      <c r="J33" s="22" t="s">
        <v>2151</v>
      </c>
      <c r="K33" s="22" t="s">
        <v>2176</v>
      </c>
      <c r="L33" s="22" t="s">
        <v>2344</v>
      </c>
      <c r="M33" s="22" t="s">
        <v>2307</v>
      </c>
    </row>
    <row r="34" spans="2:13" x14ac:dyDescent="0.25">
      <c r="B34" s="18" t="s">
        <v>778</v>
      </c>
      <c r="C34" s="19">
        <v>4788</v>
      </c>
      <c r="D34" s="22" t="s">
        <v>1057</v>
      </c>
      <c r="E34" s="22" t="s">
        <v>1239</v>
      </c>
      <c r="F34" s="22" t="s">
        <v>1424</v>
      </c>
      <c r="G34" s="22" t="s">
        <v>1608</v>
      </c>
      <c r="H34" s="22" t="s">
        <v>1776</v>
      </c>
      <c r="I34" s="22" t="s">
        <v>1955</v>
      </c>
      <c r="J34" s="22" t="s">
        <v>2152</v>
      </c>
      <c r="K34" s="22" t="s">
        <v>2137</v>
      </c>
      <c r="L34" s="22" t="s">
        <v>2213</v>
      </c>
      <c r="M34" s="22" t="s">
        <v>2441</v>
      </c>
    </row>
    <row r="35" spans="2:13" x14ac:dyDescent="0.25">
      <c r="B35" s="18" t="s">
        <v>779</v>
      </c>
      <c r="C35" s="19">
        <v>2589</v>
      </c>
      <c r="D35" s="22" t="s">
        <v>1058</v>
      </c>
      <c r="E35" s="22" t="s">
        <v>1240</v>
      </c>
      <c r="F35" s="22" t="s">
        <v>1425</v>
      </c>
      <c r="G35" s="22" t="s">
        <v>1086</v>
      </c>
      <c r="H35" s="22" t="s">
        <v>1777</v>
      </c>
      <c r="I35" s="22" t="s">
        <v>1956</v>
      </c>
      <c r="J35" s="22" t="s">
        <v>2153</v>
      </c>
      <c r="K35" s="22" t="s">
        <v>2141</v>
      </c>
      <c r="L35" s="22" t="s">
        <v>2345</v>
      </c>
      <c r="M35" s="22" t="s">
        <v>2442</v>
      </c>
    </row>
    <row r="36" spans="2:13" x14ac:dyDescent="0.25">
      <c r="B36" s="18" t="s">
        <v>780</v>
      </c>
      <c r="C36" s="19">
        <v>2399</v>
      </c>
      <c r="D36" s="22" t="s">
        <v>1059</v>
      </c>
      <c r="E36" s="22" t="s">
        <v>1241</v>
      </c>
      <c r="F36" s="22" t="s">
        <v>1426</v>
      </c>
      <c r="G36" s="22" t="s">
        <v>1609</v>
      </c>
      <c r="H36" s="22" t="s">
        <v>1715</v>
      </c>
      <c r="I36" s="22" t="s">
        <v>1957</v>
      </c>
      <c r="J36" s="22" t="s">
        <v>1765</v>
      </c>
      <c r="K36" s="22" t="s">
        <v>2265</v>
      </c>
      <c r="L36" s="22" t="s">
        <v>1176</v>
      </c>
      <c r="M36" s="22" t="s">
        <v>2443</v>
      </c>
    </row>
    <row r="37" spans="2:13" x14ac:dyDescent="0.25">
      <c r="B37" s="18" t="s">
        <v>781</v>
      </c>
      <c r="C37" s="19">
        <v>4873</v>
      </c>
      <c r="D37" s="22" t="s">
        <v>1060</v>
      </c>
      <c r="E37" s="22" t="s">
        <v>1242</v>
      </c>
      <c r="F37" s="22" t="s">
        <v>1427</v>
      </c>
      <c r="G37" s="22" t="s">
        <v>1102</v>
      </c>
      <c r="H37" s="22" t="s">
        <v>1778</v>
      </c>
      <c r="I37" s="22" t="s">
        <v>1958</v>
      </c>
      <c r="J37" s="22" t="s">
        <v>2154</v>
      </c>
      <c r="K37" s="22" t="s">
        <v>2162</v>
      </c>
      <c r="L37" s="22" t="s">
        <v>2346</v>
      </c>
      <c r="M37" s="22" t="s">
        <v>2444</v>
      </c>
    </row>
    <row r="38" spans="2:13" x14ac:dyDescent="0.25">
      <c r="B38" s="18" t="s">
        <v>782</v>
      </c>
      <c r="C38" s="19">
        <v>1199</v>
      </c>
      <c r="D38" s="22" t="s">
        <v>1061</v>
      </c>
      <c r="E38" s="22" t="s">
        <v>1148</v>
      </c>
      <c r="F38" s="22" t="s">
        <v>1428</v>
      </c>
      <c r="G38" s="22" t="s">
        <v>1610</v>
      </c>
      <c r="H38" s="22" t="s">
        <v>1779</v>
      </c>
      <c r="I38" s="22" t="s">
        <v>1959</v>
      </c>
      <c r="J38" s="22" t="s">
        <v>2155</v>
      </c>
      <c r="K38" s="22" t="s">
        <v>2266</v>
      </c>
      <c r="L38" s="22" t="s">
        <v>2347</v>
      </c>
      <c r="M38" s="22" t="s">
        <v>2445</v>
      </c>
    </row>
    <row r="39" spans="2:13" x14ac:dyDescent="0.25">
      <c r="B39" s="18" t="s">
        <v>783</v>
      </c>
      <c r="C39" s="19">
        <v>6388</v>
      </c>
      <c r="D39" s="22" t="s">
        <v>1062</v>
      </c>
      <c r="E39" s="22" t="s">
        <v>1243</v>
      </c>
      <c r="F39" s="22" t="s">
        <v>1429</v>
      </c>
      <c r="G39" s="22" t="s">
        <v>1611</v>
      </c>
      <c r="H39" s="22" t="s">
        <v>1780</v>
      </c>
      <c r="I39" s="22" t="s">
        <v>1960</v>
      </c>
      <c r="J39" s="22" t="s">
        <v>1660</v>
      </c>
      <c r="K39" s="22" t="s">
        <v>2267</v>
      </c>
      <c r="L39" s="22" t="s">
        <v>1660</v>
      </c>
      <c r="M39" s="22" t="s">
        <v>2446</v>
      </c>
    </row>
    <row r="40" spans="2:13" x14ac:dyDescent="0.25">
      <c r="B40" s="18" t="s">
        <v>784</v>
      </c>
      <c r="C40" s="19">
        <v>1337</v>
      </c>
      <c r="D40" s="22" t="s">
        <v>1063</v>
      </c>
      <c r="E40" s="22" t="s">
        <v>1244</v>
      </c>
      <c r="F40" s="22" t="s">
        <v>1430</v>
      </c>
      <c r="G40" s="22" t="s">
        <v>1612</v>
      </c>
      <c r="H40" s="22" t="s">
        <v>1781</v>
      </c>
      <c r="I40" s="22" t="s">
        <v>1961</v>
      </c>
      <c r="J40" s="22" t="s">
        <v>2156</v>
      </c>
      <c r="K40" s="22" t="s">
        <v>2138</v>
      </c>
      <c r="L40" s="22" t="s">
        <v>2348</v>
      </c>
      <c r="M40" s="22" t="s">
        <v>2447</v>
      </c>
    </row>
    <row r="41" spans="2:13" x14ac:dyDescent="0.25">
      <c r="B41" s="18" t="s">
        <v>785</v>
      </c>
      <c r="C41" s="19">
        <v>1789</v>
      </c>
      <c r="D41" s="22" t="s">
        <v>1064</v>
      </c>
      <c r="E41" s="22" t="s">
        <v>1245</v>
      </c>
      <c r="F41" s="22" t="s">
        <v>1431</v>
      </c>
      <c r="G41" s="22" t="s">
        <v>1613</v>
      </c>
      <c r="H41" s="22" t="s">
        <v>1782</v>
      </c>
      <c r="I41" s="22" t="s">
        <v>1962</v>
      </c>
      <c r="J41" s="22" t="s">
        <v>1657</v>
      </c>
      <c r="K41" s="22" t="s">
        <v>2133</v>
      </c>
      <c r="L41" s="22" t="s">
        <v>2304</v>
      </c>
      <c r="M41" s="22" t="s">
        <v>2448</v>
      </c>
    </row>
    <row r="42" spans="2:13" x14ac:dyDescent="0.25">
      <c r="B42" s="18" t="s">
        <v>786</v>
      </c>
      <c r="C42" s="19">
        <v>4121</v>
      </c>
      <c r="D42" s="22" t="s">
        <v>1065</v>
      </c>
      <c r="E42" s="22" t="s">
        <v>1246</v>
      </c>
      <c r="F42" s="22" t="s">
        <v>1432</v>
      </c>
      <c r="G42" s="22" t="s">
        <v>1614</v>
      </c>
      <c r="H42" s="22" t="s">
        <v>1751</v>
      </c>
      <c r="I42" s="22" t="s">
        <v>1963</v>
      </c>
      <c r="J42" s="22" t="s">
        <v>2157</v>
      </c>
      <c r="K42" s="22" t="s">
        <v>2218</v>
      </c>
      <c r="L42" s="22" t="s">
        <v>2349</v>
      </c>
      <c r="M42" s="22" t="s">
        <v>2449</v>
      </c>
    </row>
    <row r="43" spans="2:13" x14ac:dyDescent="0.25">
      <c r="B43" s="18" t="s">
        <v>787</v>
      </c>
      <c r="C43" s="19">
        <v>12319</v>
      </c>
      <c r="D43" s="22" t="s">
        <v>1066</v>
      </c>
      <c r="E43" s="22" t="s">
        <v>1247</v>
      </c>
      <c r="F43" s="22" t="s">
        <v>1433</v>
      </c>
      <c r="G43" s="22" t="s">
        <v>1615</v>
      </c>
      <c r="H43" s="22" t="s">
        <v>1783</v>
      </c>
      <c r="I43" s="22" t="s">
        <v>1964</v>
      </c>
      <c r="J43" s="22" t="s">
        <v>2158</v>
      </c>
      <c r="K43" s="22" t="s">
        <v>2268</v>
      </c>
      <c r="L43" s="22" t="s">
        <v>1168</v>
      </c>
      <c r="M43" s="22" t="s">
        <v>2450</v>
      </c>
    </row>
    <row r="44" spans="2:13" x14ac:dyDescent="0.25">
      <c r="B44" s="18" t="s">
        <v>788</v>
      </c>
      <c r="C44" s="19">
        <v>995</v>
      </c>
      <c r="D44" s="22" t="s">
        <v>1041</v>
      </c>
      <c r="E44" s="22" t="s">
        <v>1248</v>
      </c>
      <c r="F44" s="22" t="s">
        <v>1434</v>
      </c>
      <c r="G44" s="22" t="s">
        <v>1080</v>
      </c>
      <c r="H44" s="22" t="s">
        <v>1784</v>
      </c>
      <c r="I44" s="22" t="s">
        <v>1965</v>
      </c>
      <c r="J44" s="22" t="s">
        <v>2159</v>
      </c>
      <c r="K44" s="22" t="s">
        <v>2231</v>
      </c>
      <c r="L44" s="22" t="s">
        <v>2350</v>
      </c>
      <c r="M44" s="22" t="s">
        <v>2451</v>
      </c>
    </row>
    <row r="45" spans="2:13" x14ac:dyDescent="0.25">
      <c r="B45" s="18" t="s">
        <v>789</v>
      </c>
      <c r="C45" s="19">
        <v>2771</v>
      </c>
      <c r="D45" s="22" t="s">
        <v>1067</v>
      </c>
      <c r="E45" s="22" t="s">
        <v>1249</v>
      </c>
      <c r="F45" s="22" t="s">
        <v>1425</v>
      </c>
      <c r="G45" s="22" t="s">
        <v>1198</v>
      </c>
      <c r="H45" s="22" t="s">
        <v>1785</v>
      </c>
      <c r="I45" s="22" t="s">
        <v>1966</v>
      </c>
      <c r="J45" s="22" t="s">
        <v>2160</v>
      </c>
      <c r="K45" s="22" t="s">
        <v>1878</v>
      </c>
      <c r="L45" s="22" t="s">
        <v>2351</v>
      </c>
      <c r="M45" s="22" t="s">
        <v>2452</v>
      </c>
    </row>
    <row r="46" spans="2:13" x14ac:dyDescent="0.25">
      <c r="B46" s="18" t="s">
        <v>790</v>
      </c>
      <c r="C46" s="19">
        <v>3676</v>
      </c>
      <c r="D46" s="22" t="s">
        <v>1068</v>
      </c>
      <c r="E46" s="22" t="s">
        <v>1250</v>
      </c>
      <c r="F46" s="22" t="s">
        <v>1435</v>
      </c>
      <c r="G46" s="22" t="s">
        <v>1616</v>
      </c>
      <c r="H46" s="22" t="s">
        <v>1786</v>
      </c>
      <c r="I46" s="22" t="s">
        <v>1967</v>
      </c>
      <c r="J46" s="22" t="s">
        <v>2161</v>
      </c>
      <c r="K46" s="22" t="s">
        <v>2254</v>
      </c>
      <c r="L46" s="22" t="s">
        <v>2352</v>
      </c>
      <c r="M46" s="22" t="s">
        <v>2453</v>
      </c>
    </row>
    <row r="47" spans="2:13" x14ac:dyDescent="0.25">
      <c r="B47" s="27" t="s">
        <v>791</v>
      </c>
      <c r="C47" s="28">
        <v>45924</v>
      </c>
      <c r="D47" s="29" t="s">
        <v>1069</v>
      </c>
      <c r="E47" s="29" t="s">
        <v>1251</v>
      </c>
      <c r="F47" s="29" t="s">
        <v>1436</v>
      </c>
      <c r="G47" s="29" t="s">
        <v>1617</v>
      </c>
      <c r="H47" s="29" t="s">
        <v>1787</v>
      </c>
      <c r="I47" s="29" t="s">
        <v>1968</v>
      </c>
      <c r="J47" s="29" t="s">
        <v>2162</v>
      </c>
      <c r="K47" s="29" t="s">
        <v>2269</v>
      </c>
      <c r="L47" s="29" t="s">
        <v>1583</v>
      </c>
      <c r="M47" s="29" t="s">
        <v>2440</v>
      </c>
    </row>
    <row r="48" spans="2:13" x14ac:dyDescent="0.25">
      <c r="B48" s="18" t="s">
        <v>792</v>
      </c>
      <c r="C48" s="19">
        <v>1049</v>
      </c>
      <c r="D48" s="22" t="s">
        <v>1070</v>
      </c>
      <c r="E48" s="22" t="s">
        <v>1069</v>
      </c>
      <c r="F48" s="22" t="s">
        <v>1437</v>
      </c>
      <c r="G48" s="22" t="s">
        <v>1618</v>
      </c>
      <c r="H48" s="22" t="s">
        <v>1605</v>
      </c>
      <c r="I48" s="22" t="s">
        <v>1969</v>
      </c>
      <c r="J48" s="22" t="s">
        <v>2135</v>
      </c>
      <c r="K48" s="22" t="s">
        <v>2135</v>
      </c>
      <c r="L48" s="22" t="s">
        <v>1682</v>
      </c>
      <c r="M48" s="22" t="s">
        <v>2454</v>
      </c>
    </row>
    <row r="49" spans="2:13" x14ac:dyDescent="0.25">
      <c r="B49" s="18" t="s">
        <v>793</v>
      </c>
      <c r="C49" s="19">
        <v>2838</v>
      </c>
      <c r="D49" s="22" t="s">
        <v>1071</v>
      </c>
      <c r="E49" s="22" t="s">
        <v>1252</v>
      </c>
      <c r="F49" s="22" t="s">
        <v>1438</v>
      </c>
      <c r="G49" s="22" t="s">
        <v>1592</v>
      </c>
      <c r="H49" s="22" t="s">
        <v>1788</v>
      </c>
      <c r="I49" s="22" t="s">
        <v>1970</v>
      </c>
      <c r="J49" s="22" t="s">
        <v>1649</v>
      </c>
      <c r="K49" s="22" t="s">
        <v>2152</v>
      </c>
      <c r="L49" s="22" t="s">
        <v>2353</v>
      </c>
      <c r="M49" s="22" t="s">
        <v>2455</v>
      </c>
    </row>
    <row r="50" spans="2:13" x14ac:dyDescent="0.25">
      <c r="B50" s="18" t="s">
        <v>794</v>
      </c>
      <c r="C50" s="19">
        <v>5301</v>
      </c>
      <c r="D50" s="22" t="s">
        <v>1072</v>
      </c>
      <c r="E50" s="22" t="s">
        <v>1253</v>
      </c>
      <c r="F50" s="22" t="s">
        <v>1439</v>
      </c>
      <c r="G50" s="22" t="s">
        <v>1613</v>
      </c>
      <c r="H50" s="22" t="s">
        <v>1789</v>
      </c>
      <c r="I50" s="22" t="s">
        <v>1971</v>
      </c>
      <c r="J50" s="22" t="s">
        <v>2130</v>
      </c>
      <c r="K50" s="22" t="s">
        <v>2270</v>
      </c>
      <c r="L50" s="22" t="s">
        <v>2354</v>
      </c>
      <c r="M50" s="22" t="s">
        <v>1704</v>
      </c>
    </row>
    <row r="51" spans="2:13" x14ac:dyDescent="0.25">
      <c r="B51" s="18" t="s">
        <v>795</v>
      </c>
      <c r="C51" s="19">
        <v>616</v>
      </c>
      <c r="D51" s="22" t="s">
        <v>1073</v>
      </c>
      <c r="E51" s="22" t="s">
        <v>1254</v>
      </c>
      <c r="F51" s="22" t="s">
        <v>1440</v>
      </c>
      <c r="G51" s="22" t="s">
        <v>1619</v>
      </c>
      <c r="H51" s="22" t="s">
        <v>1752</v>
      </c>
      <c r="I51" s="22" t="s">
        <v>1972</v>
      </c>
      <c r="J51" s="22" t="s">
        <v>2157</v>
      </c>
      <c r="K51" s="22" t="s">
        <v>1724</v>
      </c>
      <c r="L51" s="22" t="s">
        <v>2350</v>
      </c>
      <c r="M51" s="22" t="s">
        <v>2456</v>
      </c>
    </row>
    <row r="52" spans="2:13" x14ac:dyDescent="0.25">
      <c r="B52" s="18" t="s">
        <v>796</v>
      </c>
      <c r="C52" s="19">
        <v>2238</v>
      </c>
      <c r="D52" s="22" t="s">
        <v>1074</v>
      </c>
      <c r="E52" s="22" t="s">
        <v>1255</v>
      </c>
      <c r="F52" s="22" t="s">
        <v>1441</v>
      </c>
      <c r="G52" s="22" t="s">
        <v>1620</v>
      </c>
      <c r="H52" s="22" t="s">
        <v>1790</v>
      </c>
      <c r="I52" s="22" t="s">
        <v>1973</v>
      </c>
      <c r="J52" s="22" t="s">
        <v>2138</v>
      </c>
      <c r="K52" s="22" t="s">
        <v>2162</v>
      </c>
      <c r="L52" s="22" t="s">
        <v>2355</v>
      </c>
      <c r="M52" s="22" t="s">
        <v>2222</v>
      </c>
    </row>
    <row r="53" spans="2:13" x14ac:dyDescent="0.25">
      <c r="B53" s="18" t="s">
        <v>797</v>
      </c>
      <c r="C53" s="19">
        <v>583</v>
      </c>
      <c r="D53" s="22" t="s">
        <v>1075</v>
      </c>
      <c r="E53" s="22" t="s">
        <v>1115</v>
      </c>
      <c r="F53" s="22" t="s">
        <v>1442</v>
      </c>
      <c r="G53" s="22" t="s">
        <v>1231</v>
      </c>
      <c r="H53" s="22" t="s">
        <v>1791</v>
      </c>
      <c r="I53" s="22" t="s">
        <v>1974</v>
      </c>
      <c r="J53" s="22" t="s">
        <v>2163</v>
      </c>
      <c r="K53" s="22" t="s">
        <v>1885</v>
      </c>
      <c r="L53" s="22" t="s">
        <v>1722</v>
      </c>
      <c r="M53" s="22" t="s">
        <v>2457</v>
      </c>
    </row>
    <row r="54" spans="2:13" x14ac:dyDescent="0.25">
      <c r="B54" s="18" t="s">
        <v>798</v>
      </c>
      <c r="C54" s="19">
        <v>962</v>
      </c>
      <c r="D54" s="22" t="s">
        <v>1076</v>
      </c>
      <c r="E54" s="22" t="s">
        <v>1256</v>
      </c>
      <c r="F54" s="22" t="s">
        <v>1443</v>
      </c>
      <c r="G54" s="22" t="s">
        <v>1617</v>
      </c>
      <c r="H54" s="22" t="s">
        <v>87</v>
      </c>
      <c r="I54" s="22" t="s">
        <v>1975</v>
      </c>
      <c r="J54" s="22" t="s">
        <v>2164</v>
      </c>
      <c r="K54" s="22" t="s">
        <v>2259</v>
      </c>
      <c r="L54" s="22" t="s">
        <v>2356</v>
      </c>
      <c r="M54" s="22" t="s">
        <v>2458</v>
      </c>
    </row>
    <row r="55" spans="2:13" x14ac:dyDescent="0.25">
      <c r="B55" s="18" t="s">
        <v>799</v>
      </c>
      <c r="C55" s="19">
        <v>1420</v>
      </c>
      <c r="D55" s="22" t="s">
        <v>1077</v>
      </c>
      <c r="E55" s="22" t="s">
        <v>1257</v>
      </c>
      <c r="F55" s="22" t="s">
        <v>1444</v>
      </c>
      <c r="G55" s="22" t="s">
        <v>1621</v>
      </c>
      <c r="H55" s="22" t="s">
        <v>1792</v>
      </c>
      <c r="I55" s="22" t="s">
        <v>1976</v>
      </c>
      <c r="J55" s="22" t="s">
        <v>2165</v>
      </c>
      <c r="K55" s="22" t="s">
        <v>1662</v>
      </c>
      <c r="L55" s="22" t="s">
        <v>2337</v>
      </c>
      <c r="M55" s="22" t="s">
        <v>2459</v>
      </c>
    </row>
    <row r="56" spans="2:13" x14ac:dyDescent="0.25">
      <c r="B56" s="18" t="s">
        <v>800</v>
      </c>
      <c r="C56" s="19">
        <v>397</v>
      </c>
      <c r="D56" s="22" t="s">
        <v>1078</v>
      </c>
      <c r="E56" s="22" t="s">
        <v>1258</v>
      </c>
      <c r="F56" s="22" t="s">
        <v>1445</v>
      </c>
      <c r="G56" s="22" t="s">
        <v>1622</v>
      </c>
      <c r="H56" s="22" t="s">
        <v>1793</v>
      </c>
      <c r="I56" s="22" t="s">
        <v>1977</v>
      </c>
      <c r="J56" s="22" t="s">
        <v>2166</v>
      </c>
      <c r="K56" s="22" t="s">
        <v>1681</v>
      </c>
      <c r="L56" s="22" t="s">
        <v>1099</v>
      </c>
      <c r="M56" s="22" t="s">
        <v>2460</v>
      </c>
    </row>
    <row r="57" spans="2:13" x14ac:dyDescent="0.25">
      <c r="B57" s="18" t="s">
        <v>801</v>
      </c>
      <c r="C57" s="19">
        <v>1261</v>
      </c>
      <c r="D57" s="22" t="s">
        <v>1079</v>
      </c>
      <c r="E57" s="22" t="s">
        <v>1098</v>
      </c>
      <c r="F57" s="22" t="s">
        <v>1446</v>
      </c>
      <c r="G57" s="22" t="s">
        <v>1623</v>
      </c>
      <c r="H57" s="22" t="s">
        <v>1794</v>
      </c>
      <c r="I57" s="22" t="s">
        <v>1978</v>
      </c>
      <c r="J57" s="22" t="s">
        <v>2167</v>
      </c>
      <c r="K57" s="22" t="s">
        <v>2198</v>
      </c>
      <c r="L57" s="22" t="s">
        <v>2357</v>
      </c>
      <c r="M57" s="22" t="s">
        <v>2461</v>
      </c>
    </row>
    <row r="58" spans="2:13" x14ac:dyDescent="0.25">
      <c r="B58" s="18" t="s">
        <v>802</v>
      </c>
      <c r="C58" s="19">
        <v>1693</v>
      </c>
      <c r="D58" s="22" t="s">
        <v>1080</v>
      </c>
      <c r="E58" s="22" t="s">
        <v>1256</v>
      </c>
      <c r="F58" s="22" t="s">
        <v>1447</v>
      </c>
      <c r="G58" s="22" t="s">
        <v>1108</v>
      </c>
      <c r="H58" s="22" t="s">
        <v>1795</v>
      </c>
      <c r="I58" s="22" t="s">
        <v>1979</v>
      </c>
      <c r="J58" s="22" t="s">
        <v>2168</v>
      </c>
      <c r="K58" s="22" t="s">
        <v>2271</v>
      </c>
      <c r="L58" s="22" t="s">
        <v>2358</v>
      </c>
      <c r="M58" s="22" t="s">
        <v>1625</v>
      </c>
    </row>
    <row r="59" spans="2:13" x14ac:dyDescent="0.25">
      <c r="B59" s="18" t="s">
        <v>803</v>
      </c>
      <c r="C59" s="19">
        <v>1242</v>
      </c>
      <c r="D59" s="22" t="s">
        <v>1081</v>
      </c>
      <c r="E59" s="22" t="s">
        <v>1259</v>
      </c>
      <c r="F59" s="22" t="s">
        <v>1448</v>
      </c>
      <c r="G59" s="22" t="s">
        <v>1624</v>
      </c>
      <c r="H59" s="22" t="s">
        <v>1796</v>
      </c>
      <c r="I59" s="22" t="s">
        <v>1980</v>
      </c>
      <c r="J59" s="22" t="s">
        <v>1660</v>
      </c>
      <c r="K59" s="22" t="s">
        <v>1798</v>
      </c>
      <c r="L59" s="22" t="s">
        <v>2359</v>
      </c>
      <c r="M59" s="22" t="s">
        <v>2462</v>
      </c>
    </row>
    <row r="60" spans="2:13" x14ac:dyDescent="0.25">
      <c r="B60" s="18" t="s">
        <v>804</v>
      </c>
      <c r="C60" s="19">
        <v>1500</v>
      </c>
      <c r="D60" s="22" t="s">
        <v>1082</v>
      </c>
      <c r="E60" s="22" t="s">
        <v>1260</v>
      </c>
      <c r="F60" s="22" t="s">
        <v>1449</v>
      </c>
      <c r="G60" s="22" t="s">
        <v>1625</v>
      </c>
      <c r="H60" s="22" t="s">
        <v>1797</v>
      </c>
      <c r="I60" s="22" t="s">
        <v>1981</v>
      </c>
      <c r="J60" s="22" t="s">
        <v>2169</v>
      </c>
      <c r="K60" s="22" t="s">
        <v>1901</v>
      </c>
      <c r="L60" s="22" t="s">
        <v>2360</v>
      </c>
      <c r="M60" s="22" t="s">
        <v>2463</v>
      </c>
    </row>
    <row r="61" spans="2:13" x14ac:dyDescent="0.25">
      <c r="B61" s="18" t="s">
        <v>805</v>
      </c>
      <c r="C61" s="19">
        <v>2568</v>
      </c>
      <c r="D61" s="22" t="s">
        <v>1083</v>
      </c>
      <c r="E61" s="22" t="s">
        <v>1261</v>
      </c>
      <c r="F61" s="22" t="s">
        <v>1450</v>
      </c>
      <c r="G61" s="22" t="s">
        <v>1626</v>
      </c>
      <c r="H61" s="22" t="s">
        <v>1798</v>
      </c>
      <c r="I61" s="22" t="s">
        <v>1982</v>
      </c>
      <c r="J61" s="22" t="s">
        <v>2170</v>
      </c>
      <c r="K61" s="22" t="s">
        <v>2170</v>
      </c>
      <c r="L61" s="22" t="s">
        <v>1641</v>
      </c>
      <c r="M61" s="22" t="s">
        <v>1171</v>
      </c>
    </row>
    <row r="62" spans="2:13" x14ac:dyDescent="0.25">
      <c r="B62" s="18" t="s">
        <v>806</v>
      </c>
      <c r="C62" s="19">
        <v>1742</v>
      </c>
      <c r="D62" s="22" t="s">
        <v>1084</v>
      </c>
      <c r="E62" s="22" t="s">
        <v>1262</v>
      </c>
      <c r="F62" s="22" t="s">
        <v>1451</v>
      </c>
      <c r="G62" s="22" t="s">
        <v>1597</v>
      </c>
      <c r="H62" s="22" t="s">
        <v>1799</v>
      </c>
      <c r="I62" s="22" t="s">
        <v>1983</v>
      </c>
      <c r="J62" s="22" t="s">
        <v>2171</v>
      </c>
      <c r="K62" s="22" t="s">
        <v>2272</v>
      </c>
      <c r="L62" s="22" t="s">
        <v>2346</v>
      </c>
      <c r="M62" s="22" t="s">
        <v>1081</v>
      </c>
    </row>
    <row r="63" spans="2:13" x14ac:dyDescent="0.25">
      <c r="B63" s="18" t="s">
        <v>807</v>
      </c>
      <c r="C63" s="19">
        <v>813</v>
      </c>
      <c r="D63" s="22" t="s">
        <v>1085</v>
      </c>
      <c r="E63" s="22" t="s">
        <v>1263</v>
      </c>
      <c r="F63" s="22" t="s">
        <v>1452</v>
      </c>
      <c r="G63" s="22" t="s">
        <v>1627</v>
      </c>
      <c r="H63" s="22" t="s">
        <v>1800</v>
      </c>
      <c r="I63" s="22" t="s">
        <v>1984</v>
      </c>
      <c r="J63" s="22" t="s">
        <v>1886</v>
      </c>
      <c r="K63" s="22" t="s">
        <v>1664</v>
      </c>
      <c r="L63" s="22" t="s">
        <v>1081</v>
      </c>
      <c r="M63" s="22" t="s">
        <v>2464</v>
      </c>
    </row>
    <row r="64" spans="2:13" x14ac:dyDescent="0.25">
      <c r="B64" s="18" t="s">
        <v>808</v>
      </c>
      <c r="C64" s="19">
        <v>284</v>
      </c>
      <c r="D64" s="22" t="s">
        <v>1086</v>
      </c>
      <c r="E64" s="22" t="s">
        <v>1264</v>
      </c>
      <c r="F64" s="22" t="s">
        <v>1453</v>
      </c>
      <c r="G64" s="22" t="s">
        <v>1628</v>
      </c>
      <c r="H64" s="22" t="s">
        <v>1801</v>
      </c>
      <c r="I64" s="22" t="s">
        <v>1985</v>
      </c>
      <c r="J64" s="22" t="s">
        <v>2172</v>
      </c>
      <c r="K64" s="22" t="s">
        <v>2273</v>
      </c>
      <c r="L64" s="22" t="s">
        <v>2326</v>
      </c>
      <c r="M64" s="22" t="s">
        <v>2465</v>
      </c>
    </row>
    <row r="65" spans="2:13" x14ac:dyDescent="0.25">
      <c r="B65" s="18" t="s">
        <v>809</v>
      </c>
      <c r="C65" s="19">
        <v>913</v>
      </c>
      <c r="D65" s="22" t="s">
        <v>1063</v>
      </c>
      <c r="E65" s="22" t="s">
        <v>1179</v>
      </c>
      <c r="F65" s="22" t="s">
        <v>1454</v>
      </c>
      <c r="G65" s="22" t="s">
        <v>1629</v>
      </c>
      <c r="H65" s="22" t="s">
        <v>1802</v>
      </c>
      <c r="I65" s="22" t="s">
        <v>1986</v>
      </c>
      <c r="J65" s="22" t="s">
        <v>1182</v>
      </c>
      <c r="K65" s="22" t="s">
        <v>1613</v>
      </c>
      <c r="L65" s="22" t="s">
        <v>1767</v>
      </c>
      <c r="M65" s="22" t="s">
        <v>1196</v>
      </c>
    </row>
    <row r="66" spans="2:13" x14ac:dyDescent="0.25">
      <c r="B66" s="18" t="s">
        <v>810</v>
      </c>
      <c r="C66" s="19">
        <v>4300</v>
      </c>
      <c r="D66" s="22" t="s">
        <v>1087</v>
      </c>
      <c r="E66" s="22" t="s">
        <v>1265</v>
      </c>
      <c r="F66" s="22" t="s">
        <v>1455</v>
      </c>
      <c r="G66" s="22" t="s">
        <v>1630</v>
      </c>
      <c r="H66" s="22" t="s">
        <v>1803</v>
      </c>
      <c r="I66" s="22" t="s">
        <v>1987</v>
      </c>
      <c r="J66" s="22" t="s">
        <v>2173</v>
      </c>
      <c r="K66" s="22" t="s">
        <v>2274</v>
      </c>
      <c r="L66" s="22" t="s">
        <v>2361</v>
      </c>
      <c r="M66" s="22" t="s">
        <v>2466</v>
      </c>
    </row>
    <row r="67" spans="2:13" x14ac:dyDescent="0.25">
      <c r="B67" s="18" t="s">
        <v>811</v>
      </c>
      <c r="C67" s="19">
        <v>2234</v>
      </c>
      <c r="D67" s="22" t="s">
        <v>1088</v>
      </c>
      <c r="E67" s="22" t="s">
        <v>1266</v>
      </c>
      <c r="F67" s="22" t="s">
        <v>1456</v>
      </c>
      <c r="G67" s="22" t="s">
        <v>1631</v>
      </c>
      <c r="H67" s="22" t="s">
        <v>1804</v>
      </c>
      <c r="I67" s="22" t="s">
        <v>1988</v>
      </c>
      <c r="J67" s="22" t="s">
        <v>2153</v>
      </c>
      <c r="K67" s="22" t="s">
        <v>2275</v>
      </c>
      <c r="L67" s="22" t="s">
        <v>2362</v>
      </c>
      <c r="M67" s="22" t="s">
        <v>2467</v>
      </c>
    </row>
    <row r="68" spans="2:13" x14ac:dyDescent="0.25">
      <c r="B68" s="18" t="s">
        <v>812</v>
      </c>
      <c r="C68" s="19">
        <v>9245</v>
      </c>
      <c r="D68" s="22" t="s">
        <v>1089</v>
      </c>
      <c r="E68" s="22" t="s">
        <v>1267</v>
      </c>
      <c r="F68" s="22" t="s">
        <v>1457</v>
      </c>
      <c r="G68" s="22" t="s">
        <v>1632</v>
      </c>
      <c r="H68" s="22" t="s">
        <v>1805</v>
      </c>
      <c r="I68" s="22" t="s">
        <v>1989</v>
      </c>
      <c r="J68" s="22" t="s">
        <v>1686</v>
      </c>
      <c r="K68" s="22" t="s">
        <v>2244</v>
      </c>
      <c r="L68" s="22" t="s">
        <v>2304</v>
      </c>
      <c r="M68" s="22" t="s">
        <v>1168</v>
      </c>
    </row>
    <row r="69" spans="2:13" x14ac:dyDescent="0.25">
      <c r="B69" s="18" t="s">
        <v>813</v>
      </c>
      <c r="C69" s="19">
        <v>2725</v>
      </c>
      <c r="D69" s="22" t="s">
        <v>1090</v>
      </c>
      <c r="E69" s="22" t="s">
        <v>1268</v>
      </c>
      <c r="F69" s="22" t="s">
        <v>1424</v>
      </c>
      <c r="G69" s="22" t="s">
        <v>1160</v>
      </c>
      <c r="H69" s="22" t="s">
        <v>1806</v>
      </c>
      <c r="I69" s="22" t="s">
        <v>1990</v>
      </c>
      <c r="J69" s="22" t="s">
        <v>2174</v>
      </c>
      <c r="K69" s="22" t="s">
        <v>2276</v>
      </c>
      <c r="L69" s="22" t="s">
        <v>2363</v>
      </c>
      <c r="M69" s="22" t="s">
        <v>2460</v>
      </c>
    </row>
    <row r="70" spans="2:13" x14ac:dyDescent="0.25">
      <c r="B70" s="27" t="s">
        <v>814</v>
      </c>
      <c r="C70" s="28">
        <v>29306</v>
      </c>
      <c r="D70" s="29" t="s">
        <v>1091</v>
      </c>
      <c r="E70" s="29" t="s">
        <v>1269</v>
      </c>
      <c r="F70" s="29" t="s">
        <v>1458</v>
      </c>
      <c r="G70" s="29" t="s">
        <v>1633</v>
      </c>
      <c r="H70" s="29" t="s">
        <v>1807</v>
      </c>
      <c r="I70" s="29" t="s">
        <v>1964</v>
      </c>
      <c r="J70" s="29" t="s">
        <v>1743</v>
      </c>
      <c r="K70" s="29" t="s">
        <v>2236</v>
      </c>
      <c r="L70" s="29" t="s">
        <v>2364</v>
      </c>
      <c r="M70" s="29" t="s">
        <v>1185</v>
      </c>
    </row>
    <row r="71" spans="2:13" x14ac:dyDescent="0.25">
      <c r="B71" s="18" t="s">
        <v>815</v>
      </c>
      <c r="C71" s="19">
        <v>995</v>
      </c>
      <c r="D71" s="22" t="s">
        <v>1041</v>
      </c>
      <c r="E71" s="22" t="s">
        <v>1270</v>
      </c>
      <c r="F71" s="22" t="s">
        <v>1459</v>
      </c>
      <c r="G71" s="22" t="s">
        <v>1070</v>
      </c>
      <c r="H71" s="22" t="s">
        <v>1808</v>
      </c>
      <c r="I71" s="22" t="s">
        <v>1991</v>
      </c>
      <c r="J71" s="22" t="s">
        <v>2175</v>
      </c>
      <c r="K71" s="22" t="s">
        <v>1770</v>
      </c>
      <c r="L71" s="22" t="s">
        <v>2365</v>
      </c>
      <c r="M71" s="22" t="s">
        <v>2468</v>
      </c>
    </row>
    <row r="72" spans="2:13" x14ac:dyDescent="0.25">
      <c r="B72" s="18" t="s">
        <v>816</v>
      </c>
      <c r="C72" s="19">
        <v>2284</v>
      </c>
      <c r="D72" s="22" t="s">
        <v>1092</v>
      </c>
      <c r="E72" s="22" t="s">
        <v>1271</v>
      </c>
      <c r="F72" s="22" t="s">
        <v>1460</v>
      </c>
      <c r="G72" s="22" t="s">
        <v>1634</v>
      </c>
      <c r="H72" s="22" t="s">
        <v>1809</v>
      </c>
      <c r="I72" s="22" t="s">
        <v>1992</v>
      </c>
      <c r="J72" s="22" t="s">
        <v>1664</v>
      </c>
      <c r="K72" s="22" t="s">
        <v>1769</v>
      </c>
      <c r="L72" s="22" t="s">
        <v>2278</v>
      </c>
      <c r="M72" s="22" t="s">
        <v>2166</v>
      </c>
    </row>
    <row r="73" spans="2:13" x14ac:dyDescent="0.25">
      <c r="B73" s="18" t="s">
        <v>817</v>
      </c>
      <c r="C73" s="19">
        <v>449</v>
      </c>
      <c r="D73" s="22" t="s">
        <v>1093</v>
      </c>
      <c r="E73" s="22" t="s">
        <v>1272</v>
      </c>
      <c r="F73" s="22" t="s">
        <v>1461</v>
      </c>
      <c r="G73" s="22" t="s">
        <v>1191</v>
      </c>
      <c r="H73" s="22" t="s">
        <v>1810</v>
      </c>
      <c r="I73" s="22" t="s">
        <v>1993</v>
      </c>
      <c r="J73" s="22" t="s">
        <v>1731</v>
      </c>
      <c r="K73" s="22" t="s">
        <v>1688</v>
      </c>
      <c r="L73" s="22" t="s">
        <v>2238</v>
      </c>
      <c r="M73" s="22" t="s">
        <v>2345</v>
      </c>
    </row>
    <row r="74" spans="2:13" x14ac:dyDescent="0.25">
      <c r="B74" s="18" t="s">
        <v>818</v>
      </c>
      <c r="C74" s="19">
        <v>964</v>
      </c>
      <c r="D74" s="22" t="s">
        <v>1094</v>
      </c>
      <c r="E74" s="22" t="s">
        <v>1273</v>
      </c>
      <c r="F74" s="22" t="s">
        <v>1462</v>
      </c>
      <c r="G74" s="22" t="s">
        <v>1635</v>
      </c>
      <c r="H74" s="22" t="s">
        <v>1811</v>
      </c>
      <c r="I74" s="22" t="s">
        <v>1994</v>
      </c>
      <c r="J74" s="22" t="s">
        <v>2176</v>
      </c>
      <c r="K74" s="22" t="s">
        <v>2277</v>
      </c>
      <c r="L74" s="22" t="s">
        <v>1088</v>
      </c>
      <c r="M74" s="22" t="s">
        <v>2469</v>
      </c>
    </row>
    <row r="75" spans="2:13" x14ac:dyDescent="0.25">
      <c r="B75" s="18" t="s">
        <v>819</v>
      </c>
      <c r="C75" s="19">
        <v>7617</v>
      </c>
      <c r="D75" s="22" t="s">
        <v>1095</v>
      </c>
      <c r="E75" s="22" t="s">
        <v>1274</v>
      </c>
      <c r="F75" s="22" t="s">
        <v>1463</v>
      </c>
      <c r="G75" s="22" t="s">
        <v>1615</v>
      </c>
      <c r="H75" s="22" t="s">
        <v>1812</v>
      </c>
      <c r="I75" s="22" t="s">
        <v>1995</v>
      </c>
      <c r="J75" s="22" t="s">
        <v>2177</v>
      </c>
      <c r="K75" s="22" t="s">
        <v>2278</v>
      </c>
      <c r="L75" s="22" t="s">
        <v>2326</v>
      </c>
      <c r="M75" s="22" t="s">
        <v>1135</v>
      </c>
    </row>
    <row r="76" spans="2:13" x14ac:dyDescent="0.25">
      <c r="B76" s="18" t="s">
        <v>820</v>
      </c>
      <c r="C76" s="19">
        <v>258</v>
      </c>
      <c r="D76" s="22" t="s">
        <v>1096</v>
      </c>
      <c r="E76" s="22" t="s">
        <v>1275</v>
      </c>
      <c r="F76" s="22" t="s">
        <v>1464</v>
      </c>
      <c r="G76" s="22" t="s">
        <v>1090</v>
      </c>
      <c r="H76" s="22" t="s">
        <v>1096</v>
      </c>
      <c r="I76" s="22" t="s">
        <v>1996</v>
      </c>
      <c r="J76" s="22" t="s">
        <v>1768</v>
      </c>
      <c r="K76" s="22" t="s">
        <v>1658</v>
      </c>
      <c r="L76" s="22" t="s">
        <v>2366</v>
      </c>
      <c r="M76" s="22" t="s">
        <v>2470</v>
      </c>
    </row>
    <row r="77" spans="2:13" x14ac:dyDescent="0.25">
      <c r="B77" s="18" t="s">
        <v>821</v>
      </c>
      <c r="C77" s="19">
        <v>2151</v>
      </c>
      <c r="D77" s="22" t="s">
        <v>1097</v>
      </c>
      <c r="E77" s="22" t="s">
        <v>1276</v>
      </c>
      <c r="F77" s="22" t="s">
        <v>1465</v>
      </c>
      <c r="G77" s="22" t="s">
        <v>1636</v>
      </c>
      <c r="H77" s="22" t="s">
        <v>1813</v>
      </c>
      <c r="I77" s="22" t="s">
        <v>1997</v>
      </c>
      <c r="J77" s="22" t="s">
        <v>2178</v>
      </c>
      <c r="K77" s="22" t="s">
        <v>2279</v>
      </c>
      <c r="L77" s="22" t="s">
        <v>2367</v>
      </c>
      <c r="M77" s="22" t="s">
        <v>1075</v>
      </c>
    </row>
    <row r="78" spans="2:13" x14ac:dyDescent="0.25">
      <c r="B78" s="18" t="s">
        <v>822</v>
      </c>
      <c r="C78" s="19">
        <v>1954</v>
      </c>
      <c r="D78" s="22" t="s">
        <v>1098</v>
      </c>
      <c r="E78" s="22" t="s">
        <v>1277</v>
      </c>
      <c r="F78" s="22" t="s">
        <v>1466</v>
      </c>
      <c r="G78" s="22" t="s">
        <v>1637</v>
      </c>
      <c r="H78" s="22" t="s">
        <v>1795</v>
      </c>
      <c r="I78" s="22" t="s">
        <v>1998</v>
      </c>
      <c r="J78" s="22" t="s">
        <v>2172</v>
      </c>
      <c r="K78" s="22" t="s">
        <v>2280</v>
      </c>
      <c r="L78" s="22" t="s">
        <v>2368</v>
      </c>
      <c r="M78" s="22" t="s">
        <v>1165</v>
      </c>
    </row>
    <row r="79" spans="2:13" x14ac:dyDescent="0.25">
      <c r="B79" s="18" t="s">
        <v>823</v>
      </c>
      <c r="C79" s="19">
        <v>195</v>
      </c>
      <c r="D79" s="22" t="s">
        <v>1099</v>
      </c>
      <c r="E79" s="22" t="s">
        <v>1278</v>
      </c>
      <c r="F79" s="22" t="s">
        <v>1467</v>
      </c>
      <c r="G79" s="22" t="s">
        <v>1638</v>
      </c>
      <c r="H79" s="22" t="s">
        <v>1814</v>
      </c>
      <c r="I79" s="22" t="s">
        <v>1999</v>
      </c>
      <c r="J79" s="22" t="s">
        <v>2179</v>
      </c>
      <c r="K79" s="22" t="s">
        <v>2281</v>
      </c>
      <c r="L79" s="22" t="s">
        <v>1071</v>
      </c>
      <c r="M79" s="22" t="s">
        <v>2471</v>
      </c>
    </row>
    <row r="80" spans="2:13" x14ac:dyDescent="0.25">
      <c r="B80" s="18" t="s">
        <v>824</v>
      </c>
      <c r="C80" s="19">
        <v>226</v>
      </c>
      <c r="D80" s="22" t="s">
        <v>1100</v>
      </c>
      <c r="E80" s="22" t="s">
        <v>1279</v>
      </c>
      <c r="F80" s="22" t="s">
        <v>1434</v>
      </c>
      <c r="G80" s="22" t="s">
        <v>1639</v>
      </c>
      <c r="H80" s="22" t="s">
        <v>1815</v>
      </c>
      <c r="I80" s="22" t="s">
        <v>2000</v>
      </c>
      <c r="J80" s="22" t="s">
        <v>2180</v>
      </c>
      <c r="K80" s="22" t="s">
        <v>2282</v>
      </c>
      <c r="L80" s="22" t="s">
        <v>2369</v>
      </c>
      <c r="M80" s="22" t="s">
        <v>2472</v>
      </c>
    </row>
    <row r="81" spans="2:13" x14ac:dyDescent="0.25">
      <c r="B81" s="18" t="s">
        <v>825</v>
      </c>
      <c r="C81" s="19">
        <v>628</v>
      </c>
      <c r="D81" s="22" t="s">
        <v>1101</v>
      </c>
      <c r="E81" s="22" t="s">
        <v>1280</v>
      </c>
      <c r="F81" s="22" t="s">
        <v>1468</v>
      </c>
      <c r="G81" s="22" t="s">
        <v>1063</v>
      </c>
      <c r="H81" s="22" t="s">
        <v>1816</v>
      </c>
      <c r="I81" s="22" t="s">
        <v>2001</v>
      </c>
      <c r="J81" s="22" t="s">
        <v>2181</v>
      </c>
      <c r="K81" s="22" t="s">
        <v>2283</v>
      </c>
      <c r="L81" s="22" t="s">
        <v>2370</v>
      </c>
      <c r="M81" s="22" t="s">
        <v>2411</v>
      </c>
    </row>
    <row r="82" spans="2:13" x14ac:dyDescent="0.25">
      <c r="B82" s="18" t="s">
        <v>826</v>
      </c>
      <c r="C82" s="19">
        <v>755</v>
      </c>
      <c r="D82" s="22" t="s">
        <v>1102</v>
      </c>
      <c r="E82" s="22" t="s">
        <v>1281</v>
      </c>
      <c r="F82" s="22" t="s">
        <v>1469</v>
      </c>
      <c r="G82" s="22" t="s">
        <v>1640</v>
      </c>
      <c r="H82" s="22" t="s">
        <v>1817</v>
      </c>
      <c r="I82" s="22" t="s">
        <v>1469</v>
      </c>
      <c r="J82" s="22" t="s">
        <v>2182</v>
      </c>
      <c r="K82" s="22" t="s">
        <v>2269</v>
      </c>
      <c r="L82" s="22" t="s">
        <v>1102</v>
      </c>
      <c r="M82" s="22" t="s">
        <v>2473</v>
      </c>
    </row>
    <row r="83" spans="2:13" x14ac:dyDescent="0.25">
      <c r="B83" s="18" t="s">
        <v>827</v>
      </c>
      <c r="C83" s="19">
        <v>808</v>
      </c>
      <c r="D83" s="22" t="s">
        <v>1103</v>
      </c>
      <c r="E83" s="22" t="s">
        <v>1282</v>
      </c>
      <c r="F83" s="22" t="s">
        <v>1470</v>
      </c>
      <c r="G83" s="22" t="s">
        <v>1641</v>
      </c>
      <c r="H83" s="22" t="s">
        <v>1818</v>
      </c>
      <c r="I83" s="22" t="s">
        <v>2002</v>
      </c>
      <c r="J83" s="22" t="s">
        <v>1654</v>
      </c>
      <c r="K83" s="22" t="s">
        <v>2284</v>
      </c>
      <c r="L83" s="22" t="s">
        <v>2371</v>
      </c>
      <c r="M83" s="22" t="s">
        <v>2474</v>
      </c>
    </row>
    <row r="84" spans="2:13" x14ac:dyDescent="0.25">
      <c r="B84" s="18" t="s">
        <v>828</v>
      </c>
      <c r="C84" s="19">
        <v>474</v>
      </c>
      <c r="D84" s="22" t="s">
        <v>1104</v>
      </c>
      <c r="E84" s="22" t="s">
        <v>1043</v>
      </c>
      <c r="F84" s="22" t="s">
        <v>1414</v>
      </c>
      <c r="G84" s="22" t="s">
        <v>1642</v>
      </c>
      <c r="H84" s="22" t="s">
        <v>1819</v>
      </c>
      <c r="I84" s="22" t="s">
        <v>2003</v>
      </c>
      <c r="J84" s="22" t="s">
        <v>1769</v>
      </c>
      <c r="K84" s="22" t="s">
        <v>2285</v>
      </c>
      <c r="L84" s="22" t="s">
        <v>2372</v>
      </c>
      <c r="M84" s="22" t="s">
        <v>1062</v>
      </c>
    </row>
    <row r="85" spans="2:13" x14ac:dyDescent="0.25">
      <c r="B85" s="18" t="s">
        <v>829</v>
      </c>
      <c r="C85" s="19">
        <v>1419</v>
      </c>
      <c r="D85" s="22" t="s">
        <v>1105</v>
      </c>
      <c r="E85" s="22" t="s">
        <v>1283</v>
      </c>
      <c r="F85" s="22" t="s">
        <v>1471</v>
      </c>
      <c r="G85" s="22" t="s">
        <v>1643</v>
      </c>
      <c r="H85" s="22" t="s">
        <v>1820</v>
      </c>
      <c r="I85" s="22" t="s">
        <v>2004</v>
      </c>
      <c r="J85" s="22" t="s">
        <v>2170</v>
      </c>
      <c r="K85" s="22" t="s">
        <v>2286</v>
      </c>
      <c r="L85" s="22" t="s">
        <v>1796</v>
      </c>
      <c r="M85" s="22" t="s">
        <v>2475</v>
      </c>
    </row>
    <row r="86" spans="2:13" x14ac:dyDescent="0.25">
      <c r="B86" s="18" t="s">
        <v>830</v>
      </c>
      <c r="C86" s="19">
        <v>514</v>
      </c>
      <c r="D86" s="22" t="s">
        <v>1106</v>
      </c>
      <c r="E86" s="22" t="s">
        <v>1284</v>
      </c>
      <c r="F86" s="22" t="s">
        <v>1472</v>
      </c>
      <c r="G86" s="22" t="s">
        <v>1644</v>
      </c>
      <c r="H86" s="22" t="s">
        <v>1821</v>
      </c>
      <c r="I86" s="22" t="s">
        <v>2005</v>
      </c>
      <c r="J86" s="22" t="s">
        <v>2183</v>
      </c>
      <c r="K86" s="22" t="s">
        <v>2195</v>
      </c>
      <c r="L86" s="22" t="s">
        <v>1707</v>
      </c>
      <c r="M86" s="22" t="s">
        <v>2476</v>
      </c>
    </row>
    <row r="87" spans="2:13" x14ac:dyDescent="0.25">
      <c r="B87" s="18" t="s">
        <v>831</v>
      </c>
      <c r="C87" s="19">
        <v>885</v>
      </c>
      <c r="D87" s="22" t="s">
        <v>1107</v>
      </c>
      <c r="E87" s="22" t="s">
        <v>1285</v>
      </c>
      <c r="F87" s="22" t="s">
        <v>1473</v>
      </c>
      <c r="G87" s="22" t="s">
        <v>1645</v>
      </c>
      <c r="H87" s="22" t="s">
        <v>1822</v>
      </c>
      <c r="I87" s="22" t="s">
        <v>2006</v>
      </c>
      <c r="J87" s="22" t="s">
        <v>2184</v>
      </c>
      <c r="K87" s="22" t="s">
        <v>2287</v>
      </c>
      <c r="L87" s="22" t="s">
        <v>2373</v>
      </c>
      <c r="M87" s="22" t="s">
        <v>2477</v>
      </c>
    </row>
    <row r="88" spans="2:13" x14ac:dyDescent="0.25">
      <c r="B88" s="18" t="s">
        <v>832</v>
      </c>
      <c r="C88" s="19">
        <v>1219</v>
      </c>
      <c r="D88" s="22" t="s">
        <v>1108</v>
      </c>
      <c r="E88" s="22" t="s">
        <v>1286</v>
      </c>
      <c r="F88" s="22" t="s">
        <v>1474</v>
      </c>
      <c r="G88" s="22" t="s">
        <v>1646</v>
      </c>
      <c r="H88" s="22" t="s">
        <v>1807</v>
      </c>
      <c r="I88" s="22" t="s">
        <v>1933</v>
      </c>
      <c r="J88" s="22" t="s">
        <v>1660</v>
      </c>
      <c r="K88" s="22" t="s">
        <v>2152</v>
      </c>
      <c r="L88" s="22" t="s">
        <v>2374</v>
      </c>
      <c r="M88" s="22" t="s">
        <v>2478</v>
      </c>
    </row>
    <row r="89" spans="2:13" x14ac:dyDescent="0.25">
      <c r="B89" s="18" t="s">
        <v>833</v>
      </c>
      <c r="C89" s="19">
        <v>925</v>
      </c>
      <c r="D89" s="22" t="s">
        <v>1109</v>
      </c>
      <c r="E89" s="22" t="s">
        <v>1287</v>
      </c>
      <c r="F89" s="22" t="s">
        <v>1475</v>
      </c>
      <c r="G89" s="22" t="s">
        <v>1647</v>
      </c>
      <c r="H89" s="22" t="s">
        <v>1823</v>
      </c>
      <c r="I89" s="22" t="s">
        <v>2007</v>
      </c>
      <c r="J89" s="22" t="s">
        <v>2185</v>
      </c>
      <c r="K89" s="22" t="s">
        <v>2185</v>
      </c>
      <c r="L89" s="22" t="s">
        <v>2375</v>
      </c>
      <c r="M89" s="22" t="s">
        <v>1131</v>
      </c>
    </row>
    <row r="90" spans="2:13" x14ac:dyDescent="0.25">
      <c r="B90" s="18" t="s">
        <v>834</v>
      </c>
      <c r="C90" s="19">
        <v>4586</v>
      </c>
      <c r="D90" s="22" t="s">
        <v>1110</v>
      </c>
      <c r="E90" s="22" t="s">
        <v>1288</v>
      </c>
      <c r="F90" s="22" t="s">
        <v>1476</v>
      </c>
      <c r="G90" s="22" t="s">
        <v>1648</v>
      </c>
      <c r="H90" s="22" t="s">
        <v>1789</v>
      </c>
      <c r="I90" s="22" t="s">
        <v>2008</v>
      </c>
      <c r="J90" s="22" t="s">
        <v>2186</v>
      </c>
      <c r="K90" s="22" t="s">
        <v>2288</v>
      </c>
      <c r="L90" s="22" t="s">
        <v>2376</v>
      </c>
      <c r="M90" s="22" t="s">
        <v>1610</v>
      </c>
    </row>
    <row r="91" spans="2:13" x14ac:dyDescent="0.25">
      <c r="B91" s="27" t="s">
        <v>835</v>
      </c>
      <c r="C91" s="28">
        <v>25022</v>
      </c>
      <c r="D91" s="29" t="s">
        <v>1111</v>
      </c>
      <c r="E91" s="29" t="s">
        <v>1289</v>
      </c>
      <c r="F91" s="29" t="s">
        <v>1477</v>
      </c>
      <c r="G91" s="29" t="s">
        <v>1649</v>
      </c>
      <c r="H91" s="29" t="s">
        <v>1824</v>
      </c>
      <c r="I91" s="29" t="s">
        <v>2009</v>
      </c>
      <c r="J91" s="29" t="s">
        <v>2187</v>
      </c>
      <c r="K91" s="29" t="s">
        <v>2271</v>
      </c>
      <c r="L91" s="29" t="s">
        <v>2377</v>
      </c>
      <c r="M91" s="29" t="s">
        <v>2375</v>
      </c>
    </row>
    <row r="92" spans="2:13" x14ac:dyDescent="0.25">
      <c r="B92" s="18" t="s">
        <v>836</v>
      </c>
      <c r="C92" s="19">
        <v>2049</v>
      </c>
      <c r="D92" s="22" t="s">
        <v>1112</v>
      </c>
      <c r="E92" s="22" t="s">
        <v>1290</v>
      </c>
      <c r="F92" s="22" t="s">
        <v>1478</v>
      </c>
      <c r="G92" s="22" t="s">
        <v>1650</v>
      </c>
      <c r="H92" s="22" t="s">
        <v>1825</v>
      </c>
      <c r="I92" s="22" t="s">
        <v>2010</v>
      </c>
      <c r="J92" s="22" t="s">
        <v>2188</v>
      </c>
      <c r="K92" s="22" t="s">
        <v>2289</v>
      </c>
      <c r="L92" s="22" t="s">
        <v>1647</v>
      </c>
      <c r="M92" s="22" t="s">
        <v>2479</v>
      </c>
    </row>
    <row r="93" spans="2:13" x14ac:dyDescent="0.25">
      <c r="B93" s="18" t="s">
        <v>837</v>
      </c>
      <c r="C93" s="19">
        <v>838</v>
      </c>
      <c r="D93" s="22" t="s">
        <v>1113</v>
      </c>
      <c r="E93" s="22" t="s">
        <v>1291</v>
      </c>
      <c r="F93" s="22" t="s">
        <v>1479</v>
      </c>
      <c r="G93" s="22" t="s">
        <v>1651</v>
      </c>
      <c r="H93" s="22" t="s">
        <v>1826</v>
      </c>
      <c r="I93" s="22" t="s">
        <v>1578</v>
      </c>
      <c r="J93" s="22" t="s">
        <v>1769</v>
      </c>
      <c r="K93" s="22" t="s">
        <v>1590</v>
      </c>
      <c r="L93" s="22" t="s">
        <v>1737</v>
      </c>
      <c r="M93" s="22" t="s">
        <v>1287</v>
      </c>
    </row>
    <row r="94" spans="2:13" x14ac:dyDescent="0.25">
      <c r="B94" s="18" t="s">
        <v>838</v>
      </c>
      <c r="C94" s="19">
        <v>615</v>
      </c>
      <c r="D94" s="22" t="s">
        <v>1114</v>
      </c>
      <c r="E94" s="22" t="s">
        <v>1292</v>
      </c>
      <c r="F94" s="22" t="s">
        <v>1480</v>
      </c>
      <c r="G94" s="22" t="s">
        <v>1652</v>
      </c>
      <c r="H94" s="22" t="s">
        <v>1827</v>
      </c>
      <c r="I94" s="22" t="s">
        <v>2011</v>
      </c>
      <c r="J94" s="22" t="s">
        <v>2189</v>
      </c>
      <c r="K94" s="22" t="s">
        <v>1760</v>
      </c>
      <c r="L94" s="22" t="s">
        <v>2378</v>
      </c>
      <c r="M94" s="22" t="s">
        <v>2480</v>
      </c>
    </row>
    <row r="95" spans="2:13" x14ac:dyDescent="0.25">
      <c r="B95" s="18" t="s">
        <v>839</v>
      </c>
      <c r="C95" s="19">
        <v>702</v>
      </c>
      <c r="D95" s="22" t="s">
        <v>1115</v>
      </c>
      <c r="E95" s="22" t="s">
        <v>1147</v>
      </c>
      <c r="F95" s="22" t="s">
        <v>1481</v>
      </c>
      <c r="G95" s="22" t="s">
        <v>1653</v>
      </c>
      <c r="H95" s="22" t="s">
        <v>1828</v>
      </c>
      <c r="I95" s="22" t="s">
        <v>2012</v>
      </c>
      <c r="J95" s="22" t="s">
        <v>2190</v>
      </c>
      <c r="K95" s="22" t="s">
        <v>2202</v>
      </c>
      <c r="L95" s="22" t="s">
        <v>2379</v>
      </c>
      <c r="M95" s="22" t="s">
        <v>2481</v>
      </c>
    </row>
    <row r="96" spans="2:13" x14ac:dyDescent="0.25">
      <c r="B96" s="18" t="s">
        <v>840</v>
      </c>
      <c r="C96" s="19">
        <v>1241</v>
      </c>
      <c r="D96" s="22" t="s">
        <v>1116</v>
      </c>
      <c r="E96" s="22" t="s">
        <v>1293</v>
      </c>
      <c r="F96" s="22" t="s">
        <v>1482</v>
      </c>
      <c r="G96" s="22" t="s">
        <v>1654</v>
      </c>
      <c r="H96" s="22" t="s">
        <v>1829</v>
      </c>
      <c r="I96" s="22" t="s">
        <v>2013</v>
      </c>
      <c r="J96" s="22" t="s">
        <v>1818</v>
      </c>
      <c r="K96" s="22" t="s">
        <v>2174</v>
      </c>
      <c r="L96" s="22" t="s">
        <v>2380</v>
      </c>
      <c r="M96" s="22" t="s">
        <v>2482</v>
      </c>
    </row>
    <row r="97" spans="2:13" x14ac:dyDescent="0.25">
      <c r="B97" s="18" t="s">
        <v>841</v>
      </c>
      <c r="C97" s="19">
        <v>997</v>
      </c>
      <c r="D97" s="22" t="s">
        <v>1117</v>
      </c>
      <c r="E97" s="22" t="s">
        <v>1294</v>
      </c>
      <c r="F97" s="22" t="s">
        <v>1483</v>
      </c>
      <c r="G97" s="22" t="s">
        <v>1655</v>
      </c>
      <c r="H97" s="22" t="s">
        <v>1830</v>
      </c>
      <c r="I97" s="22" t="s">
        <v>2014</v>
      </c>
      <c r="J97" s="22" t="s">
        <v>1663</v>
      </c>
      <c r="K97" s="22" t="s">
        <v>2142</v>
      </c>
      <c r="L97" s="22" t="s">
        <v>1766</v>
      </c>
      <c r="M97" s="22" t="s">
        <v>2483</v>
      </c>
    </row>
    <row r="98" spans="2:13" x14ac:dyDescent="0.25">
      <c r="B98" s="18" t="s">
        <v>842</v>
      </c>
      <c r="C98" s="19">
        <v>290</v>
      </c>
      <c r="D98" s="22" t="s">
        <v>1118</v>
      </c>
      <c r="E98" s="22" t="s">
        <v>1295</v>
      </c>
      <c r="F98" s="22" t="s">
        <v>1462</v>
      </c>
      <c r="G98" s="22" t="s">
        <v>1631</v>
      </c>
      <c r="H98" s="22" t="s">
        <v>1831</v>
      </c>
      <c r="I98" s="22" t="s">
        <v>2010</v>
      </c>
      <c r="J98" s="22" t="s">
        <v>2191</v>
      </c>
      <c r="K98" s="22" t="s">
        <v>2290</v>
      </c>
      <c r="L98" s="22" t="s">
        <v>2381</v>
      </c>
      <c r="M98" s="22" t="s">
        <v>1217</v>
      </c>
    </row>
    <row r="99" spans="2:13" x14ac:dyDescent="0.25">
      <c r="B99" s="18" t="s">
        <v>843</v>
      </c>
      <c r="C99" s="19">
        <v>449</v>
      </c>
      <c r="D99" s="22" t="s">
        <v>1119</v>
      </c>
      <c r="E99" s="22" t="s">
        <v>1296</v>
      </c>
      <c r="F99" s="22" t="s">
        <v>1484</v>
      </c>
      <c r="G99" s="22" t="s">
        <v>1656</v>
      </c>
      <c r="H99" s="22" t="s">
        <v>1832</v>
      </c>
      <c r="I99" s="22" t="s">
        <v>2015</v>
      </c>
      <c r="J99" s="22" t="s">
        <v>1772</v>
      </c>
      <c r="K99" s="22" t="s">
        <v>2279</v>
      </c>
      <c r="L99" s="22" t="s">
        <v>2382</v>
      </c>
      <c r="M99" s="22" t="s">
        <v>2484</v>
      </c>
    </row>
    <row r="100" spans="2:13" x14ac:dyDescent="0.25">
      <c r="B100" s="18" t="s">
        <v>844</v>
      </c>
      <c r="C100" s="19">
        <v>3666</v>
      </c>
      <c r="D100" s="22" t="s">
        <v>1120</v>
      </c>
      <c r="E100" s="22" t="s">
        <v>1297</v>
      </c>
      <c r="F100" s="22" t="s">
        <v>1485</v>
      </c>
      <c r="G100" s="22" t="s">
        <v>1657</v>
      </c>
      <c r="H100" s="22" t="s">
        <v>1814</v>
      </c>
      <c r="I100" s="22" t="s">
        <v>2016</v>
      </c>
      <c r="J100" s="22" t="s">
        <v>2183</v>
      </c>
      <c r="K100" s="22" t="s">
        <v>2154</v>
      </c>
      <c r="L100" s="22" t="s">
        <v>1590</v>
      </c>
      <c r="M100" s="22" t="s">
        <v>2283</v>
      </c>
    </row>
    <row r="101" spans="2:13" x14ac:dyDescent="0.25">
      <c r="B101" s="18" t="s">
        <v>845</v>
      </c>
      <c r="C101" s="19">
        <v>1549</v>
      </c>
      <c r="D101" s="22" t="s">
        <v>1121</v>
      </c>
      <c r="E101" s="22" t="s">
        <v>1298</v>
      </c>
      <c r="F101" s="22" t="s">
        <v>1486</v>
      </c>
      <c r="G101" s="22" t="s">
        <v>1658</v>
      </c>
      <c r="H101" s="22" t="s">
        <v>1833</v>
      </c>
      <c r="I101" s="22" t="s">
        <v>2017</v>
      </c>
      <c r="J101" s="22" t="s">
        <v>2136</v>
      </c>
      <c r="K101" s="22" t="s">
        <v>2273</v>
      </c>
      <c r="L101" s="22" t="s">
        <v>2383</v>
      </c>
      <c r="M101" s="22" t="s">
        <v>1715</v>
      </c>
    </row>
    <row r="102" spans="2:13" x14ac:dyDescent="0.25">
      <c r="B102" s="18" t="s">
        <v>846</v>
      </c>
      <c r="C102" s="19">
        <v>5100</v>
      </c>
      <c r="D102" s="22" t="s">
        <v>1122</v>
      </c>
      <c r="E102" s="22" t="s">
        <v>1299</v>
      </c>
      <c r="F102" s="22" t="s">
        <v>1412</v>
      </c>
      <c r="G102" s="22" t="s">
        <v>1659</v>
      </c>
      <c r="H102" s="22" t="s">
        <v>1834</v>
      </c>
      <c r="I102" s="22" t="s">
        <v>2018</v>
      </c>
      <c r="J102" s="22" t="s">
        <v>1657</v>
      </c>
      <c r="K102" s="22" t="s">
        <v>2291</v>
      </c>
      <c r="L102" s="22" t="s">
        <v>2261</v>
      </c>
      <c r="M102" s="22" t="s">
        <v>2485</v>
      </c>
    </row>
    <row r="103" spans="2:13" x14ac:dyDescent="0.25">
      <c r="B103" s="18" t="s">
        <v>847</v>
      </c>
      <c r="C103" s="19">
        <v>499</v>
      </c>
      <c r="D103" s="22" t="s">
        <v>1123</v>
      </c>
      <c r="E103" s="22" t="s">
        <v>1300</v>
      </c>
      <c r="F103" s="22" t="s">
        <v>1462</v>
      </c>
      <c r="G103" s="22" t="s">
        <v>1660</v>
      </c>
      <c r="H103" s="22" t="s">
        <v>1835</v>
      </c>
      <c r="I103" s="22" t="s">
        <v>2019</v>
      </c>
      <c r="J103" s="22" t="s">
        <v>2192</v>
      </c>
      <c r="K103" s="22" t="s">
        <v>2273</v>
      </c>
      <c r="L103" s="22" t="s">
        <v>1601</v>
      </c>
      <c r="M103" s="22" t="s">
        <v>1601</v>
      </c>
    </row>
    <row r="104" spans="2:13" x14ac:dyDescent="0.25">
      <c r="B104" s="18" t="s">
        <v>848</v>
      </c>
      <c r="C104" s="19">
        <v>696</v>
      </c>
      <c r="D104" s="22" t="s">
        <v>1124</v>
      </c>
      <c r="E104" s="22" t="s">
        <v>1301</v>
      </c>
      <c r="F104" s="22" t="s">
        <v>1487</v>
      </c>
      <c r="G104" s="22" t="s">
        <v>1661</v>
      </c>
      <c r="H104" s="22" t="s">
        <v>1836</v>
      </c>
      <c r="I104" s="22" t="s">
        <v>2020</v>
      </c>
      <c r="J104" s="22" t="s">
        <v>2161</v>
      </c>
      <c r="K104" s="22" t="s">
        <v>1182</v>
      </c>
      <c r="L104" s="22" t="s">
        <v>2384</v>
      </c>
      <c r="M104" s="22" t="s">
        <v>2486</v>
      </c>
    </row>
    <row r="105" spans="2:13" x14ac:dyDescent="0.25">
      <c r="B105" s="18" t="s">
        <v>849</v>
      </c>
      <c r="C105" s="19">
        <v>2689</v>
      </c>
      <c r="D105" s="22" t="s">
        <v>1125</v>
      </c>
      <c r="E105" s="22" t="s">
        <v>1302</v>
      </c>
      <c r="F105" s="22" t="s">
        <v>1488</v>
      </c>
      <c r="G105" s="22" t="s">
        <v>1662</v>
      </c>
      <c r="H105" s="22" t="s">
        <v>1837</v>
      </c>
      <c r="I105" s="22" t="s">
        <v>2021</v>
      </c>
      <c r="J105" s="22" t="s">
        <v>1681</v>
      </c>
      <c r="K105" s="22" t="s">
        <v>2289</v>
      </c>
      <c r="L105" s="22" t="s">
        <v>2385</v>
      </c>
      <c r="M105" s="22" t="s">
        <v>1698</v>
      </c>
    </row>
    <row r="106" spans="2:13" x14ac:dyDescent="0.25">
      <c r="B106" s="18" t="s">
        <v>850</v>
      </c>
      <c r="C106" s="19">
        <v>971</v>
      </c>
      <c r="D106" s="22" t="s">
        <v>1126</v>
      </c>
      <c r="E106" s="22" t="s">
        <v>1303</v>
      </c>
      <c r="F106" s="22" t="s">
        <v>1417</v>
      </c>
      <c r="G106" s="22" t="s">
        <v>1663</v>
      </c>
      <c r="H106" s="22" t="s">
        <v>1838</v>
      </c>
      <c r="I106" s="22" t="s">
        <v>2022</v>
      </c>
      <c r="J106" s="22" t="s">
        <v>2193</v>
      </c>
      <c r="K106" s="22" t="s">
        <v>2279</v>
      </c>
      <c r="L106" s="22" t="s">
        <v>2377</v>
      </c>
      <c r="M106" s="22" t="s">
        <v>1663</v>
      </c>
    </row>
    <row r="107" spans="2:13" x14ac:dyDescent="0.25">
      <c r="B107" s="18" t="s">
        <v>851</v>
      </c>
      <c r="C107" s="19">
        <v>1896</v>
      </c>
      <c r="D107" s="22" t="s">
        <v>1037</v>
      </c>
      <c r="E107" s="22" t="s">
        <v>1304</v>
      </c>
      <c r="F107" s="22" t="s">
        <v>1489</v>
      </c>
      <c r="G107" s="22" t="s">
        <v>1664</v>
      </c>
      <c r="H107" s="22" t="s">
        <v>1839</v>
      </c>
      <c r="I107" s="22" t="s">
        <v>2023</v>
      </c>
      <c r="J107" s="22" t="s">
        <v>2194</v>
      </c>
      <c r="K107" s="22" t="s">
        <v>2188</v>
      </c>
      <c r="L107" s="22" t="s">
        <v>2377</v>
      </c>
      <c r="M107" s="22" t="s">
        <v>1737</v>
      </c>
    </row>
    <row r="108" spans="2:13" x14ac:dyDescent="0.25">
      <c r="B108" s="18" t="s">
        <v>852</v>
      </c>
      <c r="C108" s="19">
        <v>775</v>
      </c>
      <c r="D108" s="22" t="s">
        <v>1127</v>
      </c>
      <c r="E108" s="22" t="s">
        <v>1305</v>
      </c>
      <c r="F108" s="22" t="s">
        <v>1490</v>
      </c>
      <c r="G108" s="22" t="s">
        <v>1665</v>
      </c>
      <c r="H108" s="22" t="s">
        <v>1840</v>
      </c>
      <c r="I108" s="22" t="s">
        <v>2024</v>
      </c>
      <c r="J108" s="22" t="s">
        <v>2127</v>
      </c>
      <c r="K108" s="22" t="s">
        <v>2262</v>
      </c>
      <c r="L108" s="22" t="s">
        <v>2386</v>
      </c>
      <c r="M108" s="22" t="s">
        <v>2449</v>
      </c>
    </row>
    <row r="109" spans="2:13" x14ac:dyDescent="0.25">
      <c r="B109" s="27" t="s">
        <v>853</v>
      </c>
      <c r="C109" s="28">
        <v>20517</v>
      </c>
      <c r="D109" s="29" t="s">
        <v>1128</v>
      </c>
      <c r="E109" s="29" t="s">
        <v>1251</v>
      </c>
      <c r="F109" s="29" t="s">
        <v>1491</v>
      </c>
      <c r="G109" s="29" t="s">
        <v>1647</v>
      </c>
      <c r="H109" s="29" t="s">
        <v>1841</v>
      </c>
      <c r="I109" s="29" t="s">
        <v>2021</v>
      </c>
      <c r="J109" s="29" t="s">
        <v>1661</v>
      </c>
      <c r="K109" s="29" t="s">
        <v>2280</v>
      </c>
      <c r="L109" s="29" t="s">
        <v>2379</v>
      </c>
      <c r="M109" s="29" t="s">
        <v>2487</v>
      </c>
    </row>
    <row r="110" spans="2:13" x14ac:dyDescent="0.25">
      <c r="B110" s="18" t="s">
        <v>854</v>
      </c>
      <c r="C110" s="19">
        <v>1554</v>
      </c>
      <c r="D110" s="22" t="s">
        <v>1129</v>
      </c>
      <c r="E110" s="22" t="s">
        <v>1306</v>
      </c>
      <c r="F110" s="22" t="s">
        <v>1492</v>
      </c>
      <c r="G110" s="22" t="s">
        <v>1666</v>
      </c>
      <c r="H110" s="22" t="s">
        <v>1842</v>
      </c>
      <c r="I110" s="22" t="s">
        <v>2025</v>
      </c>
      <c r="J110" s="22" t="s">
        <v>2195</v>
      </c>
      <c r="K110" s="22" t="s">
        <v>2218</v>
      </c>
      <c r="L110" s="22" t="s">
        <v>2347</v>
      </c>
      <c r="M110" s="22" t="s">
        <v>2488</v>
      </c>
    </row>
    <row r="111" spans="2:13" x14ac:dyDescent="0.25">
      <c r="B111" s="18" t="s">
        <v>855</v>
      </c>
      <c r="C111" s="19">
        <v>1357</v>
      </c>
      <c r="D111" s="22" t="s">
        <v>1052</v>
      </c>
      <c r="E111" s="22" t="s">
        <v>1307</v>
      </c>
      <c r="F111" s="22" t="s">
        <v>1493</v>
      </c>
      <c r="G111" s="22" t="s">
        <v>1667</v>
      </c>
      <c r="H111" s="22" t="s">
        <v>1843</v>
      </c>
      <c r="I111" s="22" t="s">
        <v>2026</v>
      </c>
      <c r="J111" s="22" t="s">
        <v>1772</v>
      </c>
      <c r="K111" s="22" t="s">
        <v>2259</v>
      </c>
      <c r="L111" s="22" t="s">
        <v>1641</v>
      </c>
      <c r="M111" s="22" t="s">
        <v>2368</v>
      </c>
    </row>
    <row r="112" spans="2:13" x14ac:dyDescent="0.25">
      <c r="B112" s="18" t="s">
        <v>856</v>
      </c>
      <c r="C112" s="19">
        <v>3275</v>
      </c>
      <c r="D112" s="22" t="s">
        <v>1130</v>
      </c>
      <c r="E112" s="22" t="s">
        <v>1308</v>
      </c>
      <c r="F112" s="22" t="s">
        <v>1494</v>
      </c>
      <c r="G112" s="22" t="s">
        <v>1668</v>
      </c>
      <c r="H112" s="22" t="s">
        <v>1844</v>
      </c>
      <c r="I112" s="22" t="s">
        <v>2027</v>
      </c>
      <c r="J112" s="22" t="s">
        <v>2196</v>
      </c>
      <c r="K112" s="22" t="s">
        <v>2163</v>
      </c>
      <c r="L112" s="22" t="s">
        <v>1690</v>
      </c>
      <c r="M112" s="22" t="s">
        <v>2450</v>
      </c>
    </row>
    <row r="113" spans="2:13" x14ac:dyDescent="0.25">
      <c r="B113" s="18" t="s">
        <v>857</v>
      </c>
      <c r="C113" s="19">
        <v>611</v>
      </c>
      <c r="D113" s="22" t="s">
        <v>1131</v>
      </c>
      <c r="E113" s="22" t="s">
        <v>1285</v>
      </c>
      <c r="F113" s="22" t="s">
        <v>1495</v>
      </c>
      <c r="G113" s="22" t="s">
        <v>1669</v>
      </c>
      <c r="H113" s="22" t="s">
        <v>1845</v>
      </c>
      <c r="I113" s="22" t="s">
        <v>2028</v>
      </c>
      <c r="J113" s="22" t="s">
        <v>1655</v>
      </c>
      <c r="K113" s="22" t="s">
        <v>1731</v>
      </c>
      <c r="L113" s="22" t="s">
        <v>2387</v>
      </c>
      <c r="M113" s="22" t="s">
        <v>2489</v>
      </c>
    </row>
    <row r="114" spans="2:13" x14ac:dyDescent="0.25">
      <c r="B114" s="18" t="s">
        <v>858</v>
      </c>
      <c r="C114" s="19">
        <v>2242</v>
      </c>
      <c r="D114" s="22" t="s">
        <v>1132</v>
      </c>
      <c r="E114" s="22" t="s">
        <v>1309</v>
      </c>
      <c r="F114" s="22" t="s">
        <v>1496</v>
      </c>
      <c r="G114" s="22" t="s">
        <v>1177</v>
      </c>
      <c r="H114" s="22" t="s">
        <v>1846</v>
      </c>
      <c r="I114" s="22" t="s">
        <v>2029</v>
      </c>
      <c r="J114" s="22" t="s">
        <v>1897</v>
      </c>
      <c r="K114" s="22" t="s">
        <v>2255</v>
      </c>
      <c r="L114" s="22" t="s">
        <v>2362</v>
      </c>
      <c r="M114" s="22" t="s">
        <v>2490</v>
      </c>
    </row>
    <row r="115" spans="2:13" x14ac:dyDescent="0.25">
      <c r="B115" s="18" t="s">
        <v>859</v>
      </c>
      <c r="C115" s="19">
        <v>910</v>
      </c>
      <c r="D115" s="22" t="s">
        <v>1133</v>
      </c>
      <c r="E115" s="22" t="s">
        <v>1042</v>
      </c>
      <c r="F115" s="22" t="s">
        <v>1497</v>
      </c>
      <c r="G115" s="22" t="s">
        <v>1670</v>
      </c>
      <c r="H115" s="22" t="s">
        <v>1847</v>
      </c>
      <c r="I115" s="22" t="s">
        <v>2030</v>
      </c>
      <c r="J115" s="22" t="s">
        <v>2197</v>
      </c>
      <c r="K115" s="22" t="s">
        <v>2292</v>
      </c>
      <c r="L115" s="22" t="s">
        <v>1058</v>
      </c>
      <c r="M115" s="22" t="s">
        <v>2491</v>
      </c>
    </row>
    <row r="116" spans="2:13" x14ac:dyDescent="0.25">
      <c r="B116" s="18" t="s">
        <v>860</v>
      </c>
      <c r="C116" s="19">
        <v>1640</v>
      </c>
      <c r="D116" s="22" t="s">
        <v>1134</v>
      </c>
      <c r="E116" s="22" t="s">
        <v>1310</v>
      </c>
      <c r="F116" s="22" t="s">
        <v>1498</v>
      </c>
      <c r="G116" s="22" t="s">
        <v>1671</v>
      </c>
      <c r="H116" s="22" t="s">
        <v>1810</v>
      </c>
      <c r="I116" s="22" t="s">
        <v>2031</v>
      </c>
      <c r="J116" s="22" t="s">
        <v>1660</v>
      </c>
      <c r="K116" s="22" t="s">
        <v>2280</v>
      </c>
      <c r="L116" s="22" t="s">
        <v>1676</v>
      </c>
      <c r="M116" s="22" t="s">
        <v>2492</v>
      </c>
    </row>
    <row r="117" spans="2:13" x14ac:dyDescent="0.25">
      <c r="B117" s="18" t="s">
        <v>861</v>
      </c>
      <c r="C117" s="19">
        <v>2073</v>
      </c>
      <c r="D117" s="22" t="s">
        <v>1111</v>
      </c>
      <c r="E117" s="22" t="s">
        <v>1311</v>
      </c>
      <c r="F117" s="22" t="s">
        <v>1499</v>
      </c>
      <c r="G117" s="22" t="s">
        <v>1672</v>
      </c>
      <c r="H117" s="22" t="s">
        <v>77</v>
      </c>
      <c r="I117" s="22" t="s">
        <v>2032</v>
      </c>
      <c r="J117" s="22" t="s">
        <v>1611</v>
      </c>
      <c r="K117" s="22" t="s">
        <v>2263</v>
      </c>
      <c r="L117" s="22" t="s">
        <v>2388</v>
      </c>
      <c r="M117" s="22" t="s">
        <v>1200</v>
      </c>
    </row>
    <row r="118" spans="2:13" x14ac:dyDescent="0.25">
      <c r="B118" s="18" t="s">
        <v>862</v>
      </c>
      <c r="C118" s="19">
        <v>1225</v>
      </c>
      <c r="D118" s="22" t="s">
        <v>1135</v>
      </c>
      <c r="E118" s="22" t="s">
        <v>1312</v>
      </c>
      <c r="F118" s="22" t="s">
        <v>1500</v>
      </c>
      <c r="G118" s="22" t="s">
        <v>1113</v>
      </c>
      <c r="H118" s="22" t="s">
        <v>1848</v>
      </c>
      <c r="I118" s="22" t="s">
        <v>2033</v>
      </c>
      <c r="J118" s="22" t="s">
        <v>2198</v>
      </c>
      <c r="K118" s="22" t="s">
        <v>1688</v>
      </c>
      <c r="L118" s="22" t="s">
        <v>2389</v>
      </c>
      <c r="M118" s="22" t="s">
        <v>1116</v>
      </c>
    </row>
    <row r="119" spans="2:13" x14ac:dyDescent="0.25">
      <c r="B119" s="18" t="s">
        <v>863</v>
      </c>
      <c r="C119" s="19">
        <v>593</v>
      </c>
      <c r="D119" s="22" t="s">
        <v>1136</v>
      </c>
      <c r="E119" s="22" t="s">
        <v>1224</v>
      </c>
      <c r="F119" s="22" t="s">
        <v>1448</v>
      </c>
      <c r="G119" s="22" t="s">
        <v>1673</v>
      </c>
      <c r="H119" s="22" t="s">
        <v>1849</v>
      </c>
      <c r="I119" s="22" t="s">
        <v>2034</v>
      </c>
      <c r="J119" s="22" t="s">
        <v>2199</v>
      </c>
      <c r="K119" s="22" t="s">
        <v>1721</v>
      </c>
      <c r="L119" s="22" t="s">
        <v>2199</v>
      </c>
      <c r="M119" s="22" t="s">
        <v>2493</v>
      </c>
    </row>
    <row r="120" spans="2:13" x14ac:dyDescent="0.25">
      <c r="B120" s="18" t="s">
        <v>864</v>
      </c>
      <c r="C120" s="19">
        <v>301</v>
      </c>
      <c r="D120" s="22" t="s">
        <v>1066</v>
      </c>
      <c r="E120" s="22" t="s">
        <v>1313</v>
      </c>
      <c r="F120" s="22" t="s">
        <v>1501</v>
      </c>
      <c r="G120" s="22" t="s">
        <v>1058</v>
      </c>
      <c r="H120" s="22" t="s">
        <v>1850</v>
      </c>
      <c r="I120" s="22" t="s">
        <v>2035</v>
      </c>
      <c r="J120" s="22" t="s">
        <v>2200</v>
      </c>
      <c r="K120" s="22" t="s">
        <v>2293</v>
      </c>
      <c r="L120" s="22" t="s">
        <v>2390</v>
      </c>
      <c r="M120" s="22" t="s">
        <v>2494</v>
      </c>
    </row>
    <row r="121" spans="2:13" x14ac:dyDescent="0.25">
      <c r="B121" s="18" t="s">
        <v>865</v>
      </c>
      <c r="C121" s="19">
        <v>662</v>
      </c>
      <c r="D121" s="22" t="s">
        <v>1135</v>
      </c>
      <c r="E121" s="22" t="s">
        <v>1314</v>
      </c>
      <c r="F121" s="22" t="s">
        <v>1502</v>
      </c>
      <c r="G121" s="22" t="s">
        <v>1674</v>
      </c>
      <c r="H121" s="22" t="s">
        <v>1851</v>
      </c>
      <c r="I121" s="22" t="s">
        <v>2036</v>
      </c>
      <c r="J121" s="22" t="s">
        <v>2162</v>
      </c>
      <c r="K121" s="22" t="s">
        <v>2225</v>
      </c>
      <c r="L121" s="22" t="s">
        <v>1106</v>
      </c>
      <c r="M121" s="22" t="s">
        <v>2495</v>
      </c>
    </row>
    <row r="122" spans="2:13" x14ac:dyDescent="0.25">
      <c r="B122" s="18" t="s">
        <v>866</v>
      </c>
      <c r="C122" s="19">
        <v>392</v>
      </c>
      <c r="D122" s="22" t="s">
        <v>1137</v>
      </c>
      <c r="E122" s="22" t="s">
        <v>1315</v>
      </c>
      <c r="F122" s="22" t="s">
        <v>1503</v>
      </c>
      <c r="G122" s="22" t="s">
        <v>1675</v>
      </c>
      <c r="H122" s="22" t="s">
        <v>1852</v>
      </c>
      <c r="I122" s="22" t="s">
        <v>2037</v>
      </c>
      <c r="J122" s="22" t="s">
        <v>2201</v>
      </c>
      <c r="K122" s="22" t="s">
        <v>2294</v>
      </c>
      <c r="L122" s="22" t="s">
        <v>2391</v>
      </c>
      <c r="M122" s="22" t="s">
        <v>2360</v>
      </c>
    </row>
    <row r="123" spans="2:13" x14ac:dyDescent="0.25">
      <c r="B123" s="18" t="s">
        <v>867</v>
      </c>
      <c r="C123" s="19">
        <v>984</v>
      </c>
      <c r="D123" s="22" t="s">
        <v>1138</v>
      </c>
      <c r="E123" s="22" t="s">
        <v>1316</v>
      </c>
      <c r="F123" s="22" t="s">
        <v>1504</v>
      </c>
      <c r="G123" s="22" t="s">
        <v>1676</v>
      </c>
      <c r="H123" s="22" t="s">
        <v>1853</v>
      </c>
      <c r="I123" s="22" t="s">
        <v>2038</v>
      </c>
      <c r="J123" s="22" t="s">
        <v>1608</v>
      </c>
      <c r="K123" s="22" t="s">
        <v>1746</v>
      </c>
      <c r="L123" s="22" t="s">
        <v>2392</v>
      </c>
      <c r="M123" s="22" t="s">
        <v>1645</v>
      </c>
    </row>
    <row r="124" spans="2:13" x14ac:dyDescent="0.25">
      <c r="B124" s="18" t="s">
        <v>868</v>
      </c>
      <c r="C124" s="19">
        <v>592</v>
      </c>
      <c r="D124" s="22" t="s">
        <v>1139</v>
      </c>
      <c r="E124" s="22" t="s">
        <v>1317</v>
      </c>
      <c r="F124" s="22" t="s">
        <v>1505</v>
      </c>
      <c r="G124" s="22" t="s">
        <v>1677</v>
      </c>
      <c r="H124" s="22" t="s">
        <v>1854</v>
      </c>
      <c r="I124" s="22" t="s">
        <v>2039</v>
      </c>
      <c r="J124" s="22" t="s">
        <v>2177</v>
      </c>
      <c r="K124" s="22" t="s">
        <v>2136</v>
      </c>
      <c r="L124" s="22" t="s">
        <v>1099</v>
      </c>
      <c r="M124" s="22" t="s">
        <v>2289</v>
      </c>
    </row>
    <row r="125" spans="2:13" x14ac:dyDescent="0.25">
      <c r="B125" s="18" t="s">
        <v>869</v>
      </c>
      <c r="C125" s="19">
        <v>809</v>
      </c>
      <c r="D125" s="22" t="s">
        <v>1140</v>
      </c>
      <c r="E125" s="22" t="s">
        <v>1318</v>
      </c>
      <c r="F125" s="22" t="s">
        <v>1506</v>
      </c>
      <c r="G125" s="22" t="s">
        <v>1169</v>
      </c>
      <c r="H125" s="22" t="s">
        <v>1855</v>
      </c>
      <c r="I125" s="22" t="s">
        <v>2040</v>
      </c>
      <c r="J125" s="22" t="s">
        <v>2177</v>
      </c>
      <c r="K125" s="22" t="s">
        <v>1595</v>
      </c>
      <c r="L125" s="22" t="s">
        <v>1169</v>
      </c>
      <c r="M125" s="22" t="s">
        <v>2496</v>
      </c>
    </row>
    <row r="126" spans="2:13" x14ac:dyDescent="0.25">
      <c r="B126" s="18" t="s">
        <v>870</v>
      </c>
      <c r="C126" s="19">
        <v>610</v>
      </c>
      <c r="D126" s="22" t="s">
        <v>1141</v>
      </c>
      <c r="E126" s="22" t="s">
        <v>1319</v>
      </c>
      <c r="F126" s="22" t="s">
        <v>1507</v>
      </c>
      <c r="G126" s="22" t="s">
        <v>1637</v>
      </c>
      <c r="H126" s="22" t="s">
        <v>1856</v>
      </c>
      <c r="I126" s="22" t="s">
        <v>1468</v>
      </c>
      <c r="J126" s="22" t="s">
        <v>2191</v>
      </c>
      <c r="K126" s="22" t="s">
        <v>2240</v>
      </c>
      <c r="L126" s="22" t="s">
        <v>1036</v>
      </c>
      <c r="M126" s="22" t="s">
        <v>2497</v>
      </c>
    </row>
    <row r="127" spans="2:13" x14ac:dyDescent="0.25">
      <c r="B127" s="18" t="s">
        <v>871</v>
      </c>
      <c r="C127" s="19">
        <v>687</v>
      </c>
      <c r="D127" s="22" t="s">
        <v>1142</v>
      </c>
      <c r="E127" s="22" t="s">
        <v>1320</v>
      </c>
      <c r="F127" s="22" t="s">
        <v>1508</v>
      </c>
      <c r="G127" s="22" t="s">
        <v>1678</v>
      </c>
      <c r="H127" s="22" t="s">
        <v>1857</v>
      </c>
      <c r="I127" s="22" t="s">
        <v>2041</v>
      </c>
      <c r="J127" s="22" t="s">
        <v>1873</v>
      </c>
      <c r="K127" s="22" t="s">
        <v>2257</v>
      </c>
      <c r="L127" s="22" t="s">
        <v>2393</v>
      </c>
      <c r="M127" s="22" t="s">
        <v>1678</v>
      </c>
    </row>
    <row r="128" spans="2:13" x14ac:dyDescent="0.25">
      <c r="B128" s="27" t="s">
        <v>872</v>
      </c>
      <c r="C128" s="28">
        <v>38644</v>
      </c>
      <c r="D128" s="29" t="s">
        <v>1143</v>
      </c>
      <c r="E128" s="29" t="s">
        <v>1321</v>
      </c>
      <c r="F128" s="29" t="s">
        <v>1407</v>
      </c>
      <c r="G128" s="29" t="s">
        <v>1679</v>
      </c>
      <c r="H128" s="29" t="s">
        <v>1858</v>
      </c>
      <c r="I128" s="29" t="s">
        <v>2042</v>
      </c>
      <c r="J128" s="29" t="s">
        <v>1734</v>
      </c>
      <c r="K128" s="29" t="s">
        <v>2295</v>
      </c>
      <c r="L128" s="29" t="s">
        <v>2394</v>
      </c>
      <c r="M128" s="29" t="s">
        <v>2498</v>
      </c>
    </row>
    <row r="129" spans="2:13" x14ac:dyDescent="0.25">
      <c r="B129" s="18" t="s">
        <v>873</v>
      </c>
      <c r="C129" s="19">
        <v>413</v>
      </c>
      <c r="D129" s="22" t="s">
        <v>1068</v>
      </c>
      <c r="E129" s="22" t="s">
        <v>1322</v>
      </c>
      <c r="F129" s="22" t="s">
        <v>1509</v>
      </c>
      <c r="G129" s="22" t="s">
        <v>1680</v>
      </c>
      <c r="H129" s="22" t="s">
        <v>1859</v>
      </c>
      <c r="I129" s="22" t="s">
        <v>2043</v>
      </c>
      <c r="J129" s="22" t="s">
        <v>2202</v>
      </c>
      <c r="K129" s="22" t="s">
        <v>2220</v>
      </c>
      <c r="L129" s="22" t="s">
        <v>1589</v>
      </c>
      <c r="M129" s="22" t="s">
        <v>1322</v>
      </c>
    </row>
    <row r="130" spans="2:13" x14ac:dyDescent="0.25">
      <c r="B130" s="18" t="s">
        <v>874</v>
      </c>
      <c r="C130" s="19">
        <v>993</v>
      </c>
      <c r="D130" s="22" t="s">
        <v>1144</v>
      </c>
      <c r="E130" s="22" t="s">
        <v>1323</v>
      </c>
      <c r="F130" s="22" t="s">
        <v>1510</v>
      </c>
      <c r="G130" s="22" t="s">
        <v>1681</v>
      </c>
      <c r="H130" s="22" t="s">
        <v>1860</v>
      </c>
      <c r="I130" s="22" t="s">
        <v>2044</v>
      </c>
      <c r="J130" s="22" t="s">
        <v>1661</v>
      </c>
      <c r="K130" s="22" t="s">
        <v>1689</v>
      </c>
      <c r="L130" s="22" t="s">
        <v>1587</v>
      </c>
      <c r="M130" s="22" t="s">
        <v>2499</v>
      </c>
    </row>
    <row r="131" spans="2:13" x14ac:dyDescent="0.25">
      <c r="B131" s="18" t="s">
        <v>875</v>
      </c>
      <c r="C131" s="19">
        <v>497</v>
      </c>
      <c r="D131" s="22" t="s">
        <v>1145</v>
      </c>
      <c r="E131" s="22" t="s">
        <v>1324</v>
      </c>
      <c r="F131" s="22" t="s">
        <v>1511</v>
      </c>
      <c r="G131" s="22" t="s">
        <v>1682</v>
      </c>
      <c r="H131" s="22" t="s">
        <v>1861</v>
      </c>
      <c r="I131" s="22" t="s">
        <v>2045</v>
      </c>
      <c r="J131" s="22" t="s">
        <v>2203</v>
      </c>
      <c r="K131" s="22" t="s">
        <v>2217</v>
      </c>
      <c r="L131" s="22" t="s">
        <v>2395</v>
      </c>
      <c r="M131" s="22" t="s">
        <v>1595</v>
      </c>
    </row>
    <row r="132" spans="2:13" x14ac:dyDescent="0.25">
      <c r="B132" s="18" t="s">
        <v>876</v>
      </c>
      <c r="C132" s="19">
        <v>1276</v>
      </c>
      <c r="D132" s="22" t="s">
        <v>1146</v>
      </c>
      <c r="E132" s="22" t="s">
        <v>1325</v>
      </c>
      <c r="F132" s="22" t="s">
        <v>1512</v>
      </c>
      <c r="G132" s="22" t="s">
        <v>1683</v>
      </c>
      <c r="H132" s="22" t="s">
        <v>1862</v>
      </c>
      <c r="I132" s="22" t="s">
        <v>2046</v>
      </c>
      <c r="J132" s="22" t="s">
        <v>2204</v>
      </c>
      <c r="K132" s="22" t="s">
        <v>2296</v>
      </c>
      <c r="L132" s="22" t="s">
        <v>2383</v>
      </c>
      <c r="M132" s="22" t="s">
        <v>2500</v>
      </c>
    </row>
    <row r="133" spans="2:13" x14ac:dyDescent="0.25">
      <c r="B133" s="18" t="s">
        <v>877</v>
      </c>
      <c r="C133" s="19">
        <v>906</v>
      </c>
      <c r="D133" s="22" t="s">
        <v>1090</v>
      </c>
      <c r="E133" s="22" t="s">
        <v>1326</v>
      </c>
      <c r="F133" s="22" t="s">
        <v>1513</v>
      </c>
      <c r="G133" s="22" t="s">
        <v>1684</v>
      </c>
      <c r="H133" s="22" t="s">
        <v>1863</v>
      </c>
      <c r="I133" s="22" t="s">
        <v>2047</v>
      </c>
      <c r="J133" s="22" t="s">
        <v>2205</v>
      </c>
      <c r="K133" s="22" t="s">
        <v>2130</v>
      </c>
      <c r="L133" s="22" t="s">
        <v>2396</v>
      </c>
      <c r="M133" s="22" t="s">
        <v>2501</v>
      </c>
    </row>
    <row r="134" spans="2:13" x14ac:dyDescent="0.25">
      <c r="B134" s="18" t="s">
        <v>878</v>
      </c>
      <c r="C134" s="19">
        <v>1365</v>
      </c>
      <c r="D134" s="22" t="s">
        <v>1147</v>
      </c>
      <c r="E134" s="22" t="s">
        <v>1327</v>
      </c>
      <c r="F134" s="22" t="s">
        <v>1514</v>
      </c>
      <c r="G134" s="22" t="s">
        <v>1685</v>
      </c>
      <c r="H134" s="22" t="s">
        <v>1864</v>
      </c>
      <c r="I134" s="22" t="s">
        <v>2048</v>
      </c>
      <c r="J134" s="22" t="s">
        <v>1792</v>
      </c>
      <c r="K134" s="22" t="s">
        <v>2146</v>
      </c>
      <c r="L134" s="22" t="s">
        <v>1145</v>
      </c>
      <c r="M134" s="22" t="s">
        <v>2502</v>
      </c>
    </row>
    <row r="135" spans="2:13" x14ac:dyDescent="0.25">
      <c r="B135" s="18" t="s">
        <v>879</v>
      </c>
      <c r="C135" s="19">
        <v>617</v>
      </c>
      <c r="D135" s="22" t="s">
        <v>1148</v>
      </c>
      <c r="E135" s="22" t="s">
        <v>1328</v>
      </c>
      <c r="F135" s="22" t="s">
        <v>1448</v>
      </c>
      <c r="G135" s="22" t="s">
        <v>1686</v>
      </c>
      <c r="H135" s="22" t="s">
        <v>1814</v>
      </c>
      <c r="I135" s="22" t="s">
        <v>2049</v>
      </c>
      <c r="J135" s="22" t="s">
        <v>2206</v>
      </c>
      <c r="K135" s="22" t="s">
        <v>2160</v>
      </c>
      <c r="L135" s="22" t="s">
        <v>1693</v>
      </c>
      <c r="M135" s="22" t="s">
        <v>2503</v>
      </c>
    </row>
    <row r="136" spans="2:13" x14ac:dyDescent="0.25">
      <c r="B136" s="18" t="s">
        <v>880</v>
      </c>
      <c r="C136" s="19">
        <v>732</v>
      </c>
      <c r="D136" s="22" t="s">
        <v>1138</v>
      </c>
      <c r="E136" s="22" t="s">
        <v>1329</v>
      </c>
      <c r="F136" s="22" t="s">
        <v>1515</v>
      </c>
      <c r="G136" s="22" t="s">
        <v>1687</v>
      </c>
      <c r="H136" s="22" t="s">
        <v>1865</v>
      </c>
      <c r="I136" s="22" t="s">
        <v>2050</v>
      </c>
      <c r="J136" s="22" t="s">
        <v>2207</v>
      </c>
      <c r="K136" s="22" t="s">
        <v>2297</v>
      </c>
      <c r="L136" s="22" t="s">
        <v>2397</v>
      </c>
      <c r="M136" s="22" t="s">
        <v>2504</v>
      </c>
    </row>
    <row r="137" spans="2:13" x14ac:dyDescent="0.25">
      <c r="B137" s="18" t="s">
        <v>881</v>
      </c>
      <c r="C137" s="19">
        <v>870</v>
      </c>
      <c r="D137" s="22" t="s">
        <v>1149</v>
      </c>
      <c r="E137" s="22" t="s">
        <v>1330</v>
      </c>
      <c r="F137" s="22" t="s">
        <v>1516</v>
      </c>
      <c r="G137" s="22" t="s">
        <v>1688</v>
      </c>
      <c r="H137" s="22" t="s">
        <v>1866</v>
      </c>
      <c r="I137" s="22" t="s">
        <v>2051</v>
      </c>
      <c r="J137" s="22" t="s">
        <v>2208</v>
      </c>
      <c r="K137" s="22" t="s">
        <v>1735</v>
      </c>
      <c r="L137" s="22" t="s">
        <v>2398</v>
      </c>
      <c r="M137" s="22" t="s">
        <v>1735</v>
      </c>
    </row>
    <row r="138" spans="2:13" x14ac:dyDescent="0.25">
      <c r="B138" s="18" t="s">
        <v>882</v>
      </c>
      <c r="C138" s="19">
        <v>2403</v>
      </c>
      <c r="D138" s="22" t="s">
        <v>1134</v>
      </c>
      <c r="E138" s="22" t="s">
        <v>1331</v>
      </c>
      <c r="F138" s="22" t="s">
        <v>1517</v>
      </c>
      <c r="G138" s="22" t="s">
        <v>1689</v>
      </c>
      <c r="H138" s="22" t="s">
        <v>1867</v>
      </c>
      <c r="I138" s="22" t="s">
        <v>2052</v>
      </c>
      <c r="J138" s="22" t="s">
        <v>2209</v>
      </c>
      <c r="K138" s="22" t="s">
        <v>1611</v>
      </c>
      <c r="L138" s="22" t="s">
        <v>2221</v>
      </c>
      <c r="M138" s="22" t="s">
        <v>2209</v>
      </c>
    </row>
    <row r="139" spans="2:13" x14ac:dyDescent="0.25">
      <c r="B139" s="18" t="s">
        <v>883</v>
      </c>
      <c r="C139" s="19">
        <v>6666</v>
      </c>
      <c r="D139" s="22" t="s">
        <v>1037</v>
      </c>
      <c r="E139" s="22" t="s">
        <v>1316</v>
      </c>
      <c r="F139" s="22" t="s">
        <v>1518</v>
      </c>
      <c r="G139" s="22" t="s">
        <v>1587</v>
      </c>
      <c r="H139" s="22" t="s">
        <v>1868</v>
      </c>
      <c r="I139" s="22" t="s">
        <v>2053</v>
      </c>
      <c r="J139" s="22" t="s">
        <v>2210</v>
      </c>
      <c r="K139" s="22" t="s">
        <v>1684</v>
      </c>
      <c r="L139" s="22" t="s">
        <v>1675</v>
      </c>
      <c r="M139" s="22" t="s">
        <v>1621</v>
      </c>
    </row>
    <row r="140" spans="2:13" x14ac:dyDescent="0.25">
      <c r="B140" s="18" t="s">
        <v>884</v>
      </c>
      <c r="C140" s="19">
        <v>2028</v>
      </c>
      <c r="D140" s="22" t="s">
        <v>1150</v>
      </c>
      <c r="E140" s="22" t="s">
        <v>1332</v>
      </c>
      <c r="F140" s="22" t="s">
        <v>1431</v>
      </c>
      <c r="G140" s="22" t="s">
        <v>1626</v>
      </c>
      <c r="H140" s="22" t="s">
        <v>1869</v>
      </c>
      <c r="I140" s="22" t="s">
        <v>2054</v>
      </c>
      <c r="J140" s="22" t="s">
        <v>2152</v>
      </c>
      <c r="K140" s="22" t="s">
        <v>2298</v>
      </c>
      <c r="L140" s="22" t="s">
        <v>2380</v>
      </c>
      <c r="M140" s="22" t="s">
        <v>2505</v>
      </c>
    </row>
    <row r="141" spans="2:13" x14ac:dyDescent="0.25">
      <c r="B141" s="18" t="s">
        <v>885</v>
      </c>
      <c r="C141" s="19">
        <v>2618</v>
      </c>
      <c r="D141" s="22" t="s">
        <v>1151</v>
      </c>
      <c r="E141" s="22" t="s">
        <v>1333</v>
      </c>
      <c r="F141" s="22" t="s">
        <v>1519</v>
      </c>
      <c r="G141" s="22" t="s">
        <v>1690</v>
      </c>
      <c r="H141" s="22" t="s">
        <v>1765</v>
      </c>
      <c r="I141" s="22" t="s">
        <v>2055</v>
      </c>
      <c r="J141" s="22" t="s">
        <v>2143</v>
      </c>
      <c r="K141" s="22" t="s">
        <v>2299</v>
      </c>
      <c r="L141" s="22" t="s">
        <v>1058</v>
      </c>
      <c r="M141" s="22" t="s">
        <v>2444</v>
      </c>
    </row>
    <row r="142" spans="2:13" x14ac:dyDescent="0.25">
      <c r="B142" s="18" t="s">
        <v>886</v>
      </c>
      <c r="C142" s="19">
        <v>2565</v>
      </c>
      <c r="D142" s="22" t="s">
        <v>1152</v>
      </c>
      <c r="E142" s="22" t="s">
        <v>1325</v>
      </c>
      <c r="F142" s="22" t="s">
        <v>1520</v>
      </c>
      <c r="G142" s="22" t="s">
        <v>1691</v>
      </c>
      <c r="H142" s="22" t="s">
        <v>1870</v>
      </c>
      <c r="I142" s="22" t="s">
        <v>2056</v>
      </c>
      <c r="J142" s="22" t="s">
        <v>2211</v>
      </c>
      <c r="K142" s="22" t="s">
        <v>2300</v>
      </c>
      <c r="L142" s="22" t="s">
        <v>2399</v>
      </c>
      <c r="M142" s="22" t="s">
        <v>1102</v>
      </c>
    </row>
    <row r="143" spans="2:13" x14ac:dyDescent="0.25">
      <c r="B143" s="18" t="s">
        <v>887</v>
      </c>
      <c r="C143" s="19">
        <v>1692</v>
      </c>
      <c r="D143" s="22" t="s">
        <v>1153</v>
      </c>
      <c r="E143" s="22" t="s">
        <v>1334</v>
      </c>
      <c r="F143" s="22" t="s">
        <v>1521</v>
      </c>
      <c r="G143" s="22" t="s">
        <v>1692</v>
      </c>
      <c r="H143" s="22" t="s">
        <v>1871</v>
      </c>
      <c r="I143" s="22" t="s">
        <v>2057</v>
      </c>
      <c r="J143" s="22" t="s">
        <v>2212</v>
      </c>
      <c r="K143" s="22" t="s">
        <v>1733</v>
      </c>
      <c r="L143" s="22" t="s">
        <v>2400</v>
      </c>
      <c r="M143" s="22" t="s">
        <v>2296</v>
      </c>
    </row>
    <row r="144" spans="2:13" x14ac:dyDescent="0.25">
      <c r="B144" s="18" t="s">
        <v>888</v>
      </c>
      <c r="C144" s="19">
        <v>3306</v>
      </c>
      <c r="D144" s="22" t="s">
        <v>1154</v>
      </c>
      <c r="E144" s="22" t="s">
        <v>1248</v>
      </c>
      <c r="F144" s="22" t="s">
        <v>1522</v>
      </c>
      <c r="G144" s="22" t="s">
        <v>1670</v>
      </c>
      <c r="H144" s="22" t="s">
        <v>75</v>
      </c>
      <c r="I144" s="22" t="s">
        <v>2058</v>
      </c>
      <c r="J144" s="22" t="s">
        <v>2213</v>
      </c>
      <c r="K144" s="22" t="s">
        <v>2213</v>
      </c>
      <c r="L144" s="22" t="s">
        <v>2282</v>
      </c>
      <c r="M144" s="22" t="s">
        <v>2506</v>
      </c>
    </row>
    <row r="145" spans="2:13" x14ac:dyDescent="0.25">
      <c r="B145" s="18" t="s">
        <v>889</v>
      </c>
      <c r="C145" s="19">
        <v>1655</v>
      </c>
      <c r="D145" s="22" t="s">
        <v>1087</v>
      </c>
      <c r="E145" s="22" t="s">
        <v>1335</v>
      </c>
      <c r="F145" s="22" t="s">
        <v>1497</v>
      </c>
      <c r="G145" s="22" t="s">
        <v>1693</v>
      </c>
      <c r="H145" s="22" t="s">
        <v>1872</v>
      </c>
      <c r="I145" s="22" t="s">
        <v>2059</v>
      </c>
      <c r="J145" s="22" t="s">
        <v>2214</v>
      </c>
      <c r="K145" s="22" t="s">
        <v>2158</v>
      </c>
      <c r="L145" s="22" t="s">
        <v>2389</v>
      </c>
      <c r="M145" s="22" t="s">
        <v>2507</v>
      </c>
    </row>
    <row r="146" spans="2:13" x14ac:dyDescent="0.25">
      <c r="B146" s="18" t="s">
        <v>890</v>
      </c>
      <c r="C146" s="19">
        <v>2565</v>
      </c>
      <c r="D146" s="22" t="s">
        <v>1155</v>
      </c>
      <c r="E146" s="22" t="s">
        <v>1279</v>
      </c>
      <c r="F146" s="22" t="s">
        <v>1523</v>
      </c>
      <c r="G146" s="22" t="s">
        <v>1694</v>
      </c>
      <c r="H146" s="22" t="s">
        <v>1873</v>
      </c>
      <c r="I146" s="22" t="s">
        <v>2060</v>
      </c>
      <c r="J146" s="22" t="s">
        <v>2215</v>
      </c>
      <c r="K146" s="22" t="s">
        <v>2139</v>
      </c>
      <c r="L146" s="22" t="s">
        <v>2401</v>
      </c>
      <c r="M146" s="22" t="s">
        <v>2508</v>
      </c>
    </row>
    <row r="147" spans="2:13" x14ac:dyDescent="0.25">
      <c r="B147" s="18" t="s">
        <v>891</v>
      </c>
      <c r="C147" s="19">
        <v>3044</v>
      </c>
      <c r="D147" s="22" t="s">
        <v>1156</v>
      </c>
      <c r="E147" s="22" t="s">
        <v>1336</v>
      </c>
      <c r="F147" s="22" t="s">
        <v>1524</v>
      </c>
      <c r="G147" s="22" t="s">
        <v>1695</v>
      </c>
      <c r="H147" s="22" t="s">
        <v>1874</v>
      </c>
      <c r="I147" s="22" t="s">
        <v>2061</v>
      </c>
      <c r="J147" s="22" t="s">
        <v>1652</v>
      </c>
      <c r="K147" s="22" t="s">
        <v>2301</v>
      </c>
      <c r="L147" s="22" t="s">
        <v>2402</v>
      </c>
      <c r="M147" s="22" t="s">
        <v>1699</v>
      </c>
    </row>
    <row r="148" spans="2:13" x14ac:dyDescent="0.25">
      <c r="B148" s="18" t="s">
        <v>892</v>
      </c>
      <c r="C148" s="19">
        <v>2433</v>
      </c>
      <c r="D148" s="22" t="s">
        <v>1157</v>
      </c>
      <c r="E148" s="22" t="s">
        <v>1337</v>
      </c>
      <c r="F148" s="22" t="s">
        <v>1525</v>
      </c>
      <c r="G148" s="22" t="s">
        <v>1696</v>
      </c>
      <c r="H148" s="22" t="s">
        <v>1875</v>
      </c>
      <c r="I148" s="22" t="s">
        <v>2062</v>
      </c>
      <c r="J148" s="22" t="s">
        <v>2216</v>
      </c>
      <c r="K148" s="22" t="s">
        <v>2218</v>
      </c>
      <c r="L148" s="22" t="s">
        <v>2403</v>
      </c>
      <c r="M148" s="22" t="s">
        <v>2509</v>
      </c>
    </row>
    <row r="149" spans="2:13" x14ac:dyDescent="0.25">
      <c r="B149" s="27" t="s">
        <v>893</v>
      </c>
      <c r="C149" s="28">
        <v>21359</v>
      </c>
      <c r="D149" s="29" t="s">
        <v>1158</v>
      </c>
      <c r="E149" s="29" t="s">
        <v>1338</v>
      </c>
      <c r="F149" s="29" t="s">
        <v>1520</v>
      </c>
      <c r="G149" s="29" t="s">
        <v>1697</v>
      </c>
      <c r="H149" s="29" t="s">
        <v>1876</v>
      </c>
      <c r="I149" s="29" t="s">
        <v>2063</v>
      </c>
      <c r="J149" s="29" t="s">
        <v>2217</v>
      </c>
      <c r="K149" s="29" t="s">
        <v>2193</v>
      </c>
      <c r="L149" s="29" t="s">
        <v>1063</v>
      </c>
      <c r="M149" s="29" t="s">
        <v>1589</v>
      </c>
    </row>
    <row r="150" spans="2:13" x14ac:dyDescent="0.25">
      <c r="B150" s="18" t="s">
        <v>894</v>
      </c>
      <c r="C150" s="19">
        <v>583</v>
      </c>
      <c r="D150" s="22" t="s">
        <v>1159</v>
      </c>
      <c r="E150" s="22" t="s">
        <v>1339</v>
      </c>
      <c r="F150" s="22" t="s">
        <v>1526</v>
      </c>
      <c r="G150" s="22" t="s">
        <v>1670</v>
      </c>
      <c r="H150" s="22" t="s">
        <v>1877</v>
      </c>
      <c r="I150" s="22" t="s">
        <v>2064</v>
      </c>
      <c r="J150" s="22" t="s">
        <v>2218</v>
      </c>
      <c r="K150" s="22" t="s">
        <v>2302</v>
      </c>
      <c r="L150" s="22" t="s">
        <v>1633</v>
      </c>
      <c r="M150" s="22" t="s">
        <v>1749</v>
      </c>
    </row>
    <row r="151" spans="2:13" x14ac:dyDescent="0.25">
      <c r="B151" s="18" t="s">
        <v>895</v>
      </c>
      <c r="C151" s="19">
        <v>856</v>
      </c>
      <c r="D151" s="22" t="s">
        <v>1160</v>
      </c>
      <c r="E151" s="22" t="s">
        <v>1340</v>
      </c>
      <c r="F151" s="22" t="s">
        <v>1414</v>
      </c>
      <c r="G151" s="22" t="s">
        <v>1698</v>
      </c>
      <c r="H151" s="22" t="s">
        <v>1878</v>
      </c>
      <c r="I151" s="22" t="s">
        <v>2065</v>
      </c>
      <c r="J151" s="22" t="s">
        <v>2219</v>
      </c>
      <c r="K151" s="22" t="s">
        <v>2286</v>
      </c>
      <c r="L151" s="22" t="s">
        <v>2404</v>
      </c>
      <c r="M151" s="22" t="s">
        <v>2510</v>
      </c>
    </row>
    <row r="152" spans="2:13" x14ac:dyDescent="0.25">
      <c r="B152" s="18" t="s">
        <v>896</v>
      </c>
      <c r="C152" s="19">
        <v>1155</v>
      </c>
      <c r="D152" s="22" t="s">
        <v>1161</v>
      </c>
      <c r="E152" s="22" t="s">
        <v>1341</v>
      </c>
      <c r="F152" s="22" t="s">
        <v>1527</v>
      </c>
      <c r="G152" s="22" t="s">
        <v>1699</v>
      </c>
      <c r="H152" s="22" t="s">
        <v>1879</v>
      </c>
      <c r="I152" s="22" t="s">
        <v>2066</v>
      </c>
      <c r="J152" s="22" t="s">
        <v>1594</v>
      </c>
      <c r="K152" s="22" t="s">
        <v>2257</v>
      </c>
      <c r="L152" s="22" t="s">
        <v>1638</v>
      </c>
      <c r="M152" s="22" t="s">
        <v>1638</v>
      </c>
    </row>
    <row r="153" spans="2:13" x14ac:dyDescent="0.25">
      <c r="B153" s="18" t="s">
        <v>897</v>
      </c>
      <c r="C153" s="19">
        <v>670</v>
      </c>
      <c r="D153" s="22" t="s">
        <v>1162</v>
      </c>
      <c r="E153" s="22" t="s">
        <v>1342</v>
      </c>
      <c r="F153" s="22" t="s">
        <v>1419</v>
      </c>
      <c r="G153" s="22" t="s">
        <v>1700</v>
      </c>
      <c r="H153" s="22" t="s">
        <v>1880</v>
      </c>
      <c r="I153" s="22" t="s">
        <v>2067</v>
      </c>
      <c r="J153" s="22" t="s">
        <v>2220</v>
      </c>
      <c r="K153" s="22" t="s">
        <v>2303</v>
      </c>
      <c r="L153" s="22" t="s">
        <v>1079</v>
      </c>
      <c r="M153" s="22" t="s">
        <v>2511</v>
      </c>
    </row>
    <row r="154" spans="2:13" x14ac:dyDescent="0.25">
      <c r="B154" s="18" t="s">
        <v>898</v>
      </c>
      <c r="C154" s="19">
        <v>351</v>
      </c>
      <c r="D154" s="22" t="s">
        <v>1163</v>
      </c>
      <c r="E154" s="22" t="s">
        <v>1343</v>
      </c>
      <c r="F154" s="22" t="s">
        <v>1528</v>
      </c>
      <c r="G154" s="22" t="s">
        <v>1701</v>
      </c>
      <c r="H154" s="22" t="s">
        <v>1881</v>
      </c>
      <c r="I154" s="22" t="s">
        <v>2068</v>
      </c>
      <c r="J154" s="22" t="s">
        <v>1595</v>
      </c>
      <c r="K154" s="22" t="s">
        <v>2304</v>
      </c>
      <c r="L154" s="22" t="s">
        <v>2405</v>
      </c>
      <c r="M154" s="22" t="s">
        <v>2512</v>
      </c>
    </row>
    <row r="155" spans="2:13" x14ac:dyDescent="0.25">
      <c r="B155" s="18" t="s">
        <v>899</v>
      </c>
      <c r="C155" s="19">
        <v>399</v>
      </c>
      <c r="D155" s="22" t="s">
        <v>1164</v>
      </c>
      <c r="E155" s="22" t="s">
        <v>1344</v>
      </c>
      <c r="F155" s="22" t="s">
        <v>1470</v>
      </c>
      <c r="G155" s="22" t="s">
        <v>1702</v>
      </c>
      <c r="H155" s="22" t="s">
        <v>87</v>
      </c>
      <c r="I155" s="22" t="s">
        <v>2069</v>
      </c>
      <c r="J155" s="22" t="s">
        <v>1666</v>
      </c>
      <c r="K155" s="22" t="s">
        <v>2305</v>
      </c>
      <c r="L155" s="22" t="s">
        <v>2406</v>
      </c>
      <c r="M155" s="22" t="s">
        <v>2406</v>
      </c>
    </row>
    <row r="156" spans="2:13" x14ac:dyDescent="0.25">
      <c r="B156" s="18" t="s">
        <v>900</v>
      </c>
      <c r="C156" s="19">
        <v>1716</v>
      </c>
      <c r="D156" s="22" t="s">
        <v>1165</v>
      </c>
      <c r="E156" s="22" t="s">
        <v>1323</v>
      </c>
      <c r="F156" s="22" t="s">
        <v>1529</v>
      </c>
      <c r="G156" s="22" t="s">
        <v>1703</v>
      </c>
      <c r="H156" s="22" t="s">
        <v>1882</v>
      </c>
      <c r="I156" s="22" t="s">
        <v>2070</v>
      </c>
      <c r="J156" s="22" t="s">
        <v>2220</v>
      </c>
      <c r="K156" s="22" t="s">
        <v>2306</v>
      </c>
      <c r="L156" s="22" t="s">
        <v>1754</v>
      </c>
      <c r="M156" s="22" t="s">
        <v>1169</v>
      </c>
    </row>
    <row r="157" spans="2:13" x14ac:dyDescent="0.25">
      <c r="B157" s="18" t="s">
        <v>901</v>
      </c>
      <c r="C157" s="19">
        <v>646</v>
      </c>
      <c r="D157" s="22" t="s">
        <v>1038</v>
      </c>
      <c r="E157" s="22" t="s">
        <v>1345</v>
      </c>
      <c r="F157" s="22" t="s">
        <v>1530</v>
      </c>
      <c r="G157" s="22" t="s">
        <v>1704</v>
      </c>
      <c r="H157" s="22" t="s">
        <v>1883</v>
      </c>
      <c r="I157" s="22" t="s">
        <v>2071</v>
      </c>
      <c r="J157" s="22" t="s">
        <v>2201</v>
      </c>
      <c r="K157" s="22" t="s">
        <v>2215</v>
      </c>
      <c r="L157" s="22" t="s">
        <v>2407</v>
      </c>
      <c r="M157" s="22" t="s">
        <v>1100</v>
      </c>
    </row>
    <row r="158" spans="2:13" x14ac:dyDescent="0.25">
      <c r="B158" s="18" t="s">
        <v>902</v>
      </c>
      <c r="C158" s="19">
        <v>733</v>
      </c>
      <c r="D158" s="22" t="s">
        <v>1166</v>
      </c>
      <c r="E158" s="22" t="s">
        <v>1346</v>
      </c>
      <c r="F158" s="22" t="s">
        <v>1531</v>
      </c>
      <c r="G158" s="22" t="s">
        <v>1705</v>
      </c>
      <c r="H158" s="22" t="s">
        <v>1884</v>
      </c>
      <c r="I158" s="22" t="s">
        <v>2072</v>
      </c>
      <c r="J158" s="22" t="s">
        <v>2221</v>
      </c>
      <c r="K158" s="22" t="s">
        <v>2307</v>
      </c>
      <c r="L158" s="22" t="s">
        <v>2361</v>
      </c>
      <c r="M158" s="22" t="s">
        <v>2513</v>
      </c>
    </row>
    <row r="159" spans="2:13" x14ac:dyDescent="0.25">
      <c r="B159" s="18" t="s">
        <v>903</v>
      </c>
      <c r="C159" s="19">
        <v>767</v>
      </c>
      <c r="D159" s="22" t="s">
        <v>1167</v>
      </c>
      <c r="E159" s="22" t="s">
        <v>1347</v>
      </c>
      <c r="F159" s="22" t="s">
        <v>1532</v>
      </c>
      <c r="G159" s="22" t="s">
        <v>1706</v>
      </c>
      <c r="H159" s="22" t="s">
        <v>1885</v>
      </c>
      <c r="I159" s="22" t="s">
        <v>2073</v>
      </c>
      <c r="J159" s="22" t="s">
        <v>2222</v>
      </c>
      <c r="K159" s="22" t="s">
        <v>2218</v>
      </c>
      <c r="L159" s="22" t="s">
        <v>2408</v>
      </c>
      <c r="M159" s="22" t="s">
        <v>1081</v>
      </c>
    </row>
    <row r="160" spans="2:13" x14ac:dyDescent="0.25">
      <c r="B160" s="18" t="s">
        <v>904</v>
      </c>
      <c r="C160" s="19">
        <v>127</v>
      </c>
      <c r="D160" s="22" t="s">
        <v>1168</v>
      </c>
      <c r="E160" s="22" t="s">
        <v>1348</v>
      </c>
      <c r="F160" s="22" t="s">
        <v>1533</v>
      </c>
      <c r="G160" s="22" t="s">
        <v>1707</v>
      </c>
      <c r="H160" s="22" t="s">
        <v>1168</v>
      </c>
      <c r="I160" s="22" t="s">
        <v>2074</v>
      </c>
      <c r="J160" s="22" t="s">
        <v>1168</v>
      </c>
      <c r="K160" s="22" t="s">
        <v>1640</v>
      </c>
      <c r="L160" s="22" t="s">
        <v>2148</v>
      </c>
      <c r="M160" s="22" t="s">
        <v>2514</v>
      </c>
    </row>
    <row r="161" spans="2:13" x14ac:dyDescent="0.25">
      <c r="B161" s="18" t="s">
        <v>905</v>
      </c>
      <c r="C161" s="19">
        <v>204</v>
      </c>
      <c r="D161" s="22" t="s">
        <v>1169</v>
      </c>
      <c r="E161" s="22" t="s">
        <v>1349</v>
      </c>
      <c r="F161" s="22" t="s">
        <v>1534</v>
      </c>
      <c r="G161" s="22" t="s">
        <v>1232</v>
      </c>
      <c r="H161" s="22" t="s">
        <v>1689</v>
      </c>
      <c r="I161" s="22" t="s">
        <v>2075</v>
      </c>
      <c r="J161" s="22" t="s">
        <v>2223</v>
      </c>
      <c r="K161" s="22" t="s">
        <v>1689</v>
      </c>
      <c r="L161" s="22" t="s">
        <v>2409</v>
      </c>
      <c r="M161" s="22" t="s">
        <v>1349</v>
      </c>
    </row>
    <row r="162" spans="2:13" x14ac:dyDescent="0.25">
      <c r="B162" s="18" t="s">
        <v>906</v>
      </c>
      <c r="C162" s="19">
        <v>2010</v>
      </c>
      <c r="D162" s="22" t="s">
        <v>1170</v>
      </c>
      <c r="E162" s="22" t="s">
        <v>1350</v>
      </c>
      <c r="F162" s="22" t="s">
        <v>1535</v>
      </c>
      <c r="G162" s="22" t="s">
        <v>1708</v>
      </c>
      <c r="H162" s="22" t="s">
        <v>1886</v>
      </c>
      <c r="I162" s="22" t="s">
        <v>2076</v>
      </c>
      <c r="J162" s="22" t="s">
        <v>2168</v>
      </c>
      <c r="K162" s="22" t="s">
        <v>1734</v>
      </c>
      <c r="L162" s="22" t="s">
        <v>2410</v>
      </c>
      <c r="M162" s="22" t="s">
        <v>2515</v>
      </c>
    </row>
    <row r="163" spans="2:13" x14ac:dyDescent="0.25">
      <c r="B163" s="18" t="s">
        <v>907</v>
      </c>
      <c r="C163" s="19">
        <v>703</v>
      </c>
      <c r="D163" s="22" t="s">
        <v>1171</v>
      </c>
      <c r="E163" s="22" t="s">
        <v>1254</v>
      </c>
      <c r="F163" s="22" t="s">
        <v>1536</v>
      </c>
      <c r="G163" s="22" t="s">
        <v>1709</v>
      </c>
      <c r="H163" s="22" t="s">
        <v>1887</v>
      </c>
      <c r="I163" s="22" t="s">
        <v>2077</v>
      </c>
      <c r="J163" s="22" t="s">
        <v>2151</v>
      </c>
      <c r="K163" s="22" t="s">
        <v>2308</v>
      </c>
      <c r="L163" s="22" t="s">
        <v>2411</v>
      </c>
      <c r="M163" s="22" t="s">
        <v>2414</v>
      </c>
    </row>
    <row r="164" spans="2:13" x14ac:dyDescent="0.25">
      <c r="B164" s="18" t="s">
        <v>908</v>
      </c>
      <c r="C164" s="19">
        <v>4878</v>
      </c>
      <c r="D164" s="22" t="s">
        <v>1036</v>
      </c>
      <c r="E164" s="22" t="s">
        <v>1351</v>
      </c>
      <c r="F164" s="22" t="s">
        <v>1537</v>
      </c>
      <c r="G164" s="22" t="s">
        <v>1709</v>
      </c>
      <c r="H164" s="22" t="s">
        <v>1888</v>
      </c>
      <c r="I164" s="22" t="s">
        <v>2078</v>
      </c>
      <c r="J164" s="22" t="s">
        <v>2207</v>
      </c>
      <c r="K164" s="22" t="s">
        <v>2166</v>
      </c>
      <c r="L164" s="22" t="s">
        <v>1668</v>
      </c>
      <c r="M164" s="22" t="s">
        <v>2464</v>
      </c>
    </row>
    <row r="165" spans="2:13" x14ac:dyDescent="0.25">
      <c r="B165" s="18" t="s">
        <v>909</v>
      </c>
      <c r="C165" s="19">
        <v>837</v>
      </c>
      <c r="D165" s="22" t="s">
        <v>1172</v>
      </c>
      <c r="E165" s="22" t="s">
        <v>1352</v>
      </c>
      <c r="F165" s="22" t="s">
        <v>1538</v>
      </c>
      <c r="G165" s="22" t="s">
        <v>1155</v>
      </c>
      <c r="H165" s="22" t="s">
        <v>1818</v>
      </c>
      <c r="I165" s="22" t="s">
        <v>2079</v>
      </c>
      <c r="J165" s="22" t="s">
        <v>2141</v>
      </c>
      <c r="K165" s="22" t="s">
        <v>2309</v>
      </c>
      <c r="L165" s="22" t="s">
        <v>1647</v>
      </c>
      <c r="M165" s="22" t="s">
        <v>1171</v>
      </c>
    </row>
    <row r="166" spans="2:13" x14ac:dyDescent="0.25">
      <c r="B166" s="18" t="s">
        <v>910</v>
      </c>
      <c r="C166" s="19">
        <v>570</v>
      </c>
      <c r="D166" s="22" t="s">
        <v>1173</v>
      </c>
      <c r="E166" s="22" t="s">
        <v>1353</v>
      </c>
      <c r="F166" s="22" t="s">
        <v>1539</v>
      </c>
      <c r="G166" s="22" t="s">
        <v>1102</v>
      </c>
      <c r="H166" s="22" t="s">
        <v>1889</v>
      </c>
      <c r="I166" s="22" t="s">
        <v>2080</v>
      </c>
      <c r="J166" s="22" t="s">
        <v>2224</v>
      </c>
      <c r="K166" s="22" t="s">
        <v>2138</v>
      </c>
      <c r="L166" s="22" t="s">
        <v>1155</v>
      </c>
      <c r="M166" s="22" t="s">
        <v>1155</v>
      </c>
    </row>
    <row r="167" spans="2:13" x14ac:dyDescent="0.25">
      <c r="B167" s="18" t="s">
        <v>911</v>
      </c>
      <c r="C167" s="19">
        <v>2365</v>
      </c>
      <c r="D167" s="22" t="s">
        <v>1174</v>
      </c>
      <c r="E167" s="22" t="s">
        <v>1354</v>
      </c>
      <c r="F167" s="22" t="s">
        <v>1540</v>
      </c>
      <c r="G167" s="22" t="s">
        <v>1710</v>
      </c>
      <c r="H167" s="22" t="s">
        <v>1775</v>
      </c>
      <c r="I167" s="22" t="s">
        <v>2081</v>
      </c>
      <c r="J167" s="22" t="s">
        <v>1734</v>
      </c>
      <c r="K167" s="22" t="s">
        <v>2209</v>
      </c>
      <c r="L167" s="22" t="s">
        <v>1647</v>
      </c>
      <c r="M167" s="22" t="s">
        <v>1200</v>
      </c>
    </row>
    <row r="168" spans="2:13" x14ac:dyDescent="0.25">
      <c r="B168" s="18" t="s">
        <v>912</v>
      </c>
      <c r="C168" s="19">
        <v>1789</v>
      </c>
      <c r="D168" s="22" t="s">
        <v>1175</v>
      </c>
      <c r="E168" s="22" t="s">
        <v>1355</v>
      </c>
      <c r="F168" s="22" t="s">
        <v>1541</v>
      </c>
      <c r="G168" s="22" t="s">
        <v>1633</v>
      </c>
      <c r="H168" s="22" t="s">
        <v>1890</v>
      </c>
      <c r="I168" s="22" t="s">
        <v>2082</v>
      </c>
      <c r="J168" s="22" t="s">
        <v>2225</v>
      </c>
      <c r="K168" s="22" t="s">
        <v>2155</v>
      </c>
      <c r="L168" s="22" t="s">
        <v>2396</v>
      </c>
      <c r="M168" s="22" t="s">
        <v>1702</v>
      </c>
    </row>
    <row r="169" spans="2:13" x14ac:dyDescent="0.25">
      <c r="B169" s="27" t="s">
        <v>913</v>
      </c>
      <c r="C169" s="28">
        <v>28221</v>
      </c>
      <c r="D169" s="29" t="s">
        <v>1052</v>
      </c>
      <c r="E169" s="29" t="s">
        <v>1232</v>
      </c>
      <c r="F169" s="29" t="s">
        <v>1542</v>
      </c>
      <c r="G169" s="29" t="s">
        <v>1693</v>
      </c>
      <c r="H169" s="29" t="s">
        <v>1891</v>
      </c>
      <c r="I169" s="29" t="s">
        <v>2083</v>
      </c>
      <c r="J169" s="29" t="s">
        <v>1608</v>
      </c>
      <c r="K169" s="29" t="s">
        <v>2310</v>
      </c>
      <c r="L169" s="29" t="s">
        <v>1651</v>
      </c>
      <c r="M169" s="29" t="s">
        <v>2516</v>
      </c>
    </row>
    <row r="170" spans="2:13" x14ac:dyDescent="0.25">
      <c r="B170" s="18" t="s">
        <v>914</v>
      </c>
      <c r="C170" s="19">
        <v>476</v>
      </c>
      <c r="D170" s="22" t="s">
        <v>1176</v>
      </c>
      <c r="E170" s="22" t="s">
        <v>1356</v>
      </c>
      <c r="F170" s="22" t="s">
        <v>1543</v>
      </c>
      <c r="G170" s="22" t="s">
        <v>1711</v>
      </c>
      <c r="H170" s="22" t="s">
        <v>1892</v>
      </c>
      <c r="I170" s="22" t="s">
        <v>1424</v>
      </c>
      <c r="J170" s="22" t="s">
        <v>2226</v>
      </c>
      <c r="K170" s="22" t="s">
        <v>1768</v>
      </c>
      <c r="L170" s="22" t="s">
        <v>1131</v>
      </c>
      <c r="M170" s="22" t="s">
        <v>1277</v>
      </c>
    </row>
    <row r="171" spans="2:13" x14ac:dyDescent="0.25">
      <c r="B171" s="18" t="s">
        <v>915</v>
      </c>
      <c r="C171" s="19">
        <v>3225</v>
      </c>
      <c r="D171" s="22" t="s">
        <v>1177</v>
      </c>
      <c r="E171" s="22" t="s">
        <v>1357</v>
      </c>
      <c r="F171" s="22" t="s">
        <v>1544</v>
      </c>
      <c r="G171" s="22" t="s">
        <v>1712</v>
      </c>
      <c r="H171" s="22" t="s">
        <v>1893</v>
      </c>
      <c r="I171" s="22" t="s">
        <v>2084</v>
      </c>
      <c r="J171" s="22" t="s">
        <v>2227</v>
      </c>
      <c r="K171" s="22" t="s">
        <v>2184</v>
      </c>
      <c r="L171" s="22" t="s">
        <v>2412</v>
      </c>
      <c r="M171" s="22" t="s">
        <v>2517</v>
      </c>
    </row>
    <row r="172" spans="2:13" x14ac:dyDescent="0.25">
      <c r="B172" s="18" t="s">
        <v>916</v>
      </c>
      <c r="C172" s="19">
        <v>2185</v>
      </c>
      <c r="D172" s="22" t="s">
        <v>1178</v>
      </c>
      <c r="E172" s="22" t="s">
        <v>1358</v>
      </c>
      <c r="F172" s="22" t="s">
        <v>1545</v>
      </c>
      <c r="G172" s="22" t="s">
        <v>1713</v>
      </c>
      <c r="H172" s="22" t="s">
        <v>1135</v>
      </c>
      <c r="I172" s="22" t="s">
        <v>1469</v>
      </c>
      <c r="J172" s="22" t="s">
        <v>2228</v>
      </c>
      <c r="K172" s="22" t="s">
        <v>2162</v>
      </c>
      <c r="L172" s="22" t="s">
        <v>1596</v>
      </c>
      <c r="M172" s="22" t="s">
        <v>1339</v>
      </c>
    </row>
    <row r="173" spans="2:13" x14ac:dyDescent="0.25">
      <c r="B173" s="18" t="s">
        <v>917</v>
      </c>
      <c r="C173" s="19">
        <v>6389</v>
      </c>
      <c r="D173" s="22" t="s">
        <v>1179</v>
      </c>
      <c r="E173" s="22" t="s">
        <v>1359</v>
      </c>
      <c r="F173" s="22" t="s">
        <v>1546</v>
      </c>
      <c r="G173" s="22" t="s">
        <v>1714</v>
      </c>
      <c r="H173" s="22" t="s">
        <v>1894</v>
      </c>
      <c r="I173" s="22" t="s">
        <v>2085</v>
      </c>
      <c r="J173" s="22" t="s">
        <v>2185</v>
      </c>
      <c r="K173" s="22" t="s">
        <v>2311</v>
      </c>
      <c r="L173" s="22" t="s">
        <v>1677</v>
      </c>
      <c r="M173" s="22" t="s">
        <v>2518</v>
      </c>
    </row>
    <row r="174" spans="2:13" x14ac:dyDescent="0.25">
      <c r="B174" s="18" t="s">
        <v>918</v>
      </c>
      <c r="C174" s="19">
        <v>926</v>
      </c>
      <c r="D174" s="22" t="s">
        <v>1180</v>
      </c>
      <c r="E174" s="22" t="s">
        <v>1360</v>
      </c>
      <c r="F174" s="22" t="s">
        <v>1547</v>
      </c>
      <c r="G174" s="22" t="s">
        <v>1715</v>
      </c>
      <c r="H174" s="22" t="s">
        <v>1895</v>
      </c>
      <c r="I174" s="22" t="s">
        <v>2086</v>
      </c>
      <c r="J174" s="22" t="s">
        <v>1685</v>
      </c>
      <c r="K174" s="22" t="s">
        <v>2312</v>
      </c>
      <c r="L174" s="22" t="s">
        <v>2413</v>
      </c>
      <c r="M174" s="22" t="s">
        <v>1719</v>
      </c>
    </row>
    <row r="175" spans="2:13" x14ac:dyDescent="0.25">
      <c r="B175" s="18" t="s">
        <v>919</v>
      </c>
      <c r="C175" s="19">
        <v>622</v>
      </c>
      <c r="D175" s="22" t="s">
        <v>1181</v>
      </c>
      <c r="E175" s="22" t="s">
        <v>1361</v>
      </c>
      <c r="F175" s="22" t="s">
        <v>1548</v>
      </c>
      <c r="G175" s="22" t="s">
        <v>1716</v>
      </c>
      <c r="H175" s="22" t="s">
        <v>1896</v>
      </c>
      <c r="I175" s="22" t="s">
        <v>2087</v>
      </c>
      <c r="J175" s="22" t="s">
        <v>2173</v>
      </c>
      <c r="K175" s="22" t="s">
        <v>2313</v>
      </c>
      <c r="L175" s="22" t="s">
        <v>1698</v>
      </c>
      <c r="M175" s="22" t="s">
        <v>2519</v>
      </c>
    </row>
    <row r="176" spans="2:13" x14ac:dyDescent="0.25">
      <c r="B176" s="18" t="s">
        <v>920</v>
      </c>
      <c r="C176" s="19">
        <v>208</v>
      </c>
      <c r="D176" s="22" t="s">
        <v>1182</v>
      </c>
      <c r="E176" s="22" t="s">
        <v>1205</v>
      </c>
      <c r="F176" s="22" t="s">
        <v>1549</v>
      </c>
      <c r="G176" s="22" t="s">
        <v>1717</v>
      </c>
      <c r="H176" s="22" t="s">
        <v>1205</v>
      </c>
      <c r="I176" s="22" t="s">
        <v>2088</v>
      </c>
      <c r="J176" s="22" t="s">
        <v>1919</v>
      </c>
      <c r="K176" s="22" t="s">
        <v>2314</v>
      </c>
      <c r="L176" s="22" t="s">
        <v>1205</v>
      </c>
      <c r="M176" s="22" t="s">
        <v>2520</v>
      </c>
    </row>
    <row r="177" spans="2:13" x14ac:dyDescent="0.25">
      <c r="B177" s="18" t="s">
        <v>921</v>
      </c>
      <c r="C177" s="19">
        <v>8095</v>
      </c>
      <c r="D177" s="22" t="s">
        <v>1183</v>
      </c>
      <c r="E177" s="22" t="s">
        <v>1249</v>
      </c>
      <c r="F177" s="22" t="s">
        <v>1550</v>
      </c>
      <c r="G177" s="22" t="s">
        <v>1714</v>
      </c>
      <c r="H177" s="22" t="s">
        <v>1897</v>
      </c>
      <c r="I177" s="22" t="s">
        <v>2089</v>
      </c>
      <c r="J177" s="22" t="s">
        <v>2180</v>
      </c>
      <c r="K177" s="22" t="s">
        <v>2268</v>
      </c>
      <c r="L177" s="22" t="s">
        <v>2340</v>
      </c>
      <c r="M177" s="22" t="s">
        <v>2521</v>
      </c>
    </row>
    <row r="178" spans="2:13" x14ac:dyDescent="0.25">
      <c r="B178" s="18" t="s">
        <v>922</v>
      </c>
      <c r="C178" s="19">
        <v>503</v>
      </c>
      <c r="D178" s="22" t="s">
        <v>1184</v>
      </c>
      <c r="E178" s="22" t="s">
        <v>1060</v>
      </c>
      <c r="F178" s="22" t="s">
        <v>1551</v>
      </c>
      <c r="G178" s="22" t="s">
        <v>1718</v>
      </c>
      <c r="H178" s="22" t="s">
        <v>1898</v>
      </c>
      <c r="I178" s="22" t="s">
        <v>2090</v>
      </c>
      <c r="J178" s="22" t="s">
        <v>1594</v>
      </c>
      <c r="K178" s="22" t="s">
        <v>2269</v>
      </c>
      <c r="L178" s="22" t="s">
        <v>1605</v>
      </c>
      <c r="M178" s="22" t="s">
        <v>2522</v>
      </c>
    </row>
    <row r="179" spans="2:13" x14ac:dyDescent="0.25">
      <c r="B179" s="18" t="s">
        <v>923</v>
      </c>
      <c r="C179" s="19">
        <v>1897</v>
      </c>
      <c r="D179" s="22" t="s">
        <v>1185</v>
      </c>
      <c r="E179" s="22" t="s">
        <v>1362</v>
      </c>
      <c r="F179" s="22" t="s">
        <v>1525</v>
      </c>
      <c r="G179" s="22" t="s">
        <v>1719</v>
      </c>
      <c r="H179" s="22" t="s">
        <v>1815</v>
      </c>
      <c r="I179" s="22" t="s">
        <v>2091</v>
      </c>
      <c r="J179" s="22" t="s">
        <v>2211</v>
      </c>
      <c r="K179" s="22" t="s">
        <v>1777</v>
      </c>
      <c r="L179" s="22" t="s">
        <v>1588</v>
      </c>
      <c r="M179" s="22" t="s">
        <v>1754</v>
      </c>
    </row>
    <row r="180" spans="2:13" x14ac:dyDescent="0.25">
      <c r="B180" s="18" t="s">
        <v>924</v>
      </c>
      <c r="C180" s="19">
        <v>1190</v>
      </c>
      <c r="D180" s="22" t="s">
        <v>1186</v>
      </c>
      <c r="E180" s="22" t="s">
        <v>1065</v>
      </c>
      <c r="F180" s="22" t="s">
        <v>1552</v>
      </c>
      <c r="G180" s="22" t="s">
        <v>1720</v>
      </c>
      <c r="H180" s="22" t="s">
        <v>1899</v>
      </c>
      <c r="I180" s="22" t="s">
        <v>2092</v>
      </c>
      <c r="J180" s="22" t="s">
        <v>2229</v>
      </c>
      <c r="K180" s="22" t="s">
        <v>2184</v>
      </c>
      <c r="L180" s="22" t="s">
        <v>2414</v>
      </c>
      <c r="M180" s="22" t="s">
        <v>2489</v>
      </c>
    </row>
    <row r="181" spans="2:13" x14ac:dyDescent="0.25">
      <c r="B181" s="18" t="s">
        <v>925</v>
      </c>
      <c r="C181" s="19">
        <v>593</v>
      </c>
      <c r="D181" s="22" t="s">
        <v>1187</v>
      </c>
      <c r="E181" s="22" t="s">
        <v>1363</v>
      </c>
      <c r="F181" s="22" t="s">
        <v>1553</v>
      </c>
      <c r="G181" s="22" t="s">
        <v>1721</v>
      </c>
      <c r="H181" s="22" t="s">
        <v>1900</v>
      </c>
      <c r="I181" s="22" t="s">
        <v>2093</v>
      </c>
      <c r="J181" s="22" t="s">
        <v>2230</v>
      </c>
      <c r="K181" s="22" t="s">
        <v>2218</v>
      </c>
      <c r="L181" s="22" t="s">
        <v>1713</v>
      </c>
      <c r="M181" s="22" t="s">
        <v>1310</v>
      </c>
    </row>
    <row r="182" spans="2:13" x14ac:dyDescent="0.25">
      <c r="B182" s="18" t="s">
        <v>926</v>
      </c>
      <c r="C182" s="19">
        <v>1416</v>
      </c>
      <c r="D182" s="22" t="s">
        <v>1087</v>
      </c>
      <c r="E182" s="22" t="s">
        <v>1364</v>
      </c>
      <c r="F182" s="22" t="s">
        <v>1422</v>
      </c>
      <c r="G182" s="22" t="s">
        <v>1674</v>
      </c>
      <c r="H182" s="22" t="s">
        <v>1901</v>
      </c>
      <c r="I182" s="22" t="s">
        <v>2094</v>
      </c>
      <c r="J182" s="22" t="s">
        <v>2231</v>
      </c>
      <c r="K182" s="22" t="s">
        <v>2315</v>
      </c>
      <c r="L182" s="22" t="s">
        <v>2415</v>
      </c>
      <c r="M182" s="22" t="s">
        <v>2523</v>
      </c>
    </row>
    <row r="183" spans="2:13" x14ac:dyDescent="0.25">
      <c r="B183" s="18" t="s">
        <v>927</v>
      </c>
      <c r="C183" s="19">
        <v>496</v>
      </c>
      <c r="D183" s="22" t="s">
        <v>1188</v>
      </c>
      <c r="E183" s="22" t="s">
        <v>1365</v>
      </c>
      <c r="F183" s="22" t="s">
        <v>1554</v>
      </c>
      <c r="G183" s="22" t="s">
        <v>1722</v>
      </c>
      <c r="H183" s="22" t="s">
        <v>1902</v>
      </c>
      <c r="I183" s="22" t="s">
        <v>2075</v>
      </c>
      <c r="J183" s="22" t="s">
        <v>2140</v>
      </c>
      <c r="K183" s="22" t="s">
        <v>1901</v>
      </c>
      <c r="L183" s="22" t="s">
        <v>1052</v>
      </c>
      <c r="M183" s="22" t="s">
        <v>2524</v>
      </c>
    </row>
    <row r="184" spans="2:13" x14ac:dyDescent="0.25">
      <c r="B184" s="27" t="s">
        <v>928</v>
      </c>
      <c r="C184" s="28">
        <v>42935</v>
      </c>
      <c r="D184" s="29" t="s">
        <v>1115</v>
      </c>
      <c r="E184" s="29" t="s">
        <v>1366</v>
      </c>
      <c r="F184" s="29" t="s">
        <v>1555</v>
      </c>
      <c r="G184" s="29" t="s">
        <v>1723</v>
      </c>
      <c r="H184" s="29" t="s">
        <v>1903</v>
      </c>
      <c r="I184" s="29" t="s">
        <v>2095</v>
      </c>
      <c r="J184" s="29" t="s">
        <v>2174</v>
      </c>
      <c r="K184" s="29" t="s">
        <v>2316</v>
      </c>
      <c r="L184" s="29" t="s">
        <v>2416</v>
      </c>
      <c r="M184" s="29" t="s">
        <v>2525</v>
      </c>
    </row>
    <row r="185" spans="2:13" x14ac:dyDescent="0.25">
      <c r="B185" s="18" t="s">
        <v>929</v>
      </c>
      <c r="C185" s="19">
        <v>4781</v>
      </c>
      <c r="D185" s="22" t="s">
        <v>1189</v>
      </c>
      <c r="E185" s="22" t="s">
        <v>1367</v>
      </c>
      <c r="F185" s="22" t="s">
        <v>1470</v>
      </c>
      <c r="G185" s="22" t="s">
        <v>1724</v>
      </c>
      <c r="H185" s="22" t="s">
        <v>1780</v>
      </c>
      <c r="I185" s="22" t="s">
        <v>2096</v>
      </c>
      <c r="J185" s="22" t="s">
        <v>2232</v>
      </c>
      <c r="K185" s="22" t="s">
        <v>1661</v>
      </c>
      <c r="L185" s="22" t="s">
        <v>2227</v>
      </c>
      <c r="M185" s="22" t="s">
        <v>2526</v>
      </c>
    </row>
    <row r="186" spans="2:13" x14ac:dyDescent="0.25">
      <c r="B186" s="18" t="s">
        <v>930</v>
      </c>
      <c r="C186" s="19">
        <v>473</v>
      </c>
      <c r="D186" s="22" t="s">
        <v>1190</v>
      </c>
      <c r="E186" s="22" t="s">
        <v>1368</v>
      </c>
      <c r="F186" s="22" t="s">
        <v>1556</v>
      </c>
      <c r="G186" s="22" t="s">
        <v>1725</v>
      </c>
      <c r="H186" s="22" t="s">
        <v>1904</v>
      </c>
      <c r="I186" s="22" t="s">
        <v>2097</v>
      </c>
      <c r="J186" s="22" t="s">
        <v>2233</v>
      </c>
      <c r="K186" s="22" t="s">
        <v>2317</v>
      </c>
      <c r="L186" s="22" t="s">
        <v>2375</v>
      </c>
      <c r="M186" s="22" t="s">
        <v>2527</v>
      </c>
    </row>
    <row r="187" spans="2:13" x14ac:dyDescent="0.25">
      <c r="B187" s="18" t="s">
        <v>931</v>
      </c>
      <c r="C187" s="19">
        <v>2423</v>
      </c>
      <c r="D187" s="22" t="s">
        <v>1146</v>
      </c>
      <c r="E187" s="22" t="s">
        <v>1369</v>
      </c>
      <c r="F187" s="22" t="s">
        <v>1525</v>
      </c>
      <c r="G187" s="22" t="s">
        <v>1726</v>
      </c>
      <c r="H187" s="22" t="s">
        <v>1905</v>
      </c>
      <c r="I187" s="22" t="s">
        <v>2098</v>
      </c>
      <c r="J187" s="22" t="s">
        <v>2234</v>
      </c>
      <c r="K187" s="22" t="s">
        <v>1728</v>
      </c>
      <c r="L187" s="22" t="s">
        <v>1175</v>
      </c>
      <c r="M187" s="22" t="s">
        <v>1670</v>
      </c>
    </row>
    <row r="188" spans="2:13" x14ac:dyDescent="0.25">
      <c r="B188" s="18" t="s">
        <v>932</v>
      </c>
      <c r="C188" s="19">
        <v>534</v>
      </c>
      <c r="D188" s="22" t="s">
        <v>1191</v>
      </c>
      <c r="E188" s="22" t="s">
        <v>1370</v>
      </c>
      <c r="F188" s="22" t="s">
        <v>1557</v>
      </c>
      <c r="G188" s="22" t="s">
        <v>1727</v>
      </c>
      <c r="H188" s="22" t="s">
        <v>1906</v>
      </c>
      <c r="I188" s="22" t="s">
        <v>2099</v>
      </c>
      <c r="J188" s="22" t="s">
        <v>2235</v>
      </c>
      <c r="K188" s="22" t="s">
        <v>2144</v>
      </c>
      <c r="L188" s="22" t="s">
        <v>2417</v>
      </c>
      <c r="M188" s="22" t="s">
        <v>2402</v>
      </c>
    </row>
    <row r="189" spans="2:13" x14ac:dyDescent="0.25">
      <c r="B189" s="18" t="s">
        <v>933</v>
      </c>
      <c r="C189" s="19">
        <v>2594</v>
      </c>
      <c r="D189" s="22" t="s">
        <v>1192</v>
      </c>
      <c r="E189" s="22" t="s">
        <v>1371</v>
      </c>
      <c r="F189" s="22" t="s">
        <v>1558</v>
      </c>
      <c r="G189" s="22" t="s">
        <v>1728</v>
      </c>
      <c r="H189" s="22" t="s">
        <v>1907</v>
      </c>
      <c r="I189" s="22" t="s">
        <v>2100</v>
      </c>
      <c r="J189" s="22" t="s">
        <v>2236</v>
      </c>
      <c r="K189" s="22" t="s">
        <v>2201</v>
      </c>
      <c r="L189" s="22" t="s">
        <v>2238</v>
      </c>
      <c r="M189" s="22" t="s">
        <v>1588</v>
      </c>
    </row>
    <row r="190" spans="2:13" x14ac:dyDescent="0.25">
      <c r="B190" s="18" t="s">
        <v>934</v>
      </c>
      <c r="C190" s="19">
        <v>541</v>
      </c>
      <c r="D190" s="22" t="s">
        <v>1193</v>
      </c>
      <c r="E190" s="22" t="s">
        <v>1372</v>
      </c>
      <c r="F190" s="22" t="s">
        <v>1559</v>
      </c>
      <c r="G190" s="22" t="s">
        <v>1729</v>
      </c>
      <c r="H190" s="22" t="s">
        <v>1908</v>
      </c>
      <c r="I190" s="22" t="s">
        <v>2101</v>
      </c>
      <c r="J190" s="22" t="s">
        <v>1735</v>
      </c>
      <c r="K190" s="22" t="s">
        <v>2164</v>
      </c>
      <c r="L190" s="22" t="s">
        <v>2416</v>
      </c>
      <c r="M190" s="22" t="s">
        <v>2402</v>
      </c>
    </row>
    <row r="191" spans="2:13" x14ac:dyDescent="0.25">
      <c r="B191" s="18" t="s">
        <v>935</v>
      </c>
      <c r="C191" s="19">
        <v>1724</v>
      </c>
      <c r="D191" s="22" t="s">
        <v>1194</v>
      </c>
      <c r="E191" s="22" t="s">
        <v>1373</v>
      </c>
      <c r="F191" s="22" t="s">
        <v>1560</v>
      </c>
      <c r="G191" s="22" t="s">
        <v>1730</v>
      </c>
      <c r="H191" s="22" t="s">
        <v>1909</v>
      </c>
      <c r="I191" s="22" t="s">
        <v>2102</v>
      </c>
      <c r="J191" s="22" t="s">
        <v>2237</v>
      </c>
      <c r="K191" s="22" t="s">
        <v>2160</v>
      </c>
      <c r="L191" s="22" t="s">
        <v>2418</v>
      </c>
      <c r="M191" s="22" t="s">
        <v>2528</v>
      </c>
    </row>
    <row r="192" spans="2:13" x14ac:dyDescent="0.25">
      <c r="B192" s="18" t="s">
        <v>936</v>
      </c>
      <c r="C192" s="19">
        <v>8024</v>
      </c>
      <c r="D192" s="22" t="s">
        <v>1098</v>
      </c>
      <c r="E192" s="22" t="s">
        <v>1374</v>
      </c>
      <c r="F192" s="22" t="s">
        <v>1561</v>
      </c>
      <c r="G192" s="22" t="s">
        <v>1630</v>
      </c>
      <c r="H192" s="22" t="s">
        <v>1910</v>
      </c>
      <c r="I192" s="22" t="s">
        <v>2103</v>
      </c>
      <c r="J192" s="22" t="s">
        <v>1661</v>
      </c>
      <c r="K192" s="22" t="s">
        <v>2318</v>
      </c>
      <c r="L192" s="22" t="s">
        <v>1709</v>
      </c>
      <c r="M192" s="22" t="s">
        <v>2162</v>
      </c>
    </row>
    <row r="193" spans="2:13" x14ac:dyDescent="0.25">
      <c r="B193" s="18" t="s">
        <v>937</v>
      </c>
      <c r="C193" s="19">
        <v>869</v>
      </c>
      <c r="D193" s="22" t="s">
        <v>1195</v>
      </c>
      <c r="E193" s="22" t="s">
        <v>1375</v>
      </c>
      <c r="F193" s="22" t="s">
        <v>1562</v>
      </c>
      <c r="G193" s="22" t="s">
        <v>1731</v>
      </c>
      <c r="H193" s="22" t="s">
        <v>1911</v>
      </c>
      <c r="I193" s="22" t="s">
        <v>1993</v>
      </c>
      <c r="J193" s="22" t="s">
        <v>2131</v>
      </c>
      <c r="K193" s="22" t="s">
        <v>2319</v>
      </c>
      <c r="L193" s="22" t="s">
        <v>2328</v>
      </c>
      <c r="M193" s="22" t="s">
        <v>1624</v>
      </c>
    </row>
    <row r="194" spans="2:13" x14ac:dyDescent="0.25">
      <c r="B194" s="18" t="s">
        <v>938</v>
      </c>
      <c r="C194" s="19">
        <v>5302</v>
      </c>
      <c r="D194" s="22" t="s">
        <v>1196</v>
      </c>
      <c r="E194" s="22" t="s">
        <v>1376</v>
      </c>
      <c r="F194" s="22" t="s">
        <v>1422</v>
      </c>
      <c r="G194" s="22" t="s">
        <v>1732</v>
      </c>
      <c r="H194" s="22" t="s">
        <v>1912</v>
      </c>
      <c r="I194" s="22" t="s">
        <v>2104</v>
      </c>
      <c r="J194" s="22" t="s">
        <v>2151</v>
      </c>
      <c r="K194" s="22" t="s">
        <v>1730</v>
      </c>
      <c r="L194" s="22" t="s">
        <v>2419</v>
      </c>
      <c r="M194" s="22" t="s">
        <v>2529</v>
      </c>
    </row>
    <row r="195" spans="2:13" x14ac:dyDescent="0.25">
      <c r="B195" s="18" t="s">
        <v>939</v>
      </c>
      <c r="C195" s="19">
        <v>2508</v>
      </c>
      <c r="D195" s="22" t="s">
        <v>1197</v>
      </c>
      <c r="E195" s="22" t="s">
        <v>1377</v>
      </c>
      <c r="F195" s="22" t="s">
        <v>1563</v>
      </c>
      <c r="G195" s="22" t="s">
        <v>1733</v>
      </c>
      <c r="H195" s="22" t="s">
        <v>1913</v>
      </c>
      <c r="I195" s="22" t="s">
        <v>2105</v>
      </c>
      <c r="J195" s="22" t="s">
        <v>2231</v>
      </c>
      <c r="K195" s="22" t="s">
        <v>2320</v>
      </c>
      <c r="L195" s="22" t="s">
        <v>2415</v>
      </c>
      <c r="M195" s="22" t="s">
        <v>1613</v>
      </c>
    </row>
    <row r="196" spans="2:13" x14ac:dyDescent="0.25">
      <c r="B196" s="18" t="s">
        <v>940</v>
      </c>
      <c r="C196" s="19">
        <v>788</v>
      </c>
      <c r="D196" s="22" t="s">
        <v>1198</v>
      </c>
      <c r="E196" s="22" t="s">
        <v>1378</v>
      </c>
      <c r="F196" s="22" t="s">
        <v>1564</v>
      </c>
      <c r="G196" s="22" t="s">
        <v>1734</v>
      </c>
      <c r="H196" s="22" t="s">
        <v>1914</v>
      </c>
      <c r="I196" s="22" t="s">
        <v>2106</v>
      </c>
      <c r="J196" s="22" t="s">
        <v>2238</v>
      </c>
      <c r="K196" s="22" t="s">
        <v>1649</v>
      </c>
      <c r="L196" s="22" t="s">
        <v>1796</v>
      </c>
      <c r="M196" s="22" t="s">
        <v>2530</v>
      </c>
    </row>
    <row r="197" spans="2:13" x14ac:dyDescent="0.25">
      <c r="B197" s="18" t="s">
        <v>941</v>
      </c>
      <c r="C197" s="19">
        <v>2767</v>
      </c>
      <c r="D197" s="22" t="s">
        <v>1072</v>
      </c>
      <c r="E197" s="22" t="s">
        <v>1379</v>
      </c>
      <c r="F197" s="22" t="s">
        <v>1565</v>
      </c>
      <c r="G197" s="22" t="s">
        <v>1735</v>
      </c>
      <c r="H197" s="22" t="s">
        <v>1824</v>
      </c>
      <c r="I197" s="22" t="s">
        <v>2107</v>
      </c>
      <c r="J197" s="22" t="s">
        <v>2209</v>
      </c>
      <c r="K197" s="22" t="s">
        <v>2321</v>
      </c>
      <c r="L197" s="22" t="s">
        <v>1096</v>
      </c>
      <c r="M197" s="22" t="s">
        <v>2531</v>
      </c>
    </row>
    <row r="198" spans="2:13" x14ac:dyDescent="0.25">
      <c r="B198" s="18" t="s">
        <v>942</v>
      </c>
      <c r="C198" s="19">
        <v>810</v>
      </c>
      <c r="D198" s="22" t="s">
        <v>1199</v>
      </c>
      <c r="E198" s="22" t="s">
        <v>1380</v>
      </c>
      <c r="F198" s="22" t="s">
        <v>1566</v>
      </c>
      <c r="G198" s="22" t="s">
        <v>1736</v>
      </c>
      <c r="H198" s="22" t="s">
        <v>1915</v>
      </c>
      <c r="I198" s="22" t="s">
        <v>2108</v>
      </c>
      <c r="J198" s="22" t="s">
        <v>2239</v>
      </c>
      <c r="K198" s="22" t="s">
        <v>2297</v>
      </c>
      <c r="L198" s="22" t="s">
        <v>1605</v>
      </c>
      <c r="M198" s="22" t="s">
        <v>1636</v>
      </c>
    </row>
    <row r="199" spans="2:13" x14ac:dyDescent="0.25">
      <c r="B199" s="18" t="s">
        <v>943</v>
      </c>
      <c r="C199" s="19">
        <v>1092</v>
      </c>
      <c r="D199" s="22" t="s">
        <v>1092</v>
      </c>
      <c r="E199" s="22" t="s">
        <v>1329</v>
      </c>
      <c r="F199" s="22" t="s">
        <v>1567</v>
      </c>
      <c r="G199" s="22" t="s">
        <v>1073</v>
      </c>
      <c r="H199" s="22" t="s">
        <v>1916</v>
      </c>
      <c r="I199" s="22" t="s">
        <v>2109</v>
      </c>
      <c r="J199" s="22" t="s">
        <v>2240</v>
      </c>
      <c r="K199" s="22" t="s">
        <v>2321</v>
      </c>
      <c r="L199" s="22" t="s">
        <v>2420</v>
      </c>
      <c r="M199" s="22" t="s">
        <v>1642</v>
      </c>
    </row>
    <row r="200" spans="2:13" x14ac:dyDescent="0.25">
      <c r="B200" s="18" t="s">
        <v>944</v>
      </c>
      <c r="C200" s="19">
        <v>99</v>
      </c>
      <c r="D200" s="22" t="s">
        <v>1200</v>
      </c>
      <c r="E200" s="22" t="s">
        <v>1381</v>
      </c>
      <c r="F200" s="22" t="s">
        <v>1568</v>
      </c>
      <c r="G200" s="22" t="s">
        <v>1737</v>
      </c>
      <c r="H200" s="22" t="s">
        <v>1917</v>
      </c>
      <c r="I200" s="22" t="s">
        <v>2110</v>
      </c>
      <c r="J200" s="22" t="s">
        <v>2241</v>
      </c>
      <c r="K200" s="22" t="s">
        <v>1737</v>
      </c>
      <c r="L200" s="22" t="s">
        <v>1135</v>
      </c>
      <c r="M200" s="22" t="s">
        <v>2532</v>
      </c>
    </row>
    <row r="201" spans="2:13" x14ac:dyDescent="0.25">
      <c r="B201" s="18" t="s">
        <v>945</v>
      </c>
      <c r="C201" s="19">
        <v>7606</v>
      </c>
      <c r="D201" s="22" t="s">
        <v>1201</v>
      </c>
      <c r="E201" s="22" t="s">
        <v>1382</v>
      </c>
      <c r="F201" s="22" t="s">
        <v>1569</v>
      </c>
      <c r="G201" s="22" t="s">
        <v>1718</v>
      </c>
      <c r="H201" s="22" t="s">
        <v>1918</v>
      </c>
      <c r="I201" s="22" t="s">
        <v>2083</v>
      </c>
      <c r="J201" s="22" t="s">
        <v>1744</v>
      </c>
      <c r="K201" s="22" t="s">
        <v>2322</v>
      </c>
      <c r="L201" s="22" t="s">
        <v>2421</v>
      </c>
      <c r="M201" s="22" t="s">
        <v>1609</v>
      </c>
    </row>
    <row r="202" spans="2:13" x14ac:dyDescent="0.25">
      <c r="B202" s="27" t="s">
        <v>946</v>
      </c>
      <c r="C202" s="28">
        <v>20149</v>
      </c>
      <c r="D202" s="29" t="s">
        <v>1202</v>
      </c>
      <c r="E202" s="29" t="s">
        <v>1383</v>
      </c>
      <c r="F202" s="29" t="s">
        <v>1422</v>
      </c>
      <c r="G202" s="29" t="s">
        <v>1669</v>
      </c>
      <c r="H202" s="29" t="s">
        <v>1919</v>
      </c>
      <c r="I202" s="29" t="s">
        <v>2111</v>
      </c>
      <c r="J202" s="29" t="s">
        <v>2242</v>
      </c>
      <c r="K202" s="29" t="s">
        <v>1649</v>
      </c>
      <c r="L202" s="29" t="s">
        <v>2422</v>
      </c>
      <c r="M202" s="29" t="s">
        <v>1619</v>
      </c>
    </row>
    <row r="203" spans="2:13" x14ac:dyDescent="0.25">
      <c r="B203" s="18" t="s">
        <v>947</v>
      </c>
      <c r="C203" s="19">
        <v>2228</v>
      </c>
      <c r="D203" s="22" t="s">
        <v>1203</v>
      </c>
      <c r="E203" s="22" t="s">
        <v>1384</v>
      </c>
      <c r="F203" s="22" t="s">
        <v>1570</v>
      </c>
      <c r="G203" s="22" t="s">
        <v>1738</v>
      </c>
      <c r="H203" s="22" t="s">
        <v>1830</v>
      </c>
      <c r="I203" s="22" t="s">
        <v>2112</v>
      </c>
      <c r="J203" s="22" t="s">
        <v>1917</v>
      </c>
      <c r="K203" s="22" t="s">
        <v>1630</v>
      </c>
      <c r="L203" s="22" t="s">
        <v>2326</v>
      </c>
      <c r="M203" s="22" t="s">
        <v>1180</v>
      </c>
    </row>
    <row r="204" spans="2:13" x14ac:dyDescent="0.25">
      <c r="B204" s="18" t="s">
        <v>948</v>
      </c>
      <c r="C204" s="19">
        <v>2407</v>
      </c>
      <c r="D204" s="22" t="s">
        <v>1116</v>
      </c>
      <c r="E204" s="22" t="s">
        <v>1385</v>
      </c>
      <c r="F204" s="22" t="s">
        <v>1571</v>
      </c>
      <c r="G204" s="22" t="s">
        <v>1663</v>
      </c>
      <c r="H204" s="22" t="s">
        <v>1867</v>
      </c>
      <c r="I204" s="22" t="s">
        <v>2113</v>
      </c>
      <c r="J204" s="22" t="s">
        <v>2243</v>
      </c>
      <c r="K204" s="22" t="s">
        <v>2194</v>
      </c>
      <c r="L204" s="22" t="s">
        <v>2423</v>
      </c>
      <c r="M204" s="22" t="s">
        <v>1612</v>
      </c>
    </row>
    <row r="205" spans="2:13" x14ac:dyDescent="0.25">
      <c r="B205" s="18" t="s">
        <v>949</v>
      </c>
      <c r="C205" s="19">
        <v>1464</v>
      </c>
      <c r="D205" s="22" t="s">
        <v>1204</v>
      </c>
      <c r="E205" s="22" t="s">
        <v>1386</v>
      </c>
      <c r="F205" s="22" t="s">
        <v>1572</v>
      </c>
      <c r="G205" s="22" t="s">
        <v>1739</v>
      </c>
      <c r="H205" s="22" t="s">
        <v>1920</v>
      </c>
      <c r="I205" s="22" t="s">
        <v>2114</v>
      </c>
      <c r="J205" s="22" t="s">
        <v>2244</v>
      </c>
      <c r="K205" s="22" t="s">
        <v>1661</v>
      </c>
      <c r="L205" s="22" t="s">
        <v>1157</v>
      </c>
      <c r="M205" s="22" t="s">
        <v>1100</v>
      </c>
    </row>
    <row r="206" spans="2:13" x14ac:dyDescent="0.25">
      <c r="B206" s="18" t="s">
        <v>950</v>
      </c>
      <c r="C206" s="19">
        <v>297</v>
      </c>
      <c r="D206" s="22" t="s">
        <v>1053</v>
      </c>
      <c r="E206" s="22" t="s">
        <v>1387</v>
      </c>
      <c r="F206" s="22" t="s">
        <v>1568</v>
      </c>
      <c r="G206" s="22" t="s">
        <v>1740</v>
      </c>
      <c r="H206" s="22" t="s">
        <v>83</v>
      </c>
      <c r="I206" s="22" t="s">
        <v>2115</v>
      </c>
      <c r="J206" s="22" t="s">
        <v>2245</v>
      </c>
      <c r="K206" s="22" t="s">
        <v>1881</v>
      </c>
      <c r="L206" s="22" t="s">
        <v>2424</v>
      </c>
      <c r="M206" s="22" t="s">
        <v>2350</v>
      </c>
    </row>
    <row r="207" spans="2:13" x14ac:dyDescent="0.25">
      <c r="B207" s="18" t="s">
        <v>951</v>
      </c>
      <c r="C207" s="19">
        <v>512</v>
      </c>
      <c r="D207" s="22" t="s">
        <v>1205</v>
      </c>
      <c r="E207" s="22" t="s">
        <v>1388</v>
      </c>
      <c r="F207" s="22" t="s">
        <v>1573</v>
      </c>
      <c r="G207" s="22" t="s">
        <v>1741</v>
      </c>
      <c r="H207" s="22" t="s">
        <v>1755</v>
      </c>
      <c r="I207" s="22" t="s">
        <v>2116</v>
      </c>
      <c r="J207" s="22" t="s">
        <v>1819</v>
      </c>
      <c r="K207" s="22" t="s">
        <v>1721</v>
      </c>
      <c r="L207" s="22" t="s">
        <v>1087</v>
      </c>
      <c r="M207" s="22" t="s">
        <v>1616</v>
      </c>
    </row>
    <row r="208" spans="2:13" x14ac:dyDescent="0.25">
      <c r="B208" s="18" t="s">
        <v>952</v>
      </c>
      <c r="C208" s="19">
        <v>1997</v>
      </c>
      <c r="D208" s="22" t="s">
        <v>1206</v>
      </c>
      <c r="E208" s="22" t="s">
        <v>1389</v>
      </c>
      <c r="F208" s="22" t="s">
        <v>1574</v>
      </c>
      <c r="G208" s="22" t="s">
        <v>1742</v>
      </c>
      <c r="H208" s="22" t="s">
        <v>1921</v>
      </c>
      <c r="I208" s="22" t="s">
        <v>2117</v>
      </c>
      <c r="J208" s="22" t="s">
        <v>2246</v>
      </c>
      <c r="K208" s="22" t="s">
        <v>2174</v>
      </c>
      <c r="L208" s="22" t="s">
        <v>1690</v>
      </c>
      <c r="M208" s="22" t="s">
        <v>2389</v>
      </c>
    </row>
    <row r="209" spans="2:13" x14ac:dyDescent="0.25">
      <c r="B209" s="18" t="s">
        <v>953</v>
      </c>
      <c r="C209" s="19">
        <v>921</v>
      </c>
      <c r="D209" s="22" t="s">
        <v>1207</v>
      </c>
      <c r="E209" s="22" t="s">
        <v>1390</v>
      </c>
      <c r="F209" s="22" t="s">
        <v>1398</v>
      </c>
      <c r="G209" s="22" t="s">
        <v>1743</v>
      </c>
      <c r="H209" s="22" t="s">
        <v>1801</v>
      </c>
      <c r="I209" s="22" t="s">
        <v>2118</v>
      </c>
      <c r="J209" s="22" t="s">
        <v>2247</v>
      </c>
      <c r="K209" s="22" t="s">
        <v>2263</v>
      </c>
      <c r="L209" s="22" t="s">
        <v>2351</v>
      </c>
      <c r="M209" s="22" t="s">
        <v>2533</v>
      </c>
    </row>
    <row r="210" spans="2:13" x14ac:dyDescent="0.25">
      <c r="B210" s="18" t="s">
        <v>954</v>
      </c>
      <c r="C210" s="19">
        <v>815</v>
      </c>
      <c r="D210" s="22" t="s">
        <v>1195</v>
      </c>
      <c r="E210" s="22" t="s">
        <v>1391</v>
      </c>
      <c r="F210" s="22" t="s">
        <v>1575</v>
      </c>
      <c r="G210" s="22" t="s">
        <v>1744</v>
      </c>
      <c r="H210" s="22" t="s">
        <v>1922</v>
      </c>
      <c r="I210" s="22" t="s">
        <v>2119</v>
      </c>
      <c r="J210" s="22" t="s">
        <v>1655</v>
      </c>
      <c r="K210" s="22" t="s">
        <v>2261</v>
      </c>
      <c r="L210" s="22" t="s">
        <v>1786</v>
      </c>
      <c r="M210" s="22" t="s">
        <v>1149</v>
      </c>
    </row>
    <row r="211" spans="2:13" x14ac:dyDescent="0.25">
      <c r="B211" s="18" t="s">
        <v>955</v>
      </c>
      <c r="C211" s="19">
        <v>1598</v>
      </c>
      <c r="D211" s="22" t="s">
        <v>1208</v>
      </c>
      <c r="E211" s="22" t="s">
        <v>1392</v>
      </c>
      <c r="F211" s="22" t="s">
        <v>1576</v>
      </c>
      <c r="G211" s="22" t="s">
        <v>1745</v>
      </c>
      <c r="H211" s="22" t="s">
        <v>1788</v>
      </c>
      <c r="I211" s="22" t="s">
        <v>2120</v>
      </c>
      <c r="J211" s="22" t="s">
        <v>2248</v>
      </c>
      <c r="K211" s="22" t="s">
        <v>1595</v>
      </c>
      <c r="L211" s="22" t="s">
        <v>2425</v>
      </c>
      <c r="M211" s="22" t="s">
        <v>2534</v>
      </c>
    </row>
    <row r="212" spans="2:13" x14ac:dyDescent="0.25">
      <c r="B212" s="18" t="s">
        <v>956</v>
      </c>
      <c r="C212" s="19">
        <v>1312</v>
      </c>
      <c r="D212" s="22" t="s">
        <v>1209</v>
      </c>
      <c r="E212" s="22" t="s">
        <v>1221</v>
      </c>
      <c r="F212" s="22" t="s">
        <v>1577</v>
      </c>
      <c r="G212" s="22" t="s">
        <v>1746</v>
      </c>
      <c r="H212" s="22" t="s">
        <v>1923</v>
      </c>
      <c r="I212" s="22" t="s">
        <v>2121</v>
      </c>
      <c r="J212" s="22" t="s">
        <v>2215</v>
      </c>
      <c r="K212" s="22" t="s">
        <v>2284</v>
      </c>
      <c r="L212" s="22" t="s">
        <v>1097</v>
      </c>
      <c r="M212" s="22" t="s">
        <v>2535</v>
      </c>
    </row>
    <row r="213" spans="2:13" x14ac:dyDescent="0.25">
      <c r="B213" s="18" t="s">
        <v>957</v>
      </c>
      <c r="C213" s="19">
        <v>122</v>
      </c>
      <c r="D213" s="22" t="s">
        <v>1170</v>
      </c>
      <c r="E213" s="22" t="s">
        <v>1276</v>
      </c>
      <c r="F213" s="22" t="s">
        <v>1578</v>
      </c>
      <c r="G213" s="22" t="s">
        <v>1747</v>
      </c>
      <c r="H213" s="22" t="s">
        <v>1790</v>
      </c>
      <c r="I213" s="22" t="s">
        <v>2122</v>
      </c>
      <c r="J213" s="22" t="s">
        <v>1739</v>
      </c>
      <c r="K213" s="22" t="s">
        <v>2323</v>
      </c>
      <c r="L213" s="22" t="s">
        <v>2426</v>
      </c>
      <c r="M213" s="22" t="s">
        <v>2536</v>
      </c>
    </row>
    <row r="214" spans="2:13" x14ac:dyDescent="0.25">
      <c r="B214" s="18" t="s">
        <v>958</v>
      </c>
      <c r="C214" s="19">
        <v>884</v>
      </c>
      <c r="D214" s="22" t="s">
        <v>1210</v>
      </c>
      <c r="E214" s="22" t="s">
        <v>1393</v>
      </c>
      <c r="F214" s="22" t="s">
        <v>1579</v>
      </c>
      <c r="G214" s="22" t="s">
        <v>1748</v>
      </c>
      <c r="H214" s="22" t="s">
        <v>1924</v>
      </c>
      <c r="I214" s="22" t="s">
        <v>2123</v>
      </c>
      <c r="J214" s="22" t="s">
        <v>2249</v>
      </c>
      <c r="K214" s="22" t="s">
        <v>2280</v>
      </c>
      <c r="L214" s="22" t="s">
        <v>2427</v>
      </c>
      <c r="M214" s="22" t="s">
        <v>2537</v>
      </c>
    </row>
    <row r="215" spans="2:13" x14ac:dyDescent="0.25">
      <c r="B215" s="18" t="s">
        <v>959</v>
      </c>
      <c r="C215" s="19">
        <v>386</v>
      </c>
      <c r="D215" s="22" t="s">
        <v>1211</v>
      </c>
      <c r="E215" s="22" t="s">
        <v>1394</v>
      </c>
      <c r="F215" s="22" t="s">
        <v>1580</v>
      </c>
      <c r="G215" s="22" t="s">
        <v>1749</v>
      </c>
      <c r="H215" s="22" t="s">
        <v>1862</v>
      </c>
      <c r="I215" s="22" t="s">
        <v>2124</v>
      </c>
      <c r="J215" s="22" t="s">
        <v>2250</v>
      </c>
      <c r="K215" s="22" t="s">
        <v>2216</v>
      </c>
      <c r="L215" s="22" t="s">
        <v>1627</v>
      </c>
      <c r="M215" s="22" t="s">
        <v>2538</v>
      </c>
    </row>
    <row r="216" spans="2:13" x14ac:dyDescent="0.25">
      <c r="B216" s="18" t="s">
        <v>960</v>
      </c>
      <c r="C216" s="19">
        <v>725</v>
      </c>
      <c r="D216" s="22" t="s">
        <v>1212</v>
      </c>
      <c r="E216" s="22" t="s">
        <v>1395</v>
      </c>
      <c r="F216" s="22" t="s">
        <v>1581</v>
      </c>
      <c r="G216" s="22" t="s">
        <v>1631</v>
      </c>
      <c r="H216" s="22" t="s">
        <v>1925</v>
      </c>
      <c r="I216" s="22" t="s">
        <v>2125</v>
      </c>
      <c r="J216" s="22" t="s">
        <v>2162</v>
      </c>
      <c r="K216" s="22" t="s">
        <v>2324</v>
      </c>
      <c r="L216" s="22" t="s">
        <v>1670</v>
      </c>
      <c r="M216" s="22" t="s">
        <v>2539</v>
      </c>
    </row>
    <row r="217" spans="2:13" x14ac:dyDescent="0.25">
      <c r="B217" s="20" t="s">
        <v>961</v>
      </c>
      <c r="C217" s="21">
        <v>4481</v>
      </c>
      <c r="D217" s="23" t="s">
        <v>1213</v>
      </c>
      <c r="E217" s="23" t="s">
        <v>1396</v>
      </c>
      <c r="F217" s="23" t="s">
        <v>1582</v>
      </c>
      <c r="G217" s="23" t="s">
        <v>1750</v>
      </c>
      <c r="H217" s="23" t="s">
        <v>1926</v>
      </c>
      <c r="I217" s="23" t="s">
        <v>2126</v>
      </c>
      <c r="J217" s="23" t="s">
        <v>2251</v>
      </c>
      <c r="K217" s="23" t="s">
        <v>2325</v>
      </c>
      <c r="L217" s="23" t="s">
        <v>1596</v>
      </c>
      <c r="M217" s="23" t="s">
        <v>2540</v>
      </c>
    </row>
    <row r="219" spans="2:13" ht="26.4" customHeight="1" x14ac:dyDescent="0.25">
      <c r="B219" s="48" t="s">
        <v>1019</v>
      </c>
      <c r="C219" s="49"/>
      <c r="D219" s="49"/>
      <c r="E219" s="49"/>
      <c r="F219" s="49"/>
      <c r="G219" s="49"/>
      <c r="H219" s="49"/>
      <c r="I219" s="49"/>
      <c r="J219" s="49"/>
      <c r="K219" s="49"/>
      <c r="L219" s="49"/>
      <c r="M219" s="49"/>
    </row>
  </sheetData>
  <mergeCells count="5">
    <mergeCell ref="B4:B5"/>
    <mergeCell ref="C4:C5"/>
    <mergeCell ref="D4:H4"/>
    <mergeCell ref="I4:M4"/>
    <mergeCell ref="B219:M219"/>
  </mergeCells>
  <pageMargins left="0.7" right="0.7" top="0.75" bottom="0.75" header="0.3" footer="0.3"/>
  <pageSetup paperSize="9" scale="50" fitToWidth="0" fitToHeight="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C6ECAE"/>
  </sheetPr>
  <dimension ref="B1"/>
  <sheetViews>
    <sheetView showGridLines="0" workbookViewId="0"/>
  </sheetViews>
  <sheetFormatPr baseColWidth="10" defaultRowHeight="13.2" x14ac:dyDescent="0.25"/>
  <cols>
    <col min="1" max="1" width="2.5546875" customWidth="1"/>
  </cols>
  <sheetData>
    <row r="1" spans="2:2" ht="17.399999999999999" x14ac:dyDescent="0.3">
      <c r="B1" s="3" t="s">
        <v>43</v>
      </c>
    </row>
  </sheetData>
  <pageMargins left="0.7" right="0.7" top="0.75" bottom="0.75" header="0.3" footer="0.3"/>
  <pageSetup paperSize="9" scale="50" fitToWidth="0" fitToHeight="0" orientation="landscape"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808080"/>
  </sheetPr>
  <dimension ref="B1:B76"/>
  <sheetViews>
    <sheetView showGridLines="0" workbookViewId="0"/>
  </sheetViews>
  <sheetFormatPr baseColWidth="10" defaultRowHeight="13.2" x14ac:dyDescent="0.25"/>
  <cols>
    <col min="1" max="1" width="2.5546875" customWidth="1"/>
    <col min="2" max="2" width="100.6640625" customWidth="1"/>
  </cols>
  <sheetData>
    <row r="1" spans="2:2" ht="17.399999999999999" x14ac:dyDescent="0.3">
      <c r="B1" s="3" t="s">
        <v>45</v>
      </c>
    </row>
    <row r="4" spans="2:2" x14ac:dyDescent="0.25">
      <c r="B4" s="39" t="s">
        <v>2541</v>
      </c>
    </row>
    <row r="5" spans="2:2" ht="52.8" x14ac:dyDescent="0.25">
      <c r="B5" s="33" t="s">
        <v>2542</v>
      </c>
    </row>
    <row r="6" spans="2:2" x14ac:dyDescent="0.25">
      <c r="B6" s="33" t="s">
        <v>8</v>
      </c>
    </row>
    <row r="7" spans="2:2" ht="92.4" x14ac:dyDescent="0.25">
      <c r="B7" s="33" t="s">
        <v>2543</v>
      </c>
    </row>
    <row r="8" spans="2:2" x14ac:dyDescent="0.25">
      <c r="B8" s="33" t="s">
        <v>8</v>
      </c>
    </row>
    <row r="9" spans="2:2" ht="92.4" x14ac:dyDescent="0.25">
      <c r="B9" s="33" t="s">
        <v>2544</v>
      </c>
    </row>
    <row r="10" spans="2:2" x14ac:dyDescent="0.25">
      <c r="B10" s="33" t="s">
        <v>8</v>
      </c>
    </row>
    <row r="11" spans="2:2" x14ac:dyDescent="0.25">
      <c r="B11" s="39" t="s">
        <v>2545</v>
      </c>
    </row>
    <row r="12" spans="2:2" ht="66" x14ac:dyDescent="0.25">
      <c r="B12" s="33" t="s">
        <v>2546</v>
      </c>
    </row>
    <row r="13" spans="2:2" x14ac:dyDescent="0.25">
      <c r="B13" s="33" t="s">
        <v>8</v>
      </c>
    </row>
    <row r="14" spans="2:2" ht="52.8" x14ac:dyDescent="0.25">
      <c r="B14" s="33" t="s">
        <v>2547</v>
      </c>
    </row>
    <row r="15" spans="2:2" x14ac:dyDescent="0.25">
      <c r="B15" s="33" t="s">
        <v>8</v>
      </c>
    </row>
    <row r="16" spans="2:2" x14ac:dyDescent="0.25">
      <c r="B16" s="39" t="s">
        <v>2548</v>
      </c>
    </row>
    <row r="17" spans="2:2" x14ac:dyDescent="0.25">
      <c r="B17" s="33" t="s">
        <v>2549</v>
      </c>
    </row>
    <row r="18" spans="2:2" x14ac:dyDescent="0.25">
      <c r="B18" s="37" t="s">
        <v>2550</v>
      </c>
    </row>
    <row r="19" spans="2:2" x14ac:dyDescent="0.25">
      <c r="B19" s="34" t="s">
        <v>2551</v>
      </c>
    </row>
    <row r="20" spans="2:2" x14ac:dyDescent="0.25">
      <c r="B20" s="34" t="s">
        <v>2552</v>
      </c>
    </row>
    <row r="21" spans="2:2" x14ac:dyDescent="0.25">
      <c r="B21" s="34" t="s">
        <v>2553</v>
      </c>
    </row>
    <row r="22" spans="2:2" x14ac:dyDescent="0.25">
      <c r="B22" s="34" t="s">
        <v>2554</v>
      </c>
    </row>
    <row r="23" spans="2:2" x14ac:dyDescent="0.25">
      <c r="B23" s="35" t="s">
        <v>2555</v>
      </c>
    </row>
    <row r="24" spans="2:2" x14ac:dyDescent="0.25">
      <c r="B24" s="34" t="s">
        <v>2556</v>
      </c>
    </row>
    <row r="25" spans="2:2" x14ac:dyDescent="0.25">
      <c r="B25" s="34" t="s">
        <v>2557</v>
      </c>
    </row>
    <row r="26" spans="2:2" x14ac:dyDescent="0.25">
      <c r="B26" s="36" t="s">
        <v>2558</v>
      </c>
    </row>
    <row r="27" spans="2:2" x14ac:dyDescent="0.25">
      <c r="B27" s="38" t="s">
        <v>2559</v>
      </c>
    </row>
    <row r="28" spans="2:2" x14ac:dyDescent="0.25">
      <c r="B28" s="33" t="s">
        <v>8</v>
      </c>
    </row>
    <row r="29" spans="2:2" x14ac:dyDescent="0.25">
      <c r="B29" s="37" t="s">
        <v>2560</v>
      </c>
    </row>
    <row r="30" spans="2:2" x14ac:dyDescent="0.25">
      <c r="B30" s="34" t="s">
        <v>2561</v>
      </c>
    </row>
    <row r="31" spans="2:2" x14ac:dyDescent="0.25">
      <c r="B31" s="34" t="s">
        <v>2562</v>
      </c>
    </row>
    <row r="32" spans="2:2" x14ac:dyDescent="0.25">
      <c r="B32" s="34" t="s">
        <v>2563</v>
      </c>
    </row>
    <row r="33" spans="2:2" x14ac:dyDescent="0.25">
      <c r="B33" s="38" t="s">
        <v>2564</v>
      </c>
    </row>
    <row r="34" spans="2:2" x14ac:dyDescent="0.25">
      <c r="B34" s="33" t="s">
        <v>8</v>
      </c>
    </row>
    <row r="35" spans="2:2" x14ac:dyDescent="0.25">
      <c r="B35" s="37" t="s">
        <v>2565</v>
      </c>
    </row>
    <row r="36" spans="2:2" x14ac:dyDescent="0.25">
      <c r="B36" s="34" t="s">
        <v>2566</v>
      </c>
    </row>
    <row r="37" spans="2:2" x14ac:dyDescent="0.25">
      <c r="B37" s="34" t="s">
        <v>2567</v>
      </c>
    </row>
    <row r="38" spans="2:2" x14ac:dyDescent="0.25">
      <c r="B38" s="34" t="s">
        <v>2568</v>
      </c>
    </row>
    <row r="39" spans="2:2" x14ac:dyDescent="0.25">
      <c r="B39" s="34" t="s">
        <v>2569</v>
      </c>
    </row>
    <row r="40" spans="2:2" x14ac:dyDescent="0.25">
      <c r="B40" s="36" t="s">
        <v>2570</v>
      </c>
    </row>
    <row r="41" spans="2:2" x14ac:dyDescent="0.25">
      <c r="B41" s="36" t="s">
        <v>2571</v>
      </c>
    </row>
    <row r="42" spans="2:2" x14ac:dyDescent="0.25">
      <c r="B42" s="38" t="s">
        <v>2572</v>
      </c>
    </row>
    <row r="43" spans="2:2" x14ac:dyDescent="0.25">
      <c r="B43" s="33" t="s">
        <v>8</v>
      </c>
    </row>
    <row r="44" spans="2:2" x14ac:dyDescent="0.25">
      <c r="B44" s="37" t="s">
        <v>2573</v>
      </c>
    </row>
    <row r="45" spans="2:2" x14ac:dyDescent="0.25">
      <c r="B45" s="34" t="s">
        <v>2574</v>
      </c>
    </row>
    <row r="46" spans="2:2" x14ac:dyDescent="0.25">
      <c r="B46" s="36" t="s">
        <v>2575</v>
      </c>
    </row>
    <row r="47" spans="2:2" x14ac:dyDescent="0.25">
      <c r="B47" s="34" t="s">
        <v>2576</v>
      </c>
    </row>
    <row r="48" spans="2:2" x14ac:dyDescent="0.25">
      <c r="B48" s="38" t="s">
        <v>2577</v>
      </c>
    </row>
    <row r="49" spans="2:2" x14ac:dyDescent="0.25">
      <c r="B49" s="33" t="s">
        <v>8</v>
      </c>
    </row>
    <row r="50" spans="2:2" x14ac:dyDescent="0.25">
      <c r="B50" s="37" t="s">
        <v>2578</v>
      </c>
    </row>
    <row r="51" spans="2:2" x14ac:dyDescent="0.25">
      <c r="B51" s="34" t="s">
        <v>2579</v>
      </c>
    </row>
    <row r="52" spans="2:2" x14ac:dyDescent="0.25">
      <c r="B52" s="36" t="s">
        <v>2580</v>
      </c>
    </row>
    <row r="53" spans="2:2" x14ac:dyDescent="0.25">
      <c r="B53" s="40" t="s">
        <v>2581</v>
      </c>
    </row>
    <row r="54" spans="2:2" x14ac:dyDescent="0.25">
      <c r="B54" s="33" t="s">
        <v>8</v>
      </c>
    </row>
    <row r="55" spans="2:2" x14ac:dyDescent="0.25">
      <c r="B55" s="33" t="s">
        <v>2582</v>
      </c>
    </row>
    <row r="56" spans="2:2" x14ac:dyDescent="0.25">
      <c r="B56" s="37" t="s">
        <v>2583</v>
      </c>
    </row>
    <row r="57" spans="2:2" x14ac:dyDescent="0.25">
      <c r="B57" s="34" t="s">
        <v>2584</v>
      </c>
    </row>
    <row r="58" spans="2:2" x14ac:dyDescent="0.25">
      <c r="B58" s="34" t="s">
        <v>2585</v>
      </c>
    </row>
    <row r="59" spans="2:2" x14ac:dyDescent="0.25">
      <c r="B59" s="34" t="s">
        <v>2586</v>
      </c>
    </row>
    <row r="60" spans="2:2" x14ac:dyDescent="0.25">
      <c r="B60" s="34" t="s">
        <v>2587</v>
      </c>
    </row>
    <row r="61" spans="2:2" x14ac:dyDescent="0.25">
      <c r="B61" s="38" t="s">
        <v>2588</v>
      </c>
    </row>
    <row r="62" spans="2:2" x14ac:dyDescent="0.25">
      <c r="B62" s="33" t="s">
        <v>8</v>
      </c>
    </row>
    <row r="63" spans="2:2" x14ac:dyDescent="0.25">
      <c r="B63" s="37" t="s">
        <v>2589</v>
      </c>
    </row>
    <row r="64" spans="2:2" x14ac:dyDescent="0.25">
      <c r="B64" s="34" t="s">
        <v>2590</v>
      </c>
    </row>
    <row r="65" spans="2:2" x14ac:dyDescent="0.25">
      <c r="B65" s="38" t="s">
        <v>2591</v>
      </c>
    </row>
    <row r="66" spans="2:2" x14ac:dyDescent="0.25">
      <c r="B66" s="33" t="s">
        <v>8</v>
      </c>
    </row>
    <row r="67" spans="2:2" x14ac:dyDescent="0.25">
      <c r="B67" s="37" t="s">
        <v>2592</v>
      </c>
    </row>
    <row r="68" spans="2:2" x14ac:dyDescent="0.25">
      <c r="B68" s="34" t="s">
        <v>2593</v>
      </c>
    </row>
    <row r="69" spans="2:2" x14ac:dyDescent="0.25">
      <c r="B69" s="34" t="s">
        <v>2594</v>
      </c>
    </row>
    <row r="70" spans="2:2" x14ac:dyDescent="0.25">
      <c r="B70" s="38" t="s">
        <v>2595</v>
      </c>
    </row>
    <row r="71" spans="2:2" x14ac:dyDescent="0.25">
      <c r="B71" s="33" t="s">
        <v>8</v>
      </c>
    </row>
    <row r="72" spans="2:2" x14ac:dyDescent="0.25">
      <c r="B72" s="37" t="s">
        <v>2596</v>
      </c>
    </row>
    <row r="73" spans="2:2" x14ac:dyDescent="0.25">
      <c r="B73" s="34" t="s">
        <v>2597</v>
      </c>
    </row>
    <row r="74" spans="2:2" x14ac:dyDescent="0.25">
      <c r="B74" s="40" t="s">
        <v>2598</v>
      </c>
    </row>
    <row r="75" spans="2:2" x14ac:dyDescent="0.25">
      <c r="B75" s="33" t="s">
        <v>8</v>
      </c>
    </row>
    <row r="76" spans="2:2" ht="39.6" x14ac:dyDescent="0.25">
      <c r="B76" s="33" t="s">
        <v>2599</v>
      </c>
    </row>
  </sheetData>
  <pageMargins left="0.7" right="0.7" top="0.75" bottom="0.75" header="0.3" footer="0.3"/>
  <pageSetup paperSize="9" scale="50" fitToWidth="0" fitToHeight="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808080"/>
  </sheetPr>
  <dimension ref="B1:B40"/>
  <sheetViews>
    <sheetView showGridLines="0" workbookViewId="0"/>
  </sheetViews>
  <sheetFormatPr baseColWidth="10" defaultRowHeight="13.2" x14ac:dyDescent="0.25"/>
  <cols>
    <col min="1" max="1" width="2.5546875" customWidth="1"/>
    <col min="2" max="2" width="100.6640625" customWidth="1"/>
  </cols>
  <sheetData>
    <row r="1" spans="2:2" ht="17.399999999999999" x14ac:dyDescent="0.3">
      <c r="B1" s="3" t="s">
        <v>46</v>
      </c>
    </row>
    <row r="4" spans="2:2" x14ac:dyDescent="0.25">
      <c r="B4" s="41" t="s">
        <v>2600</v>
      </c>
    </row>
    <row r="5" spans="2:2" x14ac:dyDescent="0.25">
      <c r="B5" s="33" t="s">
        <v>8</v>
      </c>
    </row>
    <row r="6" spans="2:2" ht="39.6" x14ac:dyDescent="0.25">
      <c r="B6" s="33" t="s">
        <v>2601</v>
      </c>
    </row>
    <row r="7" spans="2:2" x14ac:dyDescent="0.25">
      <c r="B7" s="33" t="s">
        <v>8</v>
      </c>
    </row>
    <row r="8" spans="2:2" x14ac:dyDescent="0.25">
      <c r="B8" s="42" t="s">
        <v>2602</v>
      </c>
    </row>
    <row r="9" spans="2:2" ht="39.6" x14ac:dyDescent="0.25">
      <c r="B9" s="33" t="s">
        <v>2603</v>
      </c>
    </row>
    <row r="10" spans="2:2" x14ac:dyDescent="0.25">
      <c r="B10" s="33" t="s">
        <v>8</v>
      </c>
    </row>
    <row r="11" spans="2:2" x14ac:dyDescent="0.25">
      <c r="B11" s="42" t="s">
        <v>2604</v>
      </c>
    </row>
    <row r="12" spans="2:2" x14ac:dyDescent="0.25">
      <c r="B12" s="33" t="s">
        <v>2605</v>
      </c>
    </row>
    <row r="13" spans="2:2" x14ac:dyDescent="0.25">
      <c r="B13" s="33" t="s">
        <v>8</v>
      </c>
    </row>
    <row r="14" spans="2:2" x14ac:dyDescent="0.25">
      <c r="B14" s="42" t="s">
        <v>2606</v>
      </c>
    </row>
    <row r="15" spans="2:2" ht="39.6" x14ac:dyDescent="0.25">
      <c r="B15" s="33" t="s">
        <v>2607</v>
      </c>
    </row>
    <row r="16" spans="2:2" x14ac:dyDescent="0.25">
      <c r="B16" s="33" t="s">
        <v>2608</v>
      </c>
    </row>
    <row r="17" spans="2:2" ht="26.4" x14ac:dyDescent="0.25">
      <c r="B17" s="33" t="s">
        <v>2609</v>
      </c>
    </row>
    <row r="18" spans="2:2" x14ac:dyDescent="0.25">
      <c r="B18" s="33" t="s">
        <v>8</v>
      </c>
    </row>
    <row r="19" spans="2:2" x14ac:dyDescent="0.25">
      <c r="B19" s="42" t="s">
        <v>2610</v>
      </c>
    </row>
    <row r="20" spans="2:2" ht="26.4" x14ac:dyDescent="0.25">
      <c r="B20" s="33" t="s">
        <v>2611</v>
      </c>
    </row>
    <row r="21" spans="2:2" x14ac:dyDescent="0.25">
      <c r="B21" s="33" t="s">
        <v>2612</v>
      </c>
    </row>
    <row r="22" spans="2:2" x14ac:dyDescent="0.25">
      <c r="B22" s="33" t="s">
        <v>8</v>
      </c>
    </row>
    <row r="23" spans="2:2" x14ac:dyDescent="0.25">
      <c r="B23" s="42" t="s">
        <v>2613</v>
      </c>
    </row>
    <row r="24" spans="2:2" x14ac:dyDescent="0.25">
      <c r="B24" s="33" t="s">
        <v>2614</v>
      </c>
    </row>
    <row r="25" spans="2:2" ht="26.4" x14ac:dyDescent="0.25">
      <c r="B25" s="33" t="s">
        <v>2615</v>
      </c>
    </row>
    <row r="26" spans="2:2" x14ac:dyDescent="0.25">
      <c r="B26" s="33" t="s">
        <v>8</v>
      </c>
    </row>
    <row r="27" spans="2:2" x14ac:dyDescent="0.25">
      <c r="B27" s="42" t="s">
        <v>2616</v>
      </c>
    </row>
    <row r="28" spans="2:2" ht="26.4" x14ac:dyDescent="0.25">
      <c r="B28" s="33" t="s">
        <v>2617</v>
      </c>
    </row>
    <row r="29" spans="2:2" x14ac:dyDescent="0.25">
      <c r="B29" s="33" t="s">
        <v>8</v>
      </c>
    </row>
    <row r="30" spans="2:2" x14ac:dyDescent="0.25">
      <c r="B30" s="42" t="s">
        <v>2618</v>
      </c>
    </row>
    <row r="31" spans="2:2" x14ac:dyDescent="0.25">
      <c r="B31" s="33" t="s">
        <v>2619</v>
      </c>
    </row>
    <row r="32" spans="2:2" ht="26.4" x14ac:dyDescent="0.25">
      <c r="B32" s="33" t="s">
        <v>2620</v>
      </c>
    </row>
    <row r="33" spans="2:2" x14ac:dyDescent="0.25">
      <c r="B33" s="33" t="s">
        <v>2621</v>
      </c>
    </row>
    <row r="34" spans="2:2" x14ac:dyDescent="0.25">
      <c r="B34" s="33" t="s">
        <v>2622</v>
      </c>
    </row>
    <row r="35" spans="2:2" x14ac:dyDescent="0.25">
      <c r="B35" s="33" t="s">
        <v>2623</v>
      </c>
    </row>
    <row r="36" spans="2:2" x14ac:dyDescent="0.25">
      <c r="B36" s="33" t="s">
        <v>8</v>
      </c>
    </row>
    <row r="37" spans="2:2" x14ac:dyDescent="0.25">
      <c r="B37" s="42" t="s">
        <v>2624</v>
      </c>
    </row>
    <row r="38" spans="2:2" x14ac:dyDescent="0.25">
      <c r="B38" s="33" t="s">
        <v>2625</v>
      </c>
    </row>
    <row r="39" spans="2:2" ht="26.4" x14ac:dyDescent="0.25">
      <c r="B39" s="33" t="s">
        <v>2626</v>
      </c>
    </row>
    <row r="40" spans="2:2" ht="26.4" x14ac:dyDescent="0.25">
      <c r="B40" s="33" t="s">
        <v>2627</v>
      </c>
    </row>
  </sheetData>
  <pageMargins left="0.7" right="0.7" top="0.75" bottom="0.75" header="0.3" footer="0.3"/>
  <pageSetup paperSize="9" scale="50" fitToWidth="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D4FF"/>
  </sheetPr>
  <dimension ref="B1:L24"/>
  <sheetViews>
    <sheetView showGridLines="0" workbookViewId="0"/>
  </sheetViews>
  <sheetFormatPr baseColWidth="10" defaultRowHeight="13.2" x14ac:dyDescent="0.25"/>
  <cols>
    <col min="1" max="1" width="2.5546875" customWidth="1"/>
    <col min="2" max="2" width="17" customWidth="1"/>
    <col min="3" max="12" width="11.109375" customWidth="1"/>
  </cols>
  <sheetData>
    <row r="1" spans="2:12" ht="17.399999999999999" x14ac:dyDescent="0.3">
      <c r="B1" s="3" t="s">
        <v>9</v>
      </c>
    </row>
    <row r="4" spans="2:12" ht="21" customHeight="1" x14ac:dyDescent="0.25">
      <c r="B4" s="50" t="s">
        <v>108</v>
      </c>
      <c r="C4" s="44" t="s">
        <v>109</v>
      </c>
      <c r="D4" s="44" t="s">
        <v>109</v>
      </c>
      <c r="E4" s="44" t="s">
        <v>110</v>
      </c>
      <c r="F4" s="44" t="s">
        <v>110</v>
      </c>
      <c r="G4" s="44" t="s">
        <v>111</v>
      </c>
      <c r="H4" s="44" t="s">
        <v>111</v>
      </c>
      <c r="I4" s="44" t="s">
        <v>112</v>
      </c>
      <c r="J4" s="44" t="s">
        <v>112</v>
      </c>
      <c r="K4" s="44" t="s">
        <v>113</v>
      </c>
      <c r="L4" s="44" t="s">
        <v>113</v>
      </c>
    </row>
    <row r="5" spans="2:12" ht="27.9" customHeight="1" x14ac:dyDescent="0.25">
      <c r="B5" s="50" t="s">
        <v>108</v>
      </c>
      <c r="C5" s="17" t="s">
        <v>114</v>
      </c>
      <c r="D5" s="17" t="s">
        <v>115</v>
      </c>
      <c r="E5" s="17" t="s">
        <v>116</v>
      </c>
      <c r="F5" s="17" t="s">
        <v>115</v>
      </c>
      <c r="G5" s="17" t="s">
        <v>116</v>
      </c>
      <c r="H5" s="17" t="s">
        <v>115</v>
      </c>
      <c r="I5" s="17" t="s">
        <v>116</v>
      </c>
      <c r="J5" s="17" t="s">
        <v>115</v>
      </c>
      <c r="K5" s="17" t="s">
        <v>116</v>
      </c>
      <c r="L5" s="17" t="s">
        <v>115</v>
      </c>
    </row>
    <row r="6" spans="2:12" x14ac:dyDescent="0.25">
      <c r="B6" s="18">
        <v>0</v>
      </c>
      <c r="C6" s="19">
        <v>19081.9614668537</v>
      </c>
      <c r="D6" s="22" t="s">
        <v>129</v>
      </c>
      <c r="E6" s="19">
        <v>156682.34400000001</v>
      </c>
      <c r="F6" s="22" t="s">
        <v>142</v>
      </c>
      <c r="G6" s="19">
        <v>0</v>
      </c>
      <c r="H6" s="22" t="s">
        <v>153</v>
      </c>
      <c r="I6" s="19">
        <v>2462874.236</v>
      </c>
      <c r="J6" s="22" t="s">
        <v>154</v>
      </c>
      <c r="K6" s="19">
        <v>1621140.3219999999</v>
      </c>
      <c r="L6" s="22" t="s">
        <v>154</v>
      </c>
    </row>
    <row r="7" spans="2:12" x14ac:dyDescent="0.25">
      <c r="B7" s="18" t="s">
        <v>117</v>
      </c>
      <c r="C7" s="19">
        <v>20221.675709404</v>
      </c>
      <c r="D7" s="22" t="s">
        <v>130</v>
      </c>
      <c r="E7" s="19">
        <v>276081.72700000001</v>
      </c>
      <c r="F7" s="22" t="s">
        <v>143</v>
      </c>
      <c r="G7" s="19">
        <v>101132.211</v>
      </c>
      <c r="H7" s="22" t="s">
        <v>142</v>
      </c>
      <c r="I7" s="19">
        <v>1461009.9129999999</v>
      </c>
      <c r="J7" s="22" t="s">
        <v>163</v>
      </c>
      <c r="K7" s="19">
        <v>990140.39</v>
      </c>
      <c r="L7" s="22" t="s">
        <v>163</v>
      </c>
    </row>
    <row r="8" spans="2:12" x14ac:dyDescent="0.25">
      <c r="B8" s="18" t="s">
        <v>118</v>
      </c>
      <c r="C8" s="19">
        <v>21976.214602223499</v>
      </c>
      <c r="D8" s="22" t="s">
        <v>131</v>
      </c>
      <c r="E8" s="19">
        <v>538413.10499999998</v>
      </c>
      <c r="F8" s="22" t="s">
        <v>144</v>
      </c>
      <c r="G8" s="19">
        <v>337028.141</v>
      </c>
      <c r="H8" s="22" t="s">
        <v>154</v>
      </c>
      <c r="I8" s="19">
        <v>2775574.111</v>
      </c>
      <c r="J8" s="22" t="s">
        <v>138</v>
      </c>
      <c r="K8" s="19">
        <v>2029061.0730000001</v>
      </c>
      <c r="L8" s="22" t="s">
        <v>144</v>
      </c>
    </row>
    <row r="9" spans="2:12" x14ac:dyDescent="0.25">
      <c r="B9" s="18" t="s">
        <v>119</v>
      </c>
      <c r="C9" s="19">
        <v>28413.089606649399</v>
      </c>
      <c r="D9" s="22" t="s">
        <v>132</v>
      </c>
      <c r="E9" s="19">
        <v>994999.43700000003</v>
      </c>
      <c r="F9" s="22" t="s">
        <v>145</v>
      </c>
      <c r="G9" s="19">
        <v>712861.40399999998</v>
      </c>
      <c r="H9" s="22" t="s">
        <v>155</v>
      </c>
      <c r="I9" s="19">
        <v>5429246.5580000002</v>
      </c>
      <c r="J9" s="22" t="s">
        <v>155</v>
      </c>
      <c r="K9" s="19">
        <v>3988949.432</v>
      </c>
      <c r="L9" s="22" t="s">
        <v>171</v>
      </c>
    </row>
    <row r="10" spans="2:12" x14ac:dyDescent="0.25">
      <c r="B10" s="18" t="s">
        <v>120</v>
      </c>
      <c r="C10" s="19">
        <v>82546.7467610936</v>
      </c>
      <c r="D10" s="22" t="s">
        <v>133</v>
      </c>
      <c r="E10" s="19">
        <v>4403685.16</v>
      </c>
      <c r="F10" s="22" t="s">
        <v>146</v>
      </c>
      <c r="G10" s="19">
        <v>3366879.1409999998</v>
      </c>
      <c r="H10" s="22" t="s">
        <v>156</v>
      </c>
      <c r="I10" s="19">
        <v>19963939.164999999</v>
      </c>
      <c r="J10" s="22" t="s">
        <v>164</v>
      </c>
      <c r="K10" s="19">
        <v>13846478.919</v>
      </c>
      <c r="L10" s="22" t="s">
        <v>172</v>
      </c>
    </row>
    <row r="11" spans="2:12" x14ac:dyDescent="0.25">
      <c r="B11" s="18" t="s">
        <v>121</v>
      </c>
      <c r="C11" s="19">
        <v>96585.494442673895</v>
      </c>
      <c r="D11" s="22" t="s">
        <v>134</v>
      </c>
      <c r="E11" s="19">
        <v>7485626.057</v>
      </c>
      <c r="F11" s="22" t="s">
        <v>147</v>
      </c>
      <c r="G11" s="19">
        <v>5940928.5659999996</v>
      </c>
      <c r="H11" s="22" t="s">
        <v>157</v>
      </c>
      <c r="I11" s="19">
        <v>34482100.748000003</v>
      </c>
      <c r="J11" s="22" t="s">
        <v>165</v>
      </c>
      <c r="K11" s="19">
        <v>21760449.022</v>
      </c>
      <c r="L11" s="22" t="s">
        <v>173</v>
      </c>
    </row>
    <row r="12" spans="2:12" x14ac:dyDescent="0.25">
      <c r="B12" s="18" t="s">
        <v>122</v>
      </c>
      <c r="C12" s="19">
        <v>58766.588088900899</v>
      </c>
      <c r="D12" s="22" t="s">
        <v>135</v>
      </c>
      <c r="E12" s="19">
        <v>6396290.4239999996</v>
      </c>
      <c r="F12" s="22" t="s">
        <v>148</v>
      </c>
      <c r="G12" s="19">
        <v>5083213.5839999998</v>
      </c>
      <c r="H12" s="22" t="s">
        <v>158</v>
      </c>
      <c r="I12" s="19">
        <v>32817843.897999998</v>
      </c>
      <c r="J12" s="22" t="s">
        <v>166</v>
      </c>
      <c r="K12" s="19">
        <v>18381289.210000001</v>
      </c>
      <c r="L12" s="22" t="s">
        <v>174</v>
      </c>
    </row>
    <row r="13" spans="2:12" x14ac:dyDescent="0.25">
      <c r="B13" s="18" t="s">
        <v>123</v>
      </c>
      <c r="C13" s="19">
        <v>51565.100849645904</v>
      </c>
      <c r="D13" s="22" t="s">
        <v>136</v>
      </c>
      <c r="E13" s="19">
        <v>7737439.7759999996</v>
      </c>
      <c r="F13" s="22" t="s">
        <v>149</v>
      </c>
      <c r="G13" s="19">
        <v>6173705.5470000003</v>
      </c>
      <c r="H13" s="22" t="s">
        <v>159</v>
      </c>
      <c r="I13" s="19">
        <v>44563217.880000003</v>
      </c>
      <c r="J13" s="22" t="s">
        <v>147</v>
      </c>
      <c r="K13" s="19">
        <v>23870397.190000001</v>
      </c>
      <c r="L13" s="22" t="s">
        <v>158</v>
      </c>
    </row>
    <row r="14" spans="2:12" x14ac:dyDescent="0.25">
      <c r="B14" s="18" t="s">
        <v>124</v>
      </c>
      <c r="C14" s="19">
        <v>21068.497069844801</v>
      </c>
      <c r="D14" s="22" t="s">
        <v>137</v>
      </c>
      <c r="E14" s="19">
        <v>4765456.9809999997</v>
      </c>
      <c r="F14" s="22" t="s">
        <v>150</v>
      </c>
      <c r="G14" s="19">
        <v>3876183.824</v>
      </c>
      <c r="H14" s="22" t="s">
        <v>160</v>
      </c>
      <c r="I14" s="19">
        <v>33241366.155999999</v>
      </c>
      <c r="J14" s="22" t="s">
        <v>167</v>
      </c>
      <c r="K14" s="19">
        <v>19034991.333000001</v>
      </c>
      <c r="L14" s="22" t="s">
        <v>175</v>
      </c>
    </row>
    <row r="15" spans="2:12" x14ac:dyDescent="0.25">
      <c r="B15" s="18" t="s">
        <v>125</v>
      </c>
      <c r="C15" s="19">
        <v>5358.3830275558303</v>
      </c>
      <c r="D15" s="22" t="s">
        <v>138</v>
      </c>
      <c r="E15" s="19">
        <v>2084909.352</v>
      </c>
      <c r="F15" s="22" t="s">
        <v>151</v>
      </c>
      <c r="G15" s="19">
        <v>1740340.17</v>
      </c>
      <c r="H15" s="22" t="s">
        <v>161</v>
      </c>
      <c r="I15" s="19">
        <v>19244349.182999998</v>
      </c>
      <c r="J15" s="22" t="s">
        <v>168</v>
      </c>
      <c r="K15" s="19">
        <v>12816221.237</v>
      </c>
      <c r="L15" s="22" t="s">
        <v>176</v>
      </c>
    </row>
    <row r="16" spans="2:12" x14ac:dyDescent="0.25">
      <c r="B16" s="18" t="s">
        <v>126</v>
      </c>
      <c r="C16" s="19">
        <v>910.62733604531695</v>
      </c>
      <c r="D16" s="22" t="s">
        <v>139</v>
      </c>
      <c r="E16" s="19">
        <v>678194.01599999995</v>
      </c>
      <c r="F16" s="22" t="s">
        <v>152</v>
      </c>
      <c r="G16" s="19">
        <v>590154.51899999997</v>
      </c>
      <c r="H16" s="22" t="s">
        <v>162</v>
      </c>
      <c r="I16" s="19">
        <v>8691703.5289999992</v>
      </c>
      <c r="J16" s="22" t="s">
        <v>169</v>
      </c>
      <c r="K16" s="19">
        <v>6754129.1090000002</v>
      </c>
      <c r="L16" s="22" t="s">
        <v>177</v>
      </c>
    </row>
    <row r="17" spans="2:12" x14ac:dyDescent="0.25">
      <c r="B17" s="18" t="s">
        <v>127</v>
      </c>
      <c r="C17" s="19">
        <v>218.61106090605699</v>
      </c>
      <c r="D17" s="22" t="s">
        <v>140</v>
      </c>
      <c r="E17" s="19">
        <v>458980.90700000001</v>
      </c>
      <c r="F17" s="22" t="s">
        <v>138</v>
      </c>
      <c r="G17" s="19">
        <v>429880.79</v>
      </c>
      <c r="H17" s="22" t="s">
        <v>144</v>
      </c>
      <c r="I17" s="19">
        <v>9320546.3269999996</v>
      </c>
      <c r="J17" s="22" t="s">
        <v>170</v>
      </c>
      <c r="K17" s="19">
        <v>8474894.1699999999</v>
      </c>
      <c r="L17" s="22" t="s">
        <v>178</v>
      </c>
    </row>
    <row r="18" spans="2:12" x14ac:dyDescent="0.25">
      <c r="B18" s="24" t="s">
        <v>128</v>
      </c>
      <c r="C18" s="25">
        <v>406712.99002179701</v>
      </c>
      <c r="D18" s="26" t="s">
        <v>141</v>
      </c>
      <c r="E18" s="25">
        <v>35976759.285999998</v>
      </c>
      <c r="F18" s="26" t="s">
        <v>141</v>
      </c>
      <c r="G18" s="25">
        <v>28352307.897</v>
      </c>
      <c r="H18" s="26" t="s">
        <v>141</v>
      </c>
      <c r="I18" s="25">
        <v>214453771.704</v>
      </c>
      <c r="J18" s="26" t="s">
        <v>141</v>
      </c>
      <c r="K18" s="25">
        <v>133568141.40700001</v>
      </c>
      <c r="L18" s="26" t="s">
        <v>141</v>
      </c>
    </row>
    <row r="20" spans="2:12" x14ac:dyDescent="0.25">
      <c r="B20" s="48" t="s">
        <v>60</v>
      </c>
      <c r="C20" s="49"/>
      <c r="D20" s="49"/>
      <c r="E20" s="49"/>
      <c r="F20" s="49"/>
      <c r="G20" s="49"/>
      <c r="H20" s="49"/>
      <c r="I20" s="49"/>
      <c r="J20" s="49"/>
      <c r="K20" s="49"/>
      <c r="L20" s="49"/>
    </row>
    <row r="21" spans="2:12" x14ac:dyDescent="0.25">
      <c r="B21" s="48" t="s">
        <v>61</v>
      </c>
      <c r="C21" s="49"/>
      <c r="D21" s="49"/>
      <c r="E21" s="49"/>
      <c r="F21" s="49"/>
      <c r="G21" s="49"/>
      <c r="H21" s="49"/>
      <c r="I21" s="49"/>
      <c r="J21" s="49"/>
      <c r="K21" s="49"/>
      <c r="L21" s="49"/>
    </row>
    <row r="22" spans="2:12" x14ac:dyDescent="0.25">
      <c r="B22" s="48" t="s">
        <v>62</v>
      </c>
      <c r="C22" s="49"/>
      <c r="D22" s="49"/>
      <c r="E22" s="49"/>
      <c r="F22" s="49"/>
      <c r="G22" s="49"/>
      <c r="H22" s="49"/>
      <c r="I22" s="49"/>
      <c r="J22" s="49"/>
      <c r="K22" s="49"/>
      <c r="L22" s="49"/>
    </row>
    <row r="23" spans="2:12" x14ac:dyDescent="0.25">
      <c r="B23" s="48" t="s">
        <v>179</v>
      </c>
      <c r="C23" s="49"/>
      <c r="D23" s="49"/>
      <c r="E23" s="49"/>
      <c r="F23" s="49"/>
      <c r="G23" s="49"/>
      <c r="H23" s="49"/>
      <c r="I23" s="49"/>
      <c r="J23" s="49"/>
      <c r="K23" s="49"/>
      <c r="L23" s="49"/>
    </row>
    <row r="24" spans="2:12" x14ac:dyDescent="0.25">
      <c r="B24" s="48" t="s">
        <v>180</v>
      </c>
      <c r="C24" s="49"/>
      <c r="D24" s="49"/>
      <c r="E24" s="49"/>
      <c r="F24" s="49"/>
      <c r="G24" s="49"/>
      <c r="H24" s="49"/>
      <c r="I24" s="49"/>
      <c r="J24" s="49"/>
      <c r="K24" s="49"/>
      <c r="L24" s="49"/>
    </row>
  </sheetData>
  <mergeCells count="11">
    <mergeCell ref="B24:L24"/>
    <mergeCell ref="K4:L4"/>
    <mergeCell ref="B20:L20"/>
    <mergeCell ref="B21:L21"/>
    <mergeCell ref="B22:L22"/>
    <mergeCell ref="B23:L23"/>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6D4FF"/>
  </sheetPr>
  <dimension ref="B1:L23"/>
  <sheetViews>
    <sheetView showGridLines="0" workbookViewId="0"/>
  </sheetViews>
  <sheetFormatPr baseColWidth="10" defaultRowHeight="13.2" x14ac:dyDescent="0.25"/>
  <cols>
    <col min="1" max="1" width="2.5546875" customWidth="1"/>
    <col min="2" max="2" width="16.6640625" customWidth="1"/>
    <col min="3" max="12" width="11.33203125" customWidth="1"/>
  </cols>
  <sheetData>
    <row r="1" spans="2:12" ht="17.399999999999999" x14ac:dyDescent="0.3">
      <c r="B1" s="3" t="s">
        <v>10</v>
      </c>
    </row>
    <row r="4" spans="2:12" ht="21" customHeight="1" x14ac:dyDescent="0.25">
      <c r="B4" s="50" t="s">
        <v>181</v>
      </c>
      <c r="C4" s="44" t="s">
        <v>109</v>
      </c>
      <c r="D4" s="44" t="s">
        <v>109</v>
      </c>
      <c r="E4" s="44" t="s">
        <v>110</v>
      </c>
      <c r="F4" s="44" t="s">
        <v>110</v>
      </c>
      <c r="G4" s="44" t="s">
        <v>111</v>
      </c>
      <c r="H4" s="44" t="s">
        <v>111</v>
      </c>
      <c r="I4" s="44" t="s">
        <v>112</v>
      </c>
      <c r="J4" s="44" t="s">
        <v>112</v>
      </c>
      <c r="K4" s="44" t="s">
        <v>113</v>
      </c>
      <c r="L4" s="44" t="s">
        <v>113</v>
      </c>
    </row>
    <row r="5" spans="2:12" ht="27.9" customHeight="1" x14ac:dyDescent="0.25">
      <c r="B5" s="50" t="s">
        <v>181</v>
      </c>
      <c r="C5" s="17" t="s">
        <v>114</v>
      </c>
      <c r="D5" s="17" t="s">
        <v>115</v>
      </c>
      <c r="E5" s="17" t="s">
        <v>116</v>
      </c>
      <c r="F5" s="17" t="s">
        <v>115</v>
      </c>
      <c r="G5" s="17" t="s">
        <v>116</v>
      </c>
      <c r="H5" s="17" t="s">
        <v>115</v>
      </c>
      <c r="I5" s="17" t="s">
        <v>116</v>
      </c>
      <c r="J5" s="17" t="s">
        <v>115</v>
      </c>
      <c r="K5" s="17" t="s">
        <v>116</v>
      </c>
      <c r="L5" s="17" t="s">
        <v>115</v>
      </c>
    </row>
    <row r="6" spans="2:12" x14ac:dyDescent="0.25">
      <c r="B6" s="18">
        <v>0</v>
      </c>
      <c r="C6" s="19">
        <v>76119.453912018202</v>
      </c>
      <c r="D6" s="22" t="s">
        <v>192</v>
      </c>
      <c r="E6" s="19">
        <v>7124543.5420000004</v>
      </c>
      <c r="F6" s="22" t="s">
        <v>200</v>
      </c>
      <c r="G6" s="19">
        <v>5450733.5870000003</v>
      </c>
      <c r="H6" s="22" t="s">
        <v>208</v>
      </c>
      <c r="I6" s="19">
        <v>21158534.623</v>
      </c>
      <c r="J6" s="22" t="s">
        <v>197</v>
      </c>
      <c r="K6" s="19">
        <v>0</v>
      </c>
      <c r="L6" s="22" t="s">
        <v>153</v>
      </c>
    </row>
    <row r="7" spans="2:12" x14ac:dyDescent="0.25">
      <c r="B7" s="18" t="s">
        <v>182</v>
      </c>
      <c r="C7" s="19">
        <v>98131.130504847999</v>
      </c>
      <c r="D7" s="22" t="s">
        <v>193</v>
      </c>
      <c r="E7" s="19">
        <v>4966627.6390000004</v>
      </c>
      <c r="F7" s="22" t="s">
        <v>174</v>
      </c>
      <c r="G7" s="19">
        <v>3844646.8679999998</v>
      </c>
      <c r="H7" s="22" t="s">
        <v>209</v>
      </c>
      <c r="I7" s="19">
        <v>3491070.5019999999</v>
      </c>
      <c r="J7" s="22" t="s">
        <v>215</v>
      </c>
      <c r="K7" s="19">
        <v>856265.60400000005</v>
      </c>
      <c r="L7" s="22" t="s">
        <v>221</v>
      </c>
    </row>
    <row r="8" spans="2:12" x14ac:dyDescent="0.25">
      <c r="B8" s="18" t="s">
        <v>183</v>
      </c>
      <c r="C8" s="19">
        <v>35245.064593122202</v>
      </c>
      <c r="D8" s="22" t="s">
        <v>194</v>
      </c>
      <c r="E8" s="19">
        <v>2339186.841</v>
      </c>
      <c r="F8" s="22" t="s">
        <v>201</v>
      </c>
      <c r="G8" s="19">
        <v>1821682.591</v>
      </c>
      <c r="H8" s="22" t="s">
        <v>210</v>
      </c>
      <c r="I8" s="19">
        <v>3690658.1919999998</v>
      </c>
      <c r="J8" s="22" t="s">
        <v>207</v>
      </c>
      <c r="K8" s="19">
        <v>1275888.503</v>
      </c>
      <c r="L8" s="22" t="s">
        <v>222</v>
      </c>
    </row>
    <row r="9" spans="2:12" x14ac:dyDescent="0.25">
      <c r="B9" s="18" t="s">
        <v>184</v>
      </c>
      <c r="C9" s="19">
        <v>39624.648866200499</v>
      </c>
      <c r="D9" s="22" t="s">
        <v>195</v>
      </c>
      <c r="E9" s="19">
        <v>3092762.9479999999</v>
      </c>
      <c r="F9" s="22" t="s">
        <v>202</v>
      </c>
      <c r="G9" s="19">
        <v>2418945.426</v>
      </c>
      <c r="H9" s="22" t="s">
        <v>211</v>
      </c>
      <c r="I9" s="19">
        <v>7409208.0190000003</v>
      </c>
      <c r="J9" s="22" t="s">
        <v>216</v>
      </c>
      <c r="K9" s="19">
        <v>2867903.9160000002</v>
      </c>
      <c r="L9" s="22" t="s">
        <v>223</v>
      </c>
    </row>
    <row r="10" spans="2:12" x14ac:dyDescent="0.25">
      <c r="B10" s="18" t="s">
        <v>185</v>
      </c>
      <c r="C10" s="19">
        <v>53062.529771446199</v>
      </c>
      <c r="D10" s="22" t="s">
        <v>196</v>
      </c>
      <c r="E10" s="19">
        <v>4964692.568</v>
      </c>
      <c r="F10" s="22" t="s">
        <v>174</v>
      </c>
      <c r="G10" s="19">
        <v>3913809.8960000002</v>
      </c>
      <c r="H10" s="22" t="s">
        <v>174</v>
      </c>
      <c r="I10" s="19">
        <v>19690956.561999999</v>
      </c>
      <c r="J10" s="22" t="s">
        <v>217</v>
      </c>
      <c r="K10" s="19">
        <v>8697642.1640000008</v>
      </c>
      <c r="L10" s="22" t="s">
        <v>201</v>
      </c>
    </row>
    <row r="11" spans="2:12" x14ac:dyDescent="0.25">
      <c r="B11" s="18" t="s">
        <v>186</v>
      </c>
      <c r="C11" s="19">
        <v>40427.880446610303</v>
      </c>
      <c r="D11" s="22" t="s">
        <v>197</v>
      </c>
      <c r="E11" s="19">
        <v>4182235.31</v>
      </c>
      <c r="F11" s="22" t="s">
        <v>203</v>
      </c>
      <c r="G11" s="19">
        <v>3321108.6</v>
      </c>
      <c r="H11" s="22" t="s">
        <v>206</v>
      </c>
      <c r="I11" s="19">
        <v>26032575.423</v>
      </c>
      <c r="J11" s="22" t="s">
        <v>214</v>
      </c>
      <c r="K11" s="19">
        <v>14585682.317</v>
      </c>
      <c r="L11" s="22" t="s">
        <v>224</v>
      </c>
    </row>
    <row r="12" spans="2:12" x14ac:dyDescent="0.25">
      <c r="B12" s="18" t="s">
        <v>187</v>
      </c>
      <c r="C12" s="19">
        <v>21982.219272681101</v>
      </c>
      <c r="D12" s="22" t="s">
        <v>131</v>
      </c>
      <c r="E12" s="19">
        <v>2422334.0649999999</v>
      </c>
      <c r="F12" s="22" t="s">
        <v>204</v>
      </c>
      <c r="G12" s="19">
        <v>1938362.9140000001</v>
      </c>
      <c r="H12" s="22" t="s">
        <v>212</v>
      </c>
      <c r="I12" s="19">
        <v>20517973.164999999</v>
      </c>
      <c r="J12" s="22" t="s">
        <v>176</v>
      </c>
      <c r="K12" s="19">
        <v>13484314.819</v>
      </c>
      <c r="L12" s="22" t="s">
        <v>225</v>
      </c>
    </row>
    <row r="13" spans="2:12" x14ac:dyDescent="0.25">
      <c r="B13" s="18" t="s">
        <v>188</v>
      </c>
      <c r="C13" s="19">
        <v>12906.063051588701</v>
      </c>
      <c r="D13" s="22" t="s">
        <v>198</v>
      </c>
      <c r="E13" s="19">
        <v>1524893.287</v>
      </c>
      <c r="F13" s="22" t="s">
        <v>205</v>
      </c>
      <c r="G13" s="19">
        <v>1223849.6499999999</v>
      </c>
      <c r="H13" s="22" t="s">
        <v>213</v>
      </c>
      <c r="I13" s="19">
        <v>15532542.231000001</v>
      </c>
      <c r="J13" s="22" t="s">
        <v>218</v>
      </c>
      <c r="K13" s="19">
        <v>11153092.389</v>
      </c>
      <c r="L13" s="22" t="s">
        <v>226</v>
      </c>
    </row>
    <row r="14" spans="2:12" x14ac:dyDescent="0.25">
      <c r="B14" s="18" t="s">
        <v>189</v>
      </c>
      <c r="C14" s="19">
        <v>26833.938126584901</v>
      </c>
      <c r="D14" s="22" t="s">
        <v>199</v>
      </c>
      <c r="E14" s="19">
        <v>4220670.9610000001</v>
      </c>
      <c r="F14" s="22" t="s">
        <v>206</v>
      </c>
      <c r="G14" s="19">
        <v>3437688.102</v>
      </c>
      <c r="H14" s="22" t="s">
        <v>214</v>
      </c>
      <c r="I14" s="19">
        <v>62426178.810000002</v>
      </c>
      <c r="J14" s="22" t="s">
        <v>219</v>
      </c>
      <c r="K14" s="19">
        <v>49459238.090000004</v>
      </c>
      <c r="L14" s="22" t="s">
        <v>227</v>
      </c>
    </row>
    <row r="15" spans="2:12" x14ac:dyDescent="0.25">
      <c r="B15" s="18" t="s">
        <v>190</v>
      </c>
      <c r="C15" s="19">
        <v>1580.49784504993</v>
      </c>
      <c r="D15" s="22" t="s">
        <v>142</v>
      </c>
      <c r="E15" s="19">
        <v>520574.23</v>
      </c>
      <c r="F15" s="22" t="s">
        <v>144</v>
      </c>
      <c r="G15" s="19">
        <v>437008.33299999998</v>
      </c>
      <c r="H15" s="22" t="s">
        <v>144</v>
      </c>
      <c r="I15" s="19">
        <v>12398009.916999999</v>
      </c>
      <c r="J15" s="22" t="s">
        <v>151</v>
      </c>
      <c r="K15" s="19">
        <v>10718445.130000001</v>
      </c>
      <c r="L15" s="22" t="s">
        <v>228</v>
      </c>
    </row>
    <row r="16" spans="2:12" x14ac:dyDescent="0.25">
      <c r="B16" s="18" t="s">
        <v>191</v>
      </c>
      <c r="C16" s="19">
        <v>799.56363164675099</v>
      </c>
      <c r="D16" s="22" t="s">
        <v>139</v>
      </c>
      <c r="E16" s="19">
        <v>618237.89500000002</v>
      </c>
      <c r="F16" s="22" t="s">
        <v>207</v>
      </c>
      <c r="G16" s="19">
        <v>544471.93000000005</v>
      </c>
      <c r="H16" s="22" t="s">
        <v>152</v>
      </c>
      <c r="I16" s="19">
        <v>22106064.259</v>
      </c>
      <c r="J16" s="22" t="s">
        <v>220</v>
      </c>
      <c r="K16" s="19">
        <v>20469668.475000001</v>
      </c>
      <c r="L16" s="22" t="s">
        <v>166</v>
      </c>
    </row>
    <row r="17" spans="2:12" x14ac:dyDescent="0.25">
      <c r="B17" s="24" t="s">
        <v>128</v>
      </c>
      <c r="C17" s="25">
        <v>406712.99002179701</v>
      </c>
      <c r="D17" s="26" t="s">
        <v>141</v>
      </c>
      <c r="E17" s="25">
        <v>35976759.285999998</v>
      </c>
      <c r="F17" s="26" t="s">
        <v>141</v>
      </c>
      <c r="G17" s="25">
        <v>28352307.897</v>
      </c>
      <c r="H17" s="26" t="s">
        <v>141</v>
      </c>
      <c r="I17" s="25">
        <v>214453771.70300001</v>
      </c>
      <c r="J17" s="26" t="s">
        <v>141</v>
      </c>
      <c r="K17" s="25">
        <v>133568141.40700001</v>
      </c>
      <c r="L17" s="26" t="s">
        <v>141</v>
      </c>
    </row>
    <row r="19" spans="2:12" x14ac:dyDescent="0.25">
      <c r="B19" s="48" t="s">
        <v>60</v>
      </c>
      <c r="C19" s="49"/>
      <c r="D19" s="49"/>
      <c r="E19" s="49"/>
      <c r="F19" s="49"/>
      <c r="G19" s="49"/>
      <c r="H19" s="49"/>
      <c r="I19" s="49"/>
      <c r="J19" s="49"/>
      <c r="K19" s="49"/>
      <c r="L19" s="49"/>
    </row>
    <row r="20" spans="2:12" x14ac:dyDescent="0.25">
      <c r="B20" s="48" t="s">
        <v>61</v>
      </c>
      <c r="C20" s="49"/>
      <c r="D20" s="49"/>
      <c r="E20" s="49"/>
      <c r="F20" s="49"/>
      <c r="G20" s="49"/>
      <c r="H20" s="49"/>
      <c r="I20" s="49"/>
      <c r="J20" s="49"/>
      <c r="K20" s="49"/>
      <c r="L20" s="49"/>
    </row>
    <row r="21" spans="2:12" x14ac:dyDescent="0.25">
      <c r="B21" s="48" t="s">
        <v>62</v>
      </c>
      <c r="C21" s="49"/>
      <c r="D21" s="49"/>
      <c r="E21" s="49"/>
      <c r="F21" s="49"/>
      <c r="G21" s="49"/>
      <c r="H21" s="49"/>
      <c r="I21" s="49"/>
      <c r="J21" s="49"/>
      <c r="K21" s="49"/>
      <c r="L21" s="49"/>
    </row>
    <row r="22" spans="2:12" x14ac:dyDescent="0.25">
      <c r="B22" s="48" t="s">
        <v>179</v>
      </c>
      <c r="C22" s="49"/>
      <c r="D22" s="49"/>
      <c r="E22" s="49"/>
      <c r="F22" s="49"/>
      <c r="G22" s="49"/>
      <c r="H22" s="49"/>
      <c r="I22" s="49"/>
      <c r="J22" s="49"/>
      <c r="K22" s="49"/>
      <c r="L22" s="49"/>
    </row>
    <row r="23" spans="2:12" x14ac:dyDescent="0.25">
      <c r="B23" s="48" t="s">
        <v>180</v>
      </c>
      <c r="C23" s="49"/>
      <c r="D23" s="49"/>
      <c r="E23" s="49"/>
      <c r="F23" s="49"/>
      <c r="G23" s="49"/>
      <c r="H23" s="49"/>
      <c r="I23" s="49"/>
      <c r="J23" s="49"/>
      <c r="K23" s="49"/>
      <c r="L23" s="49"/>
    </row>
  </sheetData>
  <mergeCells count="11">
    <mergeCell ref="B23:L23"/>
    <mergeCell ref="K4:L4"/>
    <mergeCell ref="B19:L19"/>
    <mergeCell ref="B20:L20"/>
    <mergeCell ref="B21:L21"/>
    <mergeCell ref="B22:L22"/>
    <mergeCell ref="B4:B5"/>
    <mergeCell ref="C4:D4"/>
    <mergeCell ref="E4:F4"/>
    <mergeCell ref="G4:H4"/>
    <mergeCell ref="I4:J4"/>
  </mergeCells>
  <pageMargins left="0.7" right="0.7" top="0.75" bottom="0.75" header="0.3" footer="0.3"/>
  <pageSetup paperSize="9" scale="50" fitToWidth="0"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D4FF"/>
  </sheetPr>
  <dimension ref="B1:N18"/>
  <sheetViews>
    <sheetView showGridLines="0" workbookViewId="0"/>
  </sheetViews>
  <sheetFormatPr baseColWidth="10" defaultRowHeight="13.2" x14ac:dyDescent="0.25"/>
  <cols>
    <col min="1" max="1" width="2.5546875" customWidth="1"/>
    <col min="2" max="2" width="17" customWidth="1"/>
    <col min="3" max="14" width="12.33203125" customWidth="1"/>
  </cols>
  <sheetData>
    <row r="1" spans="2:14" ht="17.399999999999999" x14ac:dyDescent="0.3">
      <c r="B1" s="3" t="s">
        <v>11</v>
      </c>
    </row>
    <row r="4" spans="2:14" ht="21" customHeight="1" x14ac:dyDescent="0.25">
      <c r="B4" s="50" t="s">
        <v>108</v>
      </c>
      <c r="C4" s="44" t="s">
        <v>229</v>
      </c>
      <c r="D4" s="44" t="s">
        <v>229</v>
      </c>
      <c r="E4" s="44" t="s">
        <v>229</v>
      </c>
      <c r="F4" s="44" t="s">
        <v>229</v>
      </c>
      <c r="G4" s="44" t="s">
        <v>229</v>
      </c>
      <c r="H4" s="44" t="s">
        <v>229</v>
      </c>
      <c r="I4" s="44" t="s">
        <v>229</v>
      </c>
      <c r="J4" s="44" t="s">
        <v>229</v>
      </c>
      <c r="K4" s="44" t="s">
        <v>229</v>
      </c>
      <c r="L4" s="44" t="s">
        <v>229</v>
      </c>
      <c r="M4" s="44" t="s">
        <v>229</v>
      </c>
      <c r="N4" s="44" t="s">
        <v>229</v>
      </c>
    </row>
    <row r="5" spans="2:14" ht="21" customHeight="1" x14ac:dyDescent="0.25">
      <c r="B5" s="50" t="s">
        <v>108</v>
      </c>
      <c r="C5" s="17">
        <v>0</v>
      </c>
      <c r="D5" s="17" t="s">
        <v>182</v>
      </c>
      <c r="E5" s="17" t="s">
        <v>183</v>
      </c>
      <c r="F5" s="17" t="s">
        <v>184</v>
      </c>
      <c r="G5" s="17" t="s">
        <v>185</v>
      </c>
      <c r="H5" s="17" t="s">
        <v>186</v>
      </c>
      <c r="I5" s="17" t="s">
        <v>187</v>
      </c>
      <c r="J5" s="17" t="s">
        <v>188</v>
      </c>
      <c r="K5" s="17" t="s">
        <v>189</v>
      </c>
      <c r="L5" s="17" t="s">
        <v>190</v>
      </c>
      <c r="M5" s="17" t="s">
        <v>191</v>
      </c>
      <c r="N5" s="17" t="s">
        <v>128</v>
      </c>
    </row>
    <row r="6" spans="2:14" x14ac:dyDescent="0.25">
      <c r="B6" s="18">
        <v>0</v>
      </c>
      <c r="C6" s="22" t="s">
        <v>230</v>
      </c>
      <c r="D6" s="22" t="s">
        <v>241</v>
      </c>
      <c r="E6" s="22" t="s">
        <v>130</v>
      </c>
      <c r="F6" s="22" t="s">
        <v>254</v>
      </c>
      <c r="G6" s="22" t="s">
        <v>260</v>
      </c>
      <c r="H6" s="22" t="s">
        <v>266</v>
      </c>
      <c r="I6" s="22" t="s">
        <v>221</v>
      </c>
      <c r="J6" s="22" t="s">
        <v>142</v>
      </c>
      <c r="K6" s="22" t="s">
        <v>143</v>
      </c>
      <c r="L6" s="22" t="s">
        <v>140</v>
      </c>
      <c r="M6" s="22" t="s">
        <v>153</v>
      </c>
      <c r="N6" s="22" t="s">
        <v>287</v>
      </c>
    </row>
    <row r="7" spans="2:14" x14ac:dyDescent="0.25">
      <c r="B7" s="18" t="s">
        <v>117</v>
      </c>
      <c r="C7" s="22" t="s">
        <v>231</v>
      </c>
      <c r="D7" s="22" t="s">
        <v>242</v>
      </c>
      <c r="E7" s="22" t="s">
        <v>151</v>
      </c>
      <c r="F7" s="22" t="s">
        <v>198</v>
      </c>
      <c r="G7" s="22" t="s">
        <v>144</v>
      </c>
      <c r="H7" s="22" t="s">
        <v>163</v>
      </c>
      <c r="I7" s="22" t="s">
        <v>142</v>
      </c>
      <c r="J7" s="22" t="s">
        <v>139</v>
      </c>
      <c r="K7" s="22" t="s">
        <v>278</v>
      </c>
      <c r="L7" s="22" t="s">
        <v>153</v>
      </c>
      <c r="M7" s="22" t="s">
        <v>153</v>
      </c>
      <c r="N7" s="22" t="s">
        <v>288</v>
      </c>
    </row>
    <row r="8" spans="2:14" x14ac:dyDescent="0.25">
      <c r="B8" s="18" t="s">
        <v>118</v>
      </c>
      <c r="C8" s="22" t="s">
        <v>232</v>
      </c>
      <c r="D8" s="22" t="s">
        <v>243</v>
      </c>
      <c r="E8" s="22" t="s">
        <v>199</v>
      </c>
      <c r="F8" s="22" t="s">
        <v>137</v>
      </c>
      <c r="G8" s="22" t="s">
        <v>205</v>
      </c>
      <c r="H8" s="22" t="s">
        <v>267</v>
      </c>
      <c r="I8" s="22" t="s">
        <v>222</v>
      </c>
      <c r="J8" s="22" t="s">
        <v>278</v>
      </c>
      <c r="K8" s="22" t="s">
        <v>143</v>
      </c>
      <c r="L8" s="22" t="s">
        <v>153</v>
      </c>
      <c r="M8" s="22" t="s">
        <v>153</v>
      </c>
      <c r="N8" s="22" t="s">
        <v>277</v>
      </c>
    </row>
    <row r="9" spans="2:14" x14ac:dyDescent="0.25">
      <c r="B9" s="18" t="s">
        <v>119</v>
      </c>
      <c r="C9" s="22" t="s">
        <v>233</v>
      </c>
      <c r="D9" s="22" t="s">
        <v>244</v>
      </c>
      <c r="E9" s="22" t="s">
        <v>251</v>
      </c>
      <c r="F9" s="22" t="s">
        <v>255</v>
      </c>
      <c r="G9" s="22" t="s">
        <v>248</v>
      </c>
      <c r="H9" s="22" t="s">
        <v>268</v>
      </c>
      <c r="I9" s="22" t="s">
        <v>275</v>
      </c>
      <c r="J9" s="22" t="s">
        <v>154</v>
      </c>
      <c r="K9" s="22" t="s">
        <v>144</v>
      </c>
      <c r="L9" s="22" t="s">
        <v>153</v>
      </c>
      <c r="M9" s="22" t="s">
        <v>153</v>
      </c>
      <c r="N9" s="22" t="s">
        <v>289</v>
      </c>
    </row>
    <row r="10" spans="2:14" x14ac:dyDescent="0.25">
      <c r="B10" s="18" t="s">
        <v>120</v>
      </c>
      <c r="C10" s="22" t="s">
        <v>234</v>
      </c>
      <c r="D10" s="22" t="s">
        <v>245</v>
      </c>
      <c r="E10" s="22" t="s">
        <v>133</v>
      </c>
      <c r="F10" s="22" t="s">
        <v>256</v>
      </c>
      <c r="G10" s="22" t="s">
        <v>261</v>
      </c>
      <c r="H10" s="22" t="s">
        <v>269</v>
      </c>
      <c r="I10" s="22" t="s">
        <v>176</v>
      </c>
      <c r="J10" s="22" t="s">
        <v>129</v>
      </c>
      <c r="K10" s="22" t="s">
        <v>178</v>
      </c>
      <c r="L10" s="22" t="s">
        <v>140</v>
      </c>
      <c r="M10" s="22" t="s">
        <v>153</v>
      </c>
      <c r="N10" s="22" t="s">
        <v>290</v>
      </c>
    </row>
    <row r="11" spans="2:14" x14ac:dyDescent="0.25">
      <c r="B11" s="18" t="s">
        <v>121</v>
      </c>
      <c r="C11" s="22" t="s">
        <v>235</v>
      </c>
      <c r="D11" s="22" t="s">
        <v>246</v>
      </c>
      <c r="E11" s="22" t="s">
        <v>252</v>
      </c>
      <c r="F11" s="22" t="s">
        <v>257</v>
      </c>
      <c r="G11" s="22" t="s">
        <v>262</v>
      </c>
      <c r="H11" s="22" t="s">
        <v>270</v>
      </c>
      <c r="I11" s="22" t="s">
        <v>276</v>
      </c>
      <c r="J11" s="22" t="s">
        <v>273</v>
      </c>
      <c r="K11" s="22" t="s">
        <v>282</v>
      </c>
      <c r="L11" s="22" t="s">
        <v>139</v>
      </c>
      <c r="M11" s="22" t="s">
        <v>153</v>
      </c>
      <c r="N11" s="22" t="s">
        <v>291</v>
      </c>
    </row>
    <row r="12" spans="2:14" x14ac:dyDescent="0.25">
      <c r="B12" s="18" t="s">
        <v>122</v>
      </c>
      <c r="C12" s="22" t="s">
        <v>236</v>
      </c>
      <c r="D12" s="22" t="s">
        <v>247</v>
      </c>
      <c r="E12" s="22" t="s">
        <v>233</v>
      </c>
      <c r="F12" s="22" t="s">
        <v>258</v>
      </c>
      <c r="G12" s="22" t="s">
        <v>263</v>
      </c>
      <c r="H12" s="22" t="s">
        <v>271</v>
      </c>
      <c r="I12" s="22" t="s">
        <v>172</v>
      </c>
      <c r="J12" s="22" t="s">
        <v>178</v>
      </c>
      <c r="K12" s="22" t="s">
        <v>283</v>
      </c>
      <c r="L12" s="22" t="s">
        <v>139</v>
      </c>
      <c r="M12" s="22" t="s">
        <v>153</v>
      </c>
      <c r="N12" s="22" t="s">
        <v>292</v>
      </c>
    </row>
    <row r="13" spans="2:14" x14ac:dyDescent="0.25">
      <c r="B13" s="18" t="s">
        <v>123</v>
      </c>
      <c r="C13" s="22" t="s">
        <v>237</v>
      </c>
      <c r="D13" s="22" t="s">
        <v>248</v>
      </c>
      <c r="E13" s="22" t="s">
        <v>161</v>
      </c>
      <c r="F13" s="22" t="s">
        <v>230</v>
      </c>
      <c r="G13" s="22" t="s">
        <v>264</v>
      </c>
      <c r="H13" s="22" t="s">
        <v>272</v>
      </c>
      <c r="I13" s="22" t="s">
        <v>225</v>
      </c>
      <c r="J13" s="22" t="s">
        <v>178</v>
      </c>
      <c r="K13" s="22" t="s">
        <v>173</v>
      </c>
      <c r="L13" s="22" t="s">
        <v>221</v>
      </c>
      <c r="M13" s="22" t="s">
        <v>140</v>
      </c>
      <c r="N13" s="22" t="s">
        <v>293</v>
      </c>
    </row>
    <row r="14" spans="2:14" x14ac:dyDescent="0.25">
      <c r="B14" s="18" t="s">
        <v>124</v>
      </c>
      <c r="C14" s="22" t="s">
        <v>238</v>
      </c>
      <c r="D14" s="22" t="s">
        <v>249</v>
      </c>
      <c r="E14" s="22" t="s">
        <v>138</v>
      </c>
      <c r="F14" s="22" t="s">
        <v>155</v>
      </c>
      <c r="G14" s="22" t="s">
        <v>210</v>
      </c>
      <c r="H14" s="22" t="s">
        <v>273</v>
      </c>
      <c r="I14" s="22" t="s">
        <v>130</v>
      </c>
      <c r="J14" s="22" t="s">
        <v>279</v>
      </c>
      <c r="K14" s="22" t="s">
        <v>282</v>
      </c>
      <c r="L14" s="22" t="s">
        <v>154</v>
      </c>
      <c r="M14" s="22" t="s">
        <v>286</v>
      </c>
      <c r="N14" s="22" t="s">
        <v>294</v>
      </c>
    </row>
    <row r="15" spans="2:14" x14ac:dyDescent="0.25">
      <c r="B15" s="18" t="s">
        <v>125</v>
      </c>
      <c r="C15" s="22" t="s">
        <v>239</v>
      </c>
      <c r="D15" s="22" t="s">
        <v>140</v>
      </c>
      <c r="E15" s="22" t="s">
        <v>139</v>
      </c>
      <c r="F15" s="22" t="s">
        <v>139</v>
      </c>
      <c r="G15" s="22" t="s">
        <v>143</v>
      </c>
      <c r="H15" s="22" t="s">
        <v>249</v>
      </c>
      <c r="I15" s="22" t="s">
        <v>266</v>
      </c>
      <c r="J15" s="22" t="s">
        <v>280</v>
      </c>
      <c r="K15" s="22" t="s">
        <v>129</v>
      </c>
      <c r="L15" s="22" t="s">
        <v>266</v>
      </c>
      <c r="M15" s="22" t="s">
        <v>221</v>
      </c>
      <c r="N15" s="22" t="s">
        <v>276</v>
      </c>
    </row>
    <row r="16" spans="2:14" x14ac:dyDescent="0.25">
      <c r="B16" s="18" t="s">
        <v>126</v>
      </c>
      <c r="C16" s="22" t="s">
        <v>139</v>
      </c>
      <c r="D16" s="22" t="s">
        <v>153</v>
      </c>
      <c r="E16" s="22" t="s">
        <v>153</v>
      </c>
      <c r="F16" s="22" t="s">
        <v>153</v>
      </c>
      <c r="G16" s="22" t="s">
        <v>153</v>
      </c>
      <c r="H16" s="22" t="s">
        <v>140</v>
      </c>
      <c r="I16" s="22" t="s">
        <v>140</v>
      </c>
      <c r="J16" s="22" t="s">
        <v>140</v>
      </c>
      <c r="K16" s="22" t="s">
        <v>143</v>
      </c>
      <c r="L16" s="22" t="s">
        <v>142</v>
      </c>
      <c r="M16" s="22" t="s">
        <v>278</v>
      </c>
      <c r="N16" s="22" t="s">
        <v>223</v>
      </c>
    </row>
    <row r="17" spans="2:14" x14ac:dyDescent="0.25">
      <c r="B17" s="18" t="s">
        <v>127</v>
      </c>
      <c r="C17" s="22" t="s">
        <v>153</v>
      </c>
      <c r="D17" s="22" t="s">
        <v>153</v>
      </c>
      <c r="E17" s="22" t="s">
        <v>153</v>
      </c>
      <c r="F17" s="22" t="s">
        <v>153</v>
      </c>
      <c r="G17" s="22" t="s">
        <v>153</v>
      </c>
      <c r="H17" s="22" t="s">
        <v>153</v>
      </c>
      <c r="I17" s="22" t="s">
        <v>153</v>
      </c>
      <c r="J17" s="22" t="s">
        <v>153</v>
      </c>
      <c r="K17" s="22" t="s">
        <v>140</v>
      </c>
      <c r="L17" s="22" t="s">
        <v>140</v>
      </c>
      <c r="M17" s="22" t="s">
        <v>286</v>
      </c>
      <c r="N17" s="22" t="s">
        <v>278</v>
      </c>
    </row>
    <row r="18" spans="2:14" x14ac:dyDescent="0.25">
      <c r="B18" s="24" t="s">
        <v>128</v>
      </c>
      <c r="C18" s="26" t="s">
        <v>240</v>
      </c>
      <c r="D18" s="26" t="s">
        <v>250</v>
      </c>
      <c r="E18" s="26" t="s">
        <v>253</v>
      </c>
      <c r="F18" s="26" t="s">
        <v>259</v>
      </c>
      <c r="G18" s="26" t="s">
        <v>265</v>
      </c>
      <c r="H18" s="26" t="s">
        <v>274</v>
      </c>
      <c r="I18" s="26" t="s">
        <v>277</v>
      </c>
      <c r="J18" s="26" t="s">
        <v>281</v>
      </c>
      <c r="K18" s="26" t="s">
        <v>284</v>
      </c>
      <c r="L18" s="26" t="s">
        <v>285</v>
      </c>
      <c r="M18" s="26" t="s">
        <v>239</v>
      </c>
      <c r="N18" s="26" t="s">
        <v>295</v>
      </c>
    </row>
  </sheetData>
  <mergeCells count="2">
    <mergeCell ref="B4:B5"/>
    <mergeCell ref="C4:N4"/>
  </mergeCells>
  <pageMargins left="0.7" right="0.7" top="0.75" bottom="0.75" header="0.3" footer="0.3"/>
  <pageSetup paperSize="9" scale="50" fitToWidth="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A81F"/>
  </sheetPr>
  <dimension ref="B1:H40"/>
  <sheetViews>
    <sheetView showGridLines="0" workbookViewId="0">
      <selection activeCell="L33" sqref="L33"/>
    </sheetView>
  </sheetViews>
  <sheetFormatPr baseColWidth="10" defaultRowHeight="13.2" x14ac:dyDescent="0.25"/>
  <cols>
    <col min="1" max="1" width="2.5546875" customWidth="1"/>
    <col min="2" max="2" width="44" customWidth="1"/>
    <col min="3" max="3" width="7.6640625" customWidth="1"/>
    <col min="4" max="4" width="9.6640625" customWidth="1"/>
    <col min="5" max="5" width="8.44140625" customWidth="1"/>
    <col min="6" max="6" width="11.44140625" customWidth="1"/>
    <col min="7" max="7" width="9.88671875" customWidth="1"/>
    <col min="8" max="8" width="7.44140625" customWidth="1"/>
  </cols>
  <sheetData>
    <row r="1" spans="2:8" ht="17.399999999999999" x14ac:dyDescent="0.3">
      <c r="B1" s="3" t="s">
        <v>13</v>
      </c>
    </row>
    <row r="4" spans="2:8" ht="42" customHeight="1" x14ac:dyDescent="0.25">
      <c r="B4" s="15" t="s">
        <v>296</v>
      </c>
      <c r="C4" s="17" t="s">
        <v>297</v>
      </c>
      <c r="D4" s="17" t="s">
        <v>298</v>
      </c>
      <c r="E4" s="17" t="s">
        <v>299</v>
      </c>
      <c r="F4" s="17" t="s">
        <v>300</v>
      </c>
      <c r="G4" s="17" t="s">
        <v>301</v>
      </c>
      <c r="H4" s="17" t="s">
        <v>128</v>
      </c>
    </row>
    <row r="5" spans="2:8" x14ac:dyDescent="0.25">
      <c r="B5" s="45" t="s">
        <v>302</v>
      </c>
      <c r="C5" s="46"/>
      <c r="D5" s="46"/>
      <c r="E5" s="46"/>
      <c r="F5" s="46"/>
      <c r="G5" s="46"/>
      <c r="H5" s="46"/>
    </row>
    <row r="6" spans="2:8" ht="15.6" x14ac:dyDescent="0.25">
      <c r="B6" s="18" t="s">
        <v>303</v>
      </c>
      <c r="C6" s="19">
        <v>163330</v>
      </c>
      <c r="D6" s="19">
        <v>144159</v>
      </c>
      <c r="E6" s="19">
        <v>28930</v>
      </c>
      <c r="F6" s="19">
        <v>61767</v>
      </c>
      <c r="G6" s="19">
        <v>8528</v>
      </c>
      <c r="H6" s="19">
        <v>406713</v>
      </c>
    </row>
    <row r="7" spans="2:8" x14ac:dyDescent="0.25">
      <c r="B7" s="45" t="s">
        <v>304</v>
      </c>
      <c r="C7" s="46"/>
      <c r="D7" s="46"/>
      <c r="E7" s="46"/>
      <c r="F7" s="46"/>
      <c r="G7" s="46"/>
      <c r="H7" s="46"/>
    </row>
    <row r="8" spans="2:8" x14ac:dyDescent="0.25">
      <c r="B8" s="18" t="s">
        <v>305</v>
      </c>
      <c r="C8" s="19">
        <v>48139</v>
      </c>
      <c r="D8" s="19">
        <v>66063</v>
      </c>
      <c r="E8" s="19">
        <v>6106</v>
      </c>
      <c r="F8" s="19">
        <v>44411</v>
      </c>
      <c r="G8" s="19">
        <v>49144</v>
      </c>
      <c r="H8" s="19">
        <v>50957</v>
      </c>
    </row>
    <row r="9" spans="2:8" x14ac:dyDescent="0.25">
      <c r="B9" s="18" t="s">
        <v>306</v>
      </c>
      <c r="C9" s="19">
        <v>0</v>
      </c>
      <c r="D9" s="19">
        <v>27543</v>
      </c>
      <c r="E9" s="19">
        <v>0</v>
      </c>
      <c r="F9" s="19">
        <v>0</v>
      </c>
      <c r="G9" s="19">
        <v>0</v>
      </c>
      <c r="H9" s="19">
        <v>9763</v>
      </c>
    </row>
    <row r="10" spans="2:8" x14ac:dyDescent="0.25">
      <c r="B10" s="18" t="s">
        <v>307</v>
      </c>
      <c r="C10" s="19">
        <v>1555</v>
      </c>
      <c r="D10" s="19">
        <v>4034</v>
      </c>
      <c r="E10" s="19">
        <v>687</v>
      </c>
      <c r="F10" s="19">
        <v>2838</v>
      </c>
      <c r="G10" s="19">
        <v>4308</v>
      </c>
      <c r="H10" s="19">
        <v>2624</v>
      </c>
    </row>
    <row r="11" spans="2:8" x14ac:dyDescent="0.25">
      <c r="B11" s="18" t="s">
        <v>308</v>
      </c>
      <c r="C11" s="19">
        <v>0</v>
      </c>
      <c r="D11" s="19">
        <v>1428</v>
      </c>
      <c r="E11" s="19">
        <v>0</v>
      </c>
      <c r="F11" s="19">
        <v>0</v>
      </c>
      <c r="G11" s="19">
        <v>0</v>
      </c>
      <c r="H11" s="19">
        <v>506</v>
      </c>
    </row>
    <row r="12" spans="2:8" x14ac:dyDescent="0.25">
      <c r="B12" s="18" t="s">
        <v>309</v>
      </c>
      <c r="C12" s="19">
        <v>4518</v>
      </c>
      <c r="D12" s="19">
        <v>16245</v>
      </c>
      <c r="E12" s="19">
        <v>40635</v>
      </c>
      <c r="F12" s="19">
        <v>14480</v>
      </c>
      <c r="G12" s="19">
        <v>10279</v>
      </c>
      <c r="H12" s="19">
        <v>12878</v>
      </c>
    </row>
    <row r="13" spans="2:8" x14ac:dyDescent="0.25">
      <c r="B13" s="18" t="s">
        <v>310</v>
      </c>
      <c r="C13" s="19">
        <v>0</v>
      </c>
      <c r="D13" s="19">
        <v>7456</v>
      </c>
      <c r="E13" s="19">
        <v>0</v>
      </c>
      <c r="F13" s="19">
        <v>0</v>
      </c>
      <c r="G13" s="19">
        <v>0</v>
      </c>
      <c r="H13" s="19">
        <v>2643</v>
      </c>
    </row>
    <row r="14" spans="2:8" x14ac:dyDescent="0.25">
      <c r="B14" s="18" t="s">
        <v>311</v>
      </c>
      <c r="C14" s="19">
        <v>966</v>
      </c>
      <c r="D14" s="19">
        <v>5338</v>
      </c>
      <c r="E14" s="19">
        <v>4152</v>
      </c>
      <c r="F14" s="19">
        <v>1913</v>
      </c>
      <c r="G14" s="19">
        <v>2287</v>
      </c>
      <c r="H14" s="19">
        <v>2914</v>
      </c>
    </row>
    <row r="15" spans="2:8" x14ac:dyDescent="0.25">
      <c r="B15" s="18" t="s">
        <v>312</v>
      </c>
      <c r="C15" s="19">
        <v>1376</v>
      </c>
      <c r="D15" s="19">
        <v>9196</v>
      </c>
      <c r="E15" s="19">
        <v>9027</v>
      </c>
      <c r="F15" s="19">
        <v>4650</v>
      </c>
      <c r="G15" s="19">
        <v>4477</v>
      </c>
      <c r="H15" s="19">
        <v>5254</v>
      </c>
    </row>
    <row r="16" spans="2:8" x14ac:dyDescent="0.25">
      <c r="B16" s="18" t="s">
        <v>313</v>
      </c>
      <c r="C16" s="19">
        <v>328</v>
      </c>
      <c r="D16" s="19">
        <v>441</v>
      </c>
      <c r="E16" s="19">
        <v>134</v>
      </c>
      <c r="F16" s="19">
        <v>2643</v>
      </c>
      <c r="G16" s="19">
        <v>5324</v>
      </c>
      <c r="H16" s="19">
        <v>810</v>
      </c>
    </row>
    <row r="17" spans="2:8" ht="15.6" x14ac:dyDescent="0.25">
      <c r="B17" s="27" t="s">
        <v>110</v>
      </c>
      <c r="C17" s="28">
        <v>56941</v>
      </c>
      <c r="D17" s="28">
        <v>137931</v>
      </c>
      <c r="E17" s="28">
        <v>60811</v>
      </c>
      <c r="F17" s="28">
        <v>71013</v>
      </c>
      <c r="G17" s="28">
        <v>75885</v>
      </c>
      <c r="H17" s="28">
        <v>88457</v>
      </c>
    </row>
    <row r="18" spans="2:8" x14ac:dyDescent="0.25">
      <c r="B18" s="45" t="s">
        <v>314</v>
      </c>
      <c r="C18" s="46"/>
      <c r="D18" s="46"/>
      <c r="E18" s="46"/>
      <c r="F18" s="46"/>
      <c r="G18" s="46"/>
      <c r="H18" s="46"/>
    </row>
    <row r="19" spans="2:8" x14ac:dyDescent="0.25">
      <c r="B19" s="18" t="s">
        <v>315</v>
      </c>
      <c r="C19" s="19">
        <v>5112</v>
      </c>
      <c r="D19" s="19">
        <v>7862</v>
      </c>
      <c r="E19" s="19">
        <v>631</v>
      </c>
      <c r="F19" s="19">
        <v>4043</v>
      </c>
      <c r="G19" s="19">
        <v>4276</v>
      </c>
      <c r="H19" s="19">
        <v>5588</v>
      </c>
    </row>
    <row r="20" spans="2:8" x14ac:dyDescent="0.25">
      <c r="B20" s="18" t="s">
        <v>316</v>
      </c>
      <c r="C20" s="19">
        <v>777</v>
      </c>
      <c r="D20" s="19">
        <v>4695</v>
      </c>
      <c r="E20" s="19">
        <v>1954</v>
      </c>
      <c r="F20" s="19">
        <v>2117</v>
      </c>
      <c r="G20" s="19">
        <v>1946</v>
      </c>
      <c r="H20" s="19">
        <v>2478</v>
      </c>
    </row>
    <row r="21" spans="2:8" x14ac:dyDescent="0.25">
      <c r="B21" s="18" t="s">
        <v>317</v>
      </c>
      <c r="C21" s="19">
        <v>2494</v>
      </c>
      <c r="D21" s="19">
        <v>7317</v>
      </c>
      <c r="E21" s="19">
        <v>590</v>
      </c>
      <c r="F21" s="19">
        <v>3265</v>
      </c>
      <c r="G21" s="19">
        <v>2016</v>
      </c>
      <c r="H21" s="19">
        <v>4175</v>
      </c>
    </row>
    <row r="22" spans="2:8" x14ac:dyDescent="0.25">
      <c r="B22" s="18" t="s">
        <v>318</v>
      </c>
      <c r="C22" s="19">
        <v>2994</v>
      </c>
      <c r="D22" s="19">
        <v>5956</v>
      </c>
      <c r="E22" s="19">
        <v>2995</v>
      </c>
      <c r="F22" s="19">
        <v>2989</v>
      </c>
      <c r="G22" s="19">
        <v>3317</v>
      </c>
      <c r="H22" s="19">
        <v>4050</v>
      </c>
    </row>
    <row r="23" spans="2:8" x14ac:dyDescent="0.25">
      <c r="B23" s="18" t="s">
        <v>319</v>
      </c>
      <c r="C23" s="19">
        <v>1526</v>
      </c>
      <c r="D23" s="19">
        <v>3076</v>
      </c>
      <c r="E23" s="19">
        <v>5264</v>
      </c>
      <c r="F23" s="19">
        <v>3758</v>
      </c>
      <c r="G23" s="19">
        <v>6276</v>
      </c>
      <c r="H23" s="19">
        <v>2780</v>
      </c>
    </row>
    <row r="24" spans="2:8" x14ac:dyDescent="0.25">
      <c r="B24" s="27" t="s">
        <v>320</v>
      </c>
      <c r="C24" s="28">
        <v>12904</v>
      </c>
      <c r="D24" s="28">
        <v>28906</v>
      </c>
      <c r="E24" s="28">
        <v>11434</v>
      </c>
      <c r="F24" s="28">
        <v>16172</v>
      </c>
      <c r="G24" s="28">
        <v>17831</v>
      </c>
      <c r="H24" s="28">
        <v>19071</v>
      </c>
    </row>
    <row r="25" spans="2:8" x14ac:dyDescent="0.25">
      <c r="B25" s="45" t="s">
        <v>321</v>
      </c>
      <c r="C25" s="46"/>
      <c r="D25" s="46"/>
      <c r="E25" s="46"/>
      <c r="F25" s="46"/>
      <c r="G25" s="46"/>
      <c r="H25" s="46"/>
    </row>
    <row r="26" spans="2:8" ht="15.6" x14ac:dyDescent="0.25">
      <c r="B26" s="27" t="s">
        <v>322</v>
      </c>
      <c r="C26" s="28">
        <v>44410</v>
      </c>
      <c r="D26" s="28">
        <v>109174</v>
      </c>
      <c r="E26" s="28">
        <v>50316</v>
      </c>
      <c r="F26" s="28">
        <v>55162</v>
      </c>
      <c r="G26" s="28">
        <v>58339</v>
      </c>
      <c r="H26" s="28">
        <v>69711</v>
      </c>
    </row>
    <row r="27" spans="2:8" x14ac:dyDescent="0.25">
      <c r="B27" s="45" t="s">
        <v>323</v>
      </c>
      <c r="C27" s="46"/>
      <c r="D27" s="46"/>
      <c r="E27" s="46"/>
      <c r="F27" s="46"/>
      <c r="G27" s="46"/>
      <c r="H27" s="46"/>
    </row>
    <row r="28" spans="2:8" x14ac:dyDescent="0.25">
      <c r="B28" s="18" t="s">
        <v>324</v>
      </c>
      <c r="C28" s="19">
        <v>110061</v>
      </c>
      <c r="D28" s="19">
        <v>442039</v>
      </c>
      <c r="E28" s="19">
        <v>484953</v>
      </c>
      <c r="F28" s="19">
        <v>188356</v>
      </c>
      <c r="G28" s="19">
        <v>175990</v>
      </c>
      <c r="H28" s="19">
        <v>267669</v>
      </c>
    </row>
    <row r="29" spans="2:8" x14ac:dyDescent="0.25">
      <c r="B29" s="18" t="s">
        <v>325</v>
      </c>
      <c r="C29" s="19">
        <v>2119</v>
      </c>
      <c r="D29" s="19">
        <v>9063</v>
      </c>
      <c r="E29" s="19">
        <v>5616</v>
      </c>
      <c r="F29" s="19">
        <v>4556</v>
      </c>
      <c r="G29" s="19">
        <v>3023</v>
      </c>
      <c r="H29" s="19">
        <v>5218</v>
      </c>
    </row>
    <row r="30" spans="2:8" x14ac:dyDescent="0.25">
      <c r="B30" s="18" t="s">
        <v>326</v>
      </c>
      <c r="C30" s="19">
        <v>65290</v>
      </c>
      <c r="D30" s="19">
        <v>436201</v>
      </c>
      <c r="E30" s="19">
        <v>306186</v>
      </c>
      <c r="F30" s="19">
        <v>183175</v>
      </c>
      <c r="G30" s="19">
        <v>161569</v>
      </c>
      <c r="H30" s="19">
        <v>233815</v>
      </c>
    </row>
    <row r="31" spans="2:8" x14ac:dyDescent="0.25">
      <c r="B31" s="18" t="s">
        <v>327</v>
      </c>
      <c r="C31" s="19">
        <v>4663</v>
      </c>
      <c r="D31" s="19">
        <v>21115</v>
      </c>
      <c r="E31" s="19">
        <v>6677</v>
      </c>
      <c r="F31" s="19">
        <v>7363</v>
      </c>
      <c r="G31" s="19">
        <v>11675</v>
      </c>
      <c r="H31" s="19">
        <v>11195</v>
      </c>
    </row>
    <row r="32" spans="2:8" x14ac:dyDescent="0.25">
      <c r="B32" s="18" t="s">
        <v>328</v>
      </c>
      <c r="C32" s="19">
        <v>4332</v>
      </c>
      <c r="D32" s="19">
        <v>15873</v>
      </c>
      <c r="E32" s="19">
        <v>8249</v>
      </c>
      <c r="F32" s="19">
        <v>8159</v>
      </c>
      <c r="G32" s="19">
        <v>8540</v>
      </c>
      <c r="H32" s="19">
        <v>9370</v>
      </c>
    </row>
    <row r="33" spans="2:8" ht="15.6" x14ac:dyDescent="0.25">
      <c r="B33" s="27" t="s">
        <v>329</v>
      </c>
      <c r="C33" s="28">
        <v>186486</v>
      </c>
      <c r="D33" s="28">
        <v>924307</v>
      </c>
      <c r="E33" s="28">
        <v>811686</v>
      </c>
      <c r="F33" s="28">
        <v>391620</v>
      </c>
      <c r="G33" s="28">
        <v>360813</v>
      </c>
      <c r="H33" s="28">
        <v>527285</v>
      </c>
    </row>
    <row r="34" spans="2:8" x14ac:dyDescent="0.25">
      <c r="B34" s="45" t="s">
        <v>330</v>
      </c>
      <c r="C34" s="46"/>
      <c r="D34" s="46"/>
      <c r="E34" s="46"/>
      <c r="F34" s="46"/>
      <c r="G34" s="46"/>
      <c r="H34" s="46"/>
    </row>
    <row r="35" spans="2:8" ht="15.75" customHeight="1" x14ac:dyDescent="0.25">
      <c r="B35" s="27" t="s">
        <v>330</v>
      </c>
      <c r="C35" s="28">
        <v>67802</v>
      </c>
      <c r="D35" s="28">
        <v>409537</v>
      </c>
      <c r="E35" s="28">
        <v>165881</v>
      </c>
      <c r="F35" s="28">
        <v>176496</v>
      </c>
      <c r="G35" s="28">
        <v>159016</v>
      </c>
      <c r="H35" s="28">
        <v>214326</v>
      </c>
    </row>
    <row r="36" spans="2:8" x14ac:dyDescent="0.25">
      <c r="B36" s="45" t="s">
        <v>331</v>
      </c>
      <c r="C36" s="46"/>
      <c r="D36" s="46"/>
      <c r="E36" s="46"/>
      <c r="F36" s="46"/>
      <c r="G36" s="46"/>
      <c r="H36" s="46"/>
    </row>
    <row r="37" spans="2:8" ht="18.75" customHeight="1" x14ac:dyDescent="0.25">
      <c r="B37" s="24" t="s">
        <v>332</v>
      </c>
      <c r="C37" s="25">
        <v>125892</v>
      </c>
      <c r="D37" s="25">
        <v>542872</v>
      </c>
      <c r="E37" s="25">
        <v>648663</v>
      </c>
      <c r="F37" s="25">
        <v>228599</v>
      </c>
      <c r="G37" s="25">
        <v>218218</v>
      </c>
      <c r="H37" s="25">
        <v>328409</v>
      </c>
    </row>
    <row r="39" spans="2:8" ht="13.2" customHeight="1" x14ac:dyDescent="0.25">
      <c r="B39" s="48" t="s">
        <v>60</v>
      </c>
      <c r="C39" s="49"/>
      <c r="D39" s="49"/>
      <c r="E39" s="49"/>
      <c r="F39" s="49"/>
      <c r="G39" s="49"/>
      <c r="H39" s="49"/>
    </row>
    <row r="40" spans="2:8" ht="52.95" customHeight="1" x14ac:dyDescent="0.25">
      <c r="B40" s="48" t="s">
        <v>333</v>
      </c>
      <c r="C40" s="49"/>
      <c r="D40" s="49"/>
      <c r="E40" s="49"/>
      <c r="F40" s="49"/>
      <c r="G40" s="49"/>
      <c r="H40" s="49"/>
    </row>
  </sheetData>
  <mergeCells count="9">
    <mergeCell ref="B34:H34"/>
    <mergeCell ref="B36:H36"/>
    <mergeCell ref="B39:H39"/>
    <mergeCell ref="B40:H40"/>
    <mergeCell ref="B5:H5"/>
    <mergeCell ref="B7:H7"/>
    <mergeCell ref="B18:H18"/>
    <mergeCell ref="B25:H25"/>
    <mergeCell ref="B27:H27"/>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A81F"/>
  </sheetPr>
  <dimension ref="B1:I41"/>
  <sheetViews>
    <sheetView showGridLines="0" workbookViewId="0">
      <selection activeCell="O10" sqref="O10"/>
    </sheetView>
  </sheetViews>
  <sheetFormatPr baseColWidth="10" defaultRowHeight="13.2" x14ac:dyDescent="0.25"/>
  <cols>
    <col min="1" max="1" width="2.5546875" customWidth="1"/>
    <col min="2" max="2" width="44" customWidth="1"/>
    <col min="3" max="3" width="6.33203125" customWidth="1"/>
    <col min="4" max="6" width="8.5546875" customWidth="1"/>
    <col min="7" max="7" width="11.88671875" customWidth="1"/>
    <col min="8" max="9" width="7.44140625" customWidth="1"/>
  </cols>
  <sheetData>
    <row r="1" spans="2:9" ht="17.399999999999999" x14ac:dyDescent="0.3">
      <c r="B1" s="3" t="s">
        <v>14</v>
      </c>
    </row>
    <row r="4" spans="2:9" ht="42" customHeight="1" x14ac:dyDescent="0.25">
      <c r="B4" s="15" t="s">
        <v>296</v>
      </c>
      <c r="C4" s="17" t="s">
        <v>334</v>
      </c>
      <c r="D4" s="17" t="s">
        <v>335</v>
      </c>
      <c r="E4" s="17" t="s">
        <v>336</v>
      </c>
      <c r="F4" s="17" t="s">
        <v>337</v>
      </c>
      <c r="G4" s="17" t="s">
        <v>338</v>
      </c>
      <c r="H4" s="17" t="s">
        <v>339</v>
      </c>
      <c r="I4" s="17" t="s">
        <v>128</v>
      </c>
    </row>
    <row r="5" spans="2:9" x14ac:dyDescent="0.25">
      <c r="B5" s="45" t="s">
        <v>302</v>
      </c>
      <c r="C5" s="46"/>
      <c r="D5" s="46"/>
      <c r="E5" s="46"/>
      <c r="F5" s="46"/>
      <c r="G5" s="46"/>
      <c r="H5" s="46"/>
      <c r="I5" s="46"/>
    </row>
    <row r="6" spans="2:9" ht="15.6" x14ac:dyDescent="0.25">
      <c r="B6" s="18" t="s">
        <v>340</v>
      </c>
      <c r="C6" s="19">
        <v>12832</v>
      </c>
      <c r="D6" s="19">
        <v>96944</v>
      </c>
      <c r="E6" s="19">
        <v>95031</v>
      </c>
      <c r="F6" s="19">
        <v>105301</v>
      </c>
      <c r="G6" s="19">
        <v>68536</v>
      </c>
      <c r="H6" s="19">
        <v>28068</v>
      </c>
      <c r="I6" s="19">
        <v>406713</v>
      </c>
    </row>
    <row r="7" spans="2:9" x14ac:dyDescent="0.25">
      <c r="B7" s="45" t="s">
        <v>304</v>
      </c>
      <c r="C7" s="46"/>
      <c r="D7" s="46"/>
      <c r="E7" s="46"/>
      <c r="F7" s="46"/>
      <c r="G7" s="46"/>
      <c r="H7" s="46"/>
      <c r="I7" s="46"/>
    </row>
    <row r="8" spans="2:9" x14ac:dyDescent="0.25">
      <c r="B8" s="18" t="s">
        <v>305</v>
      </c>
      <c r="C8" s="19">
        <v>11659</v>
      </c>
      <c r="D8" s="19">
        <v>49432</v>
      </c>
      <c r="E8" s="19">
        <v>79257</v>
      </c>
      <c r="F8" s="19">
        <v>73648</v>
      </c>
      <c r="G8" s="19">
        <v>7012</v>
      </c>
      <c r="H8" s="19">
        <v>550</v>
      </c>
      <c r="I8" s="19">
        <v>50957</v>
      </c>
    </row>
    <row r="9" spans="2:9" x14ac:dyDescent="0.25">
      <c r="B9" s="18" t="s">
        <v>306</v>
      </c>
      <c r="C9" s="19">
        <v>2</v>
      </c>
      <c r="D9" s="19">
        <v>4443</v>
      </c>
      <c r="E9" s="19">
        <v>16353</v>
      </c>
      <c r="F9" s="19">
        <v>15802</v>
      </c>
      <c r="G9" s="19">
        <v>4551</v>
      </c>
      <c r="H9" s="19">
        <v>352</v>
      </c>
      <c r="I9" s="19">
        <v>9763</v>
      </c>
    </row>
    <row r="10" spans="2:9" x14ac:dyDescent="0.25">
      <c r="B10" s="18" t="s">
        <v>307</v>
      </c>
      <c r="C10" s="19">
        <v>12</v>
      </c>
      <c r="D10" s="19">
        <v>848</v>
      </c>
      <c r="E10" s="19">
        <v>3209</v>
      </c>
      <c r="F10" s="19">
        <v>5138</v>
      </c>
      <c r="G10" s="19">
        <v>1900</v>
      </c>
      <c r="H10" s="19">
        <v>316</v>
      </c>
      <c r="I10" s="19">
        <v>2624</v>
      </c>
    </row>
    <row r="11" spans="2:9" x14ac:dyDescent="0.25">
      <c r="B11" s="18" t="s">
        <v>308</v>
      </c>
      <c r="C11" s="19">
        <v>0</v>
      </c>
      <c r="D11" s="19">
        <v>72</v>
      </c>
      <c r="E11" s="19">
        <v>644</v>
      </c>
      <c r="F11" s="19">
        <v>983</v>
      </c>
      <c r="G11" s="19">
        <v>476</v>
      </c>
      <c r="H11" s="19">
        <v>60</v>
      </c>
      <c r="I11" s="19">
        <v>506</v>
      </c>
    </row>
    <row r="12" spans="2:9" x14ac:dyDescent="0.25">
      <c r="B12" s="18" t="s">
        <v>309</v>
      </c>
      <c r="C12" s="19">
        <v>664</v>
      </c>
      <c r="D12" s="19">
        <v>1847</v>
      </c>
      <c r="E12" s="19">
        <v>2553</v>
      </c>
      <c r="F12" s="19">
        <v>6835</v>
      </c>
      <c r="G12" s="19">
        <v>42691</v>
      </c>
      <c r="H12" s="19">
        <v>41383</v>
      </c>
      <c r="I12" s="19">
        <v>12878</v>
      </c>
    </row>
    <row r="13" spans="2:9" x14ac:dyDescent="0.25">
      <c r="B13" s="18" t="s">
        <v>310</v>
      </c>
      <c r="C13" s="19">
        <v>0</v>
      </c>
      <c r="D13" s="19">
        <v>256</v>
      </c>
      <c r="E13" s="19">
        <v>563</v>
      </c>
      <c r="F13" s="19">
        <v>1184</v>
      </c>
      <c r="G13" s="19">
        <v>9514</v>
      </c>
      <c r="H13" s="19">
        <v>7832</v>
      </c>
      <c r="I13" s="19">
        <v>2643</v>
      </c>
    </row>
    <row r="14" spans="2:9" x14ac:dyDescent="0.25">
      <c r="B14" s="18" t="s">
        <v>311</v>
      </c>
      <c r="C14" s="19">
        <v>39</v>
      </c>
      <c r="D14" s="19">
        <v>314</v>
      </c>
      <c r="E14" s="19">
        <v>1813</v>
      </c>
      <c r="F14" s="19">
        <v>4004</v>
      </c>
      <c r="G14" s="19">
        <v>5837</v>
      </c>
      <c r="H14" s="19">
        <v>5709</v>
      </c>
      <c r="I14" s="19">
        <v>2914</v>
      </c>
    </row>
    <row r="15" spans="2:9" x14ac:dyDescent="0.25">
      <c r="B15" s="18" t="s">
        <v>312</v>
      </c>
      <c r="C15" s="19">
        <v>37</v>
      </c>
      <c r="D15" s="19">
        <v>333</v>
      </c>
      <c r="E15" s="19">
        <v>3600</v>
      </c>
      <c r="F15" s="19">
        <v>7198</v>
      </c>
      <c r="G15" s="19">
        <v>10481</v>
      </c>
      <c r="H15" s="19">
        <v>10181</v>
      </c>
      <c r="I15" s="19">
        <v>5254</v>
      </c>
    </row>
    <row r="16" spans="2:9" x14ac:dyDescent="0.25">
      <c r="B16" s="18" t="s">
        <v>313</v>
      </c>
      <c r="C16" s="19">
        <v>37</v>
      </c>
      <c r="D16" s="19">
        <v>364</v>
      </c>
      <c r="E16" s="19">
        <v>1631</v>
      </c>
      <c r="F16" s="19">
        <v>1037</v>
      </c>
      <c r="G16" s="19">
        <v>347</v>
      </c>
      <c r="H16" s="19">
        <v>210</v>
      </c>
      <c r="I16" s="19">
        <v>810</v>
      </c>
    </row>
    <row r="17" spans="2:9" ht="15.6" x14ac:dyDescent="0.25">
      <c r="B17" s="27" t="s">
        <v>341</v>
      </c>
      <c r="C17" s="28">
        <v>12455</v>
      </c>
      <c r="D17" s="28">
        <v>57955</v>
      </c>
      <c r="E17" s="28">
        <v>109758</v>
      </c>
      <c r="F17" s="28">
        <v>115949</v>
      </c>
      <c r="G17" s="28">
        <v>82981</v>
      </c>
      <c r="H17" s="28">
        <v>66673</v>
      </c>
      <c r="I17" s="28">
        <v>88457</v>
      </c>
    </row>
    <row r="18" spans="2:9" x14ac:dyDescent="0.25">
      <c r="B18" s="45" t="s">
        <v>314</v>
      </c>
      <c r="C18" s="46"/>
      <c r="D18" s="46"/>
      <c r="E18" s="46"/>
      <c r="F18" s="46"/>
      <c r="G18" s="46"/>
      <c r="H18" s="46"/>
      <c r="I18" s="46"/>
    </row>
    <row r="19" spans="2:9" x14ac:dyDescent="0.25">
      <c r="B19" s="18" t="s">
        <v>315</v>
      </c>
      <c r="C19" s="19">
        <v>3410</v>
      </c>
      <c r="D19" s="19">
        <v>6079</v>
      </c>
      <c r="E19" s="19">
        <v>8245</v>
      </c>
      <c r="F19" s="19">
        <v>7393</v>
      </c>
      <c r="G19" s="19">
        <v>1097</v>
      </c>
      <c r="H19" s="19">
        <v>93</v>
      </c>
      <c r="I19" s="19">
        <v>5588</v>
      </c>
    </row>
    <row r="20" spans="2:9" x14ac:dyDescent="0.25">
      <c r="B20" s="18" t="s">
        <v>316</v>
      </c>
      <c r="C20" s="19">
        <v>8</v>
      </c>
      <c r="D20" s="19">
        <v>452</v>
      </c>
      <c r="E20" s="19">
        <v>2942</v>
      </c>
      <c r="F20" s="19">
        <v>3955</v>
      </c>
      <c r="G20" s="19">
        <v>3238</v>
      </c>
      <c r="H20" s="19">
        <v>1638</v>
      </c>
      <c r="I20" s="19">
        <v>2478</v>
      </c>
    </row>
    <row r="21" spans="2:9" x14ac:dyDescent="0.25">
      <c r="B21" s="18" t="s">
        <v>317</v>
      </c>
      <c r="C21" s="19">
        <v>64</v>
      </c>
      <c r="D21" s="19">
        <v>2054</v>
      </c>
      <c r="E21" s="19">
        <v>5174</v>
      </c>
      <c r="F21" s="19">
        <v>8868</v>
      </c>
      <c r="G21" s="19">
        <v>1048</v>
      </c>
      <c r="H21" s="19">
        <v>28</v>
      </c>
      <c r="I21" s="19">
        <v>4175</v>
      </c>
    </row>
    <row r="22" spans="2:9" x14ac:dyDescent="0.25">
      <c r="B22" s="18" t="s">
        <v>318</v>
      </c>
      <c r="C22" s="19">
        <v>3000</v>
      </c>
      <c r="D22" s="19">
        <v>3360</v>
      </c>
      <c r="E22" s="19">
        <v>4287</v>
      </c>
      <c r="F22" s="19">
        <v>4331</v>
      </c>
      <c r="G22" s="19">
        <v>4476</v>
      </c>
      <c r="H22" s="19">
        <v>4016</v>
      </c>
      <c r="I22" s="19">
        <v>4050</v>
      </c>
    </row>
    <row r="23" spans="2:9" x14ac:dyDescent="0.25">
      <c r="B23" s="18" t="s">
        <v>319</v>
      </c>
      <c r="C23" s="19">
        <v>237</v>
      </c>
      <c r="D23" s="19">
        <v>1310</v>
      </c>
      <c r="E23" s="19">
        <v>2990</v>
      </c>
      <c r="F23" s="19">
        <v>2733</v>
      </c>
      <c r="G23" s="19">
        <v>3125</v>
      </c>
      <c r="H23" s="19">
        <v>7641</v>
      </c>
      <c r="I23" s="19">
        <v>2780</v>
      </c>
    </row>
    <row r="24" spans="2:9" x14ac:dyDescent="0.25">
      <c r="B24" s="27" t="s">
        <v>320</v>
      </c>
      <c r="C24" s="28">
        <v>6718</v>
      </c>
      <c r="D24" s="28">
        <v>13254</v>
      </c>
      <c r="E24" s="28">
        <v>23638</v>
      </c>
      <c r="F24" s="28">
        <v>27280</v>
      </c>
      <c r="G24" s="28">
        <v>12983</v>
      </c>
      <c r="H24" s="28">
        <v>13416</v>
      </c>
      <c r="I24" s="28">
        <v>19071</v>
      </c>
    </row>
    <row r="25" spans="2:9" x14ac:dyDescent="0.25">
      <c r="B25" s="45" t="s">
        <v>321</v>
      </c>
      <c r="C25" s="46"/>
      <c r="D25" s="46"/>
      <c r="E25" s="46"/>
      <c r="F25" s="46"/>
      <c r="G25" s="46"/>
      <c r="H25" s="46"/>
      <c r="I25" s="46"/>
    </row>
    <row r="26" spans="2:9" ht="15.6" x14ac:dyDescent="0.25">
      <c r="B26" s="27" t="s">
        <v>111</v>
      </c>
      <c r="C26" s="28">
        <v>6565</v>
      </c>
      <c r="D26" s="28">
        <v>44945</v>
      </c>
      <c r="E26" s="28">
        <v>86284</v>
      </c>
      <c r="F26" s="28">
        <v>88910</v>
      </c>
      <c r="G26" s="28">
        <v>70288</v>
      </c>
      <c r="H26" s="28">
        <v>54569</v>
      </c>
      <c r="I26" s="28">
        <v>69711</v>
      </c>
    </row>
    <row r="27" spans="2:9" x14ac:dyDescent="0.25">
      <c r="B27" s="45" t="s">
        <v>323</v>
      </c>
      <c r="C27" s="46"/>
      <c r="D27" s="46"/>
      <c r="E27" s="46"/>
      <c r="F27" s="46"/>
      <c r="G27" s="46"/>
      <c r="H27" s="46"/>
      <c r="I27" s="46"/>
    </row>
    <row r="28" spans="2:9" x14ac:dyDescent="0.25">
      <c r="B28" s="18" t="s">
        <v>324</v>
      </c>
      <c r="C28" s="19">
        <v>13078</v>
      </c>
      <c r="D28" s="19">
        <v>46713</v>
      </c>
      <c r="E28" s="19">
        <v>162528</v>
      </c>
      <c r="F28" s="19">
        <v>317409</v>
      </c>
      <c r="G28" s="19">
        <v>559136</v>
      </c>
      <c r="H28" s="19">
        <v>604892</v>
      </c>
      <c r="I28" s="19">
        <v>267669</v>
      </c>
    </row>
    <row r="29" spans="2:9" x14ac:dyDescent="0.25">
      <c r="B29" s="18" t="s">
        <v>325</v>
      </c>
      <c r="C29" s="19">
        <v>84</v>
      </c>
      <c r="D29" s="19">
        <v>348</v>
      </c>
      <c r="E29" s="19">
        <v>3214</v>
      </c>
      <c r="F29" s="19">
        <v>9576</v>
      </c>
      <c r="G29" s="19">
        <v>9911</v>
      </c>
      <c r="H29" s="19">
        <v>3365</v>
      </c>
      <c r="I29" s="19">
        <v>5218</v>
      </c>
    </row>
    <row r="30" spans="2:9" x14ac:dyDescent="0.25">
      <c r="B30" s="18" t="s">
        <v>326</v>
      </c>
      <c r="C30" s="19">
        <v>848</v>
      </c>
      <c r="D30" s="19">
        <v>27353</v>
      </c>
      <c r="E30" s="19">
        <v>200476</v>
      </c>
      <c r="F30" s="19">
        <v>336707</v>
      </c>
      <c r="G30" s="19">
        <v>415451</v>
      </c>
      <c r="H30" s="19">
        <v>336773</v>
      </c>
      <c r="I30" s="19">
        <v>233815</v>
      </c>
    </row>
    <row r="31" spans="2:9" x14ac:dyDescent="0.25">
      <c r="B31" s="18" t="s">
        <v>327</v>
      </c>
      <c r="C31" s="19">
        <v>5</v>
      </c>
      <c r="D31" s="19">
        <v>2313</v>
      </c>
      <c r="E31" s="19">
        <v>11185</v>
      </c>
      <c r="F31" s="19">
        <v>21188</v>
      </c>
      <c r="G31" s="19">
        <v>12553</v>
      </c>
      <c r="H31" s="19">
        <v>6213</v>
      </c>
      <c r="I31" s="19">
        <v>11195</v>
      </c>
    </row>
    <row r="32" spans="2:9" x14ac:dyDescent="0.25">
      <c r="B32" s="18" t="s">
        <v>328</v>
      </c>
      <c r="C32" s="19">
        <v>467</v>
      </c>
      <c r="D32" s="19">
        <v>2674</v>
      </c>
      <c r="E32" s="19">
        <v>7411</v>
      </c>
      <c r="F32" s="19">
        <v>14245</v>
      </c>
      <c r="G32" s="19">
        <v>15638</v>
      </c>
      <c r="H32" s="19">
        <v>9611</v>
      </c>
      <c r="I32" s="19">
        <v>9370</v>
      </c>
    </row>
    <row r="33" spans="2:9" ht="15.6" x14ac:dyDescent="0.25">
      <c r="B33" s="27" t="s">
        <v>342</v>
      </c>
      <c r="C33" s="28">
        <v>14482</v>
      </c>
      <c r="D33" s="28">
        <v>79410</v>
      </c>
      <c r="E33" s="28">
        <v>384846</v>
      </c>
      <c r="F33" s="28">
        <v>699144</v>
      </c>
      <c r="G33" s="28">
        <v>1012691</v>
      </c>
      <c r="H33" s="28">
        <v>960897</v>
      </c>
      <c r="I33" s="28">
        <v>527285</v>
      </c>
    </row>
    <row r="34" spans="2:9" x14ac:dyDescent="0.25">
      <c r="B34" s="45" t="s">
        <v>330</v>
      </c>
      <c r="C34" s="46"/>
      <c r="D34" s="46"/>
      <c r="E34" s="46"/>
      <c r="F34" s="46"/>
      <c r="G34" s="46"/>
      <c r="H34" s="46"/>
      <c r="I34" s="46"/>
    </row>
    <row r="35" spans="2:9" ht="15.75" customHeight="1" x14ac:dyDescent="0.25">
      <c r="B35" s="27" t="s">
        <v>330</v>
      </c>
      <c r="C35" s="28">
        <v>856</v>
      </c>
      <c r="D35" s="28">
        <v>41767</v>
      </c>
      <c r="E35" s="28">
        <v>258751</v>
      </c>
      <c r="F35" s="28">
        <v>335659</v>
      </c>
      <c r="G35" s="28">
        <v>278450</v>
      </c>
      <c r="H35" s="28">
        <v>145732</v>
      </c>
      <c r="I35" s="28">
        <v>214326</v>
      </c>
    </row>
    <row r="36" spans="2:9" x14ac:dyDescent="0.25">
      <c r="B36" s="45" t="s">
        <v>331</v>
      </c>
      <c r="C36" s="46"/>
      <c r="D36" s="46"/>
      <c r="E36" s="46"/>
      <c r="F36" s="46"/>
      <c r="G36" s="46"/>
      <c r="H36" s="46"/>
      <c r="I36" s="46"/>
    </row>
    <row r="37" spans="2:9" ht="17.25" customHeight="1" x14ac:dyDescent="0.25">
      <c r="B37" s="24" t="s">
        <v>343</v>
      </c>
      <c r="C37" s="25">
        <v>13769</v>
      </c>
      <c r="D37" s="25">
        <v>46435</v>
      </c>
      <c r="E37" s="25">
        <v>158365</v>
      </c>
      <c r="F37" s="25">
        <v>382133</v>
      </c>
      <c r="G37" s="25">
        <v>739432</v>
      </c>
      <c r="H37" s="25">
        <v>816704</v>
      </c>
      <c r="I37" s="25">
        <v>328409</v>
      </c>
    </row>
    <row r="39" spans="2:9" x14ac:dyDescent="0.25">
      <c r="B39" s="48" t="s">
        <v>344</v>
      </c>
      <c r="C39" s="49"/>
      <c r="D39" s="49"/>
      <c r="E39" s="49"/>
      <c r="F39" s="49"/>
      <c r="G39" s="49"/>
      <c r="H39" s="49"/>
      <c r="I39" s="49"/>
    </row>
    <row r="40" spans="2:9" ht="13.2" customHeight="1" x14ac:dyDescent="0.25">
      <c r="B40" s="48" t="s">
        <v>345</v>
      </c>
      <c r="C40" s="49"/>
      <c r="D40" s="49"/>
      <c r="E40" s="49"/>
      <c r="F40" s="49"/>
      <c r="G40" s="49"/>
      <c r="H40" s="49"/>
      <c r="I40" s="49"/>
    </row>
    <row r="41" spans="2:9" ht="52.95" customHeight="1" x14ac:dyDescent="0.25">
      <c r="B41" s="48" t="s">
        <v>346</v>
      </c>
      <c r="C41" s="49"/>
      <c r="D41" s="49"/>
      <c r="E41" s="49"/>
      <c r="F41" s="49"/>
      <c r="G41" s="49"/>
      <c r="H41" s="49"/>
      <c r="I41" s="49"/>
    </row>
  </sheetData>
  <mergeCells count="10">
    <mergeCell ref="B34:I34"/>
    <mergeCell ref="B36:I36"/>
    <mergeCell ref="B39:I39"/>
    <mergeCell ref="B40:I40"/>
    <mergeCell ref="B41:I41"/>
    <mergeCell ref="B5:I5"/>
    <mergeCell ref="B7:I7"/>
    <mergeCell ref="B18:I18"/>
    <mergeCell ref="B25:I25"/>
    <mergeCell ref="B27:I27"/>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A81F"/>
  </sheetPr>
  <dimension ref="B1:H43"/>
  <sheetViews>
    <sheetView showGridLines="0" workbookViewId="0"/>
  </sheetViews>
  <sheetFormatPr baseColWidth="10" defaultRowHeight="13.2" x14ac:dyDescent="0.25"/>
  <cols>
    <col min="1" max="1" width="2.5546875" customWidth="1"/>
    <col min="2" max="2" width="44" customWidth="1"/>
    <col min="3" max="4" width="10.109375" customWidth="1"/>
    <col min="5" max="5" width="12.33203125" customWidth="1"/>
    <col min="6" max="6" width="14" customWidth="1"/>
    <col min="7" max="7" width="7.5546875" customWidth="1"/>
    <col min="8" max="8" width="7.44140625" customWidth="1"/>
  </cols>
  <sheetData>
    <row r="1" spans="2:8" ht="17.399999999999999" x14ac:dyDescent="0.3">
      <c r="B1" s="3" t="s">
        <v>15</v>
      </c>
    </row>
    <row r="4" spans="2:8" ht="35.1" customHeight="1" x14ac:dyDescent="0.25">
      <c r="B4" s="50" t="s">
        <v>296</v>
      </c>
      <c r="C4" s="44" t="s">
        <v>347</v>
      </c>
      <c r="D4" s="44" t="s">
        <v>347</v>
      </c>
      <c r="E4" s="44" t="s">
        <v>348</v>
      </c>
      <c r="F4" s="44" t="s">
        <v>349</v>
      </c>
      <c r="G4" s="44" t="s">
        <v>350</v>
      </c>
      <c r="H4" s="44" t="s">
        <v>128</v>
      </c>
    </row>
    <row r="5" spans="2:8" ht="35.1" customHeight="1" x14ac:dyDescent="0.25">
      <c r="B5" s="50" t="s">
        <v>296</v>
      </c>
      <c r="C5" s="17" t="s">
        <v>351</v>
      </c>
      <c r="D5" s="17" t="s">
        <v>352</v>
      </c>
      <c r="E5" s="44" t="s">
        <v>348</v>
      </c>
      <c r="F5" s="44" t="s">
        <v>349</v>
      </c>
      <c r="G5" s="44" t="s">
        <v>350</v>
      </c>
      <c r="H5" s="44" t="s">
        <v>128</v>
      </c>
    </row>
    <row r="6" spans="2:8" x14ac:dyDescent="0.25">
      <c r="B6" s="45" t="s">
        <v>302</v>
      </c>
      <c r="C6" s="46"/>
      <c r="D6" s="46"/>
      <c r="E6" s="46"/>
      <c r="F6" s="46"/>
      <c r="G6" s="46"/>
      <c r="H6" s="46"/>
    </row>
    <row r="7" spans="2:8" ht="15.6" x14ac:dyDescent="0.25">
      <c r="B7" s="18" t="s">
        <v>353</v>
      </c>
      <c r="C7" s="19">
        <v>12153</v>
      </c>
      <c r="D7" s="19">
        <v>266939</v>
      </c>
      <c r="E7" s="19">
        <v>104967</v>
      </c>
      <c r="F7" s="19">
        <v>12410</v>
      </c>
      <c r="G7" s="19">
        <v>10244</v>
      </c>
      <c r="H7" s="19">
        <v>406713</v>
      </c>
    </row>
    <row r="8" spans="2:8" x14ac:dyDescent="0.25">
      <c r="B8" s="45" t="s">
        <v>304</v>
      </c>
      <c r="C8" s="46"/>
      <c r="D8" s="46"/>
      <c r="E8" s="46"/>
      <c r="F8" s="46"/>
      <c r="G8" s="46"/>
      <c r="H8" s="46"/>
    </row>
    <row r="9" spans="2:8" x14ac:dyDescent="0.25">
      <c r="B9" s="18" t="s">
        <v>305</v>
      </c>
      <c r="C9" s="19">
        <v>3849</v>
      </c>
      <c r="D9" s="19">
        <v>76497</v>
      </c>
      <c r="E9" s="19">
        <v>449</v>
      </c>
      <c r="F9" s="19">
        <v>16987</v>
      </c>
      <c r="G9" s="19">
        <v>0</v>
      </c>
      <c r="H9" s="19">
        <v>50957</v>
      </c>
    </row>
    <row r="10" spans="2:8" x14ac:dyDescent="0.25">
      <c r="B10" s="18" t="s">
        <v>306</v>
      </c>
      <c r="C10" s="19">
        <v>12771</v>
      </c>
      <c r="D10" s="19">
        <v>12501</v>
      </c>
      <c r="E10" s="19">
        <v>3011</v>
      </c>
      <c r="F10" s="19">
        <v>7321</v>
      </c>
      <c r="G10" s="19">
        <v>6972</v>
      </c>
      <c r="H10" s="19">
        <v>9763</v>
      </c>
    </row>
    <row r="11" spans="2:8" x14ac:dyDescent="0.25">
      <c r="B11" s="18" t="s">
        <v>307</v>
      </c>
      <c r="C11" s="19">
        <v>80599</v>
      </c>
      <c r="D11" s="19">
        <v>260</v>
      </c>
      <c r="E11" s="19">
        <v>-86</v>
      </c>
      <c r="F11" s="19">
        <v>2221</v>
      </c>
      <c r="G11" s="19">
        <v>0</v>
      </c>
      <c r="H11" s="19">
        <v>2624</v>
      </c>
    </row>
    <row r="12" spans="2:8" x14ac:dyDescent="0.25">
      <c r="B12" s="18" t="s">
        <v>308</v>
      </c>
      <c r="C12" s="19">
        <v>2951</v>
      </c>
      <c r="D12" s="19">
        <v>509</v>
      </c>
      <c r="E12" s="19">
        <v>209</v>
      </c>
      <c r="F12" s="19">
        <v>790</v>
      </c>
      <c r="G12" s="19">
        <v>236</v>
      </c>
      <c r="H12" s="19">
        <v>506</v>
      </c>
    </row>
    <row r="13" spans="2:8" x14ac:dyDescent="0.25">
      <c r="B13" s="18" t="s">
        <v>309</v>
      </c>
      <c r="C13" s="19">
        <v>3922</v>
      </c>
      <c r="D13" s="19">
        <v>1238</v>
      </c>
      <c r="E13" s="19">
        <v>42090</v>
      </c>
      <c r="F13" s="19">
        <v>35557</v>
      </c>
      <c r="G13" s="19">
        <v>0</v>
      </c>
      <c r="H13" s="19">
        <v>12878</v>
      </c>
    </row>
    <row r="14" spans="2:8" x14ac:dyDescent="0.25">
      <c r="B14" s="18" t="s">
        <v>310</v>
      </c>
      <c r="C14" s="19">
        <v>1707</v>
      </c>
      <c r="D14" s="19">
        <v>713</v>
      </c>
      <c r="E14" s="19">
        <v>7570</v>
      </c>
      <c r="F14" s="19">
        <v>5002</v>
      </c>
      <c r="G14" s="19">
        <v>697</v>
      </c>
      <c r="H14" s="19">
        <v>2643</v>
      </c>
    </row>
    <row r="15" spans="2:8" x14ac:dyDescent="0.25">
      <c r="B15" s="18" t="s">
        <v>311</v>
      </c>
      <c r="C15" s="19">
        <v>2705</v>
      </c>
      <c r="D15" s="19">
        <v>2471</v>
      </c>
      <c r="E15" s="19">
        <v>3856</v>
      </c>
      <c r="F15" s="19">
        <v>5551</v>
      </c>
      <c r="G15" s="19">
        <v>1852</v>
      </c>
      <c r="H15" s="19">
        <v>2914</v>
      </c>
    </row>
    <row r="16" spans="2:8" x14ac:dyDescent="0.25">
      <c r="B16" s="18" t="s">
        <v>312</v>
      </c>
      <c r="C16" s="19">
        <v>9034</v>
      </c>
      <c r="D16" s="19">
        <v>3752</v>
      </c>
      <c r="E16" s="19">
        <v>8299</v>
      </c>
      <c r="F16" s="19">
        <v>9653</v>
      </c>
      <c r="G16" s="19">
        <v>3395</v>
      </c>
      <c r="H16" s="19">
        <v>5254</v>
      </c>
    </row>
    <row r="17" spans="2:8" x14ac:dyDescent="0.25">
      <c r="B17" s="18" t="s">
        <v>313</v>
      </c>
      <c r="C17" s="19">
        <v>1934</v>
      </c>
      <c r="D17" s="19">
        <v>851</v>
      </c>
      <c r="E17" s="19">
        <v>386</v>
      </c>
      <c r="F17" s="19">
        <v>502</v>
      </c>
      <c r="G17" s="19">
        <v>3163</v>
      </c>
      <c r="H17" s="19">
        <v>810</v>
      </c>
    </row>
    <row r="18" spans="2:8" ht="15.6" x14ac:dyDescent="0.25">
      <c r="B18" s="27" t="s">
        <v>354</v>
      </c>
      <c r="C18" s="28">
        <v>119672</v>
      </c>
      <c r="D18" s="28">
        <v>98876</v>
      </c>
      <c r="E18" s="28">
        <v>65945</v>
      </c>
      <c r="F18" s="28">
        <v>83658</v>
      </c>
      <c r="G18" s="28">
        <v>16422</v>
      </c>
      <c r="H18" s="28">
        <v>88457</v>
      </c>
    </row>
    <row r="19" spans="2:8" x14ac:dyDescent="0.25">
      <c r="B19" s="45" t="s">
        <v>314</v>
      </c>
      <c r="C19" s="46"/>
      <c r="D19" s="46"/>
      <c r="E19" s="46"/>
      <c r="F19" s="46"/>
      <c r="G19" s="46"/>
      <c r="H19" s="46"/>
    </row>
    <row r="20" spans="2:8" x14ac:dyDescent="0.25">
      <c r="B20" s="18" t="s">
        <v>315</v>
      </c>
      <c r="C20" s="19">
        <v>1740</v>
      </c>
      <c r="D20" s="19">
        <v>8035</v>
      </c>
      <c r="E20" s="19">
        <v>525</v>
      </c>
      <c r="F20" s="19">
        <v>3741</v>
      </c>
      <c r="G20" s="19">
        <v>533</v>
      </c>
      <c r="H20" s="19">
        <v>5588</v>
      </c>
    </row>
    <row r="21" spans="2:8" x14ac:dyDescent="0.25">
      <c r="B21" s="18" t="s">
        <v>316</v>
      </c>
      <c r="C21" s="19">
        <v>3705</v>
      </c>
      <c r="D21" s="19">
        <v>2553</v>
      </c>
      <c r="E21" s="19">
        <v>2215</v>
      </c>
      <c r="F21" s="19">
        <v>3108</v>
      </c>
      <c r="G21" s="19">
        <v>990</v>
      </c>
      <c r="H21" s="19">
        <v>2478</v>
      </c>
    </row>
    <row r="22" spans="2:8" x14ac:dyDescent="0.25">
      <c r="B22" s="18" t="s">
        <v>317</v>
      </c>
      <c r="C22" s="19">
        <v>9277</v>
      </c>
      <c r="D22" s="19">
        <v>5686</v>
      </c>
      <c r="E22" s="19">
        <v>353</v>
      </c>
      <c r="F22" s="19">
        <v>2203</v>
      </c>
      <c r="G22" s="19">
        <v>289</v>
      </c>
      <c r="H22" s="19">
        <v>4175</v>
      </c>
    </row>
    <row r="23" spans="2:8" x14ac:dyDescent="0.25">
      <c r="B23" s="18" t="s">
        <v>318</v>
      </c>
      <c r="C23" s="19">
        <v>4214</v>
      </c>
      <c r="D23" s="19">
        <v>4012</v>
      </c>
      <c r="E23" s="19">
        <v>4179</v>
      </c>
      <c r="F23" s="19">
        <v>4130</v>
      </c>
      <c r="G23" s="19">
        <v>3413</v>
      </c>
      <c r="H23" s="19">
        <v>4050</v>
      </c>
    </row>
    <row r="24" spans="2:8" x14ac:dyDescent="0.25">
      <c r="B24" s="18" t="s">
        <v>319</v>
      </c>
      <c r="C24" s="19">
        <v>2593</v>
      </c>
      <c r="D24" s="19">
        <v>2217</v>
      </c>
      <c r="E24" s="19">
        <v>4405</v>
      </c>
      <c r="F24" s="19">
        <v>2759</v>
      </c>
      <c r="G24" s="19">
        <v>1038</v>
      </c>
      <c r="H24" s="19">
        <v>2780</v>
      </c>
    </row>
    <row r="25" spans="2:8" x14ac:dyDescent="0.25">
      <c r="B25" s="27" t="s">
        <v>320</v>
      </c>
      <c r="C25" s="28">
        <v>21530</v>
      </c>
      <c r="D25" s="28">
        <v>22503</v>
      </c>
      <c r="E25" s="28">
        <v>11678</v>
      </c>
      <c r="F25" s="28">
        <v>15941</v>
      </c>
      <c r="G25" s="28">
        <v>6263</v>
      </c>
      <c r="H25" s="28">
        <v>19071</v>
      </c>
    </row>
    <row r="26" spans="2:8" x14ac:dyDescent="0.25">
      <c r="B26" s="45" t="s">
        <v>321</v>
      </c>
      <c r="C26" s="46"/>
      <c r="D26" s="46"/>
      <c r="E26" s="46"/>
      <c r="F26" s="46"/>
      <c r="G26" s="46"/>
      <c r="H26" s="46"/>
    </row>
    <row r="27" spans="2:8" ht="15.6" x14ac:dyDescent="0.25">
      <c r="B27" s="27" t="s">
        <v>355</v>
      </c>
      <c r="C27" s="28">
        <v>98309</v>
      </c>
      <c r="D27" s="28">
        <v>76486</v>
      </c>
      <c r="E27" s="28">
        <v>54934</v>
      </c>
      <c r="F27" s="28">
        <v>67931</v>
      </c>
      <c r="G27" s="28">
        <v>12810</v>
      </c>
      <c r="H27" s="28">
        <v>69711</v>
      </c>
    </row>
    <row r="28" spans="2:8" x14ac:dyDescent="0.25">
      <c r="B28" s="45" t="s">
        <v>323</v>
      </c>
      <c r="C28" s="46"/>
      <c r="D28" s="46"/>
      <c r="E28" s="46"/>
      <c r="F28" s="46"/>
      <c r="G28" s="46"/>
      <c r="H28" s="46"/>
    </row>
    <row r="29" spans="2:8" x14ac:dyDescent="0.25">
      <c r="B29" s="18" t="s">
        <v>324</v>
      </c>
      <c r="C29" s="19">
        <v>289598</v>
      </c>
      <c r="D29" s="19">
        <v>197052</v>
      </c>
      <c r="E29" s="19">
        <v>431476</v>
      </c>
      <c r="F29" s="19">
        <v>471083</v>
      </c>
      <c r="G29" s="19">
        <v>156903</v>
      </c>
      <c r="H29" s="19">
        <v>267669</v>
      </c>
    </row>
    <row r="30" spans="2:8" x14ac:dyDescent="0.25">
      <c r="B30" s="18" t="s">
        <v>325</v>
      </c>
      <c r="C30" s="19">
        <v>11681</v>
      </c>
      <c r="D30" s="19">
        <v>4390</v>
      </c>
      <c r="E30" s="19">
        <v>6426</v>
      </c>
      <c r="F30" s="19">
        <v>9401</v>
      </c>
      <c r="G30" s="19">
        <v>1704</v>
      </c>
      <c r="H30" s="19">
        <v>5218</v>
      </c>
    </row>
    <row r="31" spans="2:8" x14ac:dyDescent="0.25">
      <c r="B31" s="18" t="s">
        <v>326</v>
      </c>
      <c r="C31" s="19">
        <v>331455</v>
      </c>
      <c r="D31" s="19">
        <v>197404</v>
      </c>
      <c r="E31" s="19">
        <v>313011</v>
      </c>
      <c r="F31" s="19">
        <v>359248</v>
      </c>
      <c r="G31" s="19">
        <v>103354</v>
      </c>
      <c r="H31" s="19">
        <v>233815</v>
      </c>
    </row>
    <row r="32" spans="2:8" x14ac:dyDescent="0.25">
      <c r="B32" s="18" t="s">
        <v>327</v>
      </c>
      <c r="C32" s="19">
        <v>247258</v>
      </c>
      <c r="D32" s="19">
        <v>3231</v>
      </c>
      <c r="E32" s="19">
        <v>4235</v>
      </c>
      <c r="F32" s="19">
        <v>18588</v>
      </c>
      <c r="G32" s="19">
        <v>1032</v>
      </c>
      <c r="H32" s="19">
        <v>11195</v>
      </c>
    </row>
    <row r="33" spans="2:8" x14ac:dyDescent="0.25">
      <c r="B33" s="18" t="s">
        <v>328</v>
      </c>
      <c r="C33" s="19">
        <v>14018</v>
      </c>
      <c r="D33" s="19">
        <v>8442</v>
      </c>
      <c r="E33" s="19">
        <v>10651</v>
      </c>
      <c r="F33" s="19">
        <v>13416</v>
      </c>
      <c r="G33" s="19">
        <v>10034</v>
      </c>
      <c r="H33" s="19">
        <v>9370</v>
      </c>
    </row>
    <row r="34" spans="2:8" ht="15.6" x14ac:dyDescent="0.25">
      <c r="B34" s="27" t="s">
        <v>356</v>
      </c>
      <c r="C34" s="28">
        <v>894467</v>
      </c>
      <c r="D34" s="28">
        <v>410522</v>
      </c>
      <c r="E34" s="28">
        <v>765803</v>
      </c>
      <c r="F34" s="28">
        <v>871745</v>
      </c>
      <c r="G34" s="28">
        <v>273026</v>
      </c>
      <c r="H34" s="28">
        <v>527285</v>
      </c>
    </row>
    <row r="35" spans="2:8" x14ac:dyDescent="0.25">
      <c r="B35" s="45" t="s">
        <v>330</v>
      </c>
      <c r="C35" s="46"/>
      <c r="D35" s="46"/>
      <c r="E35" s="46"/>
      <c r="F35" s="46"/>
      <c r="G35" s="46"/>
      <c r="H35" s="46"/>
    </row>
    <row r="36" spans="2:8" x14ac:dyDescent="0.25">
      <c r="B36" s="27" t="s">
        <v>330</v>
      </c>
      <c r="C36" s="28">
        <v>445851</v>
      </c>
      <c r="D36" s="28">
        <v>216698</v>
      </c>
      <c r="E36" s="28">
        <v>186756</v>
      </c>
      <c r="F36" s="28">
        <v>268989</v>
      </c>
      <c r="G36" s="28">
        <v>94137</v>
      </c>
      <c r="H36" s="28">
        <v>214326</v>
      </c>
    </row>
    <row r="37" spans="2:8" x14ac:dyDescent="0.25">
      <c r="B37" s="45" t="s">
        <v>331</v>
      </c>
      <c r="C37" s="46"/>
      <c r="D37" s="46"/>
      <c r="E37" s="46"/>
      <c r="F37" s="46"/>
      <c r="G37" s="46"/>
      <c r="H37" s="46"/>
    </row>
    <row r="38" spans="2:8" ht="15.6" x14ac:dyDescent="0.25">
      <c r="B38" s="24" t="s">
        <v>357</v>
      </c>
      <c r="C38" s="25">
        <v>475242</v>
      </c>
      <c r="D38" s="25">
        <v>214189</v>
      </c>
      <c r="E38" s="25">
        <v>582427</v>
      </c>
      <c r="F38" s="25">
        <v>610049</v>
      </c>
      <c r="G38" s="25">
        <v>186553</v>
      </c>
      <c r="H38" s="25">
        <v>328409</v>
      </c>
    </row>
    <row r="40" spans="2:8" ht="26.4" customHeight="1" x14ac:dyDescent="0.25">
      <c r="B40" s="48" t="s">
        <v>358</v>
      </c>
      <c r="C40" s="49"/>
      <c r="D40" s="49"/>
      <c r="E40" s="49"/>
      <c r="F40" s="49"/>
      <c r="G40" s="49"/>
      <c r="H40" s="49"/>
    </row>
    <row r="41" spans="2:8" ht="26.4" customHeight="1" x14ac:dyDescent="0.25">
      <c r="B41" s="48" t="s">
        <v>359</v>
      </c>
      <c r="C41" s="49"/>
      <c r="D41" s="49"/>
      <c r="E41" s="49"/>
      <c r="F41" s="49"/>
      <c r="G41" s="49"/>
      <c r="H41" s="49"/>
    </row>
    <row r="42" spans="2:8" ht="13.2" customHeight="1" x14ac:dyDescent="0.25">
      <c r="B42" s="48" t="s">
        <v>360</v>
      </c>
      <c r="C42" s="49"/>
      <c r="D42" s="49"/>
      <c r="E42" s="49"/>
      <c r="F42" s="49"/>
      <c r="G42" s="49"/>
      <c r="H42" s="49"/>
    </row>
    <row r="43" spans="2:8" ht="52.95" customHeight="1" x14ac:dyDescent="0.25">
      <c r="B43" s="48" t="s">
        <v>361</v>
      </c>
      <c r="C43" s="49"/>
      <c r="D43" s="49"/>
      <c r="E43" s="49"/>
      <c r="F43" s="49"/>
      <c r="G43" s="49"/>
      <c r="H43" s="49"/>
    </row>
  </sheetData>
  <mergeCells count="17">
    <mergeCell ref="B42:H42"/>
    <mergeCell ref="B43:H43"/>
    <mergeCell ref="B28:H28"/>
    <mergeCell ref="B35:H35"/>
    <mergeCell ref="B37:H37"/>
    <mergeCell ref="B40:H40"/>
    <mergeCell ref="B41:H41"/>
    <mergeCell ref="H4:H5"/>
    <mergeCell ref="B6:H6"/>
    <mergeCell ref="B8:H8"/>
    <mergeCell ref="B19:H19"/>
    <mergeCell ref="B26:H26"/>
    <mergeCell ref="B4:B5"/>
    <mergeCell ref="C4:D4"/>
    <mergeCell ref="E4:E5"/>
    <mergeCell ref="F4:F5"/>
    <mergeCell ref="G4:G5"/>
  </mergeCells>
  <pageMargins left="0.7" right="0.7" top="0.75" bottom="0.75" header="0.3" footer="0.3"/>
  <pageSetup paperSize="9" scale="50" fitToWidth="0"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35</vt:i4>
      </vt:variant>
    </vt:vector>
  </HeadingPairs>
  <TitlesOfParts>
    <vt:vector size="35" baseType="lpstr">
      <vt:lpstr>Inhaltsverzeichnis</vt:lpstr>
      <vt:lpstr>T1</vt:lpstr>
      <vt:lpstr>T2</vt:lpstr>
      <vt:lpstr>T3</vt:lpstr>
      <vt:lpstr>T4</vt:lpstr>
      <vt:lpstr>T5</vt:lpstr>
      <vt:lpstr>T6</vt:lpstr>
      <vt:lpstr>T7</vt:lpstr>
      <vt:lpstr>T8</vt:lpstr>
      <vt:lpstr>T9</vt:lpstr>
      <vt:lpstr>T10</vt:lpstr>
      <vt:lpstr>T11a</vt:lpstr>
      <vt:lpstr>T11b</vt:lpstr>
      <vt:lpstr>T12a</vt:lpstr>
      <vt:lpstr>T12b</vt:lpstr>
      <vt:lpstr>T13a</vt:lpstr>
      <vt:lpstr>T13b</vt:lpstr>
      <vt:lpstr>T14a</vt:lpstr>
      <vt:lpstr>T14b</vt:lpstr>
      <vt:lpstr>T15a</vt:lpstr>
      <vt:lpstr>T15b</vt:lpstr>
      <vt:lpstr>T16</vt:lpstr>
      <vt:lpstr>T17</vt:lpstr>
      <vt:lpstr>T18</vt:lpstr>
      <vt:lpstr>T19</vt:lpstr>
      <vt:lpstr>T20</vt:lpstr>
      <vt:lpstr>T21a</vt:lpstr>
      <vt:lpstr>T21b</vt:lpstr>
      <vt:lpstr>T22</vt:lpstr>
      <vt:lpstr>T23</vt:lpstr>
      <vt:lpstr>T24</vt:lpstr>
      <vt:lpstr>T25</vt:lpstr>
      <vt:lpstr>Gemeindekarte</vt:lpstr>
      <vt:lpstr>Erläuterungen</vt:lpstr>
      <vt:lpstr>Revisionen StG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rsxd</dc:creator>
  <cp:lastModifiedBy>Gees Laura  DFRSTAAG</cp:lastModifiedBy>
  <dcterms:created xsi:type="dcterms:W3CDTF">2025-11-26T08:07:04Z</dcterms:created>
  <dcterms:modified xsi:type="dcterms:W3CDTF">2025-12-11T07:40:56Z</dcterms:modified>
</cp:coreProperties>
</file>