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K:\Statistik\Publikationen\18_Steuern_natürlichePersonen\02_Tabellen\2021\"/>
    </mc:Choice>
  </mc:AlternateContent>
  <xr:revisionPtr revIDLastSave="0" documentId="13_ncr:1_{1FBD811A-543F-4F0E-AF9B-ADAAD611DEB4}" xr6:coauthVersionLast="47" xr6:coauthVersionMax="47" xr10:uidLastSave="{00000000-0000-0000-0000-000000000000}"/>
  <bookViews>
    <workbookView xWindow="-108" yWindow="-108" windowWidth="30936" windowHeight="16776" tabRatio="1000" activeTab="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a" sheetId="12" r:id="rId12"/>
    <sheet name="T11b" sheetId="13" r:id="rId13"/>
    <sheet name="T12a" sheetId="14" r:id="rId14"/>
    <sheet name="T12b" sheetId="15" r:id="rId15"/>
    <sheet name="T13a" sheetId="16" r:id="rId16"/>
    <sheet name="T13b" sheetId="17" r:id="rId17"/>
    <sheet name="T14a" sheetId="18" r:id="rId18"/>
    <sheet name="T14b" sheetId="19" r:id="rId19"/>
    <sheet name="T15a" sheetId="20" r:id="rId20"/>
    <sheet name="T15b" sheetId="21" r:id="rId21"/>
    <sheet name="T16" sheetId="22" r:id="rId22"/>
    <sheet name="T17" sheetId="23" r:id="rId23"/>
    <sheet name="T18" sheetId="24" r:id="rId24"/>
    <sheet name="T19" sheetId="26" r:id="rId25"/>
    <sheet name="T20" sheetId="25" r:id="rId26"/>
    <sheet name="T21a" sheetId="27" r:id="rId27"/>
    <sheet name="T21b" sheetId="28" r:id="rId28"/>
    <sheet name="T22" sheetId="29" r:id="rId29"/>
    <sheet name="T23" sheetId="30" r:id="rId30"/>
    <sheet name="T24" sheetId="31" r:id="rId31"/>
    <sheet name="T25" sheetId="32" r:id="rId32"/>
    <sheet name="Gemeindekarte" sheetId="33" r:id="rId33"/>
    <sheet name="Erläuterungen" sheetId="36" r:id="rId34"/>
    <sheet name="Revisionen StG" sheetId="37"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0" i="1" l="1"/>
  <c r="D48" i="1"/>
  <c r="D49" i="1"/>
  <c r="D37" i="1"/>
  <c r="D36" i="1"/>
  <c r="B66" i="1"/>
  <c r="B65" i="1"/>
  <c r="D63" i="1"/>
  <c r="B63" i="1"/>
  <c r="D60" i="1"/>
  <c r="B60" i="1"/>
  <c r="D59" i="1"/>
  <c r="B59" i="1"/>
  <c r="D56" i="1"/>
  <c r="B56" i="1"/>
  <c r="D55" i="1"/>
  <c r="B55" i="1"/>
  <c r="D52" i="1"/>
  <c r="B52" i="1"/>
  <c r="D51" i="1"/>
  <c r="B51" i="1"/>
  <c r="B50" i="1"/>
  <c r="B49" i="1"/>
  <c r="B48" i="1"/>
  <c r="D47" i="1"/>
  <c r="B47" i="1"/>
  <c r="D46" i="1"/>
  <c r="B46" i="1"/>
  <c r="D43" i="1"/>
  <c r="B43" i="1"/>
  <c r="D42" i="1"/>
  <c r="B42" i="1"/>
  <c r="D41" i="1"/>
  <c r="B41" i="1"/>
  <c r="D40" i="1"/>
  <c r="B40" i="1"/>
  <c r="D39" i="1"/>
  <c r="B39" i="1"/>
  <c r="D38" i="1"/>
  <c r="B38" i="1"/>
  <c r="B37" i="1"/>
  <c r="B36" i="1"/>
  <c r="D35" i="1"/>
  <c r="B35" i="1"/>
  <c r="D34" i="1"/>
  <c r="B34" i="1"/>
  <c r="D31" i="1"/>
  <c r="B31" i="1"/>
  <c r="D30" i="1"/>
  <c r="B30" i="1"/>
  <c r="D29" i="1"/>
  <c r="B29" i="1"/>
  <c r="D28" i="1"/>
  <c r="B28" i="1"/>
  <c r="D27" i="1"/>
  <c r="B27" i="1"/>
  <c r="D24" i="1"/>
  <c r="B24" i="1"/>
  <c r="D23" i="1"/>
  <c r="B23" i="1"/>
  <c r="D22" i="1"/>
  <c r="B22" i="1"/>
  <c r="D19" i="1"/>
  <c r="B19" i="1"/>
  <c r="D18" i="1"/>
  <c r="B18" i="1"/>
</calcChain>
</file>

<file path=xl/sharedStrings.xml><?xml version="1.0" encoding="utf-8"?>
<sst xmlns="http://schemas.openxmlformats.org/spreadsheetml/2006/main" count="5164" uniqueCount="2382">
  <si>
    <t>Steuerstatistik 2021 – Natürliche Personen</t>
  </si>
  <si>
    <t>Reihe stat.kurzinfo Nr. 153 | Dezember 2024</t>
  </si>
  <si>
    <t>Datengrundlage: Steueramt des Kantons Aargau</t>
  </si>
  <si>
    <t>© Statistik Aargau</t>
  </si>
  <si>
    <t>Tabellenverzeichnis</t>
  </si>
  <si>
    <t>Tabelle 1: Anzahl Pflichtige, Einkommen und Vermögen pro Pflichtigen, 2001 – 2021</t>
  </si>
  <si>
    <t>Tabelle 2: Steuerbelastung von Pflichtigen mit Wohnsitz im Kanton Aargau, 2001 – 2021</t>
  </si>
  <si>
    <t>Zeitliche Entwicklung von 2001 bis 2021</t>
  </si>
  <si>
    <t/>
  </si>
  <si>
    <t>Tabelle 3: Pflichtige, Einkommen und Vermögen nach Stufe des Reineinkommens, 2021</t>
  </si>
  <si>
    <t>Tabelle 4: Pflichtige, Einkommen und Vermögen nach Stufe des Reinvermögens, 2021</t>
  </si>
  <si>
    <t>Tabelle 5: Pflichtige nach Reineinkommens- und Reinvermögensstufe, in Promille, 2021</t>
  </si>
  <si>
    <t>Einkommen und Vermögen</t>
  </si>
  <si>
    <t>Tabelle 6: Reineinkommen und Reinvermögen nach Zivilstand, in Franken pro Pflichtigen, 2021</t>
  </si>
  <si>
    <t>Tabelle 7: Reineinkommen und Reinvermögen nach Altersgruppe in Jahren, in Franken pro Pflichtigen, 2021</t>
  </si>
  <si>
    <t>Tabelle 8: Reineinkommen und Reinvermögen nach Erwerbsart, in Franken pro Pflichtigen, 2021</t>
  </si>
  <si>
    <t>Tabelle 9: Reineinkommen und Reinvermögen nach Familientyp, in Franken pro Pflichtigen, 2021</t>
  </si>
  <si>
    <t>Tabelle 10: Reineinkommen und Reinvermögen nach Verdienerzahl, in Franken pro Pflichtigen, 2021</t>
  </si>
  <si>
    <t>Einkommens- und Vermögensverhältnisse nach sozioökonomischen Merkmalen</t>
  </si>
  <si>
    <t>Tabelle 11a: Pflichtige und Reineinkommen nach Zivilstand und Stufe des Reineinkommens, 2021</t>
  </si>
  <si>
    <t>Tabelle 11b: Pflichtige und Reinvermögen nach Zivilstand und Stufe des Reinvermögens, 2021</t>
  </si>
  <si>
    <t>Tabelle 13a: Pflichtige und Reineinkommen nach Erwerbsart und Stufe des Reineinkommens, 2021</t>
  </si>
  <si>
    <t>Tabelle 13b: Pflichtige und Reinvermögen nach Erwerbsart und Stufe des Reinvermögens, 2021</t>
  </si>
  <si>
    <t>Tabelle 14a: Pflichtige und Reineinkommen nach Familientyp und Stufe des Reineinkommens, 2021</t>
  </si>
  <si>
    <t>Tabelle 14b: Pflichtige und Reinvermögen nach Familientyp und Stufe des Reinvermögens, 2021</t>
  </si>
  <si>
    <t>Tabelle 15a: Pflichtige und Reineinkommen nach Verdienerzahl und Stufe des Reineinkommens, 2021</t>
  </si>
  <si>
    <t>Tabelle 15b: Pflichtige und Reinvermögen nach Verdienerzahl und Stufe des Reinvermögens, 2021</t>
  </si>
  <si>
    <t>Tabelle 16: Pflichtige, Steuerfaktoren und Steuern nach Stufe des steuerbaren Einkommens (Primär- und Sekundärpflichtig), 2021</t>
  </si>
  <si>
    <t>Tabelle 17: Pflichtige, Steuerfaktoren und Steuern nach Stufe des steuerbaren Vermögens (Primär- und Sekundärpflichtige), 2021</t>
  </si>
  <si>
    <t>Tabelle 21a: Einommens- und Vermögenssteuern von Pflichtigen mit Wohnsitz im Kanton Aargau, in Millionen Franken, 2001 – 2021</t>
  </si>
  <si>
    <t>Tabelle 21b: Pflichtige, Reineinkommen, Reinvermögen und einfache Kantonssteuer, 2001 – 2021, indexiert</t>
  </si>
  <si>
    <t>Einkommens- und Vermögenssteuern im Kanton Aargau</t>
  </si>
  <si>
    <t>Tabelle 22: Einkünfte und Abzüge, 2021</t>
  </si>
  <si>
    <t>Tabelle 23: Vermögenswerte, Schulden und Steuerfreibeträge, 2021</t>
  </si>
  <si>
    <t>Steuerveranlagungen</t>
  </si>
  <si>
    <t>Tabelle 24: Einkommen und Vermögen der Pflichtigen mit Wohnsitz im Kanton Aargau nach Gemeinde, 2021</t>
  </si>
  <si>
    <t>Tabelle 25: Steuerpflichtige mit Wohnsitz im Kanton Aargau nach Einkommens- und Vermögensstufe und Gemeinde, in Prozent, 2021</t>
  </si>
  <si>
    <t>Gemeindetabellen</t>
  </si>
  <si>
    <t>Gemeindekarte: Einfache Kantonssteuer der Pflichtigen mit Wohnsitz im Kanton Aargau nach Gemeinde, in Franken pro Steuerpflichtigen, 2021</t>
  </si>
  <si>
    <t>Karte</t>
  </si>
  <si>
    <t>Erläuterungen</t>
  </si>
  <si>
    <t>Revisionen StG</t>
  </si>
  <si>
    <t>Jahr</t>
  </si>
  <si>
    <r>
      <t>Anzahl
Pflichtige</t>
    </r>
    <r>
      <rPr>
        <vertAlign val="superscript"/>
        <sz val="10"/>
        <rFont val="Arial"/>
        <family val="2"/>
      </rPr>
      <t>1</t>
    </r>
    <r>
      <rPr>
        <sz val="10"/>
        <color rgb="FF000000"/>
        <rFont val="Arial"/>
        <family val="2"/>
      </rPr>
      <t/>
    </r>
  </si>
  <si>
    <r>
      <t>Total
Einkünfte</t>
    </r>
    <r>
      <rPr>
        <vertAlign val="superscript"/>
        <sz val="10"/>
        <rFont val="Arial"/>
        <family val="2"/>
      </rPr>
      <t>2</t>
    </r>
    <r>
      <rPr>
        <sz val="10"/>
        <color rgb="FF000000"/>
        <rFont val="Arial"/>
        <family val="2"/>
      </rPr>
      <t/>
    </r>
  </si>
  <si>
    <r>
      <t>Rein-
einkommen</t>
    </r>
    <r>
      <rPr>
        <vertAlign val="superscript"/>
        <sz val="10"/>
        <rFont val="Arial"/>
        <family val="2"/>
      </rPr>
      <t>3</t>
    </r>
    <r>
      <rPr>
        <sz val="10"/>
        <color rgb="FF000000"/>
        <rFont val="Arial"/>
        <family val="2"/>
      </rPr>
      <t/>
    </r>
  </si>
  <si>
    <r>
      <t>Steuerbares
Einkommen</t>
    </r>
    <r>
      <rPr>
        <vertAlign val="superscript"/>
        <sz val="10"/>
        <rFont val="Arial"/>
        <family val="2"/>
      </rPr>
      <t>4</t>
    </r>
    <r>
      <rPr>
        <sz val="10"/>
        <color rgb="FF000000"/>
        <rFont val="Arial"/>
        <family val="2"/>
      </rPr>
      <t/>
    </r>
  </si>
  <si>
    <r>
      <t>Total
Vermögen</t>
    </r>
    <r>
      <rPr>
        <vertAlign val="superscript"/>
        <sz val="10"/>
        <rFont val="Arial"/>
        <family val="2"/>
      </rPr>
      <t>5</t>
    </r>
    <r>
      <rPr>
        <sz val="10"/>
        <color rgb="FF000000"/>
        <rFont val="Arial"/>
        <family val="2"/>
      </rPr>
      <t/>
    </r>
  </si>
  <si>
    <r>
      <t>Rein-
vermögen</t>
    </r>
    <r>
      <rPr>
        <vertAlign val="superscript"/>
        <sz val="10"/>
        <rFont val="Arial"/>
        <family val="2"/>
      </rPr>
      <t>6</t>
    </r>
    <r>
      <rPr>
        <sz val="10"/>
        <color rgb="FF000000"/>
        <rFont val="Arial"/>
        <family val="2"/>
      </rPr>
      <t/>
    </r>
  </si>
  <si>
    <r>
      <t>Steuerbares
Vermögen</t>
    </r>
    <r>
      <rPr>
        <vertAlign val="superscript"/>
        <sz val="10"/>
        <rFont val="Arial"/>
        <family val="2"/>
      </rPr>
      <t>7</t>
    </r>
    <r>
      <rPr>
        <sz val="10"/>
        <color rgb="FF000000"/>
        <rFont val="Arial"/>
        <family val="2"/>
      </rPr>
      <t/>
    </r>
  </si>
  <si>
    <t>Durch-
schnitt</t>
  </si>
  <si>
    <t>Median</t>
  </si>
  <si>
    <t>in Franken</t>
  </si>
  <si>
    <t>Index</t>
  </si>
  <si>
    <t>1. Bei den Steuerpflichtigen handelt es sich um Steuerpflichtige mit Wohnsitz im Kanton Aargau (Primärpflichtige).</t>
  </si>
  <si>
    <t>2. Beinhaltet die gesamten Einkünfte im In- und Ausland</t>
  </si>
  <si>
    <t>3. Basiert auf den Einkünften im In- und Ausland</t>
  </si>
  <si>
    <t>4. Basiert auf den Einkünften im Kanton Aargau</t>
  </si>
  <si>
    <t>5. Beinhaltet die gesamten Vermögenswerte im In- und Ausland</t>
  </si>
  <si>
    <t>6. Basiert auf den Vermögenswerten im In- und Ausland</t>
  </si>
  <si>
    <t>7. Baisert auf den Vermögenswerten im Kanton Aargau</t>
  </si>
  <si>
    <t>in Franken pro Pflichtigen</t>
  </si>
  <si>
    <t>Steuerbelastung
durch die...</t>
  </si>
  <si>
    <t>Einkommens-
steuer 100%</t>
  </si>
  <si>
    <t>Vermögens-
steuer 100%</t>
  </si>
  <si>
    <t>Kantons-
steuer 100%</t>
  </si>
  <si>
    <r>
      <t>Einkommens-
steuer, in %</t>
    </r>
    <r>
      <rPr>
        <vertAlign val="superscript"/>
        <sz val="10"/>
        <rFont val="Arial"/>
        <family val="2"/>
      </rPr>
      <t>1</t>
    </r>
    <r>
      <rPr>
        <sz val="10"/>
        <color rgb="FF000000"/>
        <rFont val="Arial"/>
        <family val="2"/>
      </rPr>
      <t/>
    </r>
  </si>
  <si>
    <r>
      <t>Vermögens-
steuer, in ‰</t>
    </r>
    <r>
      <rPr>
        <vertAlign val="superscript"/>
        <sz val="10"/>
        <rFont val="Arial"/>
        <family val="2"/>
      </rPr>
      <t>2</t>
    </r>
    <r>
      <rPr>
        <sz val="10"/>
        <color rgb="FF000000"/>
        <rFont val="Arial"/>
        <family val="2"/>
      </rPr>
      <t/>
    </r>
  </si>
  <si>
    <t>5,63</t>
  </si>
  <si>
    <t>5,27</t>
  </si>
  <si>
    <t>5,26</t>
  </si>
  <si>
    <t>5,30</t>
  </si>
  <si>
    <t>5,34</t>
  </si>
  <si>
    <t>5,40</t>
  </si>
  <si>
    <t>5,52</t>
  </si>
  <si>
    <t>5,58</t>
  </si>
  <si>
    <t>5,39</t>
  </si>
  <si>
    <t>5,43</t>
  </si>
  <si>
    <t>5,46</t>
  </si>
  <si>
    <t>5,47</t>
  </si>
  <si>
    <t>5,51</t>
  </si>
  <si>
    <t>5,38</t>
  </si>
  <si>
    <t>5,35</t>
  </si>
  <si>
    <t>5,37</t>
  </si>
  <si>
    <t>5,48</t>
  </si>
  <si>
    <t>5,50</t>
  </si>
  <si>
    <t>2,13</t>
  </si>
  <si>
    <t>2,14</t>
  </si>
  <si>
    <t>2,15</t>
  </si>
  <si>
    <t>2,16</t>
  </si>
  <si>
    <t>1,85</t>
  </si>
  <si>
    <t>1,86</t>
  </si>
  <si>
    <t>1,88</t>
  </si>
  <si>
    <t>1,67</t>
  </si>
  <si>
    <t>1,69</t>
  </si>
  <si>
    <t>1,70</t>
  </si>
  <si>
    <t>1,72</t>
  </si>
  <si>
    <t>1,68</t>
  </si>
  <si>
    <t>1. Einkommenssteuer (100%) in Prozent des steuerbaren Einkommens im Kanton Aargau</t>
  </si>
  <si>
    <t>2. Vermögenssteuer (100%) in Promille des steuerbaren Vermögens im Kanton Aargau</t>
  </si>
  <si>
    <t>Stufen des
Reineinkommens,
in 1'000 Franken</t>
  </si>
  <si>
    <r>
      <t>Pflichtige</t>
    </r>
    <r>
      <rPr>
        <vertAlign val="superscript"/>
        <sz val="10"/>
        <rFont val="Arial"/>
        <family val="2"/>
      </rPr>
      <t>1</t>
    </r>
    <r>
      <rPr>
        <sz val="10"/>
        <color rgb="FF000000"/>
        <rFont val="Arial"/>
        <family val="2"/>
      </rPr>
      <t/>
    </r>
  </si>
  <si>
    <r>
      <t>Total Einkünfte</t>
    </r>
    <r>
      <rPr>
        <vertAlign val="superscript"/>
        <sz val="10"/>
        <rFont val="Arial"/>
        <family val="2"/>
      </rPr>
      <t>2</t>
    </r>
    <r>
      <rPr>
        <sz val="10"/>
        <color rgb="FF000000"/>
        <rFont val="Arial"/>
        <family val="2"/>
      </rPr>
      <t/>
    </r>
  </si>
  <si>
    <r>
      <t>Reineinkommen</t>
    </r>
    <r>
      <rPr>
        <vertAlign val="superscript"/>
        <sz val="10"/>
        <rFont val="Arial"/>
        <family val="2"/>
      </rPr>
      <t>3</t>
    </r>
    <r>
      <rPr>
        <sz val="10"/>
        <color rgb="FF000000"/>
        <rFont val="Arial"/>
        <family val="2"/>
      </rPr>
      <t/>
    </r>
  </si>
  <si>
    <r>
      <t>Total Vermögenswerte</t>
    </r>
    <r>
      <rPr>
        <vertAlign val="superscript"/>
        <sz val="10"/>
        <rFont val="Arial"/>
        <family val="2"/>
      </rPr>
      <t>4</t>
    </r>
    <r>
      <rPr>
        <sz val="10"/>
        <color rgb="FF000000"/>
        <rFont val="Arial"/>
        <family val="2"/>
      </rPr>
      <t/>
    </r>
  </si>
  <si>
    <r>
      <t>Reinvermögen</t>
    </r>
    <r>
      <rPr>
        <vertAlign val="superscript"/>
        <sz val="10"/>
        <rFont val="Arial"/>
        <family val="2"/>
      </rPr>
      <t>5</t>
    </r>
    <r>
      <rPr>
        <sz val="10"/>
        <color rgb="FF000000"/>
        <rFont val="Arial"/>
        <family val="2"/>
      </rPr>
      <t/>
    </r>
  </si>
  <si>
    <t>absolut</t>
  </si>
  <si>
    <t>in Prozent</t>
  </si>
  <si>
    <t>in 1'000
Franken</t>
  </si>
  <si>
    <t>0.1 – 9.9</t>
  </si>
  <si>
    <t>10.0 – 19.9</t>
  </si>
  <si>
    <t>20.0 – 29.9</t>
  </si>
  <si>
    <t>30.0 – 49.9</t>
  </si>
  <si>
    <t>50.0 – 74.9</t>
  </si>
  <si>
    <t>75.0 – 99.9</t>
  </si>
  <si>
    <t>100.0 – 149.9</t>
  </si>
  <si>
    <t>150.0 – 249.9</t>
  </si>
  <si>
    <t>250.0 – 499.9</t>
  </si>
  <si>
    <t>500.0 – 999.9</t>
  </si>
  <si>
    <t>1'000.0 –</t>
  </si>
  <si>
    <t>Total</t>
  </si>
  <si>
    <t>4. Beinhaltet die gesamten Vermögenswerte im In- und Ausland</t>
  </si>
  <si>
    <t>5. Basiert auf den Vermögenswerten im In- und Ausland</t>
  </si>
  <si>
    <t>Stufen des
Reinvermögens,
in 1'000 Franken</t>
  </si>
  <si>
    <t>1 – 24</t>
  </si>
  <si>
    <t>25 – 49</t>
  </si>
  <si>
    <t>50 – 99</t>
  </si>
  <si>
    <t>100 – 249</t>
  </si>
  <si>
    <t>250 – 499</t>
  </si>
  <si>
    <t>500 – 749</t>
  </si>
  <si>
    <t>750 – 999</t>
  </si>
  <si>
    <t>1'000 – 4'999</t>
  </si>
  <si>
    <t>5'000 – 9'999</t>
  </si>
  <si>
    <t>10'000 –</t>
  </si>
  <si>
    <t>Pflichtige (in Promille) nach Stufe des Reinvermögens in 1'000 Franken</t>
  </si>
  <si>
    <t>Einkommens- bzw. Vermögensteile
Durchschnittswerte, in Franken pro
Pflichtigen</t>
  </si>
  <si>
    <t>Ledige</t>
  </si>
  <si>
    <t>Ver-
heiratete</t>
  </si>
  <si>
    <t>Ver-
witwete</t>
  </si>
  <si>
    <t>Ge-
schiedene</t>
  </si>
  <si>
    <t>Getrennt
Lebende</t>
  </si>
  <si>
    <t>Anzahl Pflichtige</t>
  </si>
  <si>
    <r>
      <t>Anzahl Pflichtige</t>
    </r>
    <r>
      <rPr>
        <vertAlign val="superscript"/>
        <sz val="10"/>
        <rFont val="Arial"/>
        <family val="2"/>
      </rPr>
      <t>1</t>
    </r>
    <r>
      <rPr>
        <sz val="10"/>
        <color rgb="FF000000"/>
        <rFont val="Arial"/>
        <family val="2"/>
      </rPr>
      <t/>
    </r>
  </si>
  <si>
    <t>Einkünfte im In- und Ausland</t>
  </si>
  <si>
    <t>unselbstständige Tätigkeit: Pflichtige/-r</t>
  </si>
  <si>
    <t>selbständige Tätigkeit: Pflichtige/-r</t>
  </si>
  <si>
    <t>Sozial- und andere Versicherungen: Pflichtige/-r</t>
  </si>
  <si>
    <t>Wertschriften und Kapitalanlagen</t>
  </si>
  <si>
    <t>Liegenschaften (abzgl. Liegenschaftsunterhalt)</t>
  </si>
  <si>
    <t>weitere Einkünfte</t>
  </si>
  <si>
    <t>Abzüge</t>
  </si>
  <si>
    <t>Berufskosten</t>
  </si>
  <si>
    <t>Schuldzinsen</t>
  </si>
  <si>
    <t>Einkaufsbeiträge Säule 2 und Beiträge Säule 3a</t>
  </si>
  <si>
    <t>Versicherungsprämien und Zinsen</t>
  </si>
  <si>
    <t>Übrige Abzüge</t>
  </si>
  <si>
    <t>Total Abzüge</t>
  </si>
  <si>
    <t>Reineinkommen</t>
  </si>
  <si>
    <r>
      <t>Reineinkommen</t>
    </r>
    <r>
      <rPr>
        <vertAlign val="superscript"/>
        <sz val="10"/>
        <rFont val="Arial"/>
        <family val="2"/>
      </rPr>
      <t>2</t>
    </r>
    <r>
      <rPr>
        <sz val="10"/>
        <color rgb="FF000000"/>
        <rFont val="Arial"/>
        <family val="2"/>
      </rPr>
      <t/>
    </r>
  </si>
  <si>
    <t>Vermögen im In- und Ausland</t>
  </si>
  <si>
    <t>Wertschriften &amp; Guthaben</t>
  </si>
  <si>
    <t>Lebens- und Rentenversicherungen (Steuerwert)</t>
  </si>
  <si>
    <t>Liegenschaften (ohne Geschäftsliegenschaften)</t>
  </si>
  <si>
    <t>Betriebsvermögen selbstständig Erwerbende</t>
  </si>
  <si>
    <t>Übrige Vermögenswerte</t>
  </si>
  <si>
    <r>
      <t>Total der Vermögenswerte</t>
    </r>
    <r>
      <rPr>
        <vertAlign val="superscript"/>
        <sz val="10"/>
        <rFont val="Arial"/>
        <family val="2"/>
      </rPr>
      <t>2</t>
    </r>
    <r>
      <rPr>
        <sz val="10"/>
        <color rgb="FF000000"/>
        <rFont val="Arial"/>
        <family val="2"/>
      </rPr>
      <t/>
    </r>
  </si>
  <si>
    <t>Schulden</t>
  </si>
  <si>
    <t>Reinvermögen</t>
  </si>
  <si>
    <r>
      <t>Reinvermögen</t>
    </r>
    <r>
      <rPr>
        <vertAlign val="superscript"/>
        <sz val="10"/>
        <rFont val="Arial"/>
        <family val="2"/>
      </rPr>
      <t>2</t>
    </r>
    <r>
      <rPr>
        <sz val="10"/>
        <color rgb="FF000000"/>
        <rFont val="Arial"/>
        <family val="2"/>
      </rPr>
      <t/>
    </r>
  </si>
  <si>
    <r>
      <t>– 19</t>
    </r>
    <r>
      <rPr>
        <vertAlign val="superscript"/>
        <sz val="10"/>
        <rFont val="Arial"/>
        <family val="2"/>
      </rPr>
      <t>1</t>
    </r>
    <r>
      <rPr>
        <sz val="10"/>
        <color rgb="FF000000"/>
        <rFont val="Arial"/>
        <family val="2"/>
      </rPr>
      <t/>
    </r>
  </si>
  <si>
    <r>
      <t>20 – 34</t>
    </r>
    <r>
      <rPr>
        <vertAlign val="superscript"/>
        <sz val="10"/>
        <rFont val="Arial"/>
        <family val="2"/>
      </rPr>
      <t>1</t>
    </r>
    <r>
      <rPr>
        <sz val="10"/>
        <color rgb="FF000000"/>
        <rFont val="Arial"/>
        <family val="2"/>
      </rPr>
      <t/>
    </r>
  </si>
  <si>
    <r>
      <t>35 – 49</t>
    </r>
    <r>
      <rPr>
        <vertAlign val="superscript"/>
        <sz val="10"/>
        <rFont val="Arial"/>
        <family val="2"/>
      </rPr>
      <t>1</t>
    </r>
    <r>
      <rPr>
        <sz val="10"/>
        <color rgb="FF000000"/>
        <rFont val="Arial"/>
        <family val="2"/>
      </rPr>
      <t/>
    </r>
  </si>
  <si>
    <r>
      <t>50 – 64</t>
    </r>
    <r>
      <rPr>
        <vertAlign val="superscript"/>
        <sz val="10"/>
        <rFont val="Arial"/>
        <family val="2"/>
      </rPr>
      <t>1</t>
    </r>
    <r>
      <rPr>
        <sz val="10"/>
        <color rgb="FF000000"/>
        <rFont val="Arial"/>
        <family val="2"/>
      </rPr>
      <t/>
    </r>
  </si>
  <si>
    <r>
      <t>65 – 79</t>
    </r>
    <r>
      <rPr>
        <vertAlign val="superscript"/>
        <sz val="10"/>
        <rFont val="Arial"/>
        <family val="2"/>
      </rPr>
      <t>1</t>
    </r>
    <r>
      <rPr>
        <sz val="10"/>
        <color rgb="FF000000"/>
        <rFont val="Arial"/>
        <family val="2"/>
      </rPr>
      <t/>
    </r>
  </si>
  <si>
    <r>
      <t>80 +</t>
    </r>
    <r>
      <rPr>
        <vertAlign val="superscript"/>
        <sz val="10"/>
        <rFont val="Arial"/>
        <family val="2"/>
      </rPr>
      <t>1</t>
    </r>
    <r>
      <rPr>
        <sz val="10"/>
        <color rgb="FF000000"/>
        <rFont val="Arial"/>
        <family val="2"/>
      </rPr>
      <t/>
    </r>
  </si>
  <si>
    <r>
      <t>Anzahl Pflichtige</t>
    </r>
    <r>
      <rPr>
        <vertAlign val="superscript"/>
        <sz val="10"/>
        <rFont val="Arial"/>
        <family val="2"/>
      </rPr>
      <t>2</t>
    </r>
    <r>
      <rPr>
        <sz val="10"/>
        <color rgb="FF000000"/>
        <rFont val="Arial"/>
        <family val="2"/>
      </rPr>
      <t/>
    </r>
  </si>
  <si>
    <r>
      <t>Total Einkünfte</t>
    </r>
    <r>
      <rPr>
        <vertAlign val="superscript"/>
        <sz val="10"/>
        <rFont val="Arial"/>
        <family val="2"/>
      </rPr>
      <t>3</t>
    </r>
    <r>
      <rPr>
        <sz val="10"/>
        <color rgb="FF000000"/>
        <rFont val="Arial"/>
        <family val="2"/>
      </rPr>
      <t/>
    </r>
  </si>
  <si>
    <r>
      <t>Total der Vermögenswerte</t>
    </r>
    <r>
      <rPr>
        <vertAlign val="superscript"/>
        <sz val="10"/>
        <rFont val="Arial"/>
        <family val="2"/>
      </rPr>
      <t>3</t>
    </r>
    <r>
      <rPr>
        <sz val="10"/>
        <color rgb="FF000000"/>
        <rFont val="Arial"/>
        <family val="2"/>
      </rPr>
      <t/>
    </r>
  </si>
  <si>
    <r>
      <t>Reinvermögen</t>
    </r>
    <r>
      <rPr>
        <vertAlign val="superscript"/>
        <sz val="10"/>
        <rFont val="Arial"/>
        <family val="2"/>
      </rPr>
      <t>3</t>
    </r>
    <r>
      <rPr>
        <sz val="10"/>
        <color rgb="FF000000"/>
        <rFont val="Arial"/>
        <family val="2"/>
      </rPr>
      <t/>
    </r>
  </si>
  <si>
    <t>1. Die Klasseneinteilung erfolgt aufgrund des Alters des Hauptpflichtigen.</t>
  </si>
  <si>
    <t>2. Bei den Steuerpflichtigen handelt es sich um Steuerpflichtige mit Wohnsitz im Kanton Aargau (Primärpflichtige).</t>
  </si>
  <si>
    <t>Erwerbstätige</t>
  </si>
  <si>
    <r>
      <t>Renten-
empfänger,
Erwerbs-
anteil unter
20%</t>
    </r>
    <r>
      <rPr>
        <vertAlign val="superscript"/>
        <sz val="10"/>
        <rFont val="Arial"/>
        <family val="2"/>
      </rPr>
      <t>1</t>
    </r>
    <r>
      <rPr>
        <sz val="10"/>
        <color rgb="FF000000"/>
        <rFont val="Arial"/>
        <family val="2"/>
      </rPr>
      <t/>
    </r>
  </si>
  <si>
    <r>
      <t>Renten-
empfänger,
Erwerbs-
anteil
20%-49%</t>
    </r>
    <r>
      <rPr>
        <vertAlign val="superscript"/>
        <sz val="10"/>
        <rFont val="Arial"/>
        <family val="2"/>
      </rPr>
      <t>2</t>
    </r>
    <r>
      <rPr>
        <sz val="10"/>
        <color rgb="FF000000"/>
        <rFont val="Arial"/>
        <family val="2"/>
      </rPr>
      <t/>
    </r>
  </si>
  <si>
    <t>Übrige</t>
  </si>
  <si>
    <t>selbst-
ständig</t>
  </si>
  <si>
    <t>unselbst-
ständig</t>
  </si>
  <si>
    <r>
      <t>Anzahl Pflichtige</t>
    </r>
    <r>
      <rPr>
        <vertAlign val="superscript"/>
        <sz val="10"/>
        <rFont val="Arial"/>
        <family val="2"/>
      </rPr>
      <t>3</t>
    </r>
    <r>
      <rPr>
        <sz val="10"/>
        <color rgb="FF000000"/>
        <rFont val="Arial"/>
        <family val="2"/>
      </rPr>
      <t/>
    </r>
  </si>
  <si>
    <r>
      <t>Total Einkünfte</t>
    </r>
    <r>
      <rPr>
        <vertAlign val="superscript"/>
        <sz val="10"/>
        <rFont val="Arial"/>
        <family val="2"/>
      </rPr>
      <t>4</t>
    </r>
    <r>
      <rPr>
        <sz val="10"/>
        <color rgb="FF000000"/>
        <rFont val="Arial"/>
        <family val="2"/>
      </rPr>
      <t/>
    </r>
  </si>
  <si>
    <r>
      <t>Reineinkommen</t>
    </r>
    <r>
      <rPr>
        <vertAlign val="superscript"/>
        <sz val="10"/>
        <rFont val="Arial"/>
        <family val="2"/>
      </rPr>
      <t>4</t>
    </r>
    <r>
      <rPr>
        <sz val="10"/>
        <color rgb="FF000000"/>
        <rFont val="Arial"/>
        <family val="2"/>
      </rPr>
      <t/>
    </r>
  </si>
  <si>
    <r>
      <t>Total der Vermögenswerte</t>
    </r>
    <r>
      <rPr>
        <vertAlign val="superscript"/>
        <sz val="10"/>
        <rFont val="Arial"/>
        <family val="2"/>
      </rPr>
      <t>4</t>
    </r>
    <r>
      <rPr>
        <sz val="10"/>
        <color rgb="FF000000"/>
        <rFont val="Arial"/>
        <family val="2"/>
      </rPr>
      <t/>
    </r>
  </si>
  <si>
    <r>
      <t>Reinvermögen</t>
    </r>
    <r>
      <rPr>
        <vertAlign val="superscript"/>
        <sz val="10"/>
        <rFont val="Arial"/>
        <family val="2"/>
      </rPr>
      <t>4</t>
    </r>
    <r>
      <rPr>
        <sz val="10"/>
        <color rgb="FF000000"/>
        <rFont val="Arial"/>
        <family val="2"/>
      </rPr>
      <t/>
    </r>
  </si>
  <si>
    <t>3. Bei den Steuerpflichtigen handelt es sich um Steuerpflichtige mit Wohnsitz im Kanton Aargau (Primärpflichtige).</t>
  </si>
  <si>
    <t>Ledige, Verwitwete,
Geschiedne
und getrennt
Lebende</t>
  </si>
  <si>
    <t>Verheiratete</t>
  </si>
  <si>
    <t>Insgesamt</t>
  </si>
  <si>
    <t>ohne Kind</t>
  </si>
  <si>
    <t>mit Kind/
-ern</t>
  </si>
  <si>
    <t>Ledige, Verwitwete,
Geschiedne und
getrennt Lebende</t>
  </si>
  <si>
    <r>
      <t>Erwerbs-
tätige</t>
    </r>
    <r>
      <rPr>
        <vertAlign val="superscript"/>
        <sz val="10"/>
        <rFont val="Arial"/>
        <family val="2"/>
      </rPr>
      <t>1</t>
    </r>
    <r>
      <rPr>
        <sz val="10"/>
        <color rgb="FF000000"/>
        <rFont val="Arial"/>
        <family val="2"/>
      </rPr>
      <t/>
    </r>
  </si>
  <si>
    <r>
      <t>Alters-
rentner</t>
    </r>
    <r>
      <rPr>
        <vertAlign val="superscript"/>
        <sz val="10"/>
        <rFont val="Arial"/>
        <family val="2"/>
      </rPr>
      <t>2</t>
    </r>
    <r>
      <rPr>
        <sz val="10"/>
        <color rgb="FF000000"/>
        <rFont val="Arial"/>
        <family val="2"/>
      </rPr>
      <t/>
    </r>
  </si>
  <si>
    <r>
      <t>Einverdienerpaare</t>
    </r>
    <r>
      <rPr>
        <vertAlign val="superscript"/>
        <sz val="10"/>
        <rFont val="Arial"/>
        <family val="2"/>
      </rPr>
      <t>1</t>
    </r>
    <r>
      <rPr>
        <sz val="10"/>
        <color rgb="FF000000"/>
        <rFont val="Arial"/>
        <family val="2"/>
      </rPr>
      <t/>
    </r>
  </si>
  <si>
    <t>Zweiverdienerpaare</t>
  </si>
  <si>
    <t>1. Inklusive Personen ohne Einkünfte aus selbständiger oder unselbstständiger Tätigkeit</t>
  </si>
  <si>
    <t>2. Pflichtige älter als 65 Jahre. Bei Verheirateten ist das Alter der Referenzperson (erstgenannter Pflichtiger) massgebend.</t>
  </si>
  <si>
    <t>Verwitwete</t>
  </si>
  <si>
    <t>Geschiedene</t>
  </si>
  <si>
    <t>Getrennt Lebende</t>
  </si>
  <si>
    <t>Rein-
einkommen,
in 1'000 Fr.</t>
  </si>
  <si>
    <t>Rein-
vermögen,
in 1'000 Fr.</t>
  </si>
  <si>
    <t>Altersgruppen in Jahren</t>
  </si>
  <si>
    <r>
      <t>Pflichtige</t>
    </r>
    <r>
      <rPr>
        <vertAlign val="superscript"/>
        <sz val="10"/>
        <rFont val="Arial"/>
        <family val="2"/>
      </rPr>
      <t>2</t>
    </r>
    <r>
      <rPr>
        <sz val="10"/>
        <color rgb="FF000000"/>
        <rFont val="Arial"/>
        <family val="2"/>
      </rPr>
      <t/>
    </r>
  </si>
  <si>
    <t>X: Weist eine Gruppe weniger als vier Steuerpflichtige auf, wird die Anzahl aus Datenschutzgründen nicht ausgewiesen.</t>
  </si>
  <si>
    <t>Selbständige</t>
  </si>
  <si>
    <t>Unselbstständige</t>
  </si>
  <si>
    <r>
      <t>Rentner
Erwerbsanteil unter 20%</t>
    </r>
    <r>
      <rPr>
        <vertAlign val="superscript"/>
        <sz val="10"/>
        <rFont val="Arial"/>
        <family val="2"/>
      </rPr>
      <t>2</t>
    </r>
    <r>
      <rPr>
        <sz val="10"/>
        <color rgb="FF000000"/>
        <rFont val="Arial"/>
        <family val="2"/>
      </rPr>
      <t/>
    </r>
  </si>
  <si>
    <r>
      <t>Renter
Erwerbsanteil 20% – 49%</t>
    </r>
    <r>
      <rPr>
        <vertAlign val="superscript"/>
        <sz val="10"/>
        <rFont val="Arial"/>
        <family val="2"/>
      </rPr>
      <t>3</t>
    </r>
    <r>
      <rPr>
        <sz val="10"/>
        <color rgb="FF000000"/>
        <rFont val="Arial"/>
        <family val="2"/>
      </rPr>
      <t/>
    </r>
  </si>
  <si>
    <r>
      <t>Übrige</t>
    </r>
    <r>
      <rPr>
        <vertAlign val="superscript"/>
        <sz val="10"/>
        <rFont val="Arial"/>
        <family val="2"/>
      </rPr>
      <t>4</t>
    </r>
    <r>
      <rPr>
        <sz val="10"/>
        <color rgb="FF000000"/>
        <rFont val="Arial"/>
        <family val="2"/>
      </rPr>
      <t/>
    </r>
  </si>
  <si>
    <t>4. Steuerpflichtige ohne Erwerbs-, Renten- und Pensionseinkommen</t>
  </si>
  <si>
    <t>Ledige, Verwitwete, Geschiedene und
getrennt Lebende</t>
  </si>
  <si>
    <t>mit Kind/-ern</t>
  </si>
  <si>
    <r>
      <t>Verheiratete Einverdienerpaare</t>
    </r>
    <r>
      <rPr>
        <vertAlign val="superscript"/>
        <sz val="10"/>
        <rFont val="Arial"/>
        <family val="2"/>
      </rPr>
      <t>1</t>
    </r>
    <r>
      <rPr>
        <sz val="10"/>
        <color rgb="FF000000"/>
        <rFont val="Arial"/>
        <family val="2"/>
      </rPr>
      <t/>
    </r>
  </si>
  <si>
    <t>Verheiratete Zweiverdienerpaare</t>
  </si>
  <si>
    <r>
      <t>Verheiratete
Altersrentner</t>
    </r>
    <r>
      <rPr>
        <vertAlign val="superscript"/>
        <sz val="10"/>
        <rFont val="Arial"/>
        <family val="2"/>
      </rPr>
      <t>2</t>
    </r>
    <r>
      <rPr>
        <sz val="10"/>
        <color rgb="FF000000"/>
        <rFont val="Arial"/>
        <family val="2"/>
      </rPr>
      <t/>
    </r>
  </si>
  <si>
    <r>
      <t>Erwerbstätige</t>
    </r>
    <r>
      <rPr>
        <vertAlign val="superscript"/>
        <sz val="10"/>
        <rFont val="Arial"/>
        <family val="2"/>
      </rPr>
      <t>1</t>
    </r>
    <r>
      <rPr>
        <sz val="10"/>
        <color rgb="FF000000"/>
        <rFont val="Arial"/>
        <family val="2"/>
      </rPr>
      <t/>
    </r>
  </si>
  <si>
    <r>
      <t>Altersrentner</t>
    </r>
    <r>
      <rPr>
        <vertAlign val="superscript"/>
        <sz val="10"/>
        <rFont val="Arial"/>
        <family val="2"/>
      </rPr>
      <t>2</t>
    </r>
    <r>
      <rPr>
        <sz val="10"/>
        <color rgb="FF000000"/>
        <rFont val="Arial"/>
        <family val="2"/>
      </rPr>
      <t/>
    </r>
  </si>
  <si>
    <r>
      <t>Pflichtige</t>
    </r>
    <r>
      <rPr>
        <vertAlign val="superscript"/>
        <sz val="10"/>
        <rFont val="Arial"/>
        <family val="2"/>
      </rPr>
      <t>3</t>
    </r>
    <r>
      <rPr>
        <sz val="10"/>
        <color rgb="FF000000"/>
        <rFont val="Arial"/>
        <family val="2"/>
      </rPr>
      <t/>
    </r>
  </si>
  <si>
    <t>1. Inklusive Personen ohne Einkünfte aus selbständiger oder unselbständiger Tätigkeit</t>
  </si>
  <si>
    <t>Stufen des
steuerbaren
Einkommens,
in 1'000 Franken</t>
  </si>
  <si>
    <t>Pflichtige</t>
  </si>
  <si>
    <t>Steuerbares
Einkommen</t>
  </si>
  <si>
    <t>Steuerbares Vermögen</t>
  </si>
  <si>
    <t>Einkommenssteuer
(100%)</t>
  </si>
  <si>
    <t>Vermögenssteuer
(100%)</t>
  </si>
  <si>
    <t>Kantonssteuer
(100%)</t>
  </si>
  <si>
    <t>Primärpflichtige</t>
  </si>
  <si>
    <t>Sekundärpflichtige</t>
  </si>
  <si>
    <t>Stufen des
steuerbaren
Vermögens,
in 1'000 Franken</t>
  </si>
  <si>
    <r>
      <t>Stufen der
Einkommenssteuer,
in Franken</t>
    </r>
    <r>
      <rPr>
        <vertAlign val="superscript"/>
        <sz val="10"/>
        <rFont val="Arial"/>
        <family val="2"/>
      </rPr>
      <t>1</t>
    </r>
    <r>
      <rPr>
        <sz val="10"/>
        <color rgb="FF000000"/>
        <rFont val="Arial"/>
        <family val="2"/>
      </rPr>
      <t/>
    </r>
  </si>
  <si>
    <r>
      <t>Pflichtige nach Stufe der Vermögenssteuer</t>
    </r>
    <r>
      <rPr>
        <vertAlign val="superscript"/>
        <sz val="10"/>
        <rFont val="Arial"/>
        <family val="2"/>
      </rPr>
      <t>1</t>
    </r>
    <r>
      <rPr>
        <sz val="10"/>
        <color rgb="FF000000"/>
        <rFont val="Arial"/>
        <family val="2"/>
      </rPr>
      <t/>
    </r>
  </si>
  <si>
    <t>0 Fr.</t>
  </si>
  <si>
    <t>1 – 499 Fr.</t>
  </si>
  <si>
    <t>500 – 999 Fr.</t>
  </si>
  <si>
    <t>1'000 –
1'999 Fr.</t>
  </si>
  <si>
    <t>2'000 –
4'999 Fr.</t>
  </si>
  <si>
    <t>5'000 –
9'999</t>
  </si>
  <si>
    <t>10'000 –
19'999 Fr.</t>
  </si>
  <si>
    <t>20'000 –
49'999 Fr.</t>
  </si>
  <si>
    <t>Über
49'999 Fr.</t>
  </si>
  <si>
    <t>1 – 999</t>
  </si>
  <si>
    <t>1'000 – 1'999</t>
  </si>
  <si>
    <t>2'000 – 4'999</t>
  </si>
  <si>
    <t>10'000 – 19'999</t>
  </si>
  <si>
    <t>20'000 – 49'999</t>
  </si>
  <si>
    <t>50'000 – 99'999</t>
  </si>
  <si>
    <t>100'000 –</t>
  </si>
  <si>
    <t>in Mio.
Franken</t>
  </si>
  <si>
    <t>nach Zivilstand</t>
  </si>
  <si>
    <t>Verheiratet</t>
  </si>
  <si>
    <t>Verwitwet</t>
  </si>
  <si>
    <t>Geschieden</t>
  </si>
  <si>
    <t>Getrennt Lebend</t>
  </si>
  <si>
    <t>nach Altersgruppe in Jahren</t>
  </si>
  <si>
    <t>– 19</t>
  </si>
  <si>
    <t>20 – 34</t>
  </si>
  <si>
    <t>35 – 49</t>
  </si>
  <si>
    <t>50 – 64</t>
  </si>
  <si>
    <t>65 +</t>
  </si>
  <si>
    <t>nach Erwerbsart</t>
  </si>
  <si>
    <t>Unselbständige</t>
  </si>
  <si>
    <r>
      <t>Rentner, EA: &lt; 20%</t>
    </r>
    <r>
      <rPr>
        <vertAlign val="superscript"/>
        <sz val="10"/>
        <rFont val="Arial"/>
        <family val="2"/>
      </rPr>
      <t>2</t>
    </r>
    <r>
      <rPr>
        <sz val="10"/>
        <color rgb="FF000000"/>
        <rFont val="Arial"/>
        <family val="2"/>
      </rPr>
      <t/>
    </r>
  </si>
  <si>
    <r>
      <t>Rentner, EA: 20%-49%</t>
    </r>
    <r>
      <rPr>
        <vertAlign val="superscript"/>
        <sz val="10"/>
        <rFont val="Arial"/>
        <family val="2"/>
      </rPr>
      <t>3</t>
    </r>
    <r>
      <rPr>
        <sz val="10"/>
        <color rgb="FF000000"/>
        <rFont val="Arial"/>
        <family val="2"/>
      </rPr>
      <t/>
    </r>
  </si>
  <si>
    <t>nach Familientyp</t>
  </si>
  <si>
    <t>Ohne Kind</t>
  </si>
  <si>
    <r>
      <t>– Alleinstehend</t>
    </r>
    <r>
      <rPr>
        <vertAlign val="superscript"/>
        <sz val="10"/>
        <rFont val="Arial"/>
        <family val="2"/>
      </rPr>
      <t>5</t>
    </r>
    <r>
      <rPr>
        <sz val="10"/>
        <color rgb="FF000000"/>
        <rFont val="Arial"/>
        <family val="2"/>
      </rPr>
      <t/>
    </r>
  </si>
  <si>
    <t>– Verheiratet</t>
  </si>
  <si>
    <t>Mit Kind/-ern</t>
  </si>
  <si>
    <t>nach Verdienerzahl</t>
  </si>
  <si>
    <r>
      <t>Einverdienerpaare</t>
    </r>
    <r>
      <rPr>
        <vertAlign val="superscript"/>
        <sz val="10"/>
        <rFont val="Arial"/>
        <family val="2"/>
      </rPr>
      <t>6</t>
    </r>
    <r>
      <rPr>
        <sz val="10"/>
        <color rgb="FF000000"/>
        <rFont val="Arial"/>
        <family val="2"/>
      </rPr>
      <t/>
    </r>
  </si>
  <si>
    <t>– Ohne Kind</t>
  </si>
  <si>
    <t>– Mit Kind</t>
  </si>
  <si>
    <t>Altersrentner</t>
  </si>
  <si>
    <t>Total Steuerpflichtige im Kanton Aargau</t>
  </si>
  <si>
    <t>5. Ledige, Verwitwete, Geschiedene und getrennt Lebende. Die Unterteilung erfolgt aufgrund des gesetzlichen Zivilstandes.</t>
  </si>
  <si>
    <t>6. Inklusive Personen ohne Einkünfte aus selbstständiger oder unselbstständiger Tätigkeit.</t>
  </si>
  <si>
    <t>Einkommenssteuer</t>
  </si>
  <si>
    <t>Steuerbares
Einkommen pro
Pflichtigen,
in Franken</t>
  </si>
  <si>
    <r>
      <t>Einkommens-
steuer (100%)
pro Pflichtigen,
in Franken</t>
    </r>
    <r>
      <rPr>
        <vertAlign val="superscript"/>
        <sz val="10"/>
        <rFont val="Arial"/>
        <family val="2"/>
      </rPr>
      <t>2</t>
    </r>
    <r>
      <rPr>
        <sz val="10"/>
        <color rgb="FF000000"/>
        <rFont val="Arial"/>
        <family val="2"/>
      </rPr>
      <t/>
    </r>
  </si>
  <si>
    <t>Steuer-
belastung,
in Prozent</t>
  </si>
  <si>
    <t>Steuerpflichtige im Kanton Aargau mit Tarif A</t>
  </si>
  <si>
    <t>Steuerpflichtige im Kanton Aargau mit Tarif B</t>
  </si>
  <si>
    <t>Steuerpflichtige im Kanton Aargau insgesamt</t>
  </si>
  <si>
    <t>1. Bei den Steuerpflichtigen handelt es sich um Primär- und Sekundärpflichtige.</t>
  </si>
  <si>
    <t>Kantons-
steuer
(100%)</t>
  </si>
  <si>
    <t>in Millionen Franken</t>
  </si>
  <si>
    <t>Reinein-
kommen</t>
  </si>
  <si>
    <t>Reinver-
mögen</t>
  </si>
  <si>
    <r>
      <t>Code</t>
    </r>
    <r>
      <rPr>
        <vertAlign val="superscript"/>
        <sz val="10"/>
        <rFont val="Arial"/>
        <family val="2"/>
      </rPr>
      <t>1</t>
    </r>
    <r>
      <rPr>
        <sz val="10"/>
        <color rgb="FF000000"/>
        <rFont val="Arial"/>
        <family val="2"/>
      </rPr>
      <t/>
    </r>
  </si>
  <si>
    <r>
      <t>Bezeichnung</t>
    </r>
    <r>
      <rPr>
        <vertAlign val="superscript"/>
        <sz val="10"/>
        <rFont val="Arial"/>
        <family val="2"/>
      </rPr>
      <t>1</t>
    </r>
    <r>
      <rPr>
        <sz val="10"/>
        <color rgb="FF000000"/>
        <rFont val="Arial"/>
        <family val="2"/>
      </rPr>
      <t/>
    </r>
  </si>
  <si>
    <r>
      <t>Anzahl
Pflichtige</t>
    </r>
    <r>
      <rPr>
        <vertAlign val="superscript"/>
        <sz val="10"/>
        <rFont val="Arial"/>
        <family val="2"/>
      </rPr>
      <t>2</t>
    </r>
    <r>
      <rPr>
        <sz val="10"/>
        <color rgb="FF000000"/>
        <rFont val="Arial"/>
        <family val="2"/>
      </rPr>
      <t/>
    </r>
  </si>
  <si>
    <t xml:space="preserve">Betrag, in
1'000 Franken </t>
  </si>
  <si>
    <t>Einkünfte</t>
  </si>
  <si>
    <t>050, 060, 690</t>
  </si>
  <si>
    <t>070, 150, 671</t>
  </si>
  <si>
    <t>090, 160, 672</t>
  </si>
  <si>
    <t>171, 180, 181</t>
  </si>
  <si>
    <t>191, 200, 201</t>
  </si>
  <si>
    <t>172, 173</t>
  </si>
  <si>
    <t>192, 193</t>
  </si>
  <si>
    <t>174 – 179</t>
  </si>
  <si>
    <t>194 – 199</t>
  </si>
  <si>
    <t>211, 212, 213</t>
  </si>
  <si>
    <t>221, 222, 223</t>
  </si>
  <si>
    <t>270 - 280</t>
  </si>
  <si>
    <r>
      <t>TEK</t>
    </r>
    <r>
      <rPr>
        <vertAlign val="superscript"/>
        <sz val="10"/>
        <rFont val="Arial"/>
        <family val="2"/>
      </rPr>
      <t>3</t>
    </r>
    <r>
      <rPr>
        <sz val="10"/>
        <color rgb="FF000000"/>
        <rFont val="Arial"/>
        <family val="2"/>
      </rPr>
      <t/>
    </r>
  </si>
  <si>
    <t>Einkünfte aus unselbständiger Tätigkeit (Haupterwerb)</t>
  </si>
  <si>
    <t>Einkünfte aus unselbständiger Tätigkeit (Haupterwerb), Ehepartner</t>
  </si>
  <si>
    <t>Einkünfte aus unselbständiger Tätigkeit (Nebenerwerb)</t>
  </si>
  <si>
    <t>Einkünfte aus unselbständiger Tätigkeit (Nebenerwerb), Ehepartner</t>
  </si>
  <si>
    <t>Weitere Vergütungen</t>
  </si>
  <si>
    <t>Einkünfte aus selbständiger Tätigkeit</t>
  </si>
  <si>
    <t>Einkünfte aus selbständiger Tätigkeit, Ehepartner</t>
  </si>
  <si>
    <t>AHV- und IV-Renten</t>
  </si>
  <si>
    <t>AHV- und IV-Renten, Ehepartner</t>
  </si>
  <si>
    <t xml:space="preserve">Renten aus Pensionskassen (Säule 2) </t>
  </si>
  <si>
    <t>Renten aus Pensionskassen (Säule 2), Ehepartner</t>
  </si>
  <si>
    <t xml:space="preserve">Übrige Renten </t>
  </si>
  <si>
    <t>Übrige Renten, Ehepartner</t>
  </si>
  <si>
    <t xml:space="preserve">Erwerbsausfallentschädigungen, Sozialzulagen </t>
  </si>
  <si>
    <t>Erwerbsausfallentschädigungen, Sozialzulagen, Ehepartner</t>
  </si>
  <si>
    <t>Wertschriftenertrag Netto</t>
  </si>
  <si>
    <t>Unterhaltsbeiträge vom gesch. Ehegatten</t>
  </si>
  <si>
    <t>Unterhaltsbeiträge für minderjährige Kinder</t>
  </si>
  <si>
    <t>Ertrag aus unverteilten Erbschaften etc.</t>
  </si>
  <si>
    <t>Kapitalabfindungen</t>
  </si>
  <si>
    <t>Übrige Einkünfte</t>
  </si>
  <si>
    <t>Nutzung Geschäftsfahrzeug für Arbeitsweg</t>
  </si>
  <si>
    <t>Nutzung Geschäftsfahrzeug für Arbeitsweg, Ehepartner</t>
  </si>
  <si>
    <t>Einkünfte aus Liegenschaften (abzgl. Liegenschaftsunterhalt)</t>
  </si>
  <si>
    <t>Total Einkünfte</t>
  </si>
  <si>
    <t>321, 322, 324</t>
  </si>
  <si>
    <t>341, 342, 344</t>
  </si>
  <si>
    <r>
      <t>300</t>
    </r>
    <r>
      <rPr>
        <vertAlign val="superscript"/>
        <sz val="10"/>
        <rFont val="Arial"/>
        <family val="2"/>
      </rPr>
      <t>3</t>
    </r>
    <r>
      <rPr>
        <sz val="10"/>
        <color rgb="FF000000"/>
        <rFont val="Arial"/>
        <family val="2"/>
      </rPr>
      <t/>
    </r>
  </si>
  <si>
    <t>Fahrtkosten</t>
  </si>
  <si>
    <t>Fahrtkosten Ehepartner</t>
  </si>
  <si>
    <t>Auswärtige Verpflegung, nicht verbilligt</t>
  </si>
  <si>
    <t>Auswärtige Verpflegung, nicht verbilligt, Ehepartner</t>
  </si>
  <si>
    <t>Auswärtige Verpflegung, verbilligt</t>
  </si>
  <si>
    <t>Auswärtige Verpflegung, verbilligt, Ehepartner</t>
  </si>
  <si>
    <t>Pauschalabzug (Berufskosten)</t>
  </si>
  <si>
    <t>Pauschalabzug (Berufskosten), Ehepartner</t>
  </si>
  <si>
    <t>Auswärtiger Wochenaufenthalt</t>
  </si>
  <si>
    <t>Auswärtiger Wochenaufenthalt, Ehepartner</t>
  </si>
  <si>
    <t>Mitgliederbeiträge an Berufsorganisationen</t>
  </si>
  <si>
    <t>Mitgliederbeiträge an Berufsorganisationen, Ehepartner</t>
  </si>
  <si>
    <t>Pauschalabzug Nebenerwerb 20%</t>
  </si>
  <si>
    <t>Pauschalabzug Nebenerwerb 20% (Ehepartner)</t>
  </si>
  <si>
    <t xml:space="preserve">Schuldzinsen </t>
  </si>
  <si>
    <t>Unterhaltsbeiträge an den gesch. Ehegatten</t>
  </si>
  <si>
    <t>Unterhaltsbeiträge an minderjährige Kinder</t>
  </si>
  <si>
    <t>Rentenleistungen</t>
  </si>
  <si>
    <t xml:space="preserve">Einkäufe Säule 2 </t>
  </si>
  <si>
    <t>Einkäufe Säule 2, Ehepartner</t>
  </si>
  <si>
    <t xml:space="preserve">Beiträge Säule 3a </t>
  </si>
  <si>
    <t>Beiträge Säule 3a, Ehepartner</t>
  </si>
  <si>
    <t>Versicherungsprämien und Zinsen von Sparkapitalien</t>
  </si>
  <si>
    <t>Fremdbetreuung von Kindern Netto</t>
  </si>
  <si>
    <t>Persönliche Beiträge an die AHV/IV/EO</t>
  </si>
  <si>
    <t>Zuwendungen an politische Parteien</t>
  </si>
  <si>
    <t>Freiwillige Zuwendungen</t>
  </si>
  <si>
    <t>Vermögensverwaltungekosten</t>
  </si>
  <si>
    <t xml:space="preserve">Aus-/Weiterbildungskosten </t>
  </si>
  <si>
    <t>Aus-/Weiterbildungskosten, Ehepartner</t>
  </si>
  <si>
    <t>Andere Abzüge</t>
  </si>
  <si>
    <t>Sonderabzug für zweitverdienenden Ehegatten</t>
  </si>
  <si>
    <t>Krankheits-, Unfall- oder Invaliditätskosten</t>
  </si>
  <si>
    <t>Behinderungsbedigte Kosten</t>
  </si>
  <si>
    <r>
      <t>REK</t>
    </r>
    <r>
      <rPr>
        <vertAlign val="superscript"/>
        <sz val="10"/>
        <rFont val="Arial"/>
        <family val="2"/>
      </rPr>
      <t>3</t>
    </r>
    <r>
      <rPr>
        <sz val="10"/>
        <color rgb="FF000000"/>
        <rFont val="Arial"/>
        <family val="2"/>
      </rPr>
      <t/>
    </r>
  </si>
  <si>
    <t>Nettoeinkommen</t>
  </si>
  <si>
    <t>Selbstbehalt Krankheitskosten</t>
  </si>
  <si>
    <t xml:space="preserve">Reineinkommen </t>
  </si>
  <si>
    <t>Sozialabzüge</t>
  </si>
  <si>
    <t>Kinderabzüge</t>
  </si>
  <si>
    <t>Abzug für unterstützte Personen</t>
  </si>
  <si>
    <t>Invalidenabzug</t>
  </si>
  <si>
    <t>Betreuungsabzug</t>
  </si>
  <si>
    <t>Kleinverdienerabzug</t>
  </si>
  <si>
    <t>Steuerbares Einkommen</t>
  </si>
  <si>
    <r>
      <t>STEK</t>
    </r>
    <r>
      <rPr>
        <vertAlign val="superscript"/>
        <sz val="10"/>
        <rFont val="Arial"/>
        <family val="2"/>
      </rPr>
      <t>3</t>
    </r>
    <r>
      <rPr>
        <sz val="10"/>
        <color rgb="FF000000"/>
        <rFont val="Arial"/>
        <family val="2"/>
      </rPr>
      <t/>
    </r>
  </si>
  <si>
    <t>Satzbestimmendes Einkommen</t>
  </si>
  <si>
    <t>1. Code / Bezeichnung gemäss der Aargauer Steuererkärung</t>
  </si>
  <si>
    <t>Vermögenswerte</t>
  </si>
  <si>
    <r>
      <t>TVM</t>
    </r>
    <r>
      <rPr>
        <vertAlign val="superscript"/>
        <sz val="10"/>
        <rFont val="Arial"/>
        <family val="2"/>
      </rPr>
      <t>3</t>
    </r>
    <r>
      <rPr>
        <sz val="10"/>
        <color rgb="FF000000"/>
        <rFont val="Arial"/>
        <family val="2"/>
      </rPr>
      <t/>
    </r>
  </si>
  <si>
    <t>Wertschriften und Guthaben</t>
  </si>
  <si>
    <t>Bargeld, Gold und andere Edelmetalle</t>
  </si>
  <si>
    <t>Lebens- und Rentenversicherungen</t>
  </si>
  <si>
    <t>Anteile an unverteilten Erbschaften</t>
  </si>
  <si>
    <t>Private Fahrzeuge</t>
  </si>
  <si>
    <t>Liegenschaften</t>
  </si>
  <si>
    <t>Anteile Personengesellschaft</t>
  </si>
  <si>
    <t>Geschäftsaktiven (inkl. Wertschriften, ohne Liegenschaften)</t>
  </si>
  <si>
    <t>Total der Vemögenswerte</t>
  </si>
  <si>
    <r>
      <t>RVM</t>
    </r>
    <r>
      <rPr>
        <vertAlign val="superscript"/>
        <sz val="10"/>
        <rFont val="Arial"/>
        <family val="2"/>
      </rPr>
      <t>3</t>
    </r>
    <r>
      <rPr>
        <sz val="10"/>
        <color rgb="FF000000"/>
        <rFont val="Arial"/>
        <family val="2"/>
      </rPr>
      <t/>
    </r>
  </si>
  <si>
    <r>
      <t>STVM</t>
    </r>
    <r>
      <rPr>
        <vertAlign val="superscript"/>
        <sz val="10"/>
        <rFont val="Arial"/>
        <family val="2"/>
      </rPr>
      <t>3</t>
    </r>
    <r>
      <rPr>
        <sz val="10"/>
        <color rgb="FF000000"/>
        <rFont val="Arial"/>
        <family val="2"/>
      </rPr>
      <t/>
    </r>
  </si>
  <si>
    <t>Steuerfreibetrag</t>
  </si>
  <si>
    <t>Abzug für jedes Kind</t>
  </si>
  <si>
    <t>Satzbestimmendes Vermögen</t>
  </si>
  <si>
    <t>1. Code / Bezeichnung gemäass der Aargauer Steuererkärung</t>
  </si>
  <si>
    <t>Gemeinde</t>
  </si>
  <si>
    <t>Total Vermögenswerte</t>
  </si>
  <si>
    <t>Durch
schnitt,
in Franken</t>
  </si>
  <si>
    <r>
      <t>Median,
in Franken</t>
    </r>
    <r>
      <rPr>
        <vertAlign val="superscript"/>
        <sz val="10"/>
        <rFont val="Arial"/>
        <family val="2"/>
      </rPr>
      <t>2</t>
    </r>
    <r>
      <rPr>
        <sz val="10"/>
        <color rgb="FF000000"/>
        <rFont val="Arial"/>
        <family val="2"/>
      </rPr>
      <t/>
    </r>
  </si>
  <si>
    <r>
      <t>Gini-
Koeffizient</t>
    </r>
    <r>
      <rPr>
        <vertAlign val="superscript"/>
        <sz val="10"/>
        <rFont val="Arial"/>
        <family val="2"/>
      </rPr>
      <t>3</t>
    </r>
    <r>
      <rPr>
        <sz val="10"/>
        <color rgb="FF000000"/>
        <rFont val="Arial"/>
        <family val="2"/>
      </rPr>
      <t/>
    </r>
  </si>
  <si>
    <t>Kanton Aargau</t>
  </si>
  <si>
    <t>Bezirk Aarau</t>
  </si>
  <si>
    <t>Aarau</t>
  </si>
  <si>
    <t>Biberstein</t>
  </si>
  <si>
    <t>Buchs (AG)</t>
  </si>
  <si>
    <t>Densbüren</t>
  </si>
  <si>
    <t>Erlinsbach (AG)</t>
  </si>
  <si>
    <t>Gränichen</t>
  </si>
  <si>
    <t>Hirschthal</t>
  </si>
  <si>
    <t>Küttigen</t>
  </si>
  <si>
    <t>Muhen</t>
  </si>
  <si>
    <t>Oberentfelden</t>
  </si>
  <si>
    <t>Suhr</t>
  </si>
  <si>
    <t>Unterentfelden</t>
  </si>
  <si>
    <t>Bezirk Baden</t>
  </si>
  <si>
    <t>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</si>
  <si>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</si>
  <si>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</si>
  <si>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</si>
  <si>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</si>
  <si>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</si>
  <si>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</si>
  <si>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</si>
  <si>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</si>
  <si>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</si>
  <si>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</si>
  <si>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</si>
  <si>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</si>
  <si>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</si>
  <si>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</si>
  <si>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</si>
  <si>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</si>
  <si>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</si>
  <si>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</si>
  <si>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</si>
  <si>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</si>
  <si>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</si>
  <si>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</si>
  <si>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</si>
  <si>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</si>
  <si>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</si>
  <si>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</si>
  <si>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</si>
  <si>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</si>
  <si>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</si>
  <si>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</si>
  <si>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</si>
  <si>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</si>
  <si>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t>
  </si>
  <si>
    <t>Hägglingen</t>
  </si>
  <si>
    <t>Islisberg</t>
  </si>
  <si>
    <t>Jonen</t>
  </si>
  <si>
    <t>Niederwil (AG)</t>
  </si>
  <si>
    <t>Oberlunkhofen</t>
  </si>
  <si>
    <t>Oberwil-Lieli</t>
  </si>
  <si>
    <t>Rudolfstetten-Fr.</t>
  </si>
  <si>
    <t>Sarmenstorf</t>
  </si>
  <si>
    <t>Tägerig</t>
  </si>
  <si>
    <t>Uezwil</t>
  </si>
  <si>
    <t>Unterlunkhofen</t>
  </si>
  <si>
    <t>Villmergen</t>
  </si>
  <si>
    <t>Widen</t>
  </si>
  <si>
    <t>Wohlen (AG)</t>
  </si>
  <si>
    <t>Zufikon</t>
  </si>
  <si>
    <t>Bezirk Brugg</t>
  </si>
  <si>
    <t>Auenstein</t>
  </si>
  <si>
    <t>Birr</t>
  </si>
  <si>
    <t>Birrhard</t>
  </si>
  <si>
    <t>Bözberg</t>
  </si>
  <si>
    <t>Bözen</t>
  </si>
  <si>
    <t>Brugg</t>
  </si>
  <si>
    <t>Effingen</t>
  </si>
  <si>
    <t>Elfingen</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</si>
  <si>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</si>
  <si>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</si>
  <si>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</si>
  <si>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</si>
  <si>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</si>
  <si>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</si>
  <si>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</si>
  <si>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</si>
  <si>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</si>
  <si>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</si>
  <si>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</si>
  <si>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</si>
  <si>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</si>
  <si>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</si>
  <si>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</si>
  <si>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</si>
  <si>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</si>
  <si>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</si>
  <si>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</si>
  <si>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</si>
  <si>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</si>
  <si>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</si>
  <si>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</si>
  <si>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</si>
  <si>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</si>
  <si>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</si>
  <si>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</si>
  <si>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</si>
  <si>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</si>
  <si>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</si>
  <si>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</si>
  <si>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</si>
  <si>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</si>
  <si>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</si>
  <si>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Eiken</t>
  </si>
  <si>
    <t>Frick</t>
  </si>
  <si>
    <t>Gansingen</t>
  </si>
  <si>
    <t>Gipf-Oberfrick</t>
  </si>
  <si>
    <t>Herznach</t>
  </si>
  <si>
    <t>Hornussen</t>
  </si>
  <si>
    <t>Kaisten</t>
  </si>
  <si>
    <t>Laufenburg</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</si>
  <si>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</si>
  <si>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</si>
  <si>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</si>
  <si>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</si>
  <si>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</si>
  <si>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</si>
  <si>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</si>
  <si>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</si>
  <si>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</si>
  <si>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</si>
  <si>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</si>
  <si>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</si>
  <si>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</si>
  <si>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</si>
  <si>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</si>
  <si>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</si>
  <si>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</si>
  <si>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</si>
  <si>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</si>
  <si>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</si>
  <si>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</si>
  <si>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</si>
  <si>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</si>
  <si>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</si>
  <si>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</si>
  <si>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</si>
  <si>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</si>
  <si>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</si>
  <si>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</si>
  <si>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</si>
  <si>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</si>
  <si>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</si>
  <si>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</si>
  <si>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</si>
  <si>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</si>
  <si>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</si>
  <si>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</si>
  <si>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</si>
  <si>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</si>
  <si>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</si>
  <si>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</si>
  <si>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</si>
  <si>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</si>
  <si>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</si>
  <si>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</si>
  <si>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</si>
  <si>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</si>
  <si>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</si>
  <si>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</si>
  <si>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</si>
  <si>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</si>
  <si>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</si>
  <si>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</si>
  <si>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</si>
  <si>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</si>
  <si>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</si>
  <si>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</si>
  <si>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</si>
  <si>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</si>
  <si>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Rheinfelden</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</si>
  <si>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</si>
  <si>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</si>
  <si>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</si>
  <si>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</si>
  <si>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</si>
  <si>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</si>
  <si>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</si>
  <si>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</si>
  <si>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</si>
  <si>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</si>
  <si>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</si>
  <si>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</si>
  <si>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</si>
  <si>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</si>
  <si>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</si>
  <si>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</si>
  <si>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</si>
  <si>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</si>
  <si>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</si>
  <si>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</si>
  <si>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</si>
  <si>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</si>
  <si>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</si>
  <si>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</si>
  <si>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Bezirk Zurzach</t>
  </si>
  <si>
    <t>Bad Zurzach</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</si>
  <si>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</si>
  <si>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</si>
  <si>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</si>
  <si>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</si>
  <si>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</si>
  <si>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</si>
  <si>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</si>
  <si>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</si>
  <si>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</si>
  <si>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</si>
  <si>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</si>
  <si>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</si>
  <si>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</si>
  <si>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</si>
  <si>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</si>
  <si>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</si>
  <si>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</si>
  <si>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</si>
  <si>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</si>
  <si>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</si>
  <si>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</si>
  <si>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0,40</t>
  </si>
  <si>
    <t>0,42</t>
  </si>
  <si>
    <t>0,41</t>
  </si>
  <si>
    <t>0,37</t>
  </si>
  <si>
    <t>0,36</t>
  </si>
  <si>
    <t>0,38</t>
  </si>
  <si>
    <t>0,43</t>
  </si>
  <si>
    <t>0,46</t>
  </si>
  <si>
    <t>0,39</t>
  </si>
  <si>
    <t>0,44</t>
  </si>
  <si>
    <t>0,49</t>
  </si>
  <si>
    <t>0,45</t>
  </si>
  <si>
    <t>0,55</t>
  </si>
  <si>
    <t>0,35</t>
  </si>
  <si>
    <t>0,48</t>
  </si>
  <si>
    <t>0,33</t>
  </si>
  <si>
    <t>0,34</t>
  </si>
  <si>
    <t>0,32</t>
  </si>
  <si>
    <t>0,58</t>
  </si>
  <si>
    <t>0,50</t>
  </si>
  <si>
    <t>0,47</t>
  </si>
  <si>
    <t>0,51</t>
  </si>
  <si>
    <t>0,57</t>
  </si>
  <si>
    <t>0,62</t>
  </si>
  <si>
    <t>0,54</t>
  </si>
  <si>
    <t>0,72</t>
  </si>
  <si>
    <t>0,73</t>
  </si>
  <si>
    <t>0,78</t>
  </si>
  <si>
    <t>0,70</t>
  </si>
  <si>
    <t>0,60</t>
  </si>
  <si>
    <t>0,69</t>
  </si>
  <si>
    <t>0,67</t>
  </si>
  <si>
    <t>0,61</t>
  </si>
  <si>
    <t>0,71</t>
  </si>
  <si>
    <t>0,74</t>
  </si>
  <si>
    <t>0,77</t>
  </si>
  <si>
    <t>0,68</t>
  </si>
  <si>
    <t>0,66</t>
  </si>
  <si>
    <t>0,64</t>
  </si>
  <si>
    <t>0,65</t>
  </si>
  <si>
    <t>0,80</t>
  </si>
  <si>
    <t>0,75</t>
  </si>
  <si>
    <t>0,79</t>
  </si>
  <si>
    <t>0,76</t>
  </si>
  <si>
    <t>0,63</t>
  </si>
  <si>
    <t>0,59</t>
  </si>
  <si>
    <t>0,86</t>
  </si>
  <si>
    <t>0,92</t>
  </si>
  <si>
    <t>0,53</t>
  </si>
  <si>
    <t>0,84</t>
  </si>
  <si>
    <t>0,81</t>
  </si>
  <si>
    <t>0,83</t>
  </si>
  <si>
    <t>0,82</t>
  </si>
  <si>
    <t>0,85</t>
  </si>
  <si>
    <t>0,96</t>
  </si>
  <si>
    <t>0,89</t>
  </si>
  <si>
    <t>2. 50 Prozent der Einkommen respektive der Vermögen pro Pflichtigen sind geringer als der Medianwert und 50 Prozent sind grösser. Der Median ist ein robustes Lagemass, das nicht von Extremwerten beeinflusst wird.</t>
  </si>
  <si>
    <t>Pflichtige (in Prozent) nach Stufen des Reineinkommens
im In- und Ausland in 1'000 Franken</t>
  </si>
  <si>
    <t>Pflichtige (in Prozent) nach Stufen des Reinvermögens im In-
und Ausland in 1'000 Franken</t>
  </si>
  <si>
    <t>–24.9</t>
  </si>
  <si>
    <t>25.0–49.9</t>
  </si>
  <si>
    <t>50.0–99.9</t>
  </si>
  <si>
    <t>100.0–149.9</t>
  </si>
  <si>
    <t>150+</t>
  </si>
  <si>
    <t>–49.9</t>
  </si>
  <si>
    <t>100.0–199.9</t>
  </si>
  <si>
    <t>200.0–499.9</t>
  </si>
  <si>
    <t>500.0+</t>
  </si>
  <si>
    <t>17,74</t>
  </si>
  <si>
    <t>18,07</t>
  </si>
  <si>
    <t>18,16</t>
  </si>
  <si>
    <t>14,51</t>
  </si>
  <si>
    <t>16,81</t>
  </si>
  <si>
    <t>18,04</t>
  </si>
  <si>
    <t>16,54</t>
  </si>
  <si>
    <t>17,56</t>
  </si>
  <si>
    <t>16,95</t>
  </si>
  <si>
    <t>17,35</t>
  </si>
  <si>
    <t>18,84</t>
  </si>
  <si>
    <t>21,01</t>
  </si>
  <si>
    <t>17,84</t>
  </si>
  <si>
    <t>17,72</t>
  </si>
  <si>
    <t>15,21</t>
  </si>
  <si>
    <t>12,33</t>
  </si>
  <si>
    <t>15,50</t>
  </si>
  <si>
    <t>17,29</t>
  </si>
  <si>
    <t>15,22</t>
  </si>
  <si>
    <t>18,87</t>
  </si>
  <si>
    <t>16,32</t>
  </si>
  <si>
    <t>16,61</t>
  </si>
  <si>
    <t>18,09</t>
  </si>
  <si>
    <t>18,32</t>
  </si>
  <si>
    <t>17,85</t>
  </si>
  <si>
    <t>20,33</t>
  </si>
  <si>
    <t>13,34</t>
  </si>
  <si>
    <t>17,01</t>
  </si>
  <si>
    <t>18,99</t>
  </si>
  <si>
    <t>17,41</t>
  </si>
  <si>
    <t>19,59</t>
  </si>
  <si>
    <t>13,81</t>
  </si>
  <si>
    <t>21,67</t>
  </si>
  <si>
    <t>18,71</t>
  </si>
  <si>
    <t>18,43</t>
  </si>
  <si>
    <t>17,42</t>
  </si>
  <si>
    <t>15,33</t>
  </si>
  <si>
    <t>16,25</t>
  </si>
  <si>
    <t>17,59</t>
  </si>
  <si>
    <t>15,00</t>
  </si>
  <si>
    <t>16,73</t>
  </si>
  <si>
    <t>18,40</t>
  </si>
  <si>
    <t>15,38</t>
  </si>
  <si>
    <t>16,23</t>
  </si>
  <si>
    <t>16,53</t>
  </si>
  <si>
    <t>16,90</t>
  </si>
  <si>
    <t>14,67</t>
  </si>
  <si>
    <t>16,34</t>
  </si>
  <si>
    <t>17,09</t>
  </si>
  <si>
    <t>15,28</t>
  </si>
  <si>
    <t>16,15</t>
  </si>
  <si>
    <t>17,24</t>
  </si>
  <si>
    <t>17,76</t>
  </si>
  <si>
    <t>20,28</t>
  </si>
  <si>
    <t>14,63</t>
  </si>
  <si>
    <t>14,39</t>
  </si>
  <si>
    <t>16,40</t>
  </si>
  <si>
    <t>21,06</t>
  </si>
  <si>
    <t>15,36</t>
  </si>
  <si>
    <t>18,11</t>
  </si>
  <si>
    <t>14,99</t>
  </si>
  <si>
    <t>16,08</t>
  </si>
  <si>
    <t>17,91</t>
  </si>
  <si>
    <t>15,52</t>
  </si>
  <si>
    <t>20,08</t>
  </si>
  <si>
    <t>17,61</t>
  </si>
  <si>
    <t>22,29</t>
  </si>
  <si>
    <t>17,80</t>
  </si>
  <si>
    <t>14,55</t>
  </si>
  <si>
    <t>17,66</t>
  </si>
  <si>
    <t>13,98</t>
  </si>
  <si>
    <t>16,13</t>
  </si>
  <si>
    <t>12,30</t>
  </si>
  <si>
    <t>16,36</t>
  </si>
  <si>
    <t>19,71</t>
  </si>
  <si>
    <t>14,37</t>
  </si>
  <si>
    <t>20,64</t>
  </si>
  <si>
    <t>17,63</t>
  </si>
  <si>
    <t>20,59</t>
  </si>
  <si>
    <t>16,31</t>
  </si>
  <si>
    <t>14,52</t>
  </si>
  <si>
    <t>18,95</t>
  </si>
  <si>
    <t>18,31</t>
  </si>
  <si>
    <t>20,94</t>
  </si>
  <si>
    <t>20,46</t>
  </si>
  <si>
    <t>22,70</t>
  </si>
  <si>
    <t>20,68</t>
  </si>
  <si>
    <t>22,68</t>
  </si>
  <si>
    <t>16,44</t>
  </si>
  <si>
    <t>18,97</t>
  </si>
  <si>
    <t>17,13</t>
  </si>
  <si>
    <t>17,00</t>
  </si>
  <si>
    <t>16,67</t>
  </si>
  <si>
    <t>16,14</t>
  </si>
  <si>
    <t>18,00</t>
  </si>
  <si>
    <t>17,79</t>
  </si>
  <si>
    <t>15,08</t>
  </si>
  <si>
    <t>17,60</t>
  </si>
  <si>
    <t>15,98</t>
  </si>
  <si>
    <t>18,54</t>
  </si>
  <si>
    <t>15,60</t>
  </si>
  <si>
    <t>19,00</t>
  </si>
  <si>
    <t>18,03</t>
  </si>
  <si>
    <t>15,07</t>
  </si>
  <si>
    <t>18,49</t>
  </si>
  <si>
    <t>15,89</t>
  </si>
  <si>
    <t>18,72</t>
  </si>
  <si>
    <t>15,96</t>
  </si>
  <si>
    <t>17,44</t>
  </si>
  <si>
    <t>12,88</t>
  </si>
  <si>
    <t>16,51</t>
  </si>
  <si>
    <t>19,44</t>
  </si>
  <si>
    <t>20,37</t>
  </si>
  <si>
    <t>14,68</t>
  </si>
  <si>
    <t>15,58</t>
  </si>
  <si>
    <t>18,30</t>
  </si>
  <si>
    <t>14,90</t>
  </si>
  <si>
    <t>19,04</t>
  </si>
  <si>
    <t>15,91</t>
  </si>
  <si>
    <t>15,68</t>
  </si>
  <si>
    <t>16,39</t>
  </si>
  <si>
    <t>17,32</t>
  </si>
  <si>
    <t>14,43</t>
  </si>
  <si>
    <t>17,51</t>
  </si>
  <si>
    <t>17,30</t>
  </si>
  <si>
    <t>14,15</t>
  </si>
  <si>
    <t>16,55</t>
  </si>
  <si>
    <t>15,31</t>
  </si>
  <si>
    <t>20,57</t>
  </si>
  <si>
    <t>16,62</t>
  </si>
  <si>
    <t>19,21</t>
  </si>
  <si>
    <t>19,40</t>
  </si>
  <si>
    <t>17,67</t>
  </si>
  <si>
    <t>13,93</t>
  </si>
  <si>
    <t>15,71</t>
  </si>
  <si>
    <t>18,47</t>
  </si>
  <si>
    <t>14,97</t>
  </si>
  <si>
    <t>17,38</t>
  </si>
  <si>
    <t>20,00</t>
  </si>
  <si>
    <t>18,25</t>
  </si>
  <si>
    <t>17,20</t>
  </si>
  <si>
    <t>15,42</t>
  </si>
  <si>
    <t>16,63</t>
  </si>
  <si>
    <t>17,99</t>
  </si>
  <si>
    <t>20,07</t>
  </si>
  <si>
    <t>12,94</t>
  </si>
  <si>
    <t>17,27</t>
  </si>
  <si>
    <t>12,06</t>
  </si>
  <si>
    <t>16,57</t>
  </si>
  <si>
    <t>15,19</t>
  </si>
  <si>
    <t>19,12</t>
  </si>
  <si>
    <t>19,38</t>
  </si>
  <si>
    <t>17,75</t>
  </si>
  <si>
    <t>17,81</t>
  </si>
  <si>
    <t>15,61</t>
  </si>
  <si>
    <t>17,54</t>
  </si>
  <si>
    <t>16,29</t>
  </si>
  <si>
    <t>19,99</t>
  </si>
  <si>
    <t>17,94</t>
  </si>
  <si>
    <t>18,35</t>
  </si>
  <si>
    <t>17,12</t>
  </si>
  <si>
    <t>14,49</t>
  </si>
  <si>
    <t>18,67</t>
  </si>
  <si>
    <t>17,55</t>
  </si>
  <si>
    <t>16,22</t>
  </si>
  <si>
    <t>18,45</t>
  </si>
  <si>
    <t>18,78</t>
  </si>
  <si>
    <t>19,77</t>
  </si>
  <si>
    <t>14,38</t>
  </si>
  <si>
    <t>17,87</t>
  </si>
  <si>
    <t>20,26</t>
  </si>
  <si>
    <t>19,28</t>
  </si>
  <si>
    <t>19,18</t>
  </si>
  <si>
    <t>20,61</t>
  </si>
  <si>
    <t>18,48</t>
  </si>
  <si>
    <t>16,38</t>
  </si>
  <si>
    <t>21,58</t>
  </si>
  <si>
    <t>22,12</t>
  </si>
  <si>
    <t>16,11</t>
  </si>
  <si>
    <t>13,92</t>
  </si>
  <si>
    <t>18,33</t>
  </si>
  <si>
    <t>19,39</t>
  </si>
  <si>
    <t>24,08</t>
  </si>
  <si>
    <t>23,88</t>
  </si>
  <si>
    <t>24,09</t>
  </si>
  <si>
    <t>15,46</t>
  </si>
  <si>
    <t>22,76</t>
  </si>
  <si>
    <t>27,63</t>
  </si>
  <si>
    <t>19,56</t>
  </si>
  <si>
    <t>25,35</t>
  </si>
  <si>
    <t>19,49</t>
  </si>
  <si>
    <t>20,81</t>
  </si>
  <si>
    <t>24,24</t>
  </si>
  <si>
    <t>26,92</t>
  </si>
  <si>
    <t>25,53</t>
  </si>
  <si>
    <t>25,19</t>
  </si>
  <si>
    <t>20,69</t>
  </si>
  <si>
    <t>18,66</t>
  </si>
  <si>
    <t>18,61</t>
  </si>
  <si>
    <t>22,13</t>
  </si>
  <si>
    <t>14,83</t>
  </si>
  <si>
    <t>25,78</t>
  </si>
  <si>
    <t>20,84</t>
  </si>
  <si>
    <t>23,59</t>
  </si>
  <si>
    <t>18,92</t>
  </si>
  <si>
    <t>22,47</t>
  </si>
  <si>
    <t>23,27</t>
  </si>
  <si>
    <t>23,32</t>
  </si>
  <si>
    <t>28,94</t>
  </si>
  <si>
    <t>19,54</t>
  </si>
  <si>
    <t>21,39</t>
  </si>
  <si>
    <t>20,82</t>
  </si>
  <si>
    <t>28,17</t>
  </si>
  <si>
    <t>24,26</t>
  </si>
  <si>
    <t>26,68</t>
  </si>
  <si>
    <t>23,26</t>
  </si>
  <si>
    <t>23,87</t>
  </si>
  <si>
    <t>23,02</t>
  </si>
  <si>
    <t>23,73</t>
  </si>
  <si>
    <t>23,34</t>
  </si>
  <si>
    <t>18,14</t>
  </si>
  <si>
    <t>22,17</t>
  </si>
  <si>
    <t>25,25</t>
  </si>
  <si>
    <t>24,68</t>
  </si>
  <si>
    <t>26,83</t>
  </si>
  <si>
    <t>19,17</t>
  </si>
  <si>
    <t>24,05</t>
  </si>
  <si>
    <t>22,11</t>
  </si>
  <si>
    <t>16,58</t>
  </si>
  <si>
    <t>18,65</t>
  </si>
  <si>
    <t>23,11</t>
  </si>
  <si>
    <t>14,88</t>
  </si>
  <si>
    <t>17,18</t>
  </si>
  <si>
    <t>23,50</t>
  </si>
  <si>
    <t>23,54</t>
  </si>
  <si>
    <t>23,07</t>
  </si>
  <si>
    <t>25,09</t>
  </si>
  <si>
    <t>19,52</t>
  </si>
  <si>
    <t>25,74</t>
  </si>
  <si>
    <t>19,70</t>
  </si>
  <si>
    <t>26,46</t>
  </si>
  <si>
    <t>20,99</t>
  </si>
  <si>
    <t>23,83</t>
  </si>
  <si>
    <t>21,83</t>
  </si>
  <si>
    <t>24,45</t>
  </si>
  <si>
    <t>21,05</t>
  </si>
  <si>
    <t>27,62</t>
  </si>
  <si>
    <t>24,11</t>
  </si>
  <si>
    <t>20,75</t>
  </si>
  <si>
    <t>15,66</t>
  </si>
  <si>
    <t>20,45</t>
  </si>
  <si>
    <t>23,19</t>
  </si>
  <si>
    <t>23,72</t>
  </si>
  <si>
    <t>29,57</t>
  </si>
  <si>
    <t>22,30</t>
  </si>
  <si>
    <t>22,10</t>
  </si>
  <si>
    <t>25,58</t>
  </si>
  <si>
    <t>21,36</t>
  </si>
  <si>
    <t>24,91</t>
  </si>
  <si>
    <t>25,71</t>
  </si>
  <si>
    <t>23,16</t>
  </si>
  <si>
    <t>23,00</t>
  </si>
  <si>
    <t>25,21</t>
  </si>
  <si>
    <t>29,17</t>
  </si>
  <si>
    <t>25,83</t>
  </si>
  <si>
    <t>22,62</t>
  </si>
  <si>
    <t>30,46</t>
  </si>
  <si>
    <t>24,18</t>
  </si>
  <si>
    <t>31,73</t>
  </si>
  <si>
    <t>29,48</t>
  </si>
  <si>
    <t>30,44</t>
  </si>
  <si>
    <t>28,60</t>
  </si>
  <si>
    <t>31,71</t>
  </si>
  <si>
    <t>28,83</t>
  </si>
  <si>
    <t>31,10</t>
  </si>
  <si>
    <t>28,14</t>
  </si>
  <si>
    <t>27,38</t>
  </si>
  <si>
    <t>31,02</t>
  </si>
  <si>
    <t>26,36</t>
  </si>
  <si>
    <t>22,37</t>
  </si>
  <si>
    <t>24,92</t>
  </si>
  <si>
    <t>20,71</t>
  </si>
  <si>
    <t>22,23</t>
  </si>
  <si>
    <t>21,32</t>
  </si>
  <si>
    <t>22,45</t>
  </si>
  <si>
    <t>22,42</t>
  </si>
  <si>
    <t>23,85</t>
  </si>
  <si>
    <t>22,63</t>
  </si>
  <si>
    <t>22,79</t>
  </si>
  <si>
    <t>23,66</t>
  </si>
  <si>
    <t>22,92</t>
  </si>
  <si>
    <t>22,06</t>
  </si>
  <si>
    <t>27,04</t>
  </si>
  <si>
    <t>22,24</t>
  </si>
  <si>
    <t>25,73</t>
  </si>
  <si>
    <t>24,55</t>
  </si>
  <si>
    <t>24,02</t>
  </si>
  <si>
    <t>18,34</t>
  </si>
  <si>
    <t>20,93</t>
  </si>
  <si>
    <t>24,37</t>
  </si>
  <si>
    <t>24,43</t>
  </si>
  <si>
    <t>27,08</t>
  </si>
  <si>
    <t>27,21</t>
  </si>
  <si>
    <t>27,12</t>
  </si>
  <si>
    <t>26,37</t>
  </si>
  <si>
    <t>27,24</t>
  </si>
  <si>
    <t>21,41</t>
  </si>
  <si>
    <t>22,97</t>
  </si>
  <si>
    <t>24,95</t>
  </si>
  <si>
    <t>25,29</t>
  </si>
  <si>
    <t>23,43</t>
  </si>
  <si>
    <t>23,68</t>
  </si>
  <si>
    <t>24,67</t>
  </si>
  <si>
    <t>20,49</t>
  </si>
  <si>
    <t>23,67</t>
  </si>
  <si>
    <t>24,86</t>
  </si>
  <si>
    <t>23,63</t>
  </si>
  <si>
    <t>22,36</t>
  </si>
  <si>
    <t>26,03</t>
  </si>
  <si>
    <t>19,14</t>
  </si>
  <si>
    <t>20,97</t>
  </si>
  <si>
    <t>24,61</t>
  </si>
  <si>
    <t>22,86</t>
  </si>
  <si>
    <t>22,64</t>
  </si>
  <si>
    <t>18,10</t>
  </si>
  <si>
    <t>21,61</t>
  </si>
  <si>
    <t>28,20</t>
  </si>
  <si>
    <t>24,46</t>
  </si>
  <si>
    <t>23,10</t>
  </si>
  <si>
    <t>23,18</t>
  </si>
  <si>
    <t>21,73</t>
  </si>
  <si>
    <t>25,70</t>
  </si>
  <si>
    <t>18,06</t>
  </si>
  <si>
    <t>24,54</t>
  </si>
  <si>
    <t>21,70</t>
  </si>
  <si>
    <t>21,82</t>
  </si>
  <si>
    <t>23,49</t>
  </si>
  <si>
    <t>22,55</t>
  </si>
  <si>
    <t>19,83</t>
  </si>
  <si>
    <t>24,47</t>
  </si>
  <si>
    <t>20,85</t>
  </si>
  <si>
    <t>21,71</t>
  </si>
  <si>
    <t>26,90</t>
  </si>
  <si>
    <t>29,03</t>
  </si>
  <si>
    <t>24,36</t>
  </si>
  <si>
    <t>31,15</t>
  </si>
  <si>
    <t>27,40</t>
  </si>
  <si>
    <t>28,28</t>
  </si>
  <si>
    <t>29,28</t>
  </si>
  <si>
    <t>26,95</t>
  </si>
  <si>
    <t>28,33</t>
  </si>
  <si>
    <t>26,12</t>
  </si>
  <si>
    <t>28,69</t>
  </si>
  <si>
    <t>32,02</t>
  </si>
  <si>
    <t>28,58</t>
  </si>
  <si>
    <t>27,32</t>
  </si>
  <si>
    <t>19,42</t>
  </si>
  <si>
    <t>27,22</t>
  </si>
  <si>
    <t>23,53</t>
  </si>
  <si>
    <t>28,72</t>
  </si>
  <si>
    <t>27,31</t>
  </si>
  <si>
    <t>26,45</t>
  </si>
  <si>
    <t>19,48</t>
  </si>
  <si>
    <t>28,15</t>
  </si>
  <si>
    <t>25,85</t>
  </si>
  <si>
    <t>25,47</t>
  </si>
  <si>
    <t>24,41</t>
  </si>
  <si>
    <t>25,00</t>
  </si>
  <si>
    <t>24,76</t>
  </si>
  <si>
    <t>30,00</t>
  </si>
  <si>
    <t>22,44</t>
  </si>
  <si>
    <t>24,23</t>
  </si>
  <si>
    <t>21,94</t>
  </si>
  <si>
    <t>26,02</t>
  </si>
  <si>
    <t>38,87</t>
  </si>
  <si>
    <t>39,19</t>
  </si>
  <si>
    <t>38,91</t>
  </si>
  <si>
    <t>39,33</t>
  </si>
  <si>
    <t>42,92</t>
  </si>
  <si>
    <t>37,44</t>
  </si>
  <si>
    <t>36,69</t>
  </si>
  <si>
    <t>40,67</t>
  </si>
  <si>
    <t>42,90</t>
  </si>
  <si>
    <t>36,98</t>
  </si>
  <si>
    <t>39,57</t>
  </si>
  <si>
    <t>39,86</t>
  </si>
  <si>
    <t>37,70</t>
  </si>
  <si>
    <t>37,89</t>
  </si>
  <si>
    <t>37,94</t>
  </si>
  <si>
    <t>37,92</t>
  </si>
  <si>
    <t>33,98</t>
  </si>
  <si>
    <t>35,59</t>
  </si>
  <si>
    <t>37,90</t>
  </si>
  <si>
    <t>37,51</t>
  </si>
  <si>
    <t>34,34</t>
  </si>
  <si>
    <t>37,83</t>
  </si>
  <si>
    <t>34,73</t>
  </si>
  <si>
    <t>39,97</t>
  </si>
  <si>
    <t>38,50</t>
  </si>
  <si>
    <t>39,47</t>
  </si>
  <si>
    <t>37,79</t>
  </si>
  <si>
    <t>39,88</t>
  </si>
  <si>
    <t>38,94</t>
  </si>
  <si>
    <t>40,27</t>
  </si>
  <si>
    <t>34,62</t>
  </si>
  <si>
    <t>36,79</t>
  </si>
  <si>
    <t>33,62</t>
  </si>
  <si>
    <t>40,05</t>
  </si>
  <si>
    <t>41,89</t>
  </si>
  <si>
    <t>36,01</t>
  </si>
  <si>
    <t>37,75</t>
  </si>
  <si>
    <t>39,49</t>
  </si>
  <si>
    <t>39,39</t>
  </si>
  <si>
    <t>36,34</t>
  </si>
  <si>
    <t>33,52</t>
  </si>
  <si>
    <t>38,01</t>
  </si>
  <si>
    <t>39,27</t>
  </si>
  <si>
    <t>36,38</t>
  </si>
  <si>
    <t>39,60</t>
  </si>
  <si>
    <t>38,17</t>
  </si>
  <si>
    <t>41,00</t>
  </si>
  <si>
    <t>36,31</t>
  </si>
  <si>
    <t>37,50</t>
  </si>
  <si>
    <t>33,25</t>
  </si>
  <si>
    <t>39,09</t>
  </si>
  <si>
    <t>38,46</t>
  </si>
  <si>
    <t>30,53</t>
  </si>
  <si>
    <t>36,61</t>
  </si>
  <si>
    <t>38,61</t>
  </si>
  <si>
    <t>35,87</t>
  </si>
  <si>
    <t>43,21</t>
  </si>
  <si>
    <t>39,26</t>
  </si>
  <si>
    <t>42,33</t>
  </si>
  <si>
    <t>38,06</t>
  </si>
  <si>
    <t>36,16</t>
  </si>
  <si>
    <t>38,77</t>
  </si>
  <si>
    <t>39,29</t>
  </si>
  <si>
    <t>40,04</t>
  </si>
  <si>
    <t>41,49</t>
  </si>
  <si>
    <t>37,00</t>
  </si>
  <si>
    <t>39,58</t>
  </si>
  <si>
    <t>40,12</t>
  </si>
  <si>
    <t>37,65</t>
  </si>
  <si>
    <t>37,11</t>
  </si>
  <si>
    <t>39,76</t>
  </si>
  <si>
    <t>32,58</t>
  </si>
  <si>
    <t>41,36</t>
  </si>
  <si>
    <t>41,94</t>
  </si>
  <si>
    <t>42,40</t>
  </si>
  <si>
    <t>47,21</t>
  </si>
  <si>
    <t>42,88</t>
  </si>
  <si>
    <t>35,11</t>
  </si>
  <si>
    <t>37,72</t>
  </si>
  <si>
    <t>42,71</t>
  </si>
  <si>
    <t>39,08</t>
  </si>
  <si>
    <t>43,52</t>
  </si>
  <si>
    <t>40,53</t>
  </si>
  <si>
    <t>37,58</t>
  </si>
  <si>
    <t>38,49</t>
  </si>
  <si>
    <t>37,38</t>
  </si>
  <si>
    <t>41,77</t>
  </si>
  <si>
    <t>38,05</t>
  </si>
  <si>
    <t>37,01</t>
  </si>
  <si>
    <t>43,47</t>
  </si>
  <si>
    <t>38,68</t>
  </si>
  <si>
    <t>38,75</t>
  </si>
  <si>
    <t>37,74</t>
  </si>
  <si>
    <t>42,02</t>
  </si>
  <si>
    <t>35,36</t>
  </si>
  <si>
    <t>39,17</t>
  </si>
  <si>
    <t>34,24</t>
  </si>
  <si>
    <t>40,60</t>
  </si>
  <si>
    <t>40,00</t>
  </si>
  <si>
    <t>40,30</t>
  </si>
  <si>
    <t>40,83</t>
  </si>
  <si>
    <t>42,77</t>
  </si>
  <si>
    <t>38,51</t>
  </si>
  <si>
    <t>40,92</t>
  </si>
  <si>
    <t>35,49</t>
  </si>
  <si>
    <t>41,72</t>
  </si>
  <si>
    <t>42,68</t>
  </si>
  <si>
    <t>42,79</t>
  </si>
  <si>
    <t>39,61</t>
  </si>
  <si>
    <t>40,99</t>
  </si>
  <si>
    <t>39,38</t>
  </si>
  <si>
    <t>39,12</t>
  </si>
  <si>
    <t>39,22</t>
  </si>
  <si>
    <t>40,63</t>
  </si>
  <si>
    <t>35,70</t>
  </si>
  <si>
    <t>39,01</t>
  </si>
  <si>
    <t>37,13</t>
  </si>
  <si>
    <t>41,42</t>
  </si>
  <si>
    <t>39,70</t>
  </si>
  <si>
    <t>41,96</t>
  </si>
  <si>
    <t>39,53</t>
  </si>
  <si>
    <t>44,27</t>
  </si>
  <si>
    <t>41,27</t>
  </si>
  <si>
    <t>41,25</t>
  </si>
  <si>
    <t>39,54</t>
  </si>
  <si>
    <t>40,23</t>
  </si>
  <si>
    <t>45,07</t>
  </si>
  <si>
    <t>45,58</t>
  </si>
  <si>
    <t>42,19</t>
  </si>
  <si>
    <t>37,97</t>
  </si>
  <si>
    <t>37,09</t>
  </si>
  <si>
    <t>37,84</t>
  </si>
  <si>
    <t>38,03</t>
  </si>
  <si>
    <t>41,50</t>
  </si>
  <si>
    <t>40,35</t>
  </si>
  <si>
    <t>40,13</t>
  </si>
  <si>
    <t>36,66</t>
  </si>
  <si>
    <t>40,25</t>
  </si>
  <si>
    <t>41,52</t>
  </si>
  <si>
    <t>38,60</t>
  </si>
  <si>
    <t>38,02</t>
  </si>
  <si>
    <t>38,25</t>
  </si>
  <si>
    <t>38,64</t>
  </si>
  <si>
    <t>38,90</t>
  </si>
  <si>
    <t>37,43</t>
  </si>
  <si>
    <t>41,62</t>
  </si>
  <si>
    <t>39,68</t>
  </si>
  <si>
    <t>36,09</t>
  </si>
  <si>
    <t>40,58</t>
  </si>
  <si>
    <t>39,34</t>
  </si>
  <si>
    <t>36,19</t>
  </si>
  <si>
    <t>38,16</t>
  </si>
  <si>
    <t>38,23</t>
  </si>
  <si>
    <t>38,58</t>
  </si>
  <si>
    <t>36,70</t>
  </si>
  <si>
    <t>33,57</t>
  </si>
  <si>
    <t>37,67</t>
  </si>
  <si>
    <t>40,10</t>
  </si>
  <si>
    <t>39,06</t>
  </si>
  <si>
    <t>42,18</t>
  </si>
  <si>
    <t>42,07</t>
  </si>
  <si>
    <t>32,98</t>
  </si>
  <si>
    <t>38,39</t>
  </si>
  <si>
    <t>29,85</t>
  </si>
  <si>
    <t>39,30</t>
  </si>
  <si>
    <t>44,70</t>
  </si>
  <si>
    <t>41,64</t>
  </si>
  <si>
    <t>35,19</t>
  </si>
  <si>
    <t>39,55</t>
  </si>
  <si>
    <t>38,89</t>
  </si>
  <si>
    <t>38,76</t>
  </si>
  <si>
    <t>40,50</t>
  </si>
  <si>
    <t>45,15</t>
  </si>
  <si>
    <t>41,69</t>
  </si>
  <si>
    <t>41,54</t>
  </si>
  <si>
    <t>38,98</t>
  </si>
  <si>
    <t>40,45</t>
  </si>
  <si>
    <t>40,95</t>
  </si>
  <si>
    <t>37,39</t>
  </si>
  <si>
    <t>41,71</t>
  </si>
  <si>
    <t>39,90</t>
  </si>
  <si>
    <t>39,31</t>
  </si>
  <si>
    <t>42,34</t>
  </si>
  <si>
    <t>39,81</t>
  </si>
  <si>
    <t>39,50</t>
  </si>
  <si>
    <t>39,28</t>
  </si>
  <si>
    <t>37,45</t>
  </si>
  <si>
    <t>35,29</t>
  </si>
  <si>
    <t>37,23</t>
  </si>
  <si>
    <t>39,84</t>
  </si>
  <si>
    <t>44,49</t>
  </si>
  <si>
    <t>40,56</t>
  </si>
  <si>
    <t>38,86</t>
  </si>
  <si>
    <t>39,48</t>
  </si>
  <si>
    <t>42,45</t>
  </si>
  <si>
    <t>36,99</t>
  </si>
  <si>
    <t>40,88</t>
  </si>
  <si>
    <t>40,52</t>
  </si>
  <si>
    <t>41,43</t>
  </si>
  <si>
    <t>40,14</t>
  </si>
  <si>
    <t>39,44</t>
  </si>
  <si>
    <t>40,62</t>
  </si>
  <si>
    <t>38,40</t>
  </si>
  <si>
    <t>39,80</t>
  </si>
  <si>
    <t>12,82</t>
  </si>
  <si>
    <t>12,26</t>
  </si>
  <si>
    <t>11,08</t>
  </si>
  <si>
    <t>17,25</t>
  </si>
  <si>
    <t>12,57</t>
  </si>
  <si>
    <t>12,56</t>
  </si>
  <si>
    <t>16,94</t>
  </si>
  <si>
    <t>12,29</t>
  </si>
  <si>
    <t>13,14</t>
  </si>
  <si>
    <t>15,63</t>
  </si>
  <si>
    <t>13,22</t>
  </si>
  <si>
    <t>10,71</t>
  </si>
  <si>
    <t>10,33</t>
  </si>
  <si>
    <t>12,78</t>
  </si>
  <si>
    <t>13,60</t>
  </si>
  <si>
    <t>13,75</t>
  </si>
  <si>
    <t>16,76</t>
  </si>
  <si>
    <t>17,90</t>
  </si>
  <si>
    <t>11,92</t>
  </si>
  <si>
    <t>14,02</t>
  </si>
  <si>
    <t>14,35</t>
  </si>
  <si>
    <t>12,74</t>
  </si>
  <si>
    <t>12,37</t>
  </si>
  <si>
    <t>9,19</t>
  </si>
  <si>
    <t>16,50</t>
  </si>
  <si>
    <t>14,13</t>
  </si>
  <si>
    <t>15,53</t>
  </si>
  <si>
    <t>9,38</t>
  </si>
  <si>
    <t>14,66</t>
  </si>
  <si>
    <t>11,26</t>
  </si>
  <si>
    <t>13,66</t>
  </si>
  <si>
    <t>12,53</t>
  </si>
  <si>
    <t>12,99</t>
  </si>
  <si>
    <t>15,03</t>
  </si>
  <si>
    <t>17,21</t>
  </si>
  <si>
    <t>13,53</t>
  </si>
  <si>
    <t>14,16</t>
  </si>
  <si>
    <t>11,13</t>
  </si>
  <si>
    <t>15,87</t>
  </si>
  <si>
    <t>11,16</t>
  </si>
  <si>
    <t>15,62</t>
  </si>
  <si>
    <t>18,75</t>
  </si>
  <si>
    <t>17,82</t>
  </si>
  <si>
    <t>15,18</t>
  </si>
  <si>
    <t>16,99</t>
  </si>
  <si>
    <t>16,02</t>
  </si>
  <si>
    <t>14,69</t>
  </si>
  <si>
    <t>13,43</t>
  </si>
  <si>
    <t>14,70</t>
  </si>
  <si>
    <t>13,94</t>
  </si>
  <si>
    <t>11,65</t>
  </si>
  <si>
    <t>11,49</t>
  </si>
  <si>
    <t>12,76</t>
  </si>
  <si>
    <t>14,59</t>
  </si>
  <si>
    <t>12,39</t>
  </si>
  <si>
    <t>16,30</t>
  </si>
  <si>
    <t>12,50</t>
  </si>
  <si>
    <t>12,35</t>
  </si>
  <si>
    <t>15,09</t>
  </si>
  <si>
    <t>15,06</t>
  </si>
  <si>
    <t>17,05</t>
  </si>
  <si>
    <t>13,48</t>
  </si>
  <si>
    <t>10,75</t>
  </si>
  <si>
    <t>13,36</t>
  </si>
  <si>
    <t>13,44</t>
  </si>
  <si>
    <t>14,91</t>
  </si>
  <si>
    <t>13,16</t>
  </si>
  <si>
    <t>15,40</t>
  </si>
  <si>
    <t>12,17</t>
  </si>
  <si>
    <t>11,64</t>
  </si>
  <si>
    <t>13,28</t>
  </si>
  <si>
    <t>10,87</t>
  </si>
  <si>
    <t>9,95</t>
  </si>
  <si>
    <t>13,26</t>
  </si>
  <si>
    <t>14,01</t>
  </si>
  <si>
    <t>9,14</t>
  </si>
  <si>
    <t>16,88</t>
  </si>
  <si>
    <t>9,27</t>
  </si>
  <si>
    <t>8,21</t>
  </si>
  <si>
    <t>14,29</t>
  </si>
  <si>
    <t>11,80</t>
  </si>
  <si>
    <t>8,60</t>
  </si>
  <si>
    <t>8,99</t>
  </si>
  <si>
    <t>8,27</t>
  </si>
  <si>
    <t>8,55</t>
  </si>
  <si>
    <t>10,41</t>
  </si>
  <si>
    <t>11,59</t>
  </si>
  <si>
    <t>8,80</t>
  </si>
  <si>
    <t>11,63</t>
  </si>
  <si>
    <t>14,00</t>
  </si>
  <si>
    <t>13,47</t>
  </si>
  <si>
    <t>13,03</t>
  </si>
  <si>
    <t>14,60</t>
  </si>
  <si>
    <t>15,84</t>
  </si>
  <si>
    <t>10,45</t>
  </si>
  <si>
    <t>13,00</t>
  </si>
  <si>
    <t>14,21</t>
  </si>
  <si>
    <t>14,71</t>
  </si>
  <si>
    <t>12,44</t>
  </si>
  <si>
    <t>13,61</t>
  </si>
  <si>
    <t>13,02</t>
  </si>
  <si>
    <t>12,31</t>
  </si>
  <si>
    <t>15,25</t>
  </si>
  <si>
    <t>12,54</t>
  </si>
  <si>
    <t>13,10</t>
  </si>
  <si>
    <t>16,83</t>
  </si>
  <si>
    <t>11,95</t>
  </si>
  <si>
    <t>15,69</t>
  </si>
  <si>
    <t>12,03</t>
  </si>
  <si>
    <t>12,16</t>
  </si>
  <si>
    <t>10,31</t>
  </si>
  <si>
    <t>9,52</t>
  </si>
  <si>
    <t>9,73</t>
  </si>
  <si>
    <t>9,79</t>
  </si>
  <si>
    <t>11,19</t>
  </si>
  <si>
    <t>12,36</t>
  </si>
  <si>
    <t>13,38</t>
  </si>
  <si>
    <t>13,79</t>
  </si>
  <si>
    <t>12,40</t>
  </si>
  <si>
    <t>15,15</t>
  </si>
  <si>
    <t>14,17</t>
  </si>
  <si>
    <t>12,91</t>
  </si>
  <si>
    <t>16,35</t>
  </si>
  <si>
    <t>13,87</t>
  </si>
  <si>
    <t>14,74</t>
  </si>
  <si>
    <t>15,76</t>
  </si>
  <si>
    <t>17,43</t>
  </si>
  <si>
    <t>13,65</t>
  </si>
  <si>
    <t>15,20</t>
  </si>
  <si>
    <t>13,09</t>
  </si>
  <si>
    <t>14,27</t>
  </si>
  <si>
    <t>12,65</t>
  </si>
  <si>
    <t>12,49</t>
  </si>
  <si>
    <t>14,11</t>
  </si>
  <si>
    <t>14,36</t>
  </si>
  <si>
    <t>14,04</t>
  </si>
  <si>
    <t>13,96</t>
  </si>
  <si>
    <t>13,64</t>
  </si>
  <si>
    <t>13,41</t>
  </si>
  <si>
    <t>12,72</t>
  </si>
  <si>
    <t>15,92</t>
  </si>
  <si>
    <t>13,08</t>
  </si>
  <si>
    <t>12,79</t>
  </si>
  <si>
    <t>17,22</t>
  </si>
  <si>
    <t>15,73</t>
  </si>
  <si>
    <t>10,95</t>
  </si>
  <si>
    <t>9,66</t>
  </si>
  <si>
    <t>10,97</t>
  </si>
  <si>
    <t>11,57</t>
  </si>
  <si>
    <t>7,50</t>
  </si>
  <si>
    <t>11,46</t>
  </si>
  <si>
    <t>10,49</t>
  </si>
  <si>
    <t>9,41</t>
  </si>
  <si>
    <t>10,67</t>
  </si>
  <si>
    <t>10,44</t>
  </si>
  <si>
    <t>12,07</t>
  </si>
  <si>
    <t>10,14</t>
  </si>
  <si>
    <t>10,08</t>
  </si>
  <si>
    <t>11,74</t>
  </si>
  <si>
    <t>12,52</t>
  </si>
  <si>
    <t>11,90</t>
  </si>
  <si>
    <t>12,46</t>
  </si>
  <si>
    <t>12,77</t>
  </si>
  <si>
    <t>11,48</t>
  </si>
  <si>
    <t>11,45</t>
  </si>
  <si>
    <t>12,87</t>
  </si>
  <si>
    <t>16,06</t>
  </si>
  <si>
    <t>10,25</t>
  </si>
  <si>
    <t>16,10</t>
  </si>
  <si>
    <t>11,98</t>
  </si>
  <si>
    <t>10,58</t>
  </si>
  <si>
    <t>11,11</t>
  </si>
  <si>
    <t>14,73</t>
  </si>
  <si>
    <t>14,18</t>
  </si>
  <si>
    <t>13,33</t>
  </si>
  <si>
    <t>11,22</t>
  </si>
  <si>
    <t>6,48</t>
  </si>
  <si>
    <t>6,59</t>
  </si>
  <si>
    <t>7,76</t>
  </si>
  <si>
    <t>13,46</t>
  </si>
  <si>
    <t>4,94</t>
  </si>
  <si>
    <t>4,34</t>
  </si>
  <si>
    <t>10,27</t>
  </si>
  <si>
    <t>4,13</t>
  </si>
  <si>
    <t>7,52</t>
  </si>
  <si>
    <t>9,22</t>
  </si>
  <si>
    <t>6,02</t>
  </si>
  <si>
    <t>3,67</t>
  </si>
  <si>
    <t>5,44</t>
  </si>
  <si>
    <t>6,29</t>
  </si>
  <si>
    <t>7,97</t>
  </si>
  <si>
    <t>9,80</t>
  </si>
  <si>
    <t>13,70</t>
  </si>
  <si>
    <t>16,86</t>
  </si>
  <si>
    <t>10,81</t>
  </si>
  <si>
    <t>17,71</t>
  </si>
  <si>
    <t>5,60</t>
  </si>
  <si>
    <t>10,50</t>
  </si>
  <si>
    <t>5,81</t>
  </si>
  <si>
    <t>8,91</t>
  </si>
  <si>
    <t>6,89</t>
  </si>
  <si>
    <t>7,88</t>
  </si>
  <si>
    <t>6,58</t>
  </si>
  <si>
    <t>2,60</t>
  </si>
  <si>
    <t>9,55</t>
  </si>
  <si>
    <t>12,27</t>
  </si>
  <si>
    <t>8,70</t>
  </si>
  <si>
    <t>12,63</t>
  </si>
  <si>
    <t>2,80</t>
  </si>
  <si>
    <t>4,38</t>
  </si>
  <si>
    <t>7,43</t>
  </si>
  <si>
    <t>7,07</t>
  </si>
  <si>
    <t>6,52</t>
  </si>
  <si>
    <t>11,75</t>
  </si>
  <si>
    <t>7,71</t>
  </si>
  <si>
    <t>8,93</t>
  </si>
  <si>
    <t>5,95</t>
  </si>
  <si>
    <t>7,69</t>
  </si>
  <si>
    <t>4,82</t>
  </si>
  <si>
    <t>10,54</t>
  </si>
  <si>
    <t>9,06</t>
  </si>
  <si>
    <t>5,53</t>
  </si>
  <si>
    <t>20,12</t>
  </si>
  <si>
    <t>7,95</t>
  </si>
  <si>
    <t>6,66</t>
  </si>
  <si>
    <t>6,08</t>
  </si>
  <si>
    <t>3,14</t>
  </si>
  <si>
    <t>10,47</t>
  </si>
  <si>
    <t>3,88</t>
  </si>
  <si>
    <t>11,83</t>
  </si>
  <si>
    <t>6,01</t>
  </si>
  <si>
    <t>4,00</t>
  </si>
  <si>
    <t>6,17</t>
  </si>
  <si>
    <t>7,12</t>
  </si>
  <si>
    <t>4,23</t>
  </si>
  <si>
    <t>9,43</t>
  </si>
  <si>
    <t>7,23</t>
  </si>
  <si>
    <t>12,12</t>
  </si>
  <si>
    <t>6,97</t>
  </si>
  <si>
    <t>3,76</t>
  </si>
  <si>
    <t>5,99</t>
  </si>
  <si>
    <t>4,75</t>
  </si>
  <si>
    <t>6,13</t>
  </si>
  <si>
    <t>6,03</t>
  </si>
  <si>
    <t>8,42</t>
  </si>
  <si>
    <t>7,13</t>
  </si>
  <si>
    <t>6,07</t>
  </si>
  <si>
    <t>5,49</t>
  </si>
  <si>
    <t>5,82</t>
  </si>
  <si>
    <t>5,70</t>
  </si>
  <si>
    <t>5,75</t>
  </si>
  <si>
    <t>3,41</t>
  </si>
  <si>
    <t>7,22</t>
  </si>
  <si>
    <t>3,55</t>
  </si>
  <si>
    <t>4,58</t>
  </si>
  <si>
    <t>3,68</t>
  </si>
  <si>
    <t>3,34</t>
  </si>
  <si>
    <t>4,88</t>
  </si>
  <si>
    <t>4,68</t>
  </si>
  <si>
    <t>2,76</t>
  </si>
  <si>
    <t>2,28</t>
  </si>
  <si>
    <t>1,96</t>
  </si>
  <si>
    <t>2,78</t>
  </si>
  <si>
    <t>2,71</t>
  </si>
  <si>
    <t>4,41</t>
  </si>
  <si>
    <t>2,05</t>
  </si>
  <si>
    <t>2,20</t>
  </si>
  <si>
    <t>6,16</t>
  </si>
  <si>
    <t>4,72</t>
  </si>
  <si>
    <t>7,39</t>
  </si>
  <si>
    <t>5,77</t>
  </si>
  <si>
    <t>8,65</t>
  </si>
  <si>
    <t>6,69</t>
  </si>
  <si>
    <t>3,48</t>
  </si>
  <si>
    <t>5,78</t>
  </si>
  <si>
    <t>5,22</t>
  </si>
  <si>
    <t>4,85</t>
  </si>
  <si>
    <t>6,56</t>
  </si>
  <si>
    <t>6,46</t>
  </si>
  <si>
    <t>4,95</t>
  </si>
  <si>
    <t>6,28</t>
  </si>
  <si>
    <t>6,24</t>
  </si>
  <si>
    <t>4,89</t>
  </si>
  <si>
    <t>4,07</t>
  </si>
  <si>
    <t>6,38</t>
  </si>
  <si>
    <t>3,64</t>
  </si>
  <si>
    <t>2,67</t>
  </si>
  <si>
    <t>3,01</t>
  </si>
  <si>
    <t>3,58</t>
  </si>
  <si>
    <t>3,80</t>
  </si>
  <si>
    <t>7,01</t>
  </si>
  <si>
    <t>8,06</t>
  </si>
  <si>
    <t>4,90</t>
  </si>
  <si>
    <t>10,69</t>
  </si>
  <si>
    <t>7,21</t>
  </si>
  <si>
    <t>6,30</t>
  </si>
  <si>
    <t>9,24</t>
  </si>
  <si>
    <t>7,35</t>
  </si>
  <si>
    <t>5,88</t>
  </si>
  <si>
    <t>4,40</t>
  </si>
  <si>
    <t>4,60</t>
  </si>
  <si>
    <t>10,00</t>
  </si>
  <si>
    <t>7,49</t>
  </si>
  <si>
    <t>5,96</t>
  </si>
  <si>
    <t>6,44</t>
  </si>
  <si>
    <t>7,86</t>
  </si>
  <si>
    <t>6,62</t>
  </si>
  <si>
    <t>5,08</t>
  </si>
  <si>
    <t>7,25</t>
  </si>
  <si>
    <t>5,67</t>
  </si>
  <si>
    <t>4,24</t>
  </si>
  <si>
    <t>21,89</t>
  </si>
  <si>
    <t>8,53</t>
  </si>
  <si>
    <t>6,45</t>
  </si>
  <si>
    <t>4,70</t>
  </si>
  <si>
    <t>8,23</t>
  </si>
  <si>
    <t>7,36</t>
  </si>
  <si>
    <t>4,27</t>
  </si>
  <si>
    <t>4,22</t>
  </si>
  <si>
    <t>4,83</t>
  </si>
  <si>
    <t>3,27</t>
  </si>
  <si>
    <t>4,45</t>
  </si>
  <si>
    <t>4,49</t>
  </si>
  <si>
    <t>3,62</t>
  </si>
  <si>
    <t>4,29</t>
  </si>
  <si>
    <t>2,34</t>
  </si>
  <si>
    <t>3,94</t>
  </si>
  <si>
    <t>3,13</t>
  </si>
  <si>
    <t>4,08</t>
  </si>
  <si>
    <t>5,83</t>
  </si>
  <si>
    <t>6,75</t>
  </si>
  <si>
    <t>5,01</t>
  </si>
  <si>
    <t>8,50</t>
  </si>
  <si>
    <t>5,32</t>
  </si>
  <si>
    <t>3,29</t>
  </si>
  <si>
    <t>4,01</t>
  </si>
  <si>
    <t>7,80</t>
  </si>
  <si>
    <t>4,62</t>
  </si>
  <si>
    <t>5,91</t>
  </si>
  <si>
    <t>3,82</t>
  </si>
  <si>
    <t>2,12</t>
  </si>
  <si>
    <t>4,42</t>
  </si>
  <si>
    <t>3,47</t>
  </si>
  <si>
    <t>2,40</t>
  </si>
  <si>
    <t>3,33</t>
  </si>
  <si>
    <t>8,29</t>
  </si>
  <si>
    <t>6,19</t>
  </si>
  <si>
    <t>5,56</t>
  </si>
  <si>
    <t>3,57</t>
  </si>
  <si>
    <t>50,86</t>
  </si>
  <si>
    <t>49,71</t>
  </si>
  <si>
    <t>48,29</t>
  </si>
  <si>
    <t>36,80</t>
  </si>
  <si>
    <t>52,19</t>
  </si>
  <si>
    <t>45,21</t>
  </si>
  <si>
    <t>46,25</t>
  </si>
  <si>
    <t>51,43</t>
  </si>
  <si>
    <t>50,00</t>
  </si>
  <si>
    <t>43,09</t>
  </si>
  <si>
    <t>45,89</t>
  </si>
  <si>
    <t>54,24</t>
  </si>
  <si>
    <t>55,49</t>
  </si>
  <si>
    <t>50,10</t>
  </si>
  <si>
    <t>50,40</t>
  </si>
  <si>
    <t>47,18</t>
  </si>
  <si>
    <t>41,10</t>
  </si>
  <si>
    <t>44,92</t>
  </si>
  <si>
    <t>46,90</t>
  </si>
  <si>
    <t>39,66</t>
  </si>
  <si>
    <t>50,03</t>
  </si>
  <si>
    <t>45,72</t>
  </si>
  <si>
    <t>51,78</t>
  </si>
  <si>
    <t>50,93</t>
  </si>
  <si>
    <t>50,24</t>
  </si>
  <si>
    <t>54,69</t>
  </si>
  <si>
    <t>56,66</t>
  </si>
  <si>
    <t>61,98</t>
  </si>
  <si>
    <t>44,63</t>
  </si>
  <si>
    <t>42,28</t>
  </si>
  <si>
    <t>46,88</t>
  </si>
  <si>
    <t>43,86</t>
  </si>
  <si>
    <t>66,35</t>
  </si>
  <si>
    <t>54,37</t>
  </si>
  <si>
    <t>57,51</t>
  </si>
  <si>
    <t>49,67</t>
  </si>
  <si>
    <t>49,46</t>
  </si>
  <si>
    <t>50,58</t>
  </si>
  <si>
    <t>51,76</t>
  </si>
  <si>
    <t>42,85</t>
  </si>
  <si>
    <t>51,25</t>
  </si>
  <si>
    <t>48,11</t>
  </si>
  <si>
    <t>55,23</t>
  </si>
  <si>
    <t>51,60</t>
  </si>
  <si>
    <t>56,47</t>
  </si>
  <si>
    <t>49,40</t>
  </si>
  <si>
    <t>52,44</t>
  </si>
  <si>
    <t>46,50</t>
  </si>
  <si>
    <t>41,85</t>
  </si>
  <si>
    <t>47,69</t>
  </si>
  <si>
    <t>53,53</t>
  </si>
  <si>
    <t>40,81</t>
  </si>
  <si>
    <t>52,72</t>
  </si>
  <si>
    <t>48,42</t>
  </si>
  <si>
    <t>53,36</t>
  </si>
  <si>
    <t>49,83</t>
  </si>
  <si>
    <t>45,04</t>
  </si>
  <si>
    <t>56,60</t>
  </si>
  <si>
    <t>56,85</t>
  </si>
  <si>
    <t>46,85</t>
  </si>
  <si>
    <t>49,39</t>
  </si>
  <si>
    <t>44,06</t>
  </si>
  <si>
    <t>62,02</t>
  </si>
  <si>
    <t>52,20</t>
  </si>
  <si>
    <t>48,59</t>
  </si>
  <si>
    <t>49,74</t>
  </si>
  <si>
    <t>44,34</t>
  </si>
  <si>
    <t>48,19</t>
  </si>
  <si>
    <t>35,98</t>
  </si>
  <si>
    <t>48,85</t>
  </si>
  <si>
    <t>45,16</t>
  </si>
  <si>
    <t>35,94</t>
  </si>
  <si>
    <t>51,15</t>
  </si>
  <si>
    <t>43,01</t>
  </si>
  <si>
    <t>46,00</t>
  </si>
  <si>
    <t>43,53</t>
  </si>
  <si>
    <t>45,79</t>
  </si>
  <si>
    <t>53,13</t>
  </si>
  <si>
    <t>47,95</t>
  </si>
  <si>
    <t>47,75</t>
  </si>
  <si>
    <t>51,80</t>
  </si>
  <si>
    <t>53,75</t>
  </si>
  <si>
    <t>47,50</t>
  </si>
  <si>
    <t>60,24</t>
  </si>
  <si>
    <t>46,49</t>
  </si>
  <si>
    <t>52,04</t>
  </si>
  <si>
    <t>58,76</t>
  </si>
  <si>
    <t>49,48</t>
  </si>
  <si>
    <t>44,10</t>
  </si>
  <si>
    <t>58,62</t>
  </si>
  <si>
    <t>49,97</t>
  </si>
  <si>
    <t>60,14</t>
  </si>
  <si>
    <t>52,49</t>
  </si>
  <si>
    <t>49,93</t>
  </si>
  <si>
    <t>48,88</t>
  </si>
  <si>
    <t>55,08</t>
  </si>
  <si>
    <t>55,94</t>
  </si>
  <si>
    <t>46,64</t>
  </si>
  <si>
    <t>48,20</t>
  </si>
  <si>
    <t>51,22</t>
  </si>
  <si>
    <t>48,55</t>
  </si>
  <si>
    <t>40,75</t>
  </si>
  <si>
    <t>45,68</t>
  </si>
  <si>
    <t>44,67</t>
  </si>
  <si>
    <t>59,23</t>
  </si>
  <si>
    <t>46,33</t>
  </si>
  <si>
    <t>48,31</t>
  </si>
  <si>
    <t>45,03</t>
  </si>
  <si>
    <t>51,99</t>
  </si>
  <si>
    <t>41,84</t>
  </si>
  <si>
    <t>48,30</t>
  </si>
  <si>
    <t>43,49</t>
  </si>
  <si>
    <t>55,06</t>
  </si>
  <si>
    <t>57,02</t>
  </si>
  <si>
    <t>45,28</t>
  </si>
  <si>
    <t>50,15</t>
  </si>
  <si>
    <t>50,48</t>
  </si>
  <si>
    <t>45,48</t>
  </si>
  <si>
    <t>48,41</t>
  </si>
  <si>
    <t>51,51</t>
  </si>
  <si>
    <t>49,29</t>
  </si>
  <si>
    <t>55,19</t>
  </si>
  <si>
    <t>55,59</t>
  </si>
  <si>
    <t>56,71</t>
  </si>
  <si>
    <t>58,23</t>
  </si>
  <si>
    <t>56,08</t>
  </si>
  <si>
    <t>50,85</t>
  </si>
  <si>
    <t>44,54</t>
  </si>
  <si>
    <t>46,44</t>
  </si>
  <si>
    <t>55,35</t>
  </si>
  <si>
    <t>58,26</t>
  </si>
  <si>
    <t>52,36</t>
  </si>
  <si>
    <t>48,50</t>
  </si>
  <si>
    <t>40,97</t>
  </si>
  <si>
    <t>48,82</t>
  </si>
  <si>
    <t>47,79</t>
  </si>
  <si>
    <t>50,41</t>
  </si>
  <si>
    <t>54,59</t>
  </si>
  <si>
    <t>50,18</t>
  </si>
  <si>
    <t>54,49</t>
  </si>
  <si>
    <t>45,18</t>
  </si>
  <si>
    <t>50,29</t>
  </si>
  <si>
    <t>43,73</t>
  </si>
  <si>
    <t>50,77</t>
  </si>
  <si>
    <t>48,25</t>
  </si>
  <si>
    <t>47,63</t>
  </si>
  <si>
    <t>49,61</t>
  </si>
  <si>
    <t>45,90</t>
  </si>
  <si>
    <t>49,05</t>
  </si>
  <si>
    <t>52,58</t>
  </si>
  <si>
    <t>52,47</t>
  </si>
  <si>
    <t>50,70</t>
  </si>
  <si>
    <t>48,97</t>
  </si>
  <si>
    <t>50,36</t>
  </si>
  <si>
    <t>48,01</t>
  </si>
  <si>
    <t>52,23</t>
  </si>
  <si>
    <t>49,75</t>
  </si>
  <si>
    <t>41,33</t>
  </si>
  <si>
    <t>51,90</t>
  </si>
  <si>
    <t>42,22</t>
  </si>
  <si>
    <t>52,56</t>
  </si>
  <si>
    <t>49,92</t>
  </si>
  <si>
    <t>36,82</t>
  </si>
  <si>
    <t>49,86</t>
  </si>
  <si>
    <t>42,41</t>
  </si>
  <si>
    <t>53,28</t>
  </si>
  <si>
    <t>44,47</t>
  </si>
  <si>
    <t>43,27</t>
  </si>
  <si>
    <t>49,57</t>
  </si>
  <si>
    <t>46,71</t>
  </si>
  <si>
    <t>54,34</t>
  </si>
  <si>
    <t>61,82</t>
  </si>
  <si>
    <t>52,11</t>
  </si>
  <si>
    <t>47,58</t>
  </si>
  <si>
    <t>49,62</t>
  </si>
  <si>
    <t>54,84</t>
  </si>
  <si>
    <t>53,56</t>
  </si>
  <si>
    <t>52,66</t>
  </si>
  <si>
    <t>59,69</t>
  </si>
  <si>
    <t>51,49</t>
  </si>
  <si>
    <t>54,18</t>
  </si>
  <si>
    <t>58,00</t>
  </si>
  <si>
    <t>51,46</t>
  </si>
  <si>
    <t>52,38</t>
  </si>
  <si>
    <t>52,53</t>
  </si>
  <si>
    <t>44,23</t>
  </si>
  <si>
    <t>38,83</t>
  </si>
  <si>
    <t>49,06</t>
  </si>
  <si>
    <t>51,03</t>
  </si>
  <si>
    <t>43,62</t>
  </si>
  <si>
    <t>51,34</t>
  </si>
  <si>
    <t>55,77</t>
  </si>
  <si>
    <t>48,94</t>
  </si>
  <si>
    <t>56,65</t>
  </si>
  <si>
    <t>44,18</t>
  </si>
  <si>
    <t>51,26</t>
  </si>
  <si>
    <t>50,88</t>
  </si>
  <si>
    <t>58,56</t>
  </si>
  <si>
    <t>51,81</t>
  </si>
  <si>
    <t>48,86</t>
  </si>
  <si>
    <t>46,22</t>
  </si>
  <si>
    <t>35,34</t>
  </si>
  <si>
    <t>56,07</t>
  </si>
  <si>
    <t>59,38</t>
  </si>
  <si>
    <t>62,22</t>
  </si>
  <si>
    <t>40,74</t>
  </si>
  <si>
    <t>46,43</t>
  </si>
  <si>
    <t>9,81</t>
  </si>
  <si>
    <t>7,57</t>
  </si>
  <si>
    <t>11,52</t>
  </si>
  <si>
    <t>8,77</t>
  </si>
  <si>
    <t>9,28</t>
  </si>
  <si>
    <t>9,32</t>
  </si>
  <si>
    <t>9,44</t>
  </si>
  <si>
    <t>8,56</t>
  </si>
  <si>
    <t>9,58</t>
  </si>
  <si>
    <t>9,88</t>
  </si>
  <si>
    <t>9,68</t>
  </si>
  <si>
    <t>10,84</t>
  </si>
  <si>
    <t>7,85</t>
  </si>
  <si>
    <t>9,96</t>
  </si>
  <si>
    <t>9,46</t>
  </si>
  <si>
    <t>12,28</t>
  </si>
  <si>
    <t>9,85</t>
  </si>
  <si>
    <t>8,63</t>
  </si>
  <si>
    <t>10,48</t>
  </si>
  <si>
    <t>8,94</t>
  </si>
  <si>
    <t>9,83</t>
  </si>
  <si>
    <t>10,03</t>
  </si>
  <si>
    <t>8,08</t>
  </si>
  <si>
    <t>10,24</t>
  </si>
  <si>
    <t>9,50</t>
  </si>
  <si>
    <t>8,34</t>
  </si>
  <si>
    <t>9,03</t>
  </si>
  <si>
    <t>9,51</t>
  </si>
  <si>
    <t>8,36</t>
  </si>
  <si>
    <t>9,90</t>
  </si>
  <si>
    <t>9,29</t>
  </si>
  <si>
    <t>8,81</t>
  </si>
  <si>
    <t>8,16</t>
  </si>
  <si>
    <t>9,77</t>
  </si>
  <si>
    <t>11,96</t>
  </si>
  <si>
    <t>8,66</t>
  </si>
  <si>
    <t>8,30</t>
  </si>
  <si>
    <t>9,02</t>
  </si>
  <si>
    <t>9,13</t>
  </si>
  <si>
    <t>11,33</t>
  </si>
  <si>
    <t>11,15</t>
  </si>
  <si>
    <t>10,80</t>
  </si>
  <si>
    <t>9,92</t>
  </si>
  <si>
    <t>9,23</t>
  </si>
  <si>
    <t>10,19</t>
  </si>
  <si>
    <t>9,94</t>
  </si>
  <si>
    <t>8,95</t>
  </si>
  <si>
    <t>8,31</t>
  </si>
  <si>
    <t>11,01</t>
  </si>
  <si>
    <t>9,74</t>
  </si>
  <si>
    <t>8,18</t>
  </si>
  <si>
    <t>7,83</t>
  </si>
  <si>
    <t>10,98</t>
  </si>
  <si>
    <t>9,35</t>
  </si>
  <si>
    <t>8,76</t>
  </si>
  <si>
    <t>9,84</t>
  </si>
  <si>
    <t>11,32</t>
  </si>
  <si>
    <t>10,09</t>
  </si>
  <si>
    <t>9,45</t>
  </si>
  <si>
    <t>8,71</t>
  </si>
  <si>
    <t>10,12</t>
  </si>
  <si>
    <t>8,61</t>
  </si>
  <si>
    <t>9,64</t>
  </si>
  <si>
    <t>9,48</t>
  </si>
  <si>
    <t>10,15</t>
  </si>
  <si>
    <t>7,73</t>
  </si>
  <si>
    <t>9,63</t>
  </si>
  <si>
    <t>7,67</t>
  </si>
  <si>
    <t>8,86</t>
  </si>
  <si>
    <t>10,56</t>
  </si>
  <si>
    <t>10,04</t>
  </si>
  <si>
    <t>8,64</t>
  </si>
  <si>
    <t>10,34</t>
  </si>
  <si>
    <t>9,72</t>
  </si>
  <si>
    <t>10,05</t>
  </si>
  <si>
    <t>10,60</t>
  </si>
  <si>
    <t>8,49</t>
  </si>
  <si>
    <t>8,87</t>
  </si>
  <si>
    <t>10,43</t>
  </si>
  <si>
    <t>7,32</t>
  </si>
  <si>
    <t>9,39</t>
  </si>
  <si>
    <t>9,54</t>
  </si>
  <si>
    <t>8,25</t>
  </si>
  <si>
    <t>10,20</t>
  </si>
  <si>
    <t>10,57</t>
  </si>
  <si>
    <t>11,44</t>
  </si>
  <si>
    <t>10,10</t>
  </si>
  <si>
    <t>9,20</t>
  </si>
  <si>
    <t>8,52</t>
  </si>
  <si>
    <t>10,62</t>
  </si>
  <si>
    <t>11,36</t>
  </si>
  <si>
    <t>9,91</t>
  </si>
  <si>
    <t>10,30</t>
  </si>
  <si>
    <t>9,36</t>
  </si>
  <si>
    <t>10,82</t>
  </si>
  <si>
    <t>8,54</t>
  </si>
  <si>
    <t>9,71</t>
  </si>
  <si>
    <t>13,04</t>
  </si>
  <si>
    <t>11,06</t>
  </si>
  <si>
    <t>8,57</t>
  </si>
  <si>
    <t>10,99</t>
  </si>
  <si>
    <t>14,75</t>
  </si>
  <si>
    <t>7,62</t>
  </si>
  <si>
    <t>9,16</t>
  </si>
  <si>
    <t>8,72</t>
  </si>
  <si>
    <t>10,73</t>
  </si>
  <si>
    <t>9,76</t>
  </si>
  <si>
    <t>10,28</t>
  </si>
  <si>
    <t>10,23</t>
  </si>
  <si>
    <t>9,69</t>
  </si>
  <si>
    <t>9,62</t>
  </si>
  <si>
    <t>6,47</t>
  </si>
  <si>
    <t>11,02</t>
  </si>
  <si>
    <t>9,65</t>
  </si>
  <si>
    <t>9,37</t>
  </si>
  <si>
    <t>9,56</t>
  </si>
  <si>
    <t>8,44</t>
  </si>
  <si>
    <t>10,11</t>
  </si>
  <si>
    <t>7,81</t>
  </si>
  <si>
    <t>10,38</t>
  </si>
  <si>
    <t>10,77</t>
  </si>
  <si>
    <t>11,05</t>
  </si>
  <si>
    <t>11,18</t>
  </si>
  <si>
    <t>9,87</t>
  </si>
  <si>
    <t>8,90</t>
  </si>
  <si>
    <t>11,17</t>
  </si>
  <si>
    <t>7,77</t>
  </si>
  <si>
    <t>8,92</t>
  </si>
  <si>
    <t>8,96</t>
  </si>
  <si>
    <t>9,57</t>
  </si>
  <si>
    <t>8,24</t>
  </si>
  <si>
    <t>9,97</t>
  </si>
  <si>
    <t>8,43</t>
  </si>
  <si>
    <t>8,51</t>
  </si>
  <si>
    <t>7,37</t>
  </si>
  <si>
    <t>10,76</t>
  </si>
  <si>
    <t>6,11</t>
  </si>
  <si>
    <t>11,30</t>
  </si>
  <si>
    <t>7,68</t>
  </si>
  <si>
    <t>10,13</t>
  </si>
  <si>
    <t>9,75</t>
  </si>
  <si>
    <t>10,32</t>
  </si>
  <si>
    <t>9,07</t>
  </si>
  <si>
    <t>11,28</t>
  </si>
  <si>
    <t>9,49</t>
  </si>
  <si>
    <t>10,18</t>
  </si>
  <si>
    <t>9,00</t>
  </si>
  <si>
    <t>9,86</t>
  </si>
  <si>
    <t>9,42</t>
  </si>
  <si>
    <t>9,99</t>
  </si>
  <si>
    <t>9,34</t>
  </si>
  <si>
    <t>8,02</t>
  </si>
  <si>
    <t>9,33</t>
  </si>
  <si>
    <t>9,61</t>
  </si>
  <si>
    <t>10,64</t>
  </si>
  <si>
    <t>10,06</t>
  </si>
  <si>
    <t>8,97</t>
  </si>
  <si>
    <t>10,46</t>
  </si>
  <si>
    <t>9,25</t>
  </si>
  <si>
    <t>10,89</t>
  </si>
  <si>
    <t>8,73</t>
  </si>
  <si>
    <t>10,26</t>
  </si>
  <si>
    <t>8,13</t>
  </si>
  <si>
    <t>9,47</t>
  </si>
  <si>
    <t>11,31</t>
  </si>
  <si>
    <t>9,98</t>
  </si>
  <si>
    <t>12,13</t>
  </si>
  <si>
    <t>9,59</t>
  </si>
  <si>
    <t>8,98</t>
  </si>
  <si>
    <t>8,83</t>
  </si>
  <si>
    <t>11,70</t>
  </si>
  <si>
    <t>10,07</t>
  </si>
  <si>
    <t>7,70</t>
  </si>
  <si>
    <t>11,50</t>
  </si>
  <si>
    <t>11,14</t>
  </si>
  <si>
    <t>8,33</t>
  </si>
  <si>
    <t>10,93</t>
  </si>
  <si>
    <t>11,66</t>
  </si>
  <si>
    <t>9,01</t>
  </si>
  <si>
    <t>9,30</t>
  </si>
  <si>
    <t>10,70</t>
  </si>
  <si>
    <t>11,24</t>
  </si>
  <si>
    <t>7,63</t>
  </si>
  <si>
    <t>11,94</t>
  </si>
  <si>
    <t>11,56</t>
  </si>
  <si>
    <t>10,39</t>
  </si>
  <si>
    <t>11,07</t>
  </si>
  <si>
    <t>7,72</t>
  </si>
  <si>
    <t>10,35</t>
  </si>
  <si>
    <t>9,67</t>
  </si>
  <si>
    <t>9,60</t>
  </si>
  <si>
    <t>9,89</t>
  </si>
  <si>
    <t>10,01</t>
  </si>
  <si>
    <t>8,11</t>
  </si>
  <si>
    <t>12,89</t>
  </si>
  <si>
    <t>10,22</t>
  </si>
  <si>
    <t>9,82</t>
  </si>
  <si>
    <t>9,05</t>
  </si>
  <si>
    <t>7,46</t>
  </si>
  <si>
    <t>8,75</t>
  </si>
  <si>
    <t>7,79</t>
  </si>
  <si>
    <t>9,70</t>
  </si>
  <si>
    <t>10,55</t>
  </si>
  <si>
    <t>7,59</t>
  </si>
  <si>
    <t>11,03</t>
  </si>
  <si>
    <t>14,56</t>
  </si>
  <si>
    <t>10,79</t>
  </si>
  <si>
    <t>8,58</t>
  </si>
  <si>
    <t>12,18</t>
  </si>
  <si>
    <t>9,15</t>
  </si>
  <si>
    <t>12,93</t>
  </si>
  <si>
    <t>11,34</t>
  </si>
  <si>
    <t>13,56</t>
  </si>
  <si>
    <t>19,24</t>
  </si>
  <si>
    <t>12,62</t>
  </si>
  <si>
    <t>14,24</t>
  </si>
  <si>
    <t>13,24</t>
  </si>
  <si>
    <t>14,64</t>
  </si>
  <si>
    <t>13,52</t>
  </si>
  <si>
    <t>12,24</t>
  </si>
  <si>
    <t>13,11</t>
  </si>
  <si>
    <t>13,31</t>
  </si>
  <si>
    <t>14,89</t>
  </si>
  <si>
    <t>14,47</t>
  </si>
  <si>
    <t>14,12</t>
  </si>
  <si>
    <t>14,20</t>
  </si>
  <si>
    <t>13,89</t>
  </si>
  <si>
    <t>13,32</t>
  </si>
  <si>
    <t>13,91</t>
  </si>
  <si>
    <t>11,97</t>
  </si>
  <si>
    <t>10,17</t>
  </si>
  <si>
    <t>14,19</t>
  </si>
  <si>
    <t>12,32</t>
  </si>
  <si>
    <t>13,54</t>
  </si>
  <si>
    <t>13,05</t>
  </si>
  <si>
    <t>13,83</t>
  </si>
  <si>
    <t>12,69</t>
  </si>
  <si>
    <t>13,39</t>
  </si>
  <si>
    <t>11,89</t>
  </si>
  <si>
    <t>11,47</t>
  </si>
  <si>
    <t>12,71</t>
  </si>
  <si>
    <t>13,82</t>
  </si>
  <si>
    <t>13,69</t>
  </si>
  <si>
    <t>13,67</t>
  </si>
  <si>
    <t>14,72</t>
  </si>
  <si>
    <t>12,75</t>
  </si>
  <si>
    <t>14,50</t>
  </si>
  <si>
    <t>11,25</t>
  </si>
  <si>
    <t>10,88</t>
  </si>
  <si>
    <t>14,87</t>
  </si>
  <si>
    <t>13,19</t>
  </si>
  <si>
    <t>14,77</t>
  </si>
  <si>
    <t>14,22</t>
  </si>
  <si>
    <t>15,67</t>
  </si>
  <si>
    <t>13,45</t>
  </si>
  <si>
    <t>14,25</t>
  </si>
  <si>
    <t>12,73</t>
  </si>
  <si>
    <t>12,98</t>
  </si>
  <si>
    <t>12,01</t>
  </si>
  <si>
    <t>14,31</t>
  </si>
  <si>
    <t>20,27</t>
  </si>
  <si>
    <t>15,83</t>
  </si>
  <si>
    <t>14,86</t>
  </si>
  <si>
    <t>12,86</t>
  </si>
  <si>
    <t>13,85</t>
  </si>
  <si>
    <t>13,07</t>
  </si>
  <si>
    <t>14,07</t>
  </si>
  <si>
    <t>13,86</t>
  </si>
  <si>
    <t>13,21</t>
  </si>
  <si>
    <t>16,12</t>
  </si>
  <si>
    <t>14,61</t>
  </si>
  <si>
    <t>13,35</t>
  </si>
  <si>
    <t>13,95</t>
  </si>
  <si>
    <t>13,18</t>
  </si>
  <si>
    <t>12,22</t>
  </si>
  <si>
    <t>14,34</t>
  </si>
  <si>
    <t>12,43</t>
  </si>
  <si>
    <t>14,85</t>
  </si>
  <si>
    <t>11,88</t>
  </si>
  <si>
    <t>17,92</t>
  </si>
  <si>
    <t>12,66</t>
  </si>
  <si>
    <t>14,53</t>
  </si>
  <si>
    <t>12,92</t>
  </si>
  <si>
    <t>14,82</t>
  </si>
  <si>
    <t>14,14</t>
  </si>
  <si>
    <t>19,06</t>
  </si>
  <si>
    <t>12,10</t>
  </si>
  <si>
    <t>19,90</t>
  </si>
  <si>
    <t>12,48</t>
  </si>
  <si>
    <t>15,72</t>
  </si>
  <si>
    <t>10,63</t>
  </si>
  <si>
    <t>16,46</t>
  </si>
  <si>
    <t>16,69</t>
  </si>
  <si>
    <t>13,97</t>
  </si>
  <si>
    <t>12,96</t>
  </si>
  <si>
    <t>13,50</t>
  </si>
  <si>
    <t>13,30</t>
  </si>
  <si>
    <t>20,39</t>
  </si>
  <si>
    <t>13,76</t>
  </si>
  <si>
    <t>14,09</t>
  </si>
  <si>
    <t>11,41</t>
  </si>
  <si>
    <t>12,23</t>
  </si>
  <si>
    <t>18,18</t>
  </si>
  <si>
    <t>28,71</t>
  </si>
  <si>
    <t>12,70</t>
  </si>
  <si>
    <t>21,50</t>
  </si>
  <si>
    <t>15,12</t>
  </si>
  <si>
    <t>17,69</t>
  </si>
  <si>
    <t>13,59</t>
  </si>
  <si>
    <t>16,41</t>
  </si>
  <si>
    <t>16,87</t>
  </si>
  <si>
    <t>17,40</t>
  </si>
  <si>
    <t>26,32</t>
  </si>
  <si>
    <t>27,37</t>
  </si>
  <si>
    <t>19,16</t>
  </si>
  <si>
    <t>19,53</t>
  </si>
  <si>
    <t>26,24</t>
  </si>
  <si>
    <t>17,93</t>
  </si>
  <si>
    <t>16,04</t>
  </si>
  <si>
    <t>16,05</t>
  </si>
  <si>
    <t>11,69</t>
  </si>
  <si>
    <t>25,98</t>
  </si>
  <si>
    <t>20,60</t>
  </si>
  <si>
    <t>23,38</t>
  </si>
  <si>
    <t>16,59</t>
  </si>
  <si>
    <t>22,16</t>
  </si>
  <si>
    <t>25,93</t>
  </si>
  <si>
    <t>19,86</t>
  </si>
  <si>
    <t>12,81</t>
  </si>
  <si>
    <t>19,34</t>
  </si>
  <si>
    <t>16,21</t>
  </si>
  <si>
    <t>21,74</t>
  </si>
  <si>
    <t>19,97</t>
  </si>
  <si>
    <t>15,49</t>
  </si>
  <si>
    <t>27,07</t>
  </si>
  <si>
    <t>32,03</t>
  </si>
  <si>
    <t>16,18</t>
  </si>
  <si>
    <t>18,76</t>
  </si>
  <si>
    <t>25,26</t>
  </si>
  <si>
    <t>17,37</t>
  </si>
  <si>
    <t>22,54</t>
  </si>
  <si>
    <t>10,66</t>
  </si>
  <si>
    <t>23,46</t>
  </si>
  <si>
    <t>16,49</t>
  </si>
  <si>
    <t>20,44</t>
  </si>
  <si>
    <t>24,10</t>
  </si>
  <si>
    <t>29,55</t>
  </si>
  <si>
    <t>15,94</t>
  </si>
  <si>
    <t>18,82</t>
  </si>
  <si>
    <t>28,57</t>
  </si>
  <si>
    <t>14,26</t>
  </si>
  <si>
    <t>21,53</t>
  </si>
  <si>
    <t>21,56</t>
  </si>
  <si>
    <t>21,60</t>
  </si>
  <si>
    <t>14,05</t>
  </si>
  <si>
    <t>15,14</t>
  </si>
  <si>
    <t>19,30</t>
  </si>
  <si>
    <t>20,74</t>
  </si>
  <si>
    <t>16,71</t>
  </si>
  <si>
    <t>16,03</t>
  </si>
  <si>
    <t>13,55</t>
  </si>
  <si>
    <t>11,78</t>
  </si>
  <si>
    <t>14,84</t>
  </si>
  <si>
    <t>13,63</t>
  </si>
  <si>
    <t>17,70</t>
  </si>
  <si>
    <t>15,37</t>
  </si>
  <si>
    <t>21,91</t>
  </si>
  <si>
    <t>20,86</t>
  </si>
  <si>
    <t>17,34</t>
  </si>
  <si>
    <t>10,92</t>
  </si>
  <si>
    <t>17,15</t>
  </si>
  <si>
    <t>14,76</t>
  </si>
  <si>
    <t>16,07</t>
  </si>
  <si>
    <t>19,60</t>
  </si>
  <si>
    <t>18,60</t>
  </si>
  <si>
    <t>19,55</t>
  </si>
  <si>
    <t>10,52</t>
  </si>
  <si>
    <t>10,02</t>
  </si>
  <si>
    <t>15,10</t>
  </si>
  <si>
    <t>23,14</t>
  </si>
  <si>
    <t>20,22</t>
  </si>
  <si>
    <t>10,83</t>
  </si>
  <si>
    <t>16,09</t>
  </si>
  <si>
    <t>16,00</t>
  </si>
  <si>
    <t>16,96</t>
  </si>
  <si>
    <t>13,20</t>
  </si>
  <si>
    <t>15,77</t>
  </si>
  <si>
    <t>17,14</t>
  </si>
  <si>
    <t>17,50</t>
  </si>
  <si>
    <t>20,48</t>
  </si>
  <si>
    <t>15,59</t>
  </si>
  <si>
    <t>15,43</t>
  </si>
  <si>
    <t>16,79</t>
  </si>
  <si>
    <t>15,57</t>
  </si>
  <si>
    <t>20,77</t>
  </si>
  <si>
    <t>26,33</t>
  </si>
  <si>
    <t>29,35</t>
  </si>
  <si>
    <t>19,75</t>
  </si>
  <si>
    <t>21,43</t>
  </si>
  <si>
    <t>22,69</t>
  </si>
  <si>
    <t>20,13</t>
  </si>
  <si>
    <t>18,22</t>
  </si>
  <si>
    <t>12,68</t>
  </si>
  <si>
    <t>14,23</t>
  </si>
  <si>
    <t>13,40</t>
  </si>
  <si>
    <t>14,46</t>
  </si>
  <si>
    <t>15,32</t>
  </si>
  <si>
    <t>19,61</t>
  </si>
  <si>
    <t>19,03</t>
  </si>
  <si>
    <t>17,23</t>
  </si>
  <si>
    <t>17,10</t>
  </si>
  <si>
    <t>11,54</t>
  </si>
  <si>
    <t>21,40</t>
  </si>
  <si>
    <t>16,24</t>
  </si>
  <si>
    <t>... Aus Datenschutzgründen wird eine zu kleine Anzahl an Steuerpflichtigen in einer Klasse zur unteren Einkommens- bzw. Vermögensstufe dazugerechnet.</t>
  </si>
  <si>
    <r>
      <rPr>
        <b/>
        <sz val="10"/>
        <rFont val="Arial"/>
        <family val="2"/>
      </rPr>
      <t>Gegenstand der Steuerstatistik</t>
    </r>
    <r>
      <rPr>
        <sz val="10"/>
        <color rgb="FF000000"/>
        <rFont val="Arial"/>
        <family val="2"/>
      </rPr>
      <t/>
    </r>
  </si>
  <si>
    <t>Sachliche Abgrenzungen: Die Steuerstatistik der natürlichen Personen erfasst die besteuerten natürlichen Personen. Nicht enthalten sind die quellenbesteuerten Ausländer, die Kapitalgesellschaften und Genossenschaften, die mit einer Jahressteuer separat erfassten Einkünfte (z.B. Kapitalleistungen aus Vorsorge) sowie die Grundstückgewinn- und Erbschaftssteuern.</t>
  </si>
  <si>
    <t>Zeitliche Abgrenzungen: Die Steuerstatistik erfasst alle natürlichen Personen, die am 31. Dezember 2021 ihren Wohnsitz im Kanton Aargau hatten (primär Steuerpflichtige) sowie Steuerpflichtige, die am 31. Dezember 2021 im Kanton Aargau Liegenschaftsbesitz oder einen Geschäftbetrieb, jedoch keinen Wohnsitz hatten (sekundär Steuerpflichtige). Berücksichtigt werden aber nur die Steuerpflichtigen, die vom 1. Januar bis zum 31. Dezember 2021 im Kanton Aargau steuerpflichtig waren. Ehepaare werden gemeinsam besteuert und gelten somit als ein Steuerpflichtiger. Die Einkommenssteuer für die Steuerperiode 2021 richtet sich dabei nach den Einkommensverhältnissen des Jahres 2021 (einjährige Gegenwartsbemessung) und die Vermögenssteuer nach dem Vermögensstand am 31. Dezember 2021.</t>
  </si>
  <si>
    <r>
      <rPr>
        <b/>
        <sz val="10"/>
        <rFont val="Arial"/>
        <family val="2"/>
      </rPr>
      <t>Datenbasis</t>
    </r>
    <r>
      <rPr>
        <sz val="10"/>
        <color rgb="FF000000"/>
        <rFont val="Arial"/>
        <family val="2"/>
      </rPr>
      <t/>
    </r>
  </si>
  <si>
    <t>Die Daten aus dem «VERANA» (computerunterstützte Veranlagung der natürlichen Personen), die von den Gemeinden direkt an das Kantonale Steueramt übermittelt werden, dienen als Datengrundlage. Für die Statistik werden alle Daten von Steuerpflichtigen berücksichtigt, die vom Gemeindesteueramt mindestens geprüft wurden und einen genau definierten Veranlagungsstand (Status) erreicht haben, d.h. die Angaben von Pflichtigen, für die erst eine Selbstdeklaration verfügbar ist, werden nicht einbezogen; es muss mindestens eine Prüfung durch einen Sachbearbeiter vorliegen.</t>
  </si>
  <si>
    <t>Diese Daten werden aufgrund von verschiedenen Merkmalen (Altersklasse, satzbestimmendes Einkommen und Vermögen) auf die Gesamtzahl der Steuerpflichtigen im Kanton Aargau hochgerechnet. Die Gesamtzahl der Steuerpflichtigen ergibt sich aus den Angaben der «Servicelösung Steuerbezug». Für das Jahr 2021 betrug der Hochrechnungsfaktor durchschnittlich 1,0082, d.h. die ausgewerteten (VERANA-) Daten umfassen 99,19% der Steuerpflichtigen der Grundgesamtheit.</t>
  </si>
  <si>
    <t>Das steuerbare Einkommen wird auf folgende Weise ermittelt:</t>
  </si>
  <si>
    <t>Einkünfte aus unselbstständiger Tätigkeit (Einzelperson / Ehemann und Ehefrau)</t>
  </si>
  <si>
    <t>+ Einkünfte aus selbstständiger Tätigkeit (Einzelperson / Ehemann und Ehefrau)</t>
  </si>
  <si>
    <t>+ Einkünfte aus Sozial- und anderen Versicherungen (Einzelperson / Ehemann und Ehefrau)</t>
  </si>
  <si>
    <t>+ Einkünfte aus Wertschriften und Kapitalanlagen</t>
  </si>
  <si>
    <t>+ Einkünfte aus Liegenschaften inkl. Nutzniessung und Wohnrecht</t>
  </si>
  <si>
    <t>+ Weitere Einkünfte und Gewinne (wie Unterhaltsbeiträge, Erträge aus unverteilten Erbschaften oder</t>
  </si>
  <si>
    <t>= Totales Einkommen</t>
  </si>
  <si>
    <t>- Berufskosten bei unselbstständiger Tätigkeit (Einzelperson / Ehemann und Ehefrau)</t>
  </si>
  <si>
    <t>- Geschäfts-/berufsbedingte Kosten bei selbständiger Tätigkeit (Einzelperson / Ehemann und Ehefrau)</t>
  </si>
  <si>
    <t>- Liegenschaftsunterhalt- und Vermögensverwaltungskosten</t>
  </si>
  <si>
    <t>= Nettoeinkommen (totales Einkommen abzgl. Gewinnungskosten)</t>
  </si>
  <si>
    <t>- Schuldzinsen</t>
  </si>
  <si>
    <t>- Einkaufsbeiträge Säule 2 und Beiträge Säule 3a (Einzelperson / Ehemann und Ehefrau)</t>
  </si>
  <si>
    <t>- Versicherungsprämien und Zinsen von Sparkapitalien</t>
  </si>
  <si>
    <t>- Weitere Abzüge (persönliche Beiträge nicht erwerbstätiger Personen an die AHV / IV / EO, freiwillige</t>
  </si>
  <si>
    <t>Zuwendungen, Sonderabzug für zweitverdienenden Ehegatten, Krankheits-, Unfall- oder Invaliditätskosten,</t>
  </si>
  <si>
    <t>Fremdbetreuung von Kindern, Aus- und Weiterbildungs-kosten etc.)</t>
  </si>
  <si>
    <t>= Reineinkommen (Nettoeinkommen abzgl. allg. Abzüge)</t>
  </si>
  <si>
    <t>- Steuerfreibeträge (Kinderabzug, Unterstützungsabzug für unterstützte Personen, Invalidenabzug und</t>
  </si>
  <si>
    <t>Betreuungsabzug)</t>
  </si>
  <si>
    <t>- Zusätzlicher Sozialabzug für tiefe Einkommen (Kleinverdienerabzug)</t>
  </si>
  <si>
    <t>= Steuerbares Einkommen (Reineinkommen abzgl. Sozialabzüge)</t>
  </si>
  <si>
    <t>- Einkünfte mit wirtschaftlicher Zugehörigkeit zu einem anderen Kanton (z.B. Einkünfte aus ausserkantonalem</t>
  </si>
  <si>
    <t>= Steuerbares Einkommen AG</t>
  </si>
  <si>
    <t>b) Vermögenswerte (§§ 46-51 StG)</t>
  </si>
  <si>
    <t>Bewegliches Vermögen (Wertschriften und Guthaben, Bargeld, Edelmetalle etc.)</t>
  </si>
  <si>
    <t>+ Lebens- und Rentenversicherungen</t>
  </si>
  <si>
    <t>+ Liegenschaften</t>
  </si>
  <si>
    <t>+ Betriebsvermögen selbständig Erwerbender</t>
  </si>
  <si>
    <t>= Total der Vermögenswerte</t>
  </si>
  <si>
    <t>-  Schulden (§ 52 StG)</t>
  </si>
  <si>
    <t>= Reinvermögen</t>
  </si>
  <si>
    <t>- Steuerfreibetrag</t>
  </si>
  <si>
    <t>- Abzug für Kinder</t>
  </si>
  <si>
    <t>= Steuerbares Vermögen</t>
  </si>
  <si>
    <t>= Steuerbares Vermögen AG</t>
  </si>
  <si>
    <t>Der Steuersatz wird aufgrund des im In- und Ausland erzielten steuerbaren Einkommens und Vermögens berechnet. Der Steuerbetrag bemisst sich aufgrund der persönlichen (primär Steuerpflichtige) oder wirtschaftlichen Zugehörigkeit (sekundär Steuerpflichtige) zum Kanton Aargau.</t>
  </si>
  <si>
    <r>
      <rPr>
        <b/>
        <sz val="10"/>
        <rFont val="Arial"/>
        <family val="2"/>
      </rPr>
      <t>Revisionen der Steuergesetzgebung</t>
    </r>
    <r>
      <rPr>
        <sz val="10"/>
        <color rgb="FF000000"/>
        <rFont val="Arial"/>
        <family val="2"/>
      </rPr>
      <t/>
    </r>
  </si>
  <si>
    <t>Das kantonale Steuergesetz (StG) vom 15. Dezember 1998 ist immer wieder Gegenstand von Revisionen, welche auch die Steuern der natürlichen Personen betreffen. Die gewichtigsten Änderungen mit Auswirkungen auf die Ergebnisse der Steuerstatistik sind folgende:</t>
  </si>
  <si>
    <t>2020: Einkünfte aus qualifizierten Beteiligungen, Geldspielgesetz, Liegenschaftsunterhalt, Kinderabzüge</t>
  </si>
  <si>
    <t>2017: Kantonssteuerzuschlag, Fahrtkostenabzug</t>
  </si>
  <si>
    <t>- Einführung eines Zuschlags von 3% auf der einfachen Kantonssteuer vom steuerbaren Einkommen und Vermögen (§ 57a StG);</t>
  </si>
  <si>
    <t>- Begrenzung des Fahrtkostenabzugs auf jährlich 7'000 Franken (§ 35 Abs.1 lit a StG).</t>
  </si>
  <si>
    <t>2016: Eigenmietwert, Aus- und Weiterbildungskosten</t>
  </si>
  <si>
    <t>- Anpassung der Eigenmietwerte per 1. Januar 2016 in Abhängigkeit der Wohngemeinde;</t>
  </si>
  <si>
    <t>- Zulassung von Abzügen für Aus-, Weiterbildungs- und Umschulungskosten bis zu 12'000 Franken (§ 40 Abs. 1 lit. p StG)</t>
  </si>
  <si>
    <t>2015: Anpassung des Tarifs für die Einkommenssteuer (§ 43 StG)</t>
  </si>
  <si>
    <t>2014: Vermögenssteuer, Kinderabzüge, Zuwendungen an politische Parteien, Kinderbetreuungskosten</t>
  </si>
  <si>
    <t>- Anpassung des Tarifs für die Vermögenssteuer (§ 55 Abs. 1 StG);</t>
  </si>
  <si>
    <t>- Erhöhung des Freibetrags des steuerbaren Vermögens um 20'000 Franken auf 200'000 Franken für Verheiratete (§ 54 Abs. 1 StG);</t>
  </si>
  <si>
    <t>- Erhöhung des maximalen Abzugs für Zuwendungen an politische Parteien auf 10'000 Franken (§ 40 Abs.1 lit.k);</t>
  </si>
  <si>
    <t>- Einführung des Abzugs für Kinderbetreuungskosten bis maximal 10'000 Franken (§ 40 Abs. 1 lit. n);</t>
  </si>
  <si>
    <t>- Erhöhung der altersabhängigen Kinderabzüge um 600, 1'000 repsektive 1'500 Franken (§ 42 Abs. 1 lit. a)</t>
  </si>
  <si>
    <t>2007: Zuwendungen an politische Parteien, Kinderabzug, Kleinverdienerabzug, Beteiligungsabzug</t>
  </si>
  <si>
    <t>1ʼ000.0</t>
  </si>
  <si>
    <t xml:space="preserve">                                       Ehepartner</t>
  </si>
  <si>
    <t xml:space="preserve">                                 Ehepartner</t>
  </si>
  <si>
    <t xml:space="preserve">                                                      Ehepartner</t>
  </si>
  <si>
    <t>2.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</si>
  <si>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3.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</si>
  <si>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1. Steuerpflichtige Rentenempfänger, die unabhängig ihres Alters ein Renten- und Pensionseinkommen aufweisen, das 
    mindestens 80% des gesamten Erwerbs-, Renten- und Pensionseinkommens ausmacht.</t>
  </si>
  <si>
    <t>2. Steuerpflichtige Rentenempfänger, die unabhängig ihres Alters ein Renten- und Pensionseinkommen aufweisen, das über 
    50% aber unter 80% des gesamten Erwerbs-, Renten- und Pensionseinkommens ausmacht.</t>
  </si>
  <si>
    <t>4.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</si>
  <si>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2.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</si>
  <si>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4.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</si>
  <si>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Tabelle 12a: Pflichtige und Reineinkommen nach Altersgruppe und Stufe des Reineinkommens, 2021</t>
  </si>
  <si>
    <t>Altersgruppen</t>
  </si>
  <si>
    <t>X</t>
  </si>
  <si>
    <t>2. Steuerpflichtige Rentenempfänger, die unabhängig ihres Alters ein Renten- und Pensionseinkommen aufweisen, das mindestens 80 % des gesamten Erwerbs-, Renten- und 
    Pensionseinkommens ausmacht</t>
  </si>
  <si>
    <t>Total Primärpflichtige</t>
  </si>
  <si>
    <t>Total Sekundärpflichtige</t>
  </si>
  <si>
    <t>1. Für die Berechnung werden die Einkommens- und Vermögenssteuern jeweils auf 214% aufgerechnet (112%: Kantonssteuerfuss plus 102%: gewichteter 
    durchschnittlicher Gemeindesteuerfuss; ohne Kirchensteuer und direkte Bundessteuer).</t>
  </si>
  <si>
    <t>2. Steuerpflichtige Rentenempfänger, die unabhängig ihres Alters ein Renten- und Pensionseinkommen aufweisen, das mindestens 80% des gesamten Erwerbs-, Renten- und Pensionseinkommens 
    ausmacht.</t>
  </si>
  <si>
    <t>3. Steuerpflichtige Rentenempfänger, die unabhängig ihres Alters ein Renten- und Pensionseinkommen aufweisen, das über 50% aber unter 80% des gesamten Erwerbs-, Renten- und 
    Pensionseinkommens ausmacht.</t>
  </si>
  <si>
    <t>2. Steuerpflichtige, die im Kanton nur für einen Teil ihres Einkommens steuerpflichtig sind, entrichten die Steuern für die im Kanton steuerbaren Werte nach dem 
    Steuersatz, der ihrem gesamten Einkommen entspricht. Steuerfreie Beiträge werden anteilsmässig gewährt (§19 Abs. 1 StG). Als Folge kann die ausgewiesene 
    Steuerbelastung, die auf das steuerbare Einkommen im Kanton Aargau bezogen ist, einerseits für tiefe Einkommen höher ausfallen als für höhere und andererseits 
    auch für die Steuerbelastung einer Klasse beim Tarif B grösser sein als beim Tarif A.</t>
  </si>
  <si>
    <t>Einkommens-
steuer (100%)</t>
  </si>
  <si>
    <t>Vermögens-
steuer (100%)</t>
  </si>
  <si>
    <t>Kantons-
steuer (100%)</t>
  </si>
  <si>
    <t>1. Bei den Steuerpflichtigen handelt es sich um 
    Steuerpflichtige mit Wohnsitz im Kanton Aargau    
    (Primärpflichtige).</t>
  </si>
  <si>
    <t>2. Bei den Steuerpflichtigen handelt es sich um Steuerpflichtige mit Wohnsitz im Kanton Aargau (Primärpflichtige). Bei 
    den einzelnen Posten werden die Steuerpflichtigen mit einem Eintrag kleiner oder grösser Null gezählt.</t>
  </si>
  <si>
    <t>3. Negative Werte von einzelnen Pflichtigen beim Total der Einkünfte, Total der Abzüge, Reineinkommen und 
   Steuerbaren Einkommen wurden auf Null gesetzt. Die einzelnen Einkommensteile wurden jedoch nicht angepasst. 
   Das hat zur Folge, dass eine Addition der einzelnen Positionen in der Regel nicht mit den ausgewiesenen Summen 
   übereinstimmt.</t>
  </si>
  <si>
    <t>2. Bei den Steuerpflichtigen handelt es sich um Steuerpflichtige mit Wohnsitz im Kanton Aargau 
   (Primärpflichtige). Bei den einzelnen Posten werden die Steuerpflichtigen mit einem Eintrag kleiner 
   oder grösser Null gezählt.</t>
  </si>
  <si>
    <t>3. Negative Werte von einzelnen Pflichtigen beim Total der Vermögenswerte, Reinvermögen und 
    steuerbaren Vermögen wurden auf Null gesetzt. Die einzelnen Vermögensteile wurden jedoch nicht 
    angepasst. Das hat zur Folge, dass eine Addition der einzelnen Positionen in der Regel nicht mit den 
    ausgewiesenen Summen übereinstimmt.</t>
  </si>
  <si>
    <t>1. Bei den Steuerpflichtigen handelt es sich um Steuerpflichtige mit Wohnsitz im Kanton Aargau (Primärpflichtige). Berücksichtigt sind die Steuerpflichtigen mit einer geprüften Steuererklärung für das Steuerjahr 2020 und 2021. 
    Die Daten für einzelne Gemeinden wurden nicht auf die Gesamtzahl der Steuerpflichtigen im Kanton Aargau hochgerechnet.</t>
  </si>
  <si>
    <t>3. Der Gini-Koeffizient ist ein statistisches Mass zur Messung von Ungleichverteilungen und liegt zwischen den Werten 0 und 1. Ist der Gini-Koeffizient 0, ist die betrachtete Kennzahl gleichmässig verteilt, d.h. die Einkommen 
    oder Vermögen aller Personen sind gleich hoch. Liegt der Wert bei 1, so entfällt das gesamte Einkommen resp. Vermögen auf nur eine Person und es liegt eine maximale Ungleichverteilung vor.</t>
  </si>
  <si>
    <t>1. Bei den Steuerpflichtigen handelt es sich um Steuerpflichtige mit Wohnsitz im Kanton Aargau (Primärpflichtige). Berücksichtigt sind die Steuerpflichtigen mit einer geprüften 
   Steuererklärung für das Steuerjahr 2020 und 2021. Die Daten für einzelne Gemeinden wurden nicht auf die Gesamtzahl der Steuerpflichtigen im Kanton Aargau hochgerechnet.</t>
  </si>
  <si>
    <r>
      <t xml:space="preserve">a) </t>
    </r>
    <r>
      <rPr>
        <i/>
        <u/>
        <sz val="10"/>
        <color rgb="FF000000"/>
        <rFont val="Arial"/>
        <family val="2"/>
      </rPr>
      <t>Einkünfte</t>
    </r>
    <r>
      <rPr>
        <i/>
        <sz val="10"/>
        <color rgb="FF000000"/>
        <rFont val="Arial"/>
        <family val="2"/>
      </rPr>
      <t xml:space="preserve"> (§§ 25-32 Steuergesetz [StG])</t>
    </r>
  </si>
  <si>
    <t xml:space="preserve"> - 50% der Einkünfte aus Beteiligungen des Geschäftsvermögens (§ 27b StG / ab Steuerjahr 2020)</t>
  </si>
  <si>
    <t xml:space="preserve">   Geschäftsanteilen Dritter, Kapitalabfindungen für wiederkehrende Leistungen etc.)</t>
  </si>
  <si>
    <r>
      <t xml:space="preserve">      </t>
    </r>
    <r>
      <rPr>
        <i/>
        <u/>
        <sz val="10"/>
        <color rgb="FF000000"/>
        <rFont val="Arial"/>
        <family val="2"/>
      </rPr>
      <t>Gewinnungskosten</t>
    </r>
    <r>
      <rPr>
        <i/>
        <sz val="10"/>
        <color rgb="FF000000"/>
        <rFont val="Arial"/>
        <family val="2"/>
      </rPr>
      <t xml:space="preserve"> (§§ 35-39 StG)</t>
    </r>
  </si>
  <si>
    <r>
      <t xml:space="preserve">      </t>
    </r>
    <r>
      <rPr>
        <i/>
        <u/>
        <sz val="10"/>
        <color rgb="FF000000"/>
        <rFont val="Arial"/>
        <family val="2"/>
      </rPr>
      <t>allg. Abzüge</t>
    </r>
    <r>
      <rPr>
        <i/>
        <sz val="10"/>
        <color rgb="FF000000"/>
        <rFont val="Arial"/>
        <family val="2"/>
      </rPr>
      <t xml:space="preserve"> (§§ 40, 40a StG)</t>
    </r>
  </si>
  <si>
    <r>
      <t xml:space="preserve">      </t>
    </r>
    <r>
      <rPr>
        <i/>
        <u/>
        <sz val="10"/>
        <color rgb="FF000000"/>
        <rFont val="Arial"/>
        <family val="2"/>
      </rPr>
      <t>Sozialabzüge</t>
    </r>
    <r>
      <rPr>
        <i/>
        <sz val="10"/>
        <color rgb="FF000000"/>
        <rFont val="Arial"/>
        <family val="2"/>
      </rPr>
      <t xml:space="preserve"> (§ 42 StG)</t>
    </r>
  </si>
  <si>
    <r>
      <t xml:space="preserve">      </t>
    </r>
    <r>
      <rPr>
        <i/>
        <u/>
        <sz val="10"/>
        <color rgb="FF000000"/>
        <rFont val="Arial"/>
        <family val="2"/>
      </rPr>
      <t>Steuerausscheidungen</t>
    </r>
    <r>
      <rPr>
        <i/>
        <sz val="10"/>
        <color rgb="FF000000"/>
        <rFont val="Arial"/>
        <family val="2"/>
      </rPr>
      <t xml:space="preserve"> (§ 18 StG)</t>
    </r>
  </si>
  <si>
    <t xml:space="preserve">  Liegenschaftsbesitz)</t>
  </si>
  <si>
    <r>
      <t xml:space="preserve">     </t>
    </r>
    <r>
      <rPr>
        <i/>
        <u/>
        <sz val="10"/>
        <color rgb="FF000000"/>
        <rFont val="Arial"/>
        <family val="2"/>
      </rPr>
      <t>Steuerfreie Beträge</t>
    </r>
    <r>
      <rPr>
        <i/>
        <sz val="10"/>
        <color rgb="FF000000"/>
        <rFont val="Arial"/>
        <family val="2"/>
      </rPr>
      <t xml:space="preserve"> (§ 54 StG)</t>
    </r>
  </si>
  <si>
    <t xml:space="preserve">      Steuerausscheidungen (§ 18 StG)</t>
  </si>
  <si>
    <t xml:space="preserve">      - Vermögen mit wirtschaftlicher Zugehörigkeit zu einem anderen Kanton (z.B. ausserkantonaler Liegenschaftsbesitz)</t>
  </si>
  <si>
    <t xml:space="preserve">2021: Nachträglich ordentliche Veranlagung von Quellensteuerpflichtigen </t>
  </si>
  <si>
    <t>Tabelle 12b: Pflichtige und Reinvermögen nach Altersgruppe und Stufe des Reinvermögens, 2021</t>
  </si>
  <si>
    <t>8. Der Median ist null und sein Index 100, da jeweils mehr als 50% der Steuerpflichtigen kein steuerbares Vermögen aufweisen.</t>
  </si>
  <si>
    <r>
      <t>Steuerbares
Vermögen</t>
    </r>
    <r>
      <rPr>
        <vertAlign val="superscript"/>
        <sz val="10"/>
        <rFont val="Arial"/>
        <family val="2"/>
      </rPr>
      <t>7</t>
    </r>
  </si>
  <si>
    <r>
      <t>Median</t>
    </r>
    <r>
      <rPr>
        <vertAlign val="superscript"/>
        <sz val="10"/>
        <color rgb="FF000000"/>
        <rFont val="Arial"/>
        <family val="2"/>
      </rPr>
      <t>8</t>
    </r>
  </si>
  <si>
    <t>Ledige, Verwitwete,
Geschiedene
und getrennt
Lebende</t>
  </si>
  <si>
    <t>3: Steuerpflichtige Rentenempfänger, die unabhängig ihres Alters ein Renten- und Pensionseinkommen aufweisen, das über 50 % aber unter 80 % des gesamten Erwerbs-, 
    Renten- und Pensionseinkommens ausmacht.</t>
  </si>
  <si>
    <t>…</t>
  </si>
  <si>
    <t>Bei den Steuern handelt es sich in der Regel um die einfache (100%-ige) Kantonssteuer. Nicht berücksichtigt sind somit die Kantons- und Gemeindesteuerfüsse. Die einfache Kantonssteuer entspricht der Summe aus der Einkommens- und Vermögenssteuer. Die Einkommenssteuer richtet sich nach den Tarifen A und B. Tarif A gilt für alle Steuerpflichtigen, bei denen nicht der Tarif B zur Anwendung kommt und somit insbesondere für Alleinstehende. Tarif B gilt für Verheiratete, die in rechtlich und tatsächlich ungetrennter Ehe leben, sowie für die übrigen Steuerpflichtigen, die mit Kindern im gleichen Haushalt zusammenleben und deren Unterhalt zur Hauptsache bestreiten.</t>
  </si>
  <si>
    <t>Verfügbare Informationen &amp; Begriffe</t>
  </si>
  <si>
    <t xml:space="preserve"> - Einführung der priviliegierten Besteuerung (zu 40% des Satzes des gesamten steuerbaren Einkommens) von Einkünften aus</t>
  </si>
  <si>
    <t xml:space="preserve"> - Einführung des altersabhängigen Kinderabzugs: für Kinder bis 14 Jahre: 6'400 Franken, bis 18 Jahre: 8'000 Franken sowie für</t>
  </si>
  <si>
    <t xml:space="preserve">   junge Erwachsene in Ausbildung: 9'500 Franken (§ 42 Abs. 1 lit. a StG);</t>
  </si>
  <si>
    <t xml:space="preserve"> - Erhöhung des maximalen Abzugs für Zuwendungen an politische Parteien auf 3'000 Franken (§ 40 Abs. 1, lit. k);</t>
  </si>
  <si>
    <t xml:space="preserve">   qualifizierten Beteiligungen (§ 45a StG).</t>
  </si>
  <si>
    <t>Tabelle 18: Pflichtige nach Einkommens- und Vermögensstufe (Primär- und Sekundärpflichtige), 2021</t>
  </si>
  <si>
    <r>
      <t>Alleinstehend</t>
    </r>
    <r>
      <rPr>
        <vertAlign val="superscript"/>
        <sz val="10"/>
        <rFont val="Arial"/>
        <family val="2"/>
      </rPr>
      <t>5,6</t>
    </r>
  </si>
  <si>
    <t xml:space="preserve"> - Auf Antrag hin werden Quellensteuerplichtige nachträglich im ordentlichen Verfahren veranlagt (§ 118a StG).</t>
  </si>
  <si>
    <t xml:space="preserve"> - Zulassung von Abzügen für Investionen zum Energiesparen in zwei aufeinander folgenden Steuerperioden, soweit diese steuerlich</t>
  </si>
  <si>
    <t xml:space="preserve"> - Steuerbefreiung von Lotterie- und Spielbanken-Gewinnen bis zu einer Millionen Franken (§ 33 Abs. 1 lit. k-l StG);</t>
  </si>
  <si>
    <t xml:space="preserve">  - Bis zum Steuerjahr 2020 wurden Einkünfte aus qualifizierten Beteiligungen gemäss dem bisherigen § 45a StG zu einem</t>
  </si>
  <si>
    <t xml:space="preserve">    reduzierten Steuersatz besteuert. Neu werden diese zum ordentlichen Tarif besteuert, wobei nur noch 50% als Einkommen</t>
  </si>
  <si>
    <t xml:space="preserve">    berücksichtigt werden (§§ 27a,b &amp; 29 Abs.1bis StG).</t>
  </si>
  <si>
    <t xml:space="preserve">   nicht in der derselben Steuerpriode berücksichtigt werden können (§ 39 Abs. 2 StG);</t>
  </si>
  <si>
    <t>Tabelle 20: Pflichtige, Einkommen, Vermögen und Steuern nach verschiedenen Merkmalen, 2021</t>
  </si>
  <si>
    <t>Tabelle 19: Pflichtige, steuerbares Einkommen und Einkommenssteuer nach Stufe des steuerbaren Einkommens und Tarifart (Primär- und Sekundärpflichtige),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</si>
</sst>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 x14ac:knownFonts="1">
    <font>
      <sz val="10"/>
      <color rgb="FF000000"/>
      <name val="Arial"/>
    </font>
    <font>
      <b/>
      <sz val="16"/>
      <color rgb="FFFFFFFF"/>
      <name val="Arial"/>
      <family val="2"/>
    </font>
    <font>
      <b/>
      <sz val="12"/>
      <color rgb="FF000000"/>
      <name val="Arial"/>
      <family val="2"/>
    </font>
    <font>
      <b/>
      <sz val="14"/>
      <color rgb="FF000000"/>
      <name val="Arial"/>
      <family val="2"/>
    </font>
    <font>
      <i/>
      <sz val="10"/>
      <color rgb="FF000000"/>
      <name val="Arial"/>
      <family val="2"/>
    </font>
    <font>
      <sz val="10"/>
      <color rgb="FFFFFFFF"/>
      <name val="Arial"/>
      <family val="2"/>
    </font>
    <font>
      <u/>
      <sz val="10"/>
      <color rgb="FF000000"/>
      <name val="Arial"/>
      <family val="2"/>
    </font>
    <font>
      <b/>
      <sz val="10"/>
      <color rgb="FF000000"/>
      <name val="Arial"/>
      <family val="2"/>
    </font>
    <font>
      <vertAlign val="superscript"/>
      <sz val="10"/>
      <name val="Arial"/>
      <family val="2"/>
    </font>
    <font>
      <b/>
      <sz val="10"/>
      <name val="Arial"/>
      <family val="2"/>
    </font>
    <font>
      <b/>
      <sz val="10"/>
      <color rgb="FF000000"/>
      <name val="Arial"/>
      <family val="2"/>
    </font>
    <font>
      <i/>
      <sz val="10"/>
      <color rgb="FF000000"/>
      <name val="Arial"/>
      <family val="2"/>
    </font>
    <font>
      <i/>
      <u/>
      <sz val="10"/>
      <color rgb="FF000000"/>
      <name val="Arial"/>
      <family val="2"/>
    </font>
    <font>
      <sz val="10"/>
      <color rgb="FF000000"/>
      <name val="Arial"/>
      <family val="2"/>
    </font>
    <font>
      <vertAlign val="superscript"/>
      <sz val="10"/>
      <color rgb="FF000000"/>
      <name val="Arial"/>
      <family val="2"/>
    </font>
  </fonts>
  <fills count="13">
    <fill>
      <patternFill patternType="none"/>
    </fill>
    <fill>
      <patternFill patternType="gray125"/>
    </fill>
    <fill>
      <patternFill patternType="solid">
        <fgColor rgb="FF007AB8"/>
      </patternFill>
    </fill>
    <fill>
      <patternFill patternType="solid">
        <fgColor rgb="FF96D4FF"/>
      </patternFill>
    </fill>
    <fill>
      <patternFill patternType="solid">
        <fgColor rgb="FFFFA81F"/>
      </patternFill>
    </fill>
    <fill>
      <patternFill patternType="solid">
        <fgColor rgb="FFFFE562"/>
      </patternFill>
    </fill>
    <fill>
      <patternFill patternType="solid">
        <fgColor rgb="FFA05388"/>
      </patternFill>
    </fill>
    <fill>
      <patternFill patternType="solid">
        <fgColor rgb="FFFF82A9"/>
      </patternFill>
    </fill>
    <fill>
      <patternFill patternType="solid">
        <fgColor rgb="FF4C8562"/>
      </patternFill>
    </fill>
    <fill>
      <patternFill patternType="solid">
        <fgColor rgb="FFC6ECAE"/>
      </patternFill>
    </fill>
    <fill>
      <patternFill patternType="solid">
        <fgColor rgb="FF808080"/>
      </patternFill>
    </fill>
    <fill>
      <patternFill patternType="solid">
        <fgColor rgb="FFD9D9D9"/>
      </patternFill>
    </fill>
    <fill>
      <patternFill patternType="solid">
        <fgColor theme="0" tint="-0.14999847407452621"/>
        <bgColor rgb="FF666666"/>
      </patternFill>
    </fill>
  </fills>
  <borders count="8">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thin">
        <color rgb="FF000000"/>
      </bottom>
      <diagonal/>
    </border>
    <border>
      <left/>
      <right/>
      <top/>
      <bottom style="medium">
        <color indexed="64"/>
      </bottom>
      <diagonal/>
    </border>
    <border>
      <left/>
      <right/>
      <top style="thin">
        <color indexed="64"/>
      </top>
      <bottom style="double">
        <color indexed="64"/>
      </bottom>
      <diagonal/>
    </border>
    <border>
      <left/>
      <right/>
      <top style="double">
        <color indexed="64"/>
      </top>
      <bottom/>
      <diagonal/>
    </border>
  </borders>
  <cellStyleXfs count="1">
    <xf numFmtId="0" fontId="0" fillId="0" borderId="0"/>
  </cellStyleXfs>
  <cellXfs count="70">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2" borderId="1" xfId="0" applyFont="1" applyFill="1" applyBorder="1"/>
    <xf numFmtId="0" fontId="6" fillId="0" borderId="0" xfId="0" applyFont="1"/>
    <xf numFmtId="0" fontId="0" fillId="3" borderId="1" xfId="0" applyFill="1" applyBorder="1"/>
    <xf numFmtId="0" fontId="0" fillId="4" borderId="1" xfId="0" applyFill="1" applyBorder="1"/>
    <xf numFmtId="0" fontId="0" fillId="5" borderId="1" xfId="0" applyFill="1" applyBorder="1"/>
    <xf numFmtId="0" fontId="5" fillId="6" borderId="1" xfId="0" applyFont="1" applyFill="1" applyBorder="1"/>
    <xf numFmtId="0" fontId="0" fillId="7" borderId="1" xfId="0" applyFill="1" applyBorder="1"/>
    <xf numFmtId="0" fontId="5" fillId="8" borderId="1" xfId="0" applyFont="1" applyFill="1" applyBorder="1"/>
    <xf numFmtId="0" fontId="0" fillId="9" borderId="1" xfId="0" applyFill="1" applyBorder="1"/>
    <xf numFmtId="0" fontId="0" fillId="10" borderId="1" xfId="0" applyFill="1" applyBorder="1"/>
    <xf numFmtId="0" fontId="7" fillId="0" borderId="2" xfId="0" applyFont="1" applyBorder="1" applyAlignment="1">
      <alignment horizontal="left" vertical="top" wrapText="1"/>
    </xf>
    <xf numFmtId="0" fontId="7" fillId="0" borderId="2"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0" fontId="0" fillId="0" borderId="3" xfId="0" applyBorder="1" applyAlignment="1">
      <alignment horizontal="left" vertical="center"/>
    </xf>
    <xf numFmtId="3" fontId="0" fillId="0" borderId="3" xfId="0" applyNumberFormat="1" applyBorder="1" applyAlignment="1">
      <alignment horizontal="right" vertical="center"/>
    </xf>
    <xf numFmtId="4" fontId="0" fillId="0" borderId="0" xfId="0" applyNumberFormat="1" applyAlignment="1">
      <alignment horizontal="right" vertical="center"/>
    </xf>
    <xf numFmtId="4" fontId="0" fillId="0" borderId="3" xfId="0" applyNumberFormat="1" applyBorder="1" applyAlignment="1">
      <alignment horizontal="right" vertical="center"/>
    </xf>
    <xf numFmtId="0" fontId="7" fillId="0" borderId="3" xfId="0" applyFont="1" applyBorder="1" applyAlignment="1">
      <alignment horizontal="left" vertical="center"/>
    </xf>
    <xf numFmtId="3" fontId="7" fillId="0" borderId="3" xfId="0" applyNumberFormat="1" applyFont="1" applyBorder="1" applyAlignment="1">
      <alignment horizontal="right" vertical="center"/>
    </xf>
    <xf numFmtId="0" fontId="7" fillId="0" borderId="0" xfId="0" applyFont="1" applyAlignment="1">
      <alignment horizontal="left" vertical="center"/>
    </xf>
    <xf numFmtId="3" fontId="7" fillId="0" borderId="0" xfId="0" applyNumberFormat="1" applyFont="1" applyAlignment="1">
      <alignment horizontal="right" vertical="center"/>
    </xf>
    <xf numFmtId="0" fontId="0" fillId="0" borderId="0" xfId="0" applyAlignment="1">
      <alignment horizontal="right" vertical="center"/>
    </xf>
    <xf numFmtId="0" fontId="7" fillId="0" borderId="0" xfId="0" applyFont="1" applyAlignment="1">
      <alignment horizontal="right" vertical="center"/>
    </xf>
    <xf numFmtId="0" fontId="7" fillId="0" borderId="3" xfId="0" applyFont="1" applyBorder="1" applyAlignment="1">
      <alignment horizontal="right" vertical="center"/>
    </xf>
    <xf numFmtId="4" fontId="7" fillId="0" borderId="0" xfId="0" applyNumberFormat="1" applyFont="1" applyAlignment="1">
      <alignment horizontal="right" vertical="center"/>
    </xf>
    <xf numFmtId="0" fontId="0" fillId="0" borderId="0" xfId="0" applyAlignment="1">
      <alignment horizontal="left" vertical="top" wrapText="1"/>
    </xf>
    <xf numFmtId="0" fontId="0" fillId="0" borderId="0" xfId="0" applyAlignment="1">
      <alignment horizontal="left" vertical="top" wrapText="1" indent="2"/>
    </xf>
    <xf numFmtId="0" fontId="0" fillId="0" borderId="0" xfId="0" applyAlignment="1">
      <alignment horizontal="left" vertical="top" wrapText="1" indent="3"/>
    </xf>
    <xf numFmtId="0" fontId="4" fillId="0" borderId="4" xfId="0" applyFont="1" applyBorder="1" applyAlignment="1">
      <alignment wrapText="1"/>
    </xf>
    <xf numFmtId="164" fontId="0" fillId="0" borderId="0" xfId="0" applyNumberFormat="1" applyAlignment="1">
      <alignment horizontal="right" vertical="center"/>
    </xf>
    <xf numFmtId="164" fontId="7" fillId="0" borderId="3" xfId="0" applyNumberFormat="1" applyFont="1" applyBorder="1" applyAlignment="1">
      <alignment horizontal="right" vertical="center"/>
    </xf>
    <xf numFmtId="164" fontId="10" fillId="0" borderId="0" xfId="0" applyNumberFormat="1" applyFont="1" applyAlignment="1">
      <alignment horizontal="right" vertical="center"/>
    </xf>
    <xf numFmtId="164" fontId="7" fillId="0" borderId="0" xfId="0" applyNumberFormat="1" applyFont="1" applyAlignment="1">
      <alignment horizontal="right" vertical="center"/>
    </xf>
    <xf numFmtId="0" fontId="10" fillId="0" borderId="0" xfId="0" applyFont="1" applyAlignment="1">
      <alignment horizontal="left" vertical="center"/>
    </xf>
    <xf numFmtId="3" fontId="10" fillId="0" borderId="0" xfId="0" applyNumberFormat="1" applyFont="1" applyAlignment="1">
      <alignment horizontal="right" vertical="center"/>
    </xf>
    <xf numFmtId="0" fontId="10" fillId="0" borderId="5" xfId="0" applyFont="1" applyBorder="1" applyAlignment="1">
      <alignment horizontal="left" vertical="center"/>
    </xf>
    <xf numFmtId="3" fontId="10" fillId="0" borderId="5" xfId="0" applyNumberFormat="1" applyFont="1" applyBorder="1" applyAlignment="1">
      <alignment horizontal="right" vertical="center"/>
    </xf>
    <xf numFmtId="164" fontId="10" fillId="0" borderId="5" xfId="0" applyNumberFormat="1" applyFont="1" applyBorder="1" applyAlignment="1">
      <alignment horizontal="right" vertical="center"/>
    </xf>
    <xf numFmtId="0" fontId="10" fillId="12" borderId="0" xfId="0" applyFont="1" applyFill="1" applyAlignment="1">
      <alignment wrapText="1"/>
    </xf>
    <xf numFmtId="0" fontId="11" fillId="0" borderId="0" xfId="0" applyFont="1" applyAlignment="1">
      <alignment wrapText="1"/>
    </xf>
    <xf numFmtId="0" fontId="13" fillId="0" borderId="0" xfId="0" applyFont="1" applyAlignment="1">
      <alignment horizontal="left" vertical="top" wrapText="1" indent="4"/>
    </xf>
    <xf numFmtId="0" fontId="13" fillId="0" borderId="0" xfId="0" applyFont="1" applyAlignment="1">
      <alignment horizontal="left" vertical="top" wrapText="1" indent="2"/>
    </xf>
    <xf numFmtId="0" fontId="10" fillId="0" borderId="6" xfId="0" applyFont="1" applyBorder="1" applyAlignment="1">
      <alignment horizontal="left" vertical="top" wrapText="1" indent="2"/>
    </xf>
    <xf numFmtId="0" fontId="10" fillId="0" borderId="7" xfId="0" applyFont="1" applyBorder="1" applyAlignment="1">
      <alignment horizontal="left" vertical="top" wrapText="1" indent="2"/>
    </xf>
    <xf numFmtId="0" fontId="4" fillId="0" borderId="7" xfId="0" applyFont="1" applyBorder="1" applyAlignment="1">
      <alignment wrapText="1"/>
    </xf>
    <xf numFmtId="0" fontId="4" fillId="0" borderId="0" xfId="0" applyFont="1" applyAlignment="1">
      <alignment wrapText="1"/>
    </xf>
    <xf numFmtId="0" fontId="13" fillId="0" borderId="4" xfId="0" applyFont="1" applyBorder="1" applyAlignment="1">
      <alignment wrapText="1"/>
    </xf>
    <xf numFmtId="0" fontId="13" fillId="0" borderId="0" xfId="0" applyFont="1" applyAlignment="1">
      <alignment horizontal="left" vertical="top" wrapText="1"/>
    </xf>
    <xf numFmtId="165" fontId="0" fillId="0" borderId="0" xfId="0" applyNumberFormat="1"/>
    <xf numFmtId="2" fontId="0" fillId="0" borderId="0" xfId="0" applyNumberFormat="1"/>
    <xf numFmtId="1" fontId="0" fillId="0" borderId="0" xfId="0" applyNumberFormat="1"/>
    <xf numFmtId="0" fontId="13" fillId="0" borderId="0" xfId="0" applyFont="1" applyAlignment="1">
      <alignment horizontal="left" vertical="center"/>
    </xf>
    <xf numFmtId="164" fontId="13" fillId="0" borderId="0" xfId="0" applyNumberFormat="1" applyFont="1" applyAlignment="1">
      <alignment horizontal="right" vertical="center"/>
    </xf>
    <xf numFmtId="0" fontId="9" fillId="12" borderId="0" xfId="0" applyFont="1" applyFill="1" applyAlignment="1">
      <alignment wrapText="1"/>
    </xf>
    <xf numFmtId="0" fontId="1" fillId="2" borderId="0" xfId="0" applyFont="1" applyFill="1" applyAlignment="1">
      <alignment horizontal="left" wrapText="1"/>
    </xf>
    <xf numFmtId="0" fontId="0" fillId="0" borderId="0" xfId="0" applyAlignment="1">
      <alignment horizontal="left" vertical="center" wrapText="1"/>
    </xf>
    <xf numFmtId="0" fontId="0" fillId="0" borderId="0" xfId="0"/>
    <xf numFmtId="0" fontId="7" fillId="0" borderId="2" xfId="0" applyFont="1" applyBorder="1" applyAlignment="1">
      <alignment horizontal="center" vertical="top" wrapText="1"/>
    </xf>
    <xf numFmtId="0" fontId="0" fillId="11" borderId="0" xfId="0" applyFill="1" applyAlignment="1">
      <alignment horizontal="center" wrapText="1"/>
    </xf>
    <xf numFmtId="3" fontId="0" fillId="0" borderId="0" xfId="0" applyNumberFormat="1" applyAlignment="1">
      <alignment horizontal="right" vertical="center"/>
    </xf>
    <xf numFmtId="0" fontId="7" fillId="0" borderId="2" xfId="0" applyFont="1" applyBorder="1" applyAlignment="1">
      <alignment horizontal="left" vertical="top" wrapText="1"/>
    </xf>
    <xf numFmtId="0" fontId="13" fillId="0" borderId="0" xfId="0" applyFont="1" applyAlignment="1">
      <alignment horizontal="left" vertical="center" wrapText="1"/>
    </xf>
    <xf numFmtId="0" fontId="7" fillId="0" borderId="2" xfId="0" applyFont="1" applyBorder="1" applyAlignment="1">
      <alignment horizontal="right" vertical="top" wrapText="1"/>
    </xf>
    <xf numFmtId="0" fontId="0" fillId="0" borderId="0" xfId="0" applyAlignment="1">
      <alignment horizontal="right" vertic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59</xdr:row>
      <xdr:rowOff>0</xdr:rowOff>
    </xdr:from>
    <xdr:to>
      <xdr:col>11</xdr:col>
      <xdr:colOff>411340</xdr:colOff>
      <xdr:row>84</xdr:row>
      <xdr:rowOff>129000</xdr:rowOff>
    </xdr:to>
    <xdr:pic>
      <xdr:nvPicPr>
        <xdr:cNvPr id="3" name="Grafik 2">
          <a:extLst>
            <a:ext uri="{FF2B5EF4-FFF2-40B4-BE49-F238E27FC236}">
              <a16:creationId xmlns:a16="http://schemas.microsoft.com/office/drawing/2014/main" id="{68AEECE6-0BAD-3C86-D5AD-407D705BF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1" y="10309860"/>
          <a:ext cx="6621639"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175259</xdr:colOff>
      <xdr:row>2</xdr:row>
      <xdr:rowOff>167639</xdr:rowOff>
    </xdr:from>
    <xdr:ext cx="14398782" cy="14398782"/>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75259" y="556259"/>
          <a:ext cx="14398782" cy="1439878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20</xdr:row>
      <xdr:rowOff>0</xdr:rowOff>
    </xdr:from>
    <xdr:ext cx="6840000" cy="4320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160021</xdr:colOff>
      <xdr:row>41</xdr:row>
      <xdr:rowOff>76200</xdr:rowOff>
    </xdr:from>
    <xdr:to>
      <xdr:col>7</xdr:col>
      <xdr:colOff>281498</xdr:colOff>
      <xdr:row>95</xdr:row>
      <xdr:rowOff>23640</xdr:rowOff>
    </xdr:to>
    <xdr:pic>
      <xdr:nvPicPr>
        <xdr:cNvPr id="4" name="Grafik 3">
          <a:extLst>
            <a:ext uri="{FF2B5EF4-FFF2-40B4-BE49-F238E27FC236}">
              <a16:creationId xmlns:a16="http://schemas.microsoft.com/office/drawing/2014/main" id="{79339231-6802-1FDB-56F7-989CF351F9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1" y="8061960"/>
          <a:ext cx="6895657" cy="90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43</xdr:row>
      <xdr:rowOff>0</xdr:rowOff>
    </xdr:from>
    <xdr:ext cx="6840000" cy="900000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35</xdr:row>
      <xdr:rowOff>38100</xdr:rowOff>
    </xdr:from>
    <xdr:to>
      <xdr:col>8</xdr:col>
      <xdr:colOff>472300</xdr:colOff>
      <xdr:row>60</xdr:row>
      <xdr:rowOff>167100</xdr:rowOff>
    </xdr:to>
    <xdr:pic>
      <xdr:nvPicPr>
        <xdr:cNvPr id="3" name="Grafik 2">
          <a:extLst>
            <a:ext uri="{FF2B5EF4-FFF2-40B4-BE49-F238E27FC236}">
              <a16:creationId xmlns:a16="http://schemas.microsoft.com/office/drawing/2014/main" id="{48F6FB35-84C9-5FEF-8CAE-71B5407DB3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1" y="6324600"/>
          <a:ext cx="6621639"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33</xdr:row>
      <xdr:rowOff>0</xdr:rowOff>
    </xdr:from>
    <xdr:to>
      <xdr:col>8</xdr:col>
      <xdr:colOff>418960</xdr:colOff>
      <xdr:row>58</xdr:row>
      <xdr:rowOff>129000</xdr:rowOff>
    </xdr:to>
    <xdr:pic>
      <xdr:nvPicPr>
        <xdr:cNvPr id="3" name="Grafik 2">
          <a:extLst>
            <a:ext uri="{FF2B5EF4-FFF2-40B4-BE49-F238E27FC236}">
              <a16:creationId xmlns:a16="http://schemas.microsoft.com/office/drawing/2014/main" id="{7C247CC3-C60D-BD2C-7A36-D1C770B763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1" y="5951220"/>
          <a:ext cx="6621639"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32000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27</xdr:row>
      <xdr:rowOff>0</xdr:rowOff>
    </xdr:from>
    <xdr:to>
      <xdr:col>9</xdr:col>
      <xdr:colOff>106540</xdr:colOff>
      <xdr:row>52</xdr:row>
      <xdr:rowOff>129000</xdr:rowOff>
    </xdr:to>
    <xdr:pic>
      <xdr:nvPicPr>
        <xdr:cNvPr id="3" name="Grafik 2">
          <a:extLst>
            <a:ext uri="{FF2B5EF4-FFF2-40B4-BE49-F238E27FC236}">
              <a16:creationId xmlns:a16="http://schemas.microsoft.com/office/drawing/2014/main" id="{2F532596-EA56-4FAB-8DE7-E93887E672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1" y="4747260"/>
          <a:ext cx="6621639"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29</xdr:row>
      <xdr:rowOff>0</xdr:rowOff>
    </xdr:from>
    <xdr:to>
      <xdr:col>10</xdr:col>
      <xdr:colOff>205600</xdr:colOff>
      <xdr:row>54</xdr:row>
      <xdr:rowOff>129000</xdr:rowOff>
    </xdr:to>
    <xdr:pic>
      <xdr:nvPicPr>
        <xdr:cNvPr id="4" name="Grafik 3">
          <a:extLst>
            <a:ext uri="{FF2B5EF4-FFF2-40B4-BE49-F238E27FC236}">
              <a16:creationId xmlns:a16="http://schemas.microsoft.com/office/drawing/2014/main" id="{EDF72F2D-5A67-B062-55D8-C0D5CB4305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1" y="5638800"/>
          <a:ext cx="6621639"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H66"/>
  <sheetViews>
    <sheetView showGridLines="0" workbookViewId="0">
      <selection activeCell="D50" sqref="D50"/>
    </sheetView>
  </sheetViews>
  <sheetFormatPr baseColWidth="10" defaultRowHeight="13.2" x14ac:dyDescent="0.25"/>
  <cols>
    <col min="1" max="1" width="2.5546875" customWidth="1"/>
    <col min="2" max="2" width="12.5546875" customWidth="1"/>
    <col min="3" max="3" width="3.5546875" customWidth="1"/>
    <col min="4" max="4" width="105.5546875" customWidth="1"/>
  </cols>
  <sheetData>
    <row r="4" spans="2:4" ht="14.4" customHeight="1" x14ac:dyDescent="0.4">
      <c r="B4" s="1"/>
      <c r="C4" s="1"/>
      <c r="D4" s="1"/>
    </row>
    <row r="5" spans="2:4" ht="14.4" customHeight="1" x14ac:dyDescent="0.4">
      <c r="B5" s="1"/>
      <c r="C5" s="1"/>
      <c r="D5" s="1"/>
    </row>
    <row r="6" spans="2:4" ht="21" customHeight="1" x14ac:dyDescent="0.4">
      <c r="B6" s="60" t="s">
        <v>0</v>
      </c>
      <c r="C6" s="60"/>
      <c r="D6" s="60"/>
    </row>
    <row r="7" spans="2:4" ht="6" customHeight="1" x14ac:dyDescent="0.25"/>
    <row r="8" spans="2:4" x14ac:dyDescent="0.25">
      <c r="B8" t="s">
        <v>1</v>
      </c>
    </row>
    <row r="9" spans="2:4" x14ac:dyDescent="0.25">
      <c r="B9" t="s">
        <v>2</v>
      </c>
    </row>
    <row r="10" spans="2:4" x14ac:dyDescent="0.25">
      <c r="B10" t="s">
        <v>3</v>
      </c>
    </row>
    <row r="15" spans="2:4" ht="15.6" x14ac:dyDescent="0.3">
      <c r="B15" s="2" t="s">
        <v>4</v>
      </c>
    </row>
    <row r="17" spans="2:4" x14ac:dyDescent="0.25">
      <c r="B17" s="4" t="s">
        <v>7</v>
      </c>
    </row>
    <row r="18" spans="2:4" x14ac:dyDescent="0.25">
      <c r="B18" s="5" t="str">
        <f>HYPERLINK("#'T1'!A1", "Tabelle 1:")</f>
        <v>Tabelle 1:</v>
      </c>
      <c r="C18" t="s">
        <v>8</v>
      </c>
      <c r="D18" s="6" t="str">
        <f>HYPERLINK("#'T1'!A1", "Anzahl Pflichtige, Einkommen und Vermögen pro Pflichtigen, 2001 – 2021")</f>
        <v>Anzahl Pflichtige, Einkommen und Vermögen pro Pflichtigen, 2001 – 2021</v>
      </c>
    </row>
    <row r="19" spans="2:4" x14ac:dyDescent="0.25">
      <c r="B19" s="5" t="str">
        <f>HYPERLINK("#'T2'!A1", "Tabelle 2:")</f>
        <v>Tabelle 2:</v>
      </c>
      <c r="C19" t="s">
        <v>8</v>
      </c>
      <c r="D19" s="6" t="str">
        <f>HYPERLINK("#'T2'!A1", "Steuerbelastung von Pflichtigen mit Wohnsitz im Kanton Aargau, 2001 – 2021")</f>
        <v>Steuerbelastung von Pflichtigen mit Wohnsitz im Kanton Aargau, 2001 – 2021</v>
      </c>
    </row>
    <row r="21" spans="2:4" x14ac:dyDescent="0.25">
      <c r="B21" s="4" t="s">
        <v>12</v>
      </c>
    </row>
    <row r="22" spans="2:4" x14ac:dyDescent="0.25">
      <c r="B22" s="7" t="str">
        <f>HYPERLINK("#'T3'!A1", "Tabelle 3:")</f>
        <v>Tabelle 3:</v>
      </c>
      <c r="C22" t="s">
        <v>8</v>
      </c>
      <c r="D22" s="6" t="str">
        <f>HYPERLINK("#'T3'!A1", "Pflichtige, Einkommen und Vermögen nach Stufe des Reineinkommens, 2021")</f>
        <v>Pflichtige, Einkommen und Vermögen nach Stufe des Reineinkommens, 2021</v>
      </c>
    </row>
    <row r="23" spans="2:4" x14ac:dyDescent="0.25">
      <c r="B23" s="7" t="str">
        <f>HYPERLINK("#'T4'!A1", "Tabelle 4:")</f>
        <v>Tabelle 4:</v>
      </c>
      <c r="C23" t="s">
        <v>8</v>
      </c>
      <c r="D23" s="6" t="str">
        <f>HYPERLINK("#'T4'!A1", "Pflichtige, Einkommen und Vermögen nach Stufe des Reinvermögens, 2021")</f>
        <v>Pflichtige, Einkommen und Vermögen nach Stufe des Reinvermögens, 2021</v>
      </c>
    </row>
    <row r="24" spans="2:4" x14ac:dyDescent="0.25">
      <c r="B24" s="7" t="str">
        <f>HYPERLINK("#'T5'!A1", "Tabelle 5:")</f>
        <v>Tabelle 5:</v>
      </c>
      <c r="C24" t="s">
        <v>8</v>
      </c>
      <c r="D24" s="6" t="str">
        <f>HYPERLINK("#'T5'!A1", "Pflichtige nach Reineinkommens- und Reinvermögensstufe, in Promille, 2021")</f>
        <v>Pflichtige nach Reineinkommens- und Reinvermögensstufe, in Promille, 2021</v>
      </c>
    </row>
    <row r="26" spans="2:4" x14ac:dyDescent="0.25">
      <c r="B26" s="4" t="s">
        <v>18</v>
      </c>
    </row>
    <row r="27" spans="2:4" x14ac:dyDescent="0.25">
      <c r="B27" s="8" t="str">
        <f>HYPERLINK("#'T6'!A1", "Tabelle 6:")</f>
        <v>Tabelle 6:</v>
      </c>
      <c r="C27" t="s">
        <v>8</v>
      </c>
      <c r="D27" s="6" t="str">
        <f>HYPERLINK("#'T6'!A1", "Reineinkommen und Reinvermögen nach Zivilstand, in Franken pro Pflichtigen, 2021")</f>
        <v>Reineinkommen und Reinvermögen nach Zivilstand, in Franken pro Pflichtigen, 2021</v>
      </c>
    </row>
    <row r="28" spans="2:4" x14ac:dyDescent="0.25">
      <c r="B28" s="8" t="str">
        <f>HYPERLINK("#'T7'!A1", "Tabelle 7:")</f>
        <v>Tabelle 7:</v>
      </c>
      <c r="C28" t="s">
        <v>8</v>
      </c>
      <c r="D28" s="6" t="str">
        <f>HYPERLINK("#'T7'!A1", "Reineinkommen und Reinvermögen nach Altersgruppe in Jahren, in Franken pro Pflichtigen, 2021")</f>
        <v>Reineinkommen und Reinvermögen nach Altersgruppe in Jahren, in Franken pro Pflichtigen, 2021</v>
      </c>
    </row>
    <row r="29" spans="2:4" x14ac:dyDescent="0.25">
      <c r="B29" s="8" t="str">
        <f>HYPERLINK("#'T8'!A1", "Tabelle 8:")</f>
        <v>Tabelle 8:</v>
      </c>
      <c r="C29" t="s">
        <v>8</v>
      </c>
      <c r="D29" s="6" t="str">
        <f>HYPERLINK("#'T8'!A1", "Reineinkommen und Reinvermögen nach Erwerbsart, in Franken pro Pflichtigen, 2021")</f>
        <v>Reineinkommen und Reinvermögen nach Erwerbsart, in Franken pro Pflichtigen, 2021</v>
      </c>
    </row>
    <row r="30" spans="2:4" x14ac:dyDescent="0.25">
      <c r="B30" s="8" t="str">
        <f>HYPERLINK("#'T9'!A1", "Tabelle 9:")</f>
        <v>Tabelle 9:</v>
      </c>
      <c r="C30" t="s">
        <v>8</v>
      </c>
      <c r="D30" s="6" t="str">
        <f>HYPERLINK("#'T9'!A1", "Reineinkommen und Reinvermögen nach Familientyp, in Franken pro Pflichtigen, 2021")</f>
        <v>Reineinkommen und Reinvermögen nach Familientyp, in Franken pro Pflichtigen, 2021</v>
      </c>
    </row>
    <row r="31" spans="2:4" x14ac:dyDescent="0.25">
      <c r="B31" s="8" t="str">
        <f>HYPERLINK("#'T10'!A1", "Tabelle 10:")</f>
        <v>Tabelle 10:</v>
      </c>
      <c r="C31" t="s">
        <v>8</v>
      </c>
      <c r="D31" s="6" t="str">
        <f>HYPERLINK("#'T10'!A1", "Reineinkommen und Reinvermögen nach Verdienerzahl, in Franken pro Pflichtigen, 2021")</f>
        <v>Reineinkommen und Reinvermögen nach Verdienerzahl, in Franken pro Pflichtigen, 2021</v>
      </c>
    </row>
    <row r="33" spans="2:4" x14ac:dyDescent="0.25">
      <c r="B33" s="4" t="s">
        <v>8</v>
      </c>
    </row>
    <row r="34" spans="2:4" x14ac:dyDescent="0.25">
      <c r="B34" s="9" t="str">
        <f>HYPERLINK("#'T11a'!A1", "Tabelle 11a:")</f>
        <v>Tabelle 11a:</v>
      </c>
      <c r="C34" t="s">
        <v>8</v>
      </c>
      <c r="D34" s="6" t="str">
        <f>HYPERLINK("#'T11a'!A1", "Pflichtige und Reineinkommen nach Zivilstand und Stufe des Reineinkommens, 2021")</f>
        <v>Pflichtige und Reineinkommen nach Zivilstand und Stufe des Reineinkommens, 2021</v>
      </c>
    </row>
    <row r="35" spans="2:4" x14ac:dyDescent="0.25">
      <c r="B35" s="9" t="str">
        <f>HYPERLINK("#'T11b'!A1", "Tabelle 11b:")</f>
        <v>Tabelle 11b:</v>
      </c>
      <c r="C35" t="s">
        <v>8</v>
      </c>
      <c r="D35" s="6" t="str">
        <f>HYPERLINK("#'T11b'!A1", "Pflichtige und Reinvermögen nach Zivilstand und Stufe des Reinvermögens, 2021")</f>
        <v>Pflichtige und Reinvermögen nach Zivilstand und Stufe des Reinvermögens, 2021</v>
      </c>
    </row>
    <row r="36" spans="2:4" x14ac:dyDescent="0.25">
      <c r="B36" s="9" t="str">
        <f>HYPERLINK("#'T12a'!A1", "Tabelle 12a:")</f>
        <v>Tabelle 12a:</v>
      </c>
      <c r="C36" t="s">
        <v>8</v>
      </c>
      <c r="D36" s="6" t="str">
        <f>HYPERLINK("#'T12a'!A1", "Pflichtige und Reineinkommen nach Altersgruppe und Stufe des Reineinkommens, 2021")</f>
        <v>Pflichtige und Reineinkommen nach Altersgruppe und Stufe des Reineinkommens, 2021</v>
      </c>
    </row>
    <row r="37" spans="2:4" x14ac:dyDescent="0.25">
      <c r="B37" s="9" t="str">
        <f>HYPERLINK("#'T12b'!A1", "Tabelle 12b:")</f>
        <v>Tabelle 12b:</v>
      </c>
      <c r="C37" t="s">
        <v>8</v>
      </c>
      <c r="D37" s="6" t="str">
        <f>HYPERLINK("#'T12b'!A1", "Pflichtige und Reinvermögen nach Altersgruppe und Stufe des Reinvermögens, 2021")</f>
        <v>Pflichtige und Reinvermögen nach Altersgruppe und Stufe des Reinvermögens, 2021</v>
      </c>
    </row>
    <row r="38" spans="2:4" x14ac:dyDescent="0.25">
      <c r="B38" s="9" t="str">
        <f>HYPERLINK("#'T13a'!A1", "Tabelle 13a:")</f>
        <v>Tabelle 13a:</v>
      </c>
      <c r="C38" t="s">
        <v>8</v>
      </c>
      <c r="D38" s="6" t="str">
        <f>HYPERLINK("#'T13a'!A1", "Pflichtige und Reineinkommen nach Erwerbsart und Stufe des Reineinkommens, 2021")</f>
        <v>Pflichtige und Reineinkommen nach Erwerbsart und Stufe des Reineinkommens, 2021</v>
      </c>
    </row>
    <row r="39" spans="2:4" x14ac:dyDescent="0.25">
      <c r="B39" s="9" t="str">
        <f>HYPERLINK("#'T13b'!A1", "Tabelle 13b:")</f>
        <v>Tabelle 13b:</v>
      </c>
      <c r="C39" t="s">
        <v>8</v>
      </c>
      <c r="D39" s="6" t="str">
        <f>HYPERLINK("#'T13b'!A1", "Pflichtige und Reinvermögen nach Erwerbsart und Stufe des Reinvermögens, 2021")</f>
        <v>Pflichtige und Reinvermögen nach Erwerbsart und Stufe des Reinvermögens, 2021</v>
      </c>
    </row>
    <row r="40" spans="2:4" x14ac:dyDescent="0.25">
      <c r="B40" s="9" t="str">
        <f>HYPERLINK("#'T14a'!A1", "Tabelle 14a:")</f>
        <v>Tabelle 14a:</v>
      </c>
      <c r="C40" t="s">
        <v>8</v>
      </c>
      <c r="D40" s="6" t="str">
        <f>HYPERLINK("#'T14a'!A1", "Pflichtige und Reineinkommen nach Familientyp und Stufe des Reineinkommens, 2021")</f>
        <v>Pflichtige und Reineinkommen nach Familientyp und Stufe des Reineinkommens, 2021</v>
      </c>
    </row>
    <row r="41" spans="2:4" x14ac:dyDescent="0.25">
      <c r="B41" s="9" t="str">
        <f>HYPERLINK("#'T14b'!A1", "Tabelle 14b:")</f>
        <v>Tabelle 14b:</v>
      </c>
      <c r="C41" t="s">
        <v>8</v>
      </c>
      <c r="D41" s="6" t="str">
        <f>HYPERLINK("#'T14b'!A1", "Pflichtige und Reinvermögen nach Familientyp und Stufe des Reinvermögens, 2021")</f>
        <v>Pflichtige und Reinvermögen nach Familientyp und Stufe des Reinvermögens, 2021</v>
      </c>
    </row>
    <row r="42" spans="2:4" x14ac:dyDescent="0.25">
      <c r="B42" s="9" t="str">
        <f>HYPERLINK("#'T15a'!A1", "Tabelle 15a:")</f>
        <v>Tabelle 15a:</v>
      </c>
      <c r="C42" t="s">
        <v>8</v>
      </c>
      <c r="D42" s="6" t="str">
        <f>HYPERLINK("#'T15a'!A1", "Pflichtige und Reineinkommen nach Verdienerzahl und Stufe des Reineinkommens, 2021")</f>
        <v>Pflichtige und Reineinkommen nach Verdienerzahl und Stufe des Reineinkommens, 2021</v>
      </c>
    </row>
    <row r="43" spans="2:4" x14ac:dyDescent="0.25">
      <c r="B43" s="9" t="str">
        <f>HYPERLINK("#'T15b'!A1", "Tabelle 15b:")</f>
        <v>Tabelle 15b:</v>
      </c>
      <c r="C43" t="s">
        <v>8</v>
      </c>
      <c r="D43" s="6" t="str">
        <f>HYPERLINK("#'T15b'!A1", "Pflichtige und Reinvermögen nach Verdienerzahl und Stufe des Reinvermögens, 2021")</f>
        <v>Pflichtige und Reinvermögen nach Verdienerzahl und Stufe des Reinvermögens, 2021</v>
      </c>
    </row>
    <row r="45" spans="2:4" x14ac:dyDescent="0.25">
      <c r="B45" s="4" t="s">
        <v>31</v>
      </c>
    </row>
    <row r="46" spans="2:4" x14ac:dyDescent="0.25">
      <c r="B46" s="10" t="str">
        <f>HYPERLINK("#'T16'!A1", "Tabelle 16:")</f>
        <v>Tabelle 16:</v>
      </c>
      <c r="C46" t="s">
        <v>8</v>
      </c>
      <c r="D46" s="6" t="str">
        <f>HYPERLINK("#'T16'!A1", "Pflichtige, Steuerfaktoren und Steuern nach Stufe des steuerbaren Einkommens (Primär- und Sekundärpflichtig), 2021")</f>
        <v>Pflichtige, Steuerfaktoren und Steuern nach Stufe des steuerbaren Einkommens (Primär- und Sekundärpflichtig), 2021</v>
      </c>
    </row>
    <row r="47" spans="2:4" x14ac:dyDescent="0.25">
      <c r="B47" s="10" t="str">
        <f>HYPERLINK("#'T17'!A1", "Tabelle 17:")</f>
        <v>Tabelle 17:</v>
      </c>
      <c r="C47" t="s">
        <v>8</v>
      </c>
      <c r="D47" s="6" t="str">
        <f>HYPERLINK("#'T17'!A1", "Pflichtige, Steuerfaktoren und Steuern nach Stufe des steuerbaren Vermögens (Primär- und Sekundärpflichtige), 2021")</f>
        <v>Pflichtige, Steuerfaktoren und Steuern nach Stufe des steuerbaren Vermögens (Primär- und Sekundärpflichtige), 2021</v>
      </c>
    </row>
    <row r="48" spans="2:4" x14ac:dyDescent="0.25">
      <c r="B48" s="10" t="str">
        <f>HYPERLINK("#'T18'!A1", "Tabelle 18:")</f>
        <v>Tabelle 18:</v>
      </c>
      <c r="C48" t="s">
        <v>8</v>
      </c>
      <c r="D48" s="6" t="str">
        <f>HYPERLINK("#'T18'!A1", "Pflichtige nach Einkommens- und Vermögensstufe (Primär- und Sekundärpflichtige), 2021")</f>
        <v>Pflichtige nach Einkommens- und Vermögensstufe (Primär- und Sekundärpflichtige), 2021</v>
      </c>
    </row>
    <row r="49" spans="2:8" x14ac:dyDescent="0.25">
      <c r="B49" s="10" t="str">
        <f>HYPERLINK("#'T19'!A1", "Tabelle 19:")</f>
        <v>Tabelle 19:</v>
      </c>
      <c r="C49" t="s">
        <v>8</v>
      </c>
      <c r="D49" s="6" t="str">
        <f>HYPERLINK("#'T19'!A1", "Pflichtige, steuerbares Einkommen und Einkommenssteuer nach Stufe des steuerbaren Einkommens und Tarifart (Primär- und Sekundärpflichtige), 2021")</f>
        <v>Pflichtige, steuerbares Einkommen und Einkommenssteuer nach Stufe des steuerbaren Einkommens und Tarifart (Primär- und Sekundärpflichtige), 2021</v>
      </c>
      <c r="E49" s="6"/>
      <c r="F49" s="6"/>
    </row>
    <row r="50" spans="2:8" x14ac:dyDescent="0.25">
      <c r="B50" s="10" t="str">
        <f>HYPERLINK("#'T20'!A1", "Tabelle 20:")</f>
        <v>Tabelle 20:</v>
      </c>
      <c r="C50" t="s">
        <v>8</v>
      </c>
      <c r="D50" s="6" t="str">
        <f>HYPERLINK("#'T20'!A1", "Pflichtige, Einkommen, Vermögen und Steuern nach verschiedenen Merkmalen, 2021")</f>
        <v>Pflichtige, Einkommen, Vermögen und Steuern nach verschiedenen Merkmalen, 2021</v>
      </c>
      <c r="H50" s="6"/>
    </row>
    <row r="51" spans="2:8" x14ac:dyDescent="0.25">
      <c r="B51" s="10" t="str">
        <f>HYPERLINK("#'T21a'!A1", "Tabelle 21a:")</f>
        <v>Tabelle 21a:</v>
      </c>
      <c r="C51" t="s">
        <v>8</v>
      </c>
      <c r="D51" s="6" t="str">
        <f>HYPERLINK("#'T21a'!A1", "Einommens- und Vermögenssteuern von Pflichtigen mit Wohnsitz im Kanton Aargau, in Millionen Franken, 2001 – 2021")</f>
        <v>Einommens- und Vermögenssteuern von Pflichtigen mit Wohnsitz im Kanton Aargau, in Millionen Franken, 2001 – 2021</v>
      </c>
    </row>
    <row r="52" spans="2:8" x14ac:dyDescent="0.25">
      <c r="B52" s="10" t="str">
        <f>HYPERLINK("#'T21b'!A1", "Tabelle 21b:")</f>
        <v>Tabelle 21b:</v>
      </c>
      <c r="C52" t="s">
        <v>8</v>
      </c>
      <c r="D52" s="6" t="str">
        <f>HYPERLINK("#'T21b'!A1", "Pflichtige, Reineinkommen, Reinvermögen und einfache Kantonssteuer, 2001 – 2021, indexiert")</f>
        <v>Pflichtige, Reineinkommen, Reinvermögen und einfache Kantonssteuer, 2001 – 2021, indexiert</v>
      </c>
    </row>
    <row r="54" spans="2:8" x14ac:dyDescent="0.25">
      <c r="B54" s="4" t="s">
        <v>34</v>
      </c>
    </row>
    <row r="55" spans="2:8" x14ac:dyDescent="0.25">
      <c r="B55" s="11" t="str">
        <f>HYPERLINK("#'T22'!A1", "Tabelle 22:")</f>
        <v>Tabelle 22:</v>
      </c>
      <c r="C55" t="s">
        <v>8</v>
      </c>
      <c r="D55" s="6" t="str">
        <f>HYPERLINK("#'T22'!A1", "Einkünfte und Abzüge, 2021")</f>
        <v>Einkünfte und Abzüge, 2021</v>
      </c>
    </row>
    <row r="56" spans="2:8" x14ac:dyDescent="0.25">
      <c r="B56" s="11" t="str">
        <f>HYPERLINK("#'T23'!A1", "Tabelle 23:")</f>
        <v>Tabelle 23:</v>
      </c>
      <c r="C56" t="s">
        <v>8</v>
      </c>
      <c r="D56" s="6" t="str">
        <f>HYPERLINK("#'T23'!A1", "Vermögenswerte, Schulden und Steuerfreibeträge, 2021")</f>
        <v>Vermögenswerte, Schulden und Steuerfreibeträge, 2021</v>
      </c>
    </row>
    <row r="58" spans="2:8" x14ac:dyDescent="0.25">
      <c r="B58" s="4" t="s">
        <v>37</v>
      </c>
    </row>
    <row r="59" spans="2:8" x14ac:dyDescent="0.25">
      <c r="B59" s="12" t="str">
        <f>HYPERLINK("#'T24'!A1", "Tabelle 24:")</f>
        <v>Tabelle 24:</v>
      </c>
      <c r="C59" t="s">
        <v>8</v>
      </c>
      <c r="D59" s="6" t="str">
        <f>HYPERLINK("#'T24'!A1", "Einkommen und Vermögen der Pflichtigen mit Wohnsitz im Kanton Aargau nach Gemeinde, 2021")</f>
        <v>Einkommen und Vermögen der Pflichtigen mit Wohnsitz im Kanton Aargau nach Gemeinde, 2021</v>
      </c>
    </row>
    <row r="60" spans="2:8" x14ac:dyDescent="0.25">
      <c r="B60" s="12" t="str">
        <f>HYPERLINK("#'T25'!A1", "Tabelle 25:")</f>
        <v>Tabelle 25:</v>
      </c>
      <c r="C60" t="s">
        <v>8</v>
      </c>
      <c r="D60" s="6" t="str">
        <f>HYPERLINK("#'T25'!A1", "Steuerpflichtige mit Wohnsitz im Kanton Aargau nach Einkommens- und Vermögensstufe und Gemeinde, in Prozent, 2021")</f>
        <v>Steuerpflichtige mit Wohnsitz im Kanton Aargau nach Einkommens- und Vermögensstufe und Gemeinde, in Prozent, 2021</v>
      </c>
    </row>
    <row r="62" spans="2:8" x14ac:dyDescent="0.25">
      <c r="B62" s="4" t="s">
        <v>39</v>
      </c>
    </row>
    <row r="63" spans="2:8" x14ac:dyDescent="0.25">
      <c r="B63" s="13" t="str">
        <f>HYPERLINK("#'Gemeindekarte'!A1", "Gemeindekarte:")</f>
        <v>Gemeindekarte:</v>
      </c>
      <c r="C63" t="s">
        <v>8</v>
      </c>
      <c r="D63" s="6" t="str">
        <f>HYPERLINK("#'Gemeindekarte'!A1", "Einfache Kantonssteuer der Pflichtigen mit Wohnsitz im Kanton Aargau nach Gemeinde, in Franken pro Steuerpflichtigen, 2021")</f>
        <v>Einfache Kantonssteuer der Pflichtigen mit Wohnsitz im Kanton Aargau nach Gemeinde, in Franken pro Steuerpflichtigen, 2021</v>
      </c>
    </row>
    <row r="65" spans="2:2" x14ac:dyDescent="0.25">
      <c r="B65" s="14" t="str">
        <f>HYPERLINK("#'Erläuterungen'!A1", "Erläuterungen")</f>
        <v>Erläuterungen</v>
      </c>
    </row>
    <row r="66" spans="2:2" x14ac:dyDescent="0.25">
      <c r="B66" s="14" t="str">
        <f>HYPERLINK("#'Revisionen StG'!A1", "Revisionen StG")</f>
        <v>Revisionen StG</v>
      </c>
    </row>
  </sheetData>
  <mergeCells count="1">
    <mergeCell ref="B6:D6"/>
  </mergeCells>
  <pageMargins left="0.70866141732283472" right="0.70866141732283472" top="0.74803149606299213" bottom="0.74803149606299213" header="0.31496062992125984" footer="0.31496062992125984"/>
  <pageSetup paperSize="9" scale="71" fitToHeight="0" orientation="portrait" r:id="rId1"/>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A81F"/>
    <pageSetUpPr fitToPage="1"/>
  </sheetPr>
  <dimension ref="B1:H41"/>
  <sheetViews>
    <sheetView showGridLines="0" zoomScaleNormal="100" workbookViewId="0">
      <selection activeCell="B41" sqref="B41:H41"/>
    </sheetView>
  </sheetViews>
  <sheetFormatPr baseColWidth="10" defaultRowHeight="13.2" x14ac:dyDescent="0.25"/>
  <cols>
    <col min="1" max="1" width="2.5546875" customWidth="1"/>
    <col min="2" max="2" width="44.77734375" customWidth="1"/>
    <col min="3" max="8" width="11.21875" customWidth="1"/>
  </cols>
  <sheetData>
    <row r="1" spans="2:8" ht="17.399999999999999" x14ac:dyDescent="0.3">
      <c r="B1" s="3" t="s">
        <v>16</v>
      </c>
    </row>
    <row r="4" spans="2:8" ht="55.95" customHeight="1" x14ac:dyDescent="0.25">
      <c r="B4" s="66" t="s">
        <v>135</v>
      </c>
      <c r="C4" s="63" t="s">
        <v>2361</v>
      </c>
      <c r="D4" s="63" t="s">
        <v>193</v>
      </c>
      <c r="E4" s="63" t="s">
        <v>194</v>
      </c>
      <c r="F4" s="63" t="s">
        <v>194</v>
      </c>
      <c r="G4" s="63" t="s">
        <v>195</v>
      </c>
      <c r="H4" s="63" t="s">
        <v>195</v>
      </c>
    </row>
    <row r="5" spans="2:8" ht="28.05" customHeight="1" x14ac:dyDescent="0.25">
      <c r="B5" s="66" t="s">
        <v>135</v>
      </c>
      <c r="C5" s="16" t="s">
        <v>196</v>
      </c>
      <c r="D5" s="16" t="s">
        <v>197</v>
      </c>
      <c r="E5" s="16" t="s">
        <v>196</v>
      </c>
      <c r="F5" s="16" t="s">
        <v>197</v>
      </c>
      <c r="G5" s="16" t="s">
        <v>196</v>
      </c>
      <c r="H5" s="16" t="s">
        <v>197</v>
      </c>
    </row>
    <row r="6" spans="2:8" x14ac:dyDescent="0.25">
      <c r="B6" s="64" t="s">
        <v>141</v>
      </c>
      <c r="C6" s="65"/>
      <c r="D6" s="65"/>
      <c r="E6" s="65"/>
      <c r="F6" s="65"/>
      <c r="G6" s="65"/>
      <c r="H6" s="65"/>
    </row>
    <row r="7" spans="2:8" ht="15.6" x14ac:dyDescent="0.25">
      <c r="B7" s="17" t="s">
        <v>142</v>
      </c>
      <c r="C7" s="18">
        <v>238441</v>
      </c>
      <c r="D7" s="18">
        <v>20278</v>
      </c>
      <c r="E7" s="18">
        <v>80952</v>
      </c>
      <c r="F7" s="18">
        <v>62232</v>
      </c>
      <c r="G7" s="18">
        <v>319393</v>
      </c>
      <c r="H7" s="18">
        <v>82510</v>
      </c>
    </row>
    <row r="8" spans="2:8" x14ac:dyDescent="0.25">
      <c r="B8" s="64" t="s">
        <v>143</v>
      </c>
      <c r="C8" s="65"/>
      <c r="D8" s="65"/>
      <c r="E8" s="65"/>
      <c r="F8" s="65"/>
      <c r="G8" s="65"/>
      <c r="H8" s="65"/>
    </row>
    <row r="9" spans="2:8" x14ac:dyDescent="0.25">
      <c r="B9" s="17" t="s">
        <v>144</v>
      </c>
      <c r="C9" s="18">
        <v>39567</v>
      </c>
      <c r="D9" s="18">
        <v>66118</v>
      </c>
      <c r="E9" s="18">
        <v>40098</v>
      </c>
      <c r="F9" s="18">
        <v>97172</v>
      </c>
      <c r="G9" s="18">
        <v>39702</v>
      </c>
      <c r="H9" s="18">
        <v>89540</v>
      </c>
    </row>
    <row r="10" spans="2:8" x14ac:dyDescent="0.25">
      <c r="B10" s="57" t="s">
        <v>2314</v>
      </c>
      <c r="C10" s="18">
        <v>0</v>
      </c>
      <c r="D10" s="18">
        <v>0</v>
      </c>
      <c r="E10" s="18">
        <v>20727</v>
      </c>
      <c r="F10" s="18">
        <v>33579</v>
      </c>
      <c r="G10" s="18">
        <v>5253</v>
      </c>
      <c r="H10" s="18">
        <v>25326</v>
      </c>
    </row>
    <row r="11" spans="2:8" x14ac:dyDescent="0.25">
      <c r="B11" s="17" t="s">
        <v>145</v>
      </c>
      <c r="C11" s="18">
        <v>1682</v>
      </c>
      <c r="D11" s="18">
        <v>3631</v>
      </c>
      <c r="E11" s="18">
        <v>3228</v>
      </c>
      <c r="F11" s="18">
        <v>5172</v>
      </c>
      <c r="G11" s="18">
        <v>2074</v>
      </c>
      <c r="H11" s="18">
        <v>4793</v>
      </c>
    </row>
    <row r="12" spans="2:8" x14ac:dyDescent="0.25">
      <c r="B12" s="57" t="s">
        <v>2315</v>
      </c>
      <c r="C12" s="18">
        <v>0</v>
      </c>
      <c r="D12" s="18">
        <v>0</v>
      </c>
      <c r="E12" s="18">
        <v>1153</v>
      </c>
      <c r="F12" s="18">
        <v>1648</v>
      </c>
      <c r="G12" s="18">
        <v>292</v>
      </c>
      <c r="H12" s="18">
        <v>1243</v>
      </c>
    </row>
    <row r="13" spans="2:8" x14ac:dyDescent="0.25">
      <c r="B13" s="17" t="s">
        <v>146</v>
      </c>
      <c r="C13" s="18">
        <v>11679</v>
      </c>
      <c r="D13" s="18">
        <v>5483</v>
      </c>
      <c r="E13" s="18">
        <v>26305</v>
      </c>
      <c r="F13" s="18">
        <v>3528</v>
      </c>
      <c r="G13" s="18">
        <v>15386</v>
      </c>
      <c r="H13" s="18">
        <v>4009</v>
      </c>
    </row>
    <row r="14" spans="2:8" x14ac:dyDescent="0.25">
      <c r="B14" s="57" t="s">
        <v>2316</v>
      </c>
      <c r="C14" s="18">
        <v>0</v>
      </c>
      <c r="D14" s="18">
        <v>0</v>
      </c>
      <c r="E14" s="18">
        <v>12019</v>
      </c>
      <c r="F14" s="18">
        <v>1643</v>
      </c>
      <c r="G14" s="18">
        <v>3046</v>
      </c>
      <c r="H14" s="18">
        <v>1240</v>
      </c>
    </row>
    <row r="15" spans="2:8" x14ac:dyDescent="0.25">
      <c r="B15" s="17" t="s">
        <v>147</v>
      </c>
      <c r="C15" s="18">
        <v>1411</v>
      </c>
      <c r="D15" s="18">
        <v>1501</v>
      </c>
      <c r="E15" s="18">
        <v>5494</v>
      </c>
      <c r="F15" s="18">
        <v>4054</v>
      </c>
      <c r="G15" s="18">
        <v>2445</v>
      </c>
      <c r="H15" s="18">
        <v>3427</v>
      </c>
    </row>
    <row r="16" spans="2:8" x14ac:dyDescent="0.25">
      <c r="B16" s="17" t="s">
        <v>148</v>
      </c>
      <c r="C16" s="18">
        <v>2996</v>
      </c>
      <c r="D16" s="18">
        <v>4054</v>
      </c>
      <c r="E16" s="18">
        <v>11202</v>
      </c>
      <c r="F16" s="18">
        <v>7395</v>
      </c>
      <c r="G16" s="18">
        <v>5076</v>
      </c>
      <c r="H16" s="18">
        <v>6574</v>
      </c>
    </row>
    <row r="17" spans="2:8" x14ac:dyDescent="0.25">
      <c r="B17" s="17" t="s">
        <v>149</v>
      </c>
      <c r="C17" s="18">
        <v>527</v>
      </c>
      <c r="D17" s="18">
        <v>8494</v>
      </c>
      <c r="E17" s="18">
        <v>379</v>
      </c>
      <c r="F17" s="18">
        <v>950</v>
      </c>
      <c r="G17" s="18">
        <v>490</v>
      </c>
      <c r="H17" s="18">
        <v>2804</v>
      </c>
    </row>
    <row r="18" spans="2:8" ht="15.6" x14ac:dyDescent="0.25">
      <c r="B18" s="25" t="s">
        <v>102</v>
      </c>
      <c r="C18" s="26">
        <v>57929</v>
      </c>
      <c r="D18" s="26">
        <v>89351</v>
      </c>
      <c r="E18" s="26">
        <v>120752</v>
      </c>
      <c r="F18" s="26">
        <v>155265</v>
      </c>
      <c r="G18" s="26">
        <v>73851</v>
      </c>
      <c r="H18" s="26">
        <v>139065</v>
      </c>
    </row>
    <row r="19" spans="2:8" x14ac:dyDescent="0.25">
      <c r="B19" s="64" t="s">
        <v>150</v>
      </c>
      <c r="C19" s="65"/>
      <c r="D19" s="65"/>
      <c r="E19" s="65"/>
      <c r="F19" s="65"/>
      <c r="G19" s="65"/>
      <c r="H19" s="65"/>
    </row>
    <row r="20" spans="2:8" x14ac:dyDescent="0.25">
      <c r="B20" s="17" t="s">
        <v>151</v>
      </c>
      <c r="C20" s="18">
        <v>4264</v>
      </c>
      <c r="D20" s="18">
        <v>5773</v>
      </c>
      <c r="E20" s="18">
        <v>5629</v>
      </c>
      <c r="F20" s="18">
        <v>11008</v>
      </c>
      <c r="G20" s="18">
        <v>4610</v>
      </c>
      <c r="H20" s="18">
        <v>9721</v>
      </c>
    </row>
    <row r="21" spans="2:8" x14ac:dyDescent="0.25">
      <c r="B21" s="17" t="s">
        <v>152</v>
      </c>
      <c r="C21" s="18">
        <v>1171</v>
      </c>
      <c r="D21" s="18">
        <v>2418</v>
      </c>
      <c r="E21" s="18">
        <v>4373</v>
      </c>
      <c r="F21" s="18">
        <v>5314</v>
      </c>
      <c r="G21" s="18">
        <v>1982</v>
      </c>
      <c r="H21" s="18">
        <v>4602</v>
      </c>
    </row>
    <row r="22" spans="2:8" x14ac:dyDescent="0.25">
      <c r="B22" s="17" t="s">
        <v>153</v>
      </c>
      <c r="C22" s="18">
        <v>2290</v>
      </c>
      <c r="D22" s="18">
        <v>4182</v>
      </c>
      <c r="E22" s="18">
        <v>5590</v>
      </c>
      <c r="F22" s="18">
        <v>9717</v>
      </c>
      <c r="G22" s="18">
        <v>3126</v>
      </c>
      <c r="H22" s="18">
        <v>8357</v>
      </c>
    </row>
    <row r="23" spans="2:8" x14ac:dyDescent="0.25">
      <c r="B23" s="17" t="s">
        <v>154</v>
      </c>
      <c r="C23" s="18">
        <v>2005</v>
      </c>
      <c r="D23" s="18">
        <v>2038</v>
      </c>
      <c r="E23" s="18">
        <v>3995</v>
      </c>
      <c r="F23" s="18">
        <v>3999</v>
      </c>
      <c r="G23" s="18">
        <v>2510</v>
      </c>
      <c r="H23" s="18">
        <v>3517</v>
      </c>
    </row>
    <row r="24" spans="2:8" x14ac:dyDescent="0.25">
      <c r="B24" s="17" t="s">
        <v>155</v>
      </c>
      <c r="C24" s="18">
        <v>2573</v>
      </c>
      <c r="D24" s="18">
        <v>3119</v>
      </c>
      <c r="E24" s="18">
        <v>2998</v>
      </c>
      <c r="F24" s="18">
        <v>2817</v>
      </c>
      <c r="G24" s="18">
        <v>2680</v>
      </c>
      <c r="H24" s="18">
        <v>2892</v>
      </c>
    </row>
    <row r="25" spans="2:8" x14ac:dyDescent="0.25">
      <c r="B25" s="25" t="s">
        <v>156</v>
      </c>
      <c r="C25" s="26">
        <v>12302</v>
      </c>
      <c r="D25" s="26">
        <v>17531</v>
      </c>
      <c r="E25" s="26">
        <v>22586</v>
      </c>
      <c r="F25" s="26">
        <v>32855</v>
      </c>
      <c r="G25" s="26">
        <v>14909</v>
      </c>
      <c r="H25" s="26">
        <v>29089</v>
      </c>
    </row>
    <row r="26" spans="2:8" x14ac:dyDescent="0.25">
      <c r="B26" s="64" t="s">
        <v>157</v>
      </c>
      <c r="C26" s="65"/>
      <c r="D26" s="65"/>
      <c r="E26" s="65"/>
      <c r="F26" s="65"/>
      <c r="G26" s="65"/>
      <c r="H26" s="65"/>
    </row>
    <row r="27" spans="2:8" ht="15.6" x14ac:dyDescent="0.25">
      <c r="B27" s="25" t="s">
        <v>158</v>
      </c>
      <c r="C27" s="26">
        <v>46015</v>
      </c>
      <c r="D27" s="26">
        <v>71881</v>
      </c>
      <c r="E27" s="26">
        <v>98319</v>
      </c>
      <c r="F27" s="26">
        <v>122516</v>
      </c>
      <c r="G27" s="26">
        <v>59271</v>
      </c>
      <c r="H27" s="26">
        <v>110072</v>
      </c>
    </row>
    <row r="28" spans="2:8" x14ac:dyDescent="0.25">
      <c r="B28" s="64" t="s">
        <v>159</v>
      </c>
      <c r="C28" s="65"/>
      <c r="D28" s="65"/>
      <c r="E28" s="65"/>
      <c r="F28" s="65"/>
      <c r="G28" s="65"/>
      <c r="H28" s="65"/>
    </row>
    <row r="29" spans="2:8" x14ac:dyDescent="0.25">
      <c r="B29" s="17" t="s">
        <v>160</v>
      </c>
      <c r="C29" s="18">
        <v>176871</v>
      </c>
      <c r="D29" s="18">
        <v>140732</v>
      </c>
      <c r="E29" s="18">
        <v>550633</v>
      </c>
      <c r="F29" s="18">
        <v>328217</v>
      </c>
      <c r="G29" s="18">
        <v>271603</v>
      </c>
      <c r="H29" s="18">
        <v>282140</v>
      </c>
    </row>
    <row r="30" spans="2:8" x14ac:dyDescent="0.25">
      <c r="B30" s="17" t="s">
        <v>161</v>
      </c>
      <c r="C30" s="18">
        <v>3358</v>
      </c>
      <c r="D30" s="18">
        <v>4191</v>
      </c>
      <c r="E30" s="18">
        <v>11790</v>
      </c>
      <c r="F30" s="18">
        <v>7768</v>
      </c>
      <c r="G30" s="18">
        <v>5495</v>
      </c>
      <c r="H30" s="18">
        <v>6889</v>
      </c>
    </row>
    <row r="31" spans="2:8" x14ac:dyDescent="0.25">
      <c r="B31" s="17" t="s">
        <v>162</v>
      </c>
      <c r="C31" s="18">
        <v>116751</v>
      </c>
      <c r="D31" s="18">
        <v>170800</v>
      </c>
      <c r="E31" s="18">
        <v>470124</v>
      </c>
      <c r="F31" s="18">
        <v>390131</v>
      </c>
      <c r="G31" s="18">
        <v>206315</v>
      </c>
      <c r="H31" s="18">
        <v>336227</v>
      </c>
    </row>
    <row r="32" spans="2:8" x14ac:dyDescent="0.25">
      <c r="B32" s="17" t="s">
        <v>163</v>
      </c>
      <c r="C32" s="18">
        <v>5682</v>
      </c>
      <c r="D32" s="18">
        <v>8721</v>
      </c>
      <c r="E32" s="18">
        <v>20145</v>
      </c>
      <c r="F32" s="18">
        <v>23304</v>
      </c>
      <c r="G32" s="18">
        <v>9348</v>
      </c>
      <c r="H32" s="18">
        <v>19720</v>
      </c>
    </row>
    <row r="33" spans="2:8" x14ac:dyDescent="0.25">
      <c r="B33" s="17" t="s">
        <v>164</v>
      </c>
      <c r="C33" s="18">
        <v>5945</v>
      </c>
      <c r="D33" s="18">
        <v>6909</v>
      </c>
      <c r="E33" s="18">
        <v>18252</v>
      </c>
      <c r="F33" s="18">
        <v>13985</v>
      </c>
      <c r="G33" s="18">
        <v>9064</v>
      </c>
      <c r="H33" s="18">
        <v>12246</v>
      </c>
    </row>
    <row r="34" spans="2:8" ht="15.6" x14ac:dyDescent="0.25">
      <c r="B34" s="25" t="s">
        <v>165</v>
      </c>
      <c r="C34" s="26">
        <v>308626</v>
      </c>
      <c r="D34" s="26">
        <v>331376</v>
      </c>
      <c r="E34" s="26">
        <v>1070956</v>
      </c>
      <c r="F34" s="26">
        <v>763444</v>
      </c>
      <c r="G34" s="26">
        <v>501843</v>
      </c>
      <c r="H34" s="26">
        <v>657256</v>
      </c>
    </row>
    <row r="35" spans="2:8" x14ac:dyDescent="0.25">
      <c r="B35" s="64" t="s">
        <v>166</v>
      </c>
      <c r="C35" s="65"/>
      <c r="D35" s="65"/>
      <c r="E35" s="65"/>
      <c r="F35" s="65"/>
      <c r="G35" s="65"/>
      <c r="H35" s="65"/>
    </row>
    <row r="36" spans="2:8" x14ac:dyDescent="0.25">
      <c r="B36" s="25" t="s">
        <v>166</v>
      </c>
      <c r="C36" s="26">
        <v>97209</v>
      </c>
      <c r="D36" s="26">
        <v>196983</v>
      </c>
      <c r="E36" s="26">
        <v>365170</v>
      </c>
      <c r="F36" s="26">
        <v>454950</v>
      </c>
      <c r="G36" s="26">
        <v>165126</v>
      </c>
      <c r="H36" s="26">
        <v>391551</v>
      </c>
    </row>
    <row r="37" spans="2:8" x14ac:dyDescent="0.25">
      <c r="B37" s="64" t="s">
        <v>167</v>
      </c>
      <c r="C37" s="65"/>
      <c r="D37" s="65"/>
      <c r="E37" s="65"/>
      <c r="F37" s="65"/>
      <c r="G37" s="65"/>
      <c r="H37" s="65"/>
    </row>
    <row r="38" spans="2:8" ht="15.6" x14ac:dyDescent="0.25">
      <c r="B38" s="23" t="s">
        <v>168</v>
      </c>
      <c r="C38" s="24">
        <v>218323</v>
      </c>
      <c r="D38" s="24">
        <v>154181</v>
      </c>
      <c r="E38" s="24">
        <v>719107</v>
      </c>
      <c r="F38" s="24">
        <v>350661</v>
      </c>
      <c r="G38" s="24">
        <v>345249</v>
      </c>
      <c r="H38" s="24">
        <v>302373</v>
      </c>
    </row>
    <row r="40" spans="2:8" ht="13.2" customHeight="1" x14ac:dyDescent="0.25">
      <c r="B40" s="61" t="s">
        <v>54</v>
      </c>
      <c r="C40" s="62"/>
      <c r="D40" s="62"/>
      <c r="E40" s="62"/>
      <c r="F40" s="62"/>
      <c r="G40" s="62"/>
      <c r="H40" s="62"/>
    </row>
    <row r="41" spans="2:8" ht="45" customHeight="1" x14ac:dyDescent="0.25">
      <c r="B41" s="61" t="s">
        <v>2322</v>
      </c>
      <c r="C41" s="62"/>
      <c r="D41" s="62"/>
      <c r="E41" s="62"/>
      <c r="F41" s="62"/>
      <c r="G41" s="62"/>
      <c r="H41" s="62"/>
    </row>
  </sheetData>
  <mergeCells count="13">
    <mergeCell ref="B4:B5"/>
    <mergeCell ref="C4:D4"/>
    <mergeCell ref="E4:F4"/>
    <mergeCell ref="G4:H4"/>
    <mergeCell ref="B6:H6"/>
    <mergeCell ref="B37:H37"/>
    <mergeCell ref="B40:H40"/>
    <mergeCell ref="B41:H41"/>
    <mergeCell ref="B8:H8"/>
    <mergeCell ref="B19:H19"/>
    <mergeCell ref="B26:H26"/>
    <mergeCell ref="B28:H28"/>
    <mergeCell ref="B35:H35"/>
  </mergeCells>
  <pageMargins left="0.70866141732283472" right="0.70866141732283472" top="0.74803149606299213" bottom="0.74803149606299213" header="0.31496062992125984" footer="0.31496062992125984"/>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A81F"/>
    <pageSetUpPr fitToPage="1"/>
  </sheetPr>
  <dimension ref="B1:J44"/>
  <sheetViews>
    <sheetView showGridLines="0" zoomScaleNormal="100" workbookViewId="0">
      <selection activeCell="B44" sqref="B44:J44"/>
    </sheetView>
  </sheetViews>
  <sheetFormatPr baseColWidth="10" defaultRowHeight="13.2" x14ac:dyDescent="0.25"/>
  <cols>
    <col min="1" max="1" width="2.5546875" customWidth="1"/>
    <col min="2" max="2" width="44.77734375" customWidth="1"/>
    <col min="3" max="4" width="10.77734375" customWidth="1"/>
    <col min="5" max="9" width="11.21875" customWidth="1"/>
    <col min="10" max="10" width="8.33203125" customWidth="1"/>
  </cols>
  <sheetData>
    <row r="1" spans="2:10" ht="17.399999999999999" x14ac:dyDescent="0.3">
      <c r="B1" s="3" t="s">
        <v>17</v>
      </c>
    </row>
    <row r="4" spans="2:10" ht="42" customHeight="1" x14ac:dyDescent="0.25">
      <c r="B4" s="66" t="s">
        <v>135</v>
      </c>
      <c r="C4" s="63" t="s">
        <v>198</v>
      </c>
      <c r="D4" s="63" t="s">
        <v>198</v>
      </c>
      <c r="E4" s="63" t="s">
        <v>194</v>
      </c>
      <c r="F4" s="63" t="s">
        <v>194</v>
      </c>
      <c r="G4" s="63" t="s">
        <v>194</v>
      </c>
      <c r="H4" s="63" t="s">
        <v>194</v>
      </c>
      <c r="I4" s="63" t="s">
        <v>194</v>
      </c>
      <c r="J4" s="63" t="s">
        <v>120</v>
      </c>
    </row>
    <row r="5" spans="2:10" ht="17.399999999999999" customHeight="1" x14ac:dyDescent="0.25">
      <c r="B5" s="66" t="s">
        <v>135</v>
      </c>
      <c r="C5" s="68" t="s">
        <v>199</v>
      </c>
      <c r="D5" s="68" t="s">
        <v>200</v>
      </c>
      <c r="E5" s="63" t="s">
        <v>201</v>
      </c>
      <c r="F5" s="63" t="s">
        <v>201</v>
      </c>
      <c r="G5" s="63" t="s">
        <v>202</v>
      </c>
      <c r="H5" s="63" t="s">
        <v>202</v>
      </c>
      <c r="I5" s="68" t="s">
        <v>200</v>
      </c>
      <c r="J5" s="63" t="s">
        <v>120</v>
      </c>
    </row>
    <row r="6" spans="2:10" ht="28.05" customHeight="1" x14ac:dyDescent="0.25">
      <c r="B6" s="66" t="s">
        <v>135</v>
      </c>
      <c r="C6" s="68" t="s">
        <v>199</v>
      </c>
      <c r="D6" s="68" t="s">
        <v>200</v>
      </c>
      <c r="E6" s="16" t="s">
        <v>196</v>
      </c>
      <c r="F6" s="16" t="s">
        <v>197</v>
      </c>
      <c r="G6" s="16" t="s">
        <v>196</v>
      </c>
      <c r="H6" s="16" t="s">
        <v>197</v>
      </c>
      <c r="I6" s="68" t="s">
        <v>200</v>
      </c>
      <c r="J6" s="63" t="s">
        <v>120</v>
      </c>
    </row>
    <row r="7" spans="2:10" x14ac:dyDescent="0.25">
      <c r="B7" s="64" t="s">
        <v>141</v>
      </c>
      <c r="C7" s="65"/>
      <c r="D7" s="65"/>
      <c r="E7" s="65"/>
      <c r="F7" s="65"/>
      <c r="G7" s="65"/>
      <c r="H7" s="65"/>
      <c r="I7" s="65"/>
      <c r="J7" s="65"/>
    </row>
    <row r="8" spans="2:10" ht="15.6" x14ac:dyDescent="0.25">
      <c r="B8" s="17" t="s">
        <v>187</v>
      </c>
      <c r="C8" s="18">
        <v>207665</v>
      </c>
      <c r="D8" s="18">
        <v>51054</v>
      </c>
      <c r="E8" s="18">
        <v>10497</v>
      </c>
      <c r="F8" s="18">
        <v>12064</v>
      </c>
      <c r="G8" s="18">
        <v>28559</v>
      </c>
      <c r="H8" s="18">
        <v>49210</v>
      </c>
      <c r="I8" s="18">
        <v>42854</v>
      </c>
      <c r="J8" s="18">
        <v>401903</v>
      </c>
    </row>
    <row r="9" spans="2:10" x14ac:dyDescent="0.25">
      <c r="B9" s="64" t="s">
        <v>143</v>
      </c>
      <c r="C9" s="65"/>
      <c r="D9" s="65"/>
      <c r="E9" s="65"/>
      <c r="F9" s="65"/>
      <c r="G9" s="65"/>
      <c r="H9" s="65"/>
      <c r="I9" s="65"/>
      <c r="J9" s="65"/>
    </row>
    <row r="10" spans="2:10" x14ac:dyDescent="0.25">
      <c r="B10" s="17" t="s">
        <v>144</v>
      </c>
      <c r="C10" s="18">
        <v>51173</v>
      </c>
      <c r="D10" s="18">
        <v>2903</v>
      </c>
      <c r="E10" s="18">
        <v>58583</v>
      </c>
      <c r="F10" s="18">
        <v>94137</v>
      </c>
      <c r="G10" s="18">
        <v>82625</v>
      </c>
      <c r="H10" s="18">
        <v>99222</v>
      </c>
      <c r="I10" s="18">
        <v>7007</v>
      </c>
      <c r="J10" s="18">
        <v>49933</v>
      </c>
    </row>
    <row r="11" spans="2:10" x14ac:dyDescent="0.25">
      <c r="B11" s="57" t="s">
        <v>2314</v>
      </c>
      <c r="C11" s="18">
        <v>0</v>
      </c>
      <c r="D11" s="18">
        <v>0</v>
      </c>
      <c r="E11" s="18">
        <v>8881</v>
      </c>
      <c r="F11" s="18">
        <v>5534</v>
      </c>
      <c r="G11" s="18">
        <v>46214</v>
      </c>
      <c r="H11" s="18">
        <v>40450</v>
      </c>
      <c r="I11" s="18">
        <v>6935</v>
      </c>
      <c r="J11" s="18">
        <v>9374</v>
      </c>
    </row>
    <row r="12" spans="2:10" x14ac:dyDescent="0.25">
      <c r="B12" s="17" t="s">
        <v>145</v>
      </c>
      <c r="C12" s="18">
        <v>2017</v>
      </c>
      <c r="D12" s="18">
        <v>1092</v>
      </c>
      <c r="E12" s="18">
        <v>3321</v>
      </c>
      <c r="F12" s="18">
        <v>3947</v>
      </c>
      <c r="G12" s="18">
        <v>5257</v>
      </c>
      <c r="H12" s="18">
        <v>5393</v>
      </c>
      <c r="I12" s="18">
        <v>1987</v>
      </c>
      <c r="J12" s="18">
        <v>2632</v>
      </c>
    </row>
    <row r="13" spans="2:10" x14ac:dyDescent="0.25">
      <c r="B13" s="57" t="s">
        <v>2315</v>
      </c>
      <c r="C13" s="18">
        <v>0</v>
      </c>
      <c r="D13" s="18">
        <v>0</v>
      </c>
      <c r="E13" s="18">
        <v>362</v>
      </c>
      <c r="F13" s="18">
        <v>214</v>
      </c>
      <c r="G13" s="18">
        <v>2158</v>
      </c>
      <c r="H13" s="18">
        <v>1958</v>
      </c>
      <c r="I13" s="18">
        <v>735</v>
      </c>
      <c r="J13" s="18">
        <v>487</v>
      </c>
    </row>
    <row r="14" spans="2:10" x14ac:dyDescent="0.25">
      <c r="B14" s="17" t="s">
        <v>146</v>
      </c>
      <c r="C14" s="18">
        <v>4202</v>
      </c>
      <c r="D14" s="18">
        <v>39632</v>
      </c>
      <c r="E14" s="18">
        <v>14486</v>
      </c>
      <c r="F14" s="18">
        <v>6837</v>
      </c>
      <c r="G14" s="18">
        <v>3114</v>
      </c>
      <c r="H14" s="18">
        <v>1673</v>
      </c>
      <c r="I14" s="18">
        <v>45344</v>
      </c>
      <c r="J14" s="18">
        <v>13050</v>
      </c>
    </row>
    <row r="15" spans="2:10" x14ac:dyDescent="0.25">
      <c r="B15" s="57" t="s">
        <v>2316</v>
      </c>
      <c r="C15" s="18">
        <v>0</v>
      </c>
      <c r="D15" s="18">
        <v>0</v>
      </c>
      <c r="E15" s="18">
        <v>7536</v>
      </c>
      <c r="F15" s="18">
        <v>3806</v>
      </c>
      <c r="G15" s="18">
        <v>1710</v>
      </c>
      <c r="H15" s="18">
        <v>1039</v>
      </c>
      <c r="I15" s="18">
        <v>19841</v>
      </c>
      <c r="J15" s="18">
        <v>2675</v>
      </c>
    </row>
    <row r="16" spans="2:10" x14ac:dyDescent="0.25">
      <c r="B16" s="17" t="s">
        <v>147</v>
      </c>
      <c r="C16" s="18">
        <v>884</v>
      </c>
      <c r="D16" s="18">
        <v>3587</v>
      </c>
      <c r="E16" s="18">
        <v>3450</v>
      </c>
      <c r="F16" s="18">
        <v>3476</v>
      </c>
      <c r="G16" s="18">
        <v>4014</v>
      </c>
      <c r="H16" s="18">
        <v>3909</v>
      </c>
      <c r="I16" s="18">
        <v>7277</v>
      </c>
      <c r="J16" s="18">
        <v>2647</v>
      </c>
    </row>
    <row r="17" spans="2:10" x14ac:dyDescent="0.25">
      <c r="B17" s="17" t="s">
        <v>148</v>
      </c>
      <c r="C17" s="18">
        <v>1977</v>
      </c>
      <c r="D17" s="18">
        <v>7561</v>
      </c>
      <c r="E17" s="18">
        <v>8397</v>
      </c>
      <c r="F17" s="18">
        <v>6455</v>
      </c>
      <c r="G17" s="18">
        <v>7974</v>
      </c>
      <c r="H17" s="18">
        <v>7443</v>
      </c>
      <c r="I17" s="18">
        <v>14164</v>
      </c>
      <c r="J17" s="18">
        <v>5384</v>
      </c>
    </row>
    <row r="18" spans="2:10" x14ac:dyDescent="0.25">
      <c r="B18" s="17" t="s">
        <v>149</v>
      </c>
      <c r="C18" s="18">
        <v>1330</v>
      </c>
      <c r="D18" s="18">
        <v>428</v>
      </c>
      <c r="E18" s="18">
        <v>578</v>
      </c>
      <c r="F18" s="18">
        <v>1147</v>
      </c>
      <c r="G18" s="18">
        <v>511</v>
      </c>
      <c r="H18" s="18">
        <v>906</v>
      </c>
      <c r="I18" s="18">
        <v>249</v>
      </c>
      <c r="J18" s="18">
        <v>965</v>
      </c>
    </row>
    <row r="19" spans="2:10" ht="15.6" x14ac:dyDescent="0.25">
      <c r="B19" s="25" t="s">
        <v>188</v>
      </c>
      <c r="C19" s="26">
        <v>61643</v>
      </c>
      <c r="D19" s="26">
        <v>55301</v>
      </c>
      <c r="E19" s="26">
        <v>105716</v>
      </c>
      <c r="F19" s="26">
        <v>125623</v>
      </c>
      <c r="G19" s="26">
        <v>153666</v>
      </c>
      <c r="H19" s="26">
        <v>162107</v>
      </c>
      <c r="I19" s="26">
        <v>103759</v>
      </c>
      <c r="J19" s="26">
        <v>87240</v>
      </c>
    </row>
    <row r="20" spans="2:10" x14ac:dyDescent="0.25">
      <c r="B20" s="64" t="s">
        <v>150</v>
      </c>
      <c r="C20" s="65"/>
      <c r="D20" s="65"/>
      <c r="E20" s="65"/>
      <c r="F20" s="65"/>
      <c r="G20" s="65"/>
      <c r="H20" s="65"/>
      <c r="I20" s="65"/>
      <c r="J20" s="65"/>
    </row>
    <row r="21" spans="2:10" x14ac:dyDescent="0.25">
      <c r="B21" s="17" t="s">
        <v>151</v>
      </c>
      <c r="C21" s="18">
        <v>5384</v>
      </c>
      <c r="D21" s="18">
        <v>308</v>
      </c>
      <c r="E21" s="18">
        <v>5496</v>
      </c>
      <c r="F21" s="18">
        <v>7173</v>
      </c>
      <c r="G21" s="18">
        <v>12070</v>
      </c>
      <c r="H21" s="18">
        <v>12061</v>
      </c>
      <c r="I21" s="18">
        <v>1360</v>
      </c>
      <c r="J21" s="18">
        <v>5659</v>
      </c>
    </row>
    <row r="22" spans="2:10" x14ac:dyDescent="0.25">
      <c r="B22" s="17" t="s">
        <v>152</v>
      </c>
      <c r="C22" s="18">
        <v>1155</v>
      </c>
      <c r="D22" s="18">
        <v>1728</v>
      </c>
      <c r="E22" s="18">
        <v>3948</v>
      </c>
      <c r="F22" s="18">
        <v>3983</v>
      </c>
      <c r="G22" s="18">
        <v>5120</v>
      </c>
      <c r="H22" s="18">
        <v>5602</v>
      </c>
      <c r="I22" s="18">
        <v>4044</v>
      </c>
      <c r="J22" s="18">
        <v>2520</v>
      </c>
    </row>
    <row r="23" spans="2:10" x14ac:dyDescent="0.25">
      <c r="B23" s="17" t="s">
        <v>153</v>
      </c>
      <c r="C23" s="18">
        <v>2987</v>
      </c>
      <c r="D23" s="18">
        <v>203</v>
      </c>
      <c r="E23" s="18">
        <v>4799</v>
      </c>
      <c r="F23" s="18">
        <v>5365</v>
      </c>
      <c r="G23" s="18">
        <v>12283</v>
      </c>
      <c r="H23" s="18">
        <v>10806</v>
      </c>
      <c r="I23" s="18">
        <v>1390</v>
      </c>
      <c r="J23" s="18">
        <v>4200</v>
      </c>
    </row>
    <row r="24" spans="2:10" x14ac:dyDescent="0.25">
      <c r="B24" s="17" t="s">
        <v>154</v>
      </c>
      <c r="C24" s="18">
        <v>2009</v>
      </c>
      <c r="D24" s="18">
        <v>2004</v>
      </c>
      <c r="E24" s="18">
        <v>3975</v>
      </c>
      <c r="F24" s="18">
        <v>3997</v>
      </c>
      <c r="G24" s="18">
        <v>3997</v>
      </c>
      <c r="H24" s="18">
        <v>4000</v>
      </c>
      <c r="I24" s="18">
        <v>3999</v>
      </c>
      <c r="J24" s="18">
        <v>2716</v>
      </c>
    </row>
    <row r="25" spans="2:10" x14ac:dyDescent="0.25">
      <c r="B25" s="17" t="s">
        <v>155</v>
      </c>
      <c r="C25" s="18">
        <v>2047</v>
      </c>
      <c r="D25" s="18">
        <v>4929</v>
      </c>
      <c r="E25" s="18">
        <v>2061</v>
      </c>
      <c r="F25" s="18">
        <v>1601</v>
      </c>
      <c r="G25" s="18">
        <v>2323</v>
      </c>
      <c r="H25" s="18">
        <v>3090</v>
      </c>
      <c r="I25" s="18">
        <v>3703</v>
      </c>
      <c r="J25" s="18">
        <v>2724</v>
      </c>
    </row>
    <row r="26" spans="2:10" x14ac:dyDescent="0.25">
      <c r="B26" s="25" t="s">
        <v>156</v>
      </c>
      <c r="C26" s="26">
        <v>13582</v>
      </c>
      <c r="D26" s="26">
        <v>9172</v>
      </c>
      <c r="E26" s="26">
        <v>20280</v>
      </c>
      <c r="F26" s="26">
        <v>22120</v>
      </c>
      <c r="G26" s="26">
        <v>35793</v>
      </c>
      <c r="H26" s="26">
        <v>35559</v>
      </c>
      <c r="I26" s="26">
        <v>14497</v>
      </c>
      <c r="J26" s="26">
        <v>17820</v>
      </c>
    </row>
    <row r="27" spans="2:10" x14ac:dyDescent="0.25">
      <c r="B27" s="64" t="s">
        <v>157</v>
      </c>
      <c r="C27" s="65"/>
      <c r="D27" s="65"/>
      <c r="E27" s="65"/>
      <c r="F27" s="65"/>
      <c r="G27" s="65"/>
      <c r="H27" s="65"/>
      <c r="I27" s="65"/>
      <c r="J27" s="65"/>
    </row>
    <row r="28" spans="2:10" ht="15.6" x14ac:dyDescent="0.25">
      <c r="B28" s="25" t="s">
        <v>189</v>
      </c>
      <c r="C28" s="26">
        <v>48288</v>
      </c>
      <c r="D28" s="26">
        <v>47041</v>
      </c>
      <c r="E28" s="26">
        <v>85605</v>
      </c>
      <c r="F28" s="26">
        <v>103588</v>
      </c>
      <c r="G28" s="26">
        <v>117962</v>
      </c>
      <c r="H28" s="26">
        <v>126660</v>
      </c>
      <c r="I28" s="26">
        <v>89454</v>
      </c>
      <c r="J28" s="26">
        <v>69701</v>
      </c>
    </row>
    <row r="29" spans="2:10" x14ac:dyDescent="0.25">
      <c r="B29" s="64" t="s">
        <v>159</v>
      </c>
      <c r="C29" s="65"/>
      <c r="D29" s="65"/>
      <c r="E29" s="65"/>
      <c r="F29" s="65"/>
      <c r="G29" s="65"/>
      <c r="H29" s="65"/>
      <c r="I29" s="65"/>
      <c r="J29" s="65"/>
    </row>
    <row r="30" spans="2:10" x14ac:dyDescent="0.25">
      <c r="B30" s="17" t="s">
        <v>160</v>
      </c>
      <c r="C30" s="18">
        <v>106780</v>
      </c>
      <c r="D30" s="18">
        <v>447619</v>
      </c>
      <c r="E30" s="18">
        <v>355673</v>
      </c>
      <c r="F30" s="18">
        <v>263249</v>
      </c>
      <c r="G30" s="18">
        <v>344414</v>
      </c>
      <c r="H30" s="18">
        <v>326353</v>
      </c>
      <c r="I30" s="18">
        <v>751271</v>
      </c>
      <c r="J30" s="18">
        <v>273767</v>
      </c>
    </row>
    <row r="31" spans="2:10" x14ac:dyDescent="0.25">
      <c r="B31" s="17" t="s">
        <v>161</v>
      </c>
      <c r="C31" s="18">
        <v>2930</v>
      </c>
      <c r="D31" s="18">
        <v>5431</v>
      </c>
      <c r="E31" s="18">
        <v>9173</v>
      </c>
      <c r="F31" s="18">
        <v>5261</v>
      </c>
      <c r="G31" s="18">
        <v>11215</v>
      </c>
      <c r="H31" s="18">
        <v>8089</v>
      </c>
      <c r="I31" s="18">
        <v>13061</v>
      </c>
      <c r="J31" s="18">
        <v>5781</v>
      </c>
    </row>
    <row r="32" spans="2:10" x14ac:dyDescent="0.25">
      <c r="B32" s="17" t="s">
        <v>162</v>
      </c>
      <c r="C32" s="18">
        <v>87590</v>
      </c>
      <c r="D32" s="18">
        <v>256832</v>
      </c>
      <c r="E32" s="18">
        <v>349137</v>
      </c>
      <c r="F32" s="18">
        <v>302537</v>
      </c>
      <c r="G32" s="18">
        <v>407757</v>
      </c>
      <c r="H32" s="18">
        <v>404457</v>
      </c>
      <c r="I32" s="18">
        <v>547740</v>
      </c>
      <c r="J32" s="18">
        <v>232986</v>
      </c>
    </row>
    <row r="33" spans="2:10" x14ac:dyDescent="0.25">
      <c r="B33" s="17" t="s">
        <v>163</v>
      </c>
      <c r="C33" s="18">
        <v>5575</v>
      </c>
      <c r="D33" s="18">
        <v>7324</v>
      </c>
      <c r="E33" s="18">
        <v>16804</v>
      </c>
      <c r="F33" s="18">
        <v>9747</v>
      </c>
      <c r="G33" s="18">
        <v>28870</v>
      </c>
      <c r="H33" s="18">
        <v>26137</v>
      </c>
      <c r="I33" s="18">
        <v>15784</v>
      </c>
      <c r="J33" s="18">
        <v>11477</v>
      </c>
    </row>
    <row r="34" spans="2:10" x14ac:dyDescent="0.25">
      <c r="B34" s="17" t="s">
        <v>164</v>
      </c>
      <c r="C34" s="18">
        <v>5119</v>
      </c>
      <c r="D34" s="18">
        <v>9687</v>
      </c>
      <c r="E34" s="18">
        <v>17555</v>
      </c>
      <c r="F34" s="18">
        <v>12680</v>
      </c>
      <c r="G34" s="18">
        <v>16617</v>
      </c>
      <c r="H34" s="18">
        <v>13778</v>
      </c>
      <c r="I34" s="18">
        <v>20021</v>
      </c>
      <c r="J34" s="18">
        <v>9717</v>
      </c>
    </row>
    <row r="35" spans="2:10" ht="15.6" x14ac:dyDescent="0.25">
      <c r="B35" s="25" t="s">
        <v>190</v>
      </c>
      <c r="C35" s="26">
        <v>208012</v>
      </c>
      <c r="D35" s="26">
        <v>726919</v>
      </c>
      <c r="E35" s="26">
        <v>748349</v>
      </c>
      <c r="F35" s="26">
        <v>593513</v>
      </c>
      <c r="G35" s="26">
        <v>808904</v>
      </c>
      <c r="H35" s="26">
        <v>778852</v>
      </c>
      <c r="I35" s="26">
        <v>1347878</v>
      </c>
      <c r="J35" s="26">
        <v>533749</v>
      </c>
    </row>
    <row r="36" spans="2:10" x14ac:dyDescent="0.25">
      <c r="B36" s="64" t="s">
        <v>166</v>
      </c>
      <c r="C36" s="65"/>
      <c r="D36" s="65"/>
      <c r="E36" s="65"/>
      <c r="F36" s="65"/>
      <c r="G36" s="65"/>
      <c r="H36" s="65"/>
      <c r="I36" s="65"/>
      <c r="J36" s="65"/>
    </row>
    <row r="37" spans="2:10" x14ac:dyDescent="0.25">
      <c r="B37" s="25" t="s">
        <v>166</v>
      </c>
      <c r="C37" s="26">
        <v>95525</v>
      </c>
      <c r="D37" s="26">
        <v>143691</v>
      </c>
      <c r="E37" s="26">
        <v>325169</v>
      </c>
      <c r="F37" s="26">
        <v>335215</v>
      </c>
      <c r="G37" s="26">
        <v>424716</v>
      </c>
      <c r="H37" s="26">
        <v>480831</v>
      </c>
      <c r="I37" s="26">
        <v>341282</v>
      </c>
      <c r="J37" s="26">
        <v>211610</v>
      </c>
    </row>
    <row r="38" spans="2:10" x14ac:dyDescent="0.25">
      <c r="B38" s="64" t="s">
        <v>167</v>
      </c>
      <c r="C38" s="65"/>
      <c r="D38" s="65"/>
      <c r="E38" s="65"/>
      <c r="F38" s="65"/>
      <c r="G38" s="65"/>
      <c r="H38" s="65"/>
      <c r="I38" s="65"/>
      <c r="J38" s="65"/>
    </row>
    <row r="39" spans="2:10" ht="15.6" x14ac:dyDescent="0.25">
      <c r="B39" s="23" t="s">
        <v>191</v>
      </c>
      <c r="C39" s="24">
        <v>121704</v>
      </c>
      <c r="D39" s="24">
        <v>585853</v>
      </c>
      <c r="E39" s="24">
        <v>442027</v>
      </c>
      <c r="F39" s="24">
        <v>290476</v>
      </c>
      <c r="G39" s="24">
        <v>409223</v>
      </c>
      <c r="H39" s="24">
        <v>343282</v>
      </c>
      <c r="I39" s="24">
        <v>1010665</v>
      </c>
      <c r="J39" s="24">
        <v>336447</v>
      </c>
    </row>
    <row r="41" spans="2:10" x14ac:dyDescent="0.25">
      <c r="B41" s="61" t="s">
        <v>203</v>
      </c>
      <c r="C41" s="62"/>
      <c r="D41" s="62"/>
      <c r="E41" s="62"/>
      <c r="F41" s="62"/>
      <c r="G41" s="62"/>
      <c r="H41" s="62"/>
      <c r="I41" s="62"/>
      <c r="J41" s="62"/>
    </row>
    <row r="42" spans="2:10" ht="13.2" customHeight="1" x14ac:dyDescent="0.25">
      <c r="B42" s="61" t="s">
        <v>204</v>
      </c>
      <c r="C42" s="62"/>
      <c r="D42" s="62"/>
      <c r="E42" s="62"/>
      <c r="F42" s="62"/>
      <c r="G42" s="62"/>
      <c r="H42" s="62"/>
      <c r="I42" s="62"/>
      <c r="J42" s="62"/>
    </row>
    <row r="43" spans="2:10" x14ac:dyDescent="0.25">
      <c r="B43" s="67" t="s">
        <v>192</v>
      </c>
      <c r="C43" s="62"/>
      <c r="D43" s="62"/>
      <c r="E43" s="62"/>
      <c r="F43" s="62"/>
      <c r="G43" s="62"/>
      <c r="H43" s="62"/>
      <c r="I43" s="62"/>
      <c r="J43" s="62"/>
    </row>
    <row r="44" spans="2:10" ht="44.55" customHeight="1" x14ac:dyDescent="0.25">
      <c r="B44" s="61" t="s">
        <v>2323</v>
      </c>
      <c r="C44" s="62"/>
      <c r="D44" s="62"/>
      <c r="E44" s="62"/>
      <c r="F44" s="62"/>
      <c r="G44" s="62"/>
      <c r="H44" s="62"/>
      <c r="I44" s="62"/>
      <c r="J44" s="62"/>
    </row>
  </sheetData>
  <mergeCells count="20">
    <mergeCell ref="B4:B6"/>
    <mergeCell ref="C4:D4"/>
    <mergeCell ref="E4:I4"/>
    <mergeCell ref="J4:J6"/>
    <mergeCell ref="C5:C6"/>
    <mergeCell ref="D5:D6"/>
    <mergeCell ref="E5:F5"/>
    <mergeCell ref="G5:H5"/>
    <mergeCell ref="I5:I6"/>
    <mergeCell ref="B7:J7"/>
    <mergeCell ref="B9:J9"/>
    <mergeCell ref="B20:J20"/>
    <mergeCell ref="B27:J27"/>
    <mergeCell ref="B29:J29"/>
    <mergeCell ref="B44:J44"/>
    <mergeCell ref="B36:J36"/>
    <mergeCell ref="B38:J38"/>
    <mergeCell ref="B41:J41"/>
    <mergeCell ref="B42:J42"/>
    <mergeCell ref="B43:J43"/>
  </mergeCells>
  <pageMargins left="0.70866141732283472" right="0.70866141732283472" top="0.74803149606299213" bottom="0.74803149606299213" header="0.31496062992125984" footer="0.31496062992125984"/>
  <pageSetup paperSize="9"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E562"/>
    <pageSetUpPr fitToPage="1"/>
  </sheetPr>
  <dimension ref="B1:L20"/>
  <sheetViews>
    <sheetView showGridLines="0" zoomScaleNormal="100" workbookViewId="0">
      <selection activeCell="B4" sqref="B4:B5"/>
    </sheetView>
  </sheetViews>
  <sheetFormatPr baseColWidth="10" defaultRowHeight="13.2" x14ac:dyDescent="0.25"/>
  <cols>
    <col min="1" max="1" width="2.5546875" customWidth="1"/>
    <col min="2" max="2" width="17.77734375" customWidth="1"/>
    <col min="3" max="12" width="12.21875" customWidth="1"/>
  </cols>
  <sheetData>
    <row r="1" spans="2:12" ht="17.399999999999999" x14ac:dyDescent="0.3">
      <c r="B1" s="3" t="s">
        <v>19</v>
      </c>
    </row>
    <row r="4" spans="2:12" ht="21" customHeight="1" x14ac:dyDescent="0.25">
      <c r="B4" s="66" t="s">
        <v>100</v>
      </c>
      <c r="C4" s="63" t="s">
        <v>136</v>
      </c>
      <c r="D4" s="63" t="s">
        <v>136</v>
      </c>
      <c r="E4" s="63" t="s">
        <v>194</v>
      </c>
      <c r="F4" s="63" t="s">
        <v>194</v>
      </c>
      <c r="G4" s="63" t="s">
        <v>205</v>
      </c>
      <c r="H4" s="63" t="s">
        <v>205</v>
      </c>
      <c r="I4" s="63" t="s">
        <v>206</v>
      </c>
      <c r="J4" s="63" t="s">
        <v>206</v>
      </c>
      <c r="K4" s="63" t="s">
        <v>207</v>
      </c>
      <c r="L4" s="63" t="s">
        <v>207</v>
      </c>
    </row>
    <row r="5" spans="2:12" ht="42" customHeight="1" x14ac:dyDescent="0.25">
      <c r="B5" s="66" t="s">
        <v>100</v>
      </c>
      <c r="C5" s="16" t="s">
        <v>101</v>
      </c>
      <c r="D5" s="16" t="s">
        <v>208</v>
      </c>
      <c r="E5" s="16" t="s">
        <v>101</v>
      </c>
      <c r="F5" s="16" t="s">
        <v>208</v>
      </c>
      <c r="G5" s="16" t="s">
        <v>101</v>
      </c>
      <c r="H5" s="16" t="s">
        <v>208</v>
      </c>
      <c r="I5" s="16" t="s">
        <v>101</v>
      </c>
      <c r="J5" s="16" t="s">
        <v>208</v>
      </c>
      <c r="K5" s="16" t="s">
        <v>101</v>
      </c>
      <c r="L5" s="16" t="s">
        <v>208</v>
      </c>
    </row>
    <row r="6" spans="2:12" x14ac:dyDescent="0.25">
      <c r="B6" s="17">
        <v>0</v>
      </c>
      <c r="C6" s="18">
        <v>12363.2</v>
      </c>
      <c r="D6" s="18">
        <v>0</v>
      </c>
      <c r="E6" s="18">
        <v>1049.0999999999999</v>
      </c>
      <c r="F6" s="18">
        <v>0</v>
      </c>
      <c r="G6" s="18">
        <v>1558.1</v>
      </c>
      <c r="H6" s="18">
        <v>0</v>
      </c>
      <c r="I6" s="18">
        <v>1903.5</v>
      </c>
      <c r="J6" s="18">
        <v>0</v>
      </c>
      <c r="K6" s="18">
        <v>346</v>
      </c>
      <c r="L6" s="18">
        <v>0</v>
      </c>
    </row>
    <row r="7" spans="2:12" x14ac:dyDescent="0.25">
      <c r="B7" s="17" t="s">
        <v>109</v>
      </c>
      <c r="C7" s="18">
        <v>16837.900000000001</v>
      </c>
      <c r="D7" s="18">
        <v>84010.945999999996</v>
      </c>
      <c r="E7" s="18">
        <v>666.6</v>
      </c>
      <c r="F7" s="18">
        <v>3602.0729999999999</v>
      </c>
      <c r="G7" s="18">
        <v>693.9</v>
      </c>
      <c r="H7" s="18">
        <v>3697.73</v>
      </c>
      <c r="I7" s="18">
        <v>1720.5</v>
      </c>
      <c r="J7" s="18">
        <v>9460.9809999999998</v>
      </c>
      <c r="K7" s="18">
        <v>292.60000000000002</v>
      </c>
      <c r="L7" s="18">
        <v>1560.69</v>
      </c>
    </row>
    <row r="8" spans="2:12" x14ac:dyDescent="0.25">
      <c r="B8" s="17" t="s">
        <v>110</v>
      </c>
      <c r="C8" s="18">
        <v>13763.3</v>
      </c>
      <c r="D8" s="18">
        <v>207696.935</v>
      </c>
      <c r="E8" s="18">
        <v>1257.5</v>
      </c>
      <c r="F8" s="18">
        <v>19281.561000000002</v>
      </c>
      <c r="G8" s="18">
        <v>1418.7</v>
      </c>
      <c r="H8" s="18">
        <v>22189.657999999999</v>
      </c>
      <c r="I8" s="18">
        <v>3696.3</v>
      </c>
      <c r="J8" s="18">
        <v>58965.728000000003</v>
      </c>
      <c r="K8" s="18">
        <v>630.29999999999995</v>
      </c>
      <c r="L8" s="18">
        <v>9851.9969999999994</v>
      </c>
    </row>
    <row r="9" spans="2:12" x14ac:dyDescent="0.25">
      <c r="B9" s="17" t="s">
        <v>111</v>
      </c>
      <c r="C9" s="18">
        <v>13999.7</v>
      </c>
      <c r="D9" s="18">
        <v>350286.44400000002</v>
      </c>
      <c r="E9" s="18">
        <v>2011.4</v>
      </c>
      <c r="F9" s="18">
        <v>50972.453000000001</v>
      </c>
      <c r="G9" s="18">
        <v>4253.3999999999996</v>
      </c>
      <c r="H9" s="18">
        <v>108637.1</v>
      </c>
      <c r="I9" s="18">
        <v>7041.1</v>
      </c>
      <c r="J9" s="18">
        <v>175287.63699999999</v>
      </c>
      <c r="K9" s="18">
        <v>898.7</v>
      </c>
      <c r="L9" s="18">
        <v>22658.417000000001</v>
      </c>
    </row>
    <row r="10" spans="2:12" x14ac:dyDescent="0.25">
      <c r="B10" s="17" t="s">
        <v>112</v>
      </c>
      <c r="C10" s="18">
        <v>41533.9</v>
      </c>
      <c r="D10" s="18">
        <v>1701376.8219999999</v>
      </c>
      <c r="E10" s="18">
        <v>11143.2</v>
      </c>
      <c r="F10" s="18">
        <v>466590.83100000001</v>
      </c>
      <c r="G10" s="18">
        <v>9526.2999999999993</v>
      </c>
      <c r="H10" s="18">
        <v>377890.14</v>
      </c>
      <c r="I10" s="18">
        <v>16804.900000000001</v>
      </c>
      <c r="J10" s="18">
        <v>677973.48800000001</v>
      </c>
      <c r="K10" s="18">
        <v>2648.6</v>
      </c>
      <c r="L10" s="18">
        <v>107711.015</v>
      </c>
    </row>
    <row r="11" spans="2:12" x14ac:dyDescent="0.25">
      <c r="B11" s="17" t="s">
        <v>113</v>
      </c>
      <c r="C11" s="18">
        <v>41522.5</v>
      </c>
      <c r="D11" s="18">
        <v>2507483.7030000002</v>
      </c>
      <c r="E11" s="18">
        <v>29069.4</v>
      </c>
      <c r="F11" s="18">
        <v>1850210.7239999999</v>
      </c>
      <c r="G11" s="18">
        <v>6808.6</v>
      </c>
      <c r="H11" s="18">
        <v>412750.45699999999</v>
      </c>
      <c r="I11" s="18">
        <v>16432.599999999999</v>
      </c>
      <c r="J11" s="18">
        <v>1002620.838</v>
      </c>
      <c r="K11" s="18">
        <v>2672.6</v>
      </c>
      <c r="L11" s="18">
        <v>162263.02299999999</v>
      </c>
    </row>
    <row r="12" spans="2:12" x14ac:dyDescent="0.25">
      <c r="B12" s="17" t="s">
        <v>114</v>
      </c>
      <c r="C12" s="18">
        <v>12944.5</v>
      </c>
      <c r="D12" s="18">
        <v>1102706.52</v>
      </c>
      <c r="E12" s="18">
        <v>35825.599999999999</v>
      </c>
      <c r="F12" s="18">
        <v>3125601.6090000002</v>
      </c>
      <c r="G12" s="18">
        <v>2559.1</v>
      </c>
      <c r="H12" s="18">
        <v>219238.848</v>
      </c>
      <c r="I12" s="18">
        <v>6838.4</v>
      </c>
      <c r="J12" s="18">
        <v>585171.31900000002</v>
      </c>
      <c r="K12" s="18">
        <v>1083.8</v>
      </c>
      <c r="L12" s="18">
        <v>92567.737999999998</v>
      </c>
    </row>
    <row r="13" spans="2:12" x14ac:dyDescent="0.25">
      <c r="B13" s="17" t="s">
        <v>115</v>
      </c>
      <c r="C13" s="18">
        <v>5995.7</v>
      </c>
      <c r="D13" s="18">
        <v>702152.79099999997</v>
      </c>
      <c r="E13" s="18">
        <v>39909.699999999997</v>
      </c>
      <c r="F13" s="18">
        <v>4798769.5470000003</v>
      </c>
      <c r="G13" s="18">
        <v>1294.4000000000001</v>
      </c>
      <c r="H13" s="18">
        <v>152919.804</v>
      </c>
      <c r="I13" s="18">
        <v>3767.1</v>
      </c>
      <c r="J13" s="18">
        <v>444209.44900000002</v>
      </c>
      <c r="K13" s="18">
        <v>603.6</v>
      </c>
      <c r="L13" s="18">
        <v>71440.207999999999</v>
      </c>
    </row>
    <row r="14" spans="2:12" x14ac:dyDescent="0.25">
      <c r="B14" s="17" t="s">
        <v>116</v>
      </c>
      <c r="C14" s="18">
        <v>1516.2</v>
      </c>
      <c r="D14" s="18">
        <v>276986.24400000001</v>
      </c>
      <c r="E14" s="18">
        <v>17194.599999999999</v>
      </c>
      <c r="F14" s="18">
        <v>3159202.827</v>
      </c>
      <c r="G14" s="18">
        <v>389.1</v>
      </c>
      <c r="H14" s="18">
        <v>71595.228000000003</v>
      </c>
      <c r="I14" s="18">
        <v>1091.8</v>
      </c>
      <c r="J14" s="18">
        <v>199620.92800000001</v>
      </c>
      <c r="K14" s="18">
        <v>202.9</v>
      </c>
      <c r="L14" s="18">
        <v>36950.332000000002</v>
      </c>
    </row>
    <row r="15" spans="2:12" x14ac:dyDescent="0.25">
      <c r="B15" s="17" t="s">
        <v>117</v>
      </c>
      <c r="C15" s="18">
        <v>337</v>
      </c>
      <c r="D15" s="18">
        <v>106378.90399999999</v>
      </c>
      <c r="E15" s="18">
        <v>4255.1000000000004</v>
      </c>
      <c r="F15" s="18">
        <v>1379377.5460000001</v>
      </c>
      <c r="G15" s="18">
        <v>130.6</v>
      </c>
      <c r="H15" s="18">
        <v>43044.23</v>
      </c>
      <c r="I15" s="18">
        <v>293.39999999999998</v>
      </c>
      <c r="J15" s="18">
        <v>95232.561000000002</v>
      </c>
      <c r="K15" s="18">
        <v>72.400000000000006</v>
      </c>
      <c r="L15" s="18">
        <v>22948.547999999999</v>
      </c>
    </row>
    <row r="16" spans="2:12" x14ac:dyDescent="0.25">
      <c r="B16" s="17" t="s">
        <v>118</v>
      </c>
      <c r="C16" s="18">
        <v>54.1</v>
      </c>
      <c r="D16" s="18">
        <v>35322.733999999997</v>
      </c>
      <c r="E16" s="18">
        <v>665.7</v>
      </c>
      <c r="F16" s="18">
        <v>435129.04499999998</v>
      </c>
      <c r="G16" s="18">
        <v>21.4</v>
      </c>
      <c r="H16" s="18">
        <v>13754.656000000001</v>
      </c>
      <c r="I16" s="18">
        <v>69.2</v>
      </c>
      <c r="J16" s="18">
        <v>45704.925000000003</v>
      </c>
      <c r="K16" s="18">
        <v>10.1</v>
      </c>
      <c r="L16" s="18">
        <v>6374.6930000000002</v>
      </c>
    </row>
    <row r="17" spans="2:12" x14ac:dyDescent="0.25">
      <c r="B17" s="17" t="s">
        <v>119</v>
      </c>
      <c r="C17" s="18">
        <v>20.6</v>
      </c>
      <c r="D17" s="18">
        <v>41006.000999999997</v>
      </c>
      <c r="E17" s="18">
        <v>165.6</v>
      </c>
      <c r="F17" s="18">
        <v>297848.72200000001</v>
      </c>
      <c r="G17" s="18">
        <v>7.8</v>
      </c>
      <c r="H17" s="18">
        <v>23186.612000000001</v>
      </c>
      <c r="I17" s="18">
        <v>14.2</v>
      </c>
      <c r="J17" s="18">
        <v>23186.251</v>
      </c>
      <c r="K17" s="18">
        <v>4.5999999999999996</v>
      </c>
      <c r="L17" s="18">
        <v>10242.019</v>
      </c>
    </row>
    <row r="18" spans="2:12" x14ac:dyDescent="0.25">
      <c r="B18" s="23" t="s">
        <v>120</v>
      </c>
      <c r="C18" s="24">
        <v>160888.6</v>
      </c>
      <c r="D18" s="24">
        <v>7115408.0439999998</v>
      </c>
      <c r="E18" s="24">
        <v>143213.5</v>
      </c>
      <c r="F18" s="24">
        <v>15586586.937999999</v>
      </c>
      <c r="G18" s="24">
        <v>28661.4</v>
      </c>
      <c r="H18" s="24">
        <v>1448904.463</v>
      </c>
      <c r="I18" s="24">
        <v>59673</v>
      </c>
      <c r="J18" s="24">
        <v>3317434.105</v>
      </c>
      <c r="K18" s="24">
        <v>9466.2000000000007</v>
      </c>
      <c r="L18" s="24">
        <v>544568.68000000005</v>
      </c>
    </row>
    <row r="20" spans="2:12" x14ac:dyDescent="0.25">
      <c r="B20" s="61" t="s">
        <v>54</v>
      </c>
      <c r="C20" s="62"/>
      <c r="D20" s="62"/>
      <c r="E20" s="62"/>
      <c r="F20" s="62"/>
      <c r="G20" s="62"/>
      <c r="H20" s="62"/>
      <c r="I20" s="62"/>
      <c r="J20" s="62"/>
      <c r="K20" s="62"/>
      <c r="L20" s="62"/>
    </row>
  </sheetData>
  <mergeCells count="7">
    <mergeCell ref="K4:L4"/>
    <mergeCell ref="B20:L20"/>
    <mergeCell ref="B4:B5"/>
    <mergeCell ref="C4:D4"/>
    <mergeCell ref="E4:F4"/>
    <mergeCell ref="G4:H4"/>
    <mergeCell ref="I4:J4"/>
  </mergeCells>
  <pageMargins left="0.7" right="0.7" top="0.75" bottom="0.75" header="0.3" footer="0.3"/>
  <pageSetup paperSize="9" scale="98"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E562"/>
    <pageSetUpPr fitToPage="1"/>
  </sheetPr>
  <dimension ref="B1:L19"/>
  <sheetViews>
    <sheetView showGridLines="0" workbookViewId="0">
      <selection activeCell="B1" sqref="B1:B1048576"/>
    </sheetView>
  </sheetViews>
  <sheetFormatPr baseColWidth="10" defaultRowHeight="13.2" x14ac:dyDescent="0.25"/>
  <cols>
    <col min="1" max="1" width="2.5546875" customWidth="1"/>
    <col min="2" max="2" width="16.77734375" customWidth="1"/>
    <col min="3" max="12" width="12.21875" customWidth="1"/>
  </cols>
  <sheetData>
    <row r="1" spans="2:12" ht="17.399999999999999" x14ac:dyDescent="0.3">
      <c r="B1" s="3" t="s">
        <v>20</v>
      </c>
    </row>
    <row r="4" spans="2:12" ht="21" customHeight="1" x14ac:dyDescent="0.25">
      <c r="B4" s="66" t="s">
        <v>123</v>
      </c>
      <c r="C4" s="63" t="s">
        <v>136</v>
      </c>
      <c r="D4" s="63" t="s">
        <v>136</v>
      </c>
      <c r="E4" s="63" t="s">
        <v>194</v>
      </c>
      <c r="F4" s="63" t="s">
        <v>194</v>
      </c>
      <c r="G4" s="63" t="s">
        <v>205</v>
      </c>
      <c r="H4" s="63" t="s">
        <v>205</v>
      </c>
      <c r="I4" s="63" t="s">
        <v>206</v>
      </c>
      <c r="J4" s="63" t="s">
        <v>206</v>
      </c>
      <c r="K4" s="63" t="s">
        <v>207</v>
      </c>
      <c r="L4" s="63" t="s">
        <v>207</v>
      </c>
    </row>
    <row r="5" spans="2:12" ht="42" customHeight="1" x14ac:dyDescent="0.25">
      <c r="B5" s="66" t="s">
        <v>123</v>
      </c>
      <c r="C5" s="16" t="s">
        <v>101</v>
      </c>
      <c r="D5" s="16" t="s">
        <v>209</v>
      </c>
      <c r="E5" s="16" t="s">
        <v>101</v>
      </c>
      <c r="F5" s="16" t="s">
        <v>209</v>
      </c>
      <c r="G5" s="16" t="s">
        <v>101</v>
      </c>
      <c r="H5" s="16" t="s">
        <v>209</v>
      </c>
      <c r="I5" s="16" t="s">
        <v>101</v>
      </c>
      <c r="J5" s="16" t="s">
        <v>209</v>
      </c>
      <c r="K5" s="16" t="s">
        <v>101</v>
      </c>
      <c r="L5" s="16" t="s">
        <v>209</v>
      </c>
    </row>
    <row r="6" spans="2:12" x14ac:dyDescent="0.25">
      <c r="B6" s="17">
        <v>0</v>
      </c>
      <c r="C6" s="18">
        <v>27035.599999999999</v>
      </c>
      <c r="D6" s="18">
        <v>0</v>
      </c>
      <c r="E6" s="18">
        <v>30720.799999999999</v>
      </c>
      <c r="F6" s="18">
        <v>0</v>
      </c>
      <c r="G6" s="18">
        <v>1447.9</v>
      </c>
      <c r="H6" s="18">
        <v>0</v>
      </c>
      <c r="I6" s="18">
        <v>12854.6</v>
      </c>
      <c r="J6" s="18">
        <v>0</v>
      </c>
      <c r="K6" s="18">
        <v>2728.9</v>
      </c>
      <c r="L6" s="18">
        <v>0</v>
      </c>
    </row>
    <row r="7" spans="2:12" x14ac:dyDescent="0.25">
      <c r="B7" s="17" t="s">
        <v>124</v>
      </c>
      <c r="C7" s="18">
        <v>60246.400000000001</v>
      </c>
      <c r="D7" s="18">
        <v>532971.67500000005</v>
      </c>
      <c r="E7" s="18">
        <v>15366.3</v>
      </c>
      <c r="F7" s="18">
        <v>144277.054</v>
      </c>
      <c r="G7" s="18">
        <v>3439</v>
      </c>
      <c r="H7" s="18">
        <v>28831.26</v>
      </c>
      <c r="I7" s="18">
        <v>14466.7</v>
      </c>
      <c r="J7" s="18">
        <v>117805.893</v>
      </c>
      <c r="K7" s="18">
        <v>2546.9</v>
      </c>
      <c r="L7" s="18">
        <v>18111.337</v>
      </c>
    </row>
    <row r="8" spans="2:12" x14ac:dyDescent="0.25">
      <c r="B8" s="17" t="s">
        <v>125</v>
      </c>
      <c r="C8" s="18">
        <v>20404</v>
      </c>
      <c r="D8" s="18">
        <v>735037.86399999994</v>
      </c>
      <c r="E8" s="18">
        <v>7513</v>
      </c>
      <c r="F8" s="18">
        <v>277678.20500000002</v>
      </c>
      <c r="G8" s="18">
        <v>1580.6</v>
      </c>
      <c r="H8" s="18">
        <v>57827.877</v>
      </c>
      <c r="I8" s="18">
        <v>4865.6000000000004</v>
      </c>
      <c r="J8" s="18">
        <v>177769.769</v>
      </c>
      <c r="K8" s="18">
        <v>737.2</v>
      </c>
      <c r="L8" s="18">
        <v>26964.78</v>
      </c>
    </row>
    <row r="9" spans="2:12" x14ac:dyDescent="0.25">
      <c r="B9" s="17" t="s">
        <v>126</v>
      </c>
      <c r="C9" s="18">
        <v>19114.099999999999</v>
      </c>
      <c r="D9" s="18">
        <v>1364689.9850000001</v>
      </c>
      <c r="E9" s="18">
        <v>11174.7</v>
      </c>
      <c r="F9" s="18">
        <v>822109.46</v>
      </c>
      <c r="G9" s="18">
        <v>2333.8000000000002</v>
      </c>
      <c r="H9" s="18">
        <v>172571.32199999999</v>
      </c>
      <c r="I9" s="18">
        <v>6134.3</v>
      </c>
      <c r="J9" s="18">
        <v>449911.52899999998</v>
      </c>
      <c r="K9" s="18">
        <v>887.8</v>
      </c>
      <c r="L9" s="18">
        <v>63297.834000000003</v>
      </c>
    </row>
    <row r="10" spans="2:12" x14ac:dyDescent="0.25">
      <c r="B10" s="17" t="s">
        <v>127</v>
      </c>
      <c r="C10" s="18">
        <v>16732.2</v>
      </c>
      <c r="D10" s="18">
        <v>2636408.5060000001</v>
      </c>
      <c r="E10" s="18">
        <v>20933.3</v>
      </c>
      <c r="F10" s="18">
        <v>3508398.861</v>
      </c>
      <c r="G10" s="18">
        <v>4515</v>
      </c>
      <c r="H10" s="18">
        <v>770088.52300000004</v>
      </c>
      <c r="I10" s="18">
        <v>8897.4</v>
      </c>
      <c r="J10" s="18">
        <v>1458161.166</v>
      </c>
      <c r="K10" s="18">
        <v>1097.5999999999999</v>
      </c>
      <c r="L10" s="18">
        <v>177756.38500000001</v>
      </c>
    </row>
    <row r="11" spans="2:12" x14ac:dyDescent="0.25">
      <c r="B11" s="17" t="s">
        <v>128</v>
      </c>
      <c r="C11" s="18">
        <v>8325.2000000000007</v>
      </c>
      <c r="D11" s="18">
        <v>2948920.341</v>
      </c>
      <c r="E11" s="18">
        <v>19446.400000000001</v>
      </c>
      <c r="F11" s="18">
        <v>7049687.5149999997</v>
      </c>
      <c r="G11" s="18">
        <v>5417.5</v>
      </c>
      <c r="H11" s="18">
        <v>1994094.871</v>
      </c>
      <c r="I11" s="18">
        <v>6007.9</v>
      </c>
      <c r="J11" s="18">
        <v>2135696.1979999999</v>
      </c>
      <c r="K11" s="18">
        <v>719.9</v>
      </c>
      <c r="L11" s="18">
        <v>254694.228</v>
      </c>
    </row>
    <row r="12" spans="2:12" x14ac:dyDescent="0.25">
      <c r="B12" s="17" t="s">
        <v>129</v>
      </c>
      <c r="C12" s="18">
        <v>3509.5</v>
      </c>
      <c r="D12" s="18">
        <v>2135880.79</v>
      </c>
      <c r="E12" s="18">
        <v>11678.1</v>
      </c>
      <c r="F12" s="18">
        <v>7172781.3669999996</v>
      </c>
      <c r="G12" s="18">
        <v>3471.2</v>
      </c>
      <c r="H12" s="18">
        <v>2125960.5150000001</v>
      </c>
      <c r="I12" s="18">
        <v>2656.5</v>
      </c>
      <c r="J12" s="18">
        <v>1624451.389</v>
      </c>
      <c r="K12" s="18">
        <v>288.2</v>
      </c>
      <c r="L12" s="18">
        <v>173420.83300000001</v>
      </c>
    </row>
    <row r="13" spans="2:12" x14ac:dyDescent="0.25">
      <c r="B13" s="17" t="s">
        <v>130</v>
      </c>
      <c r="C13" s="18">
        <v>1840.3</v>
      </c>
      <c r="D13" s="18">
        <v>1587405.1240000001</v>
      </c>
      <c r="E13" s="18">
        <v>7421.4</v>
      </c>
      <c r="F13" s="18">
        <v>6420592.6179999998</v>
      </c>
      <c r="G13" s="18">
        <v>2113.3000000000002</v>
      </c>
      <c r="H13" s="18">
        <v>1824257.8529999999</v>
      </c>
      <c r="I13" s="18">
        <v>1348.8</v>
      </c>
      <c r="J13" s="18">
        <v>1156766.5530000001</v>
      </c>
      <c r="K13" s="18">
        <v>152</v>
      </c>
      <c r="L13" s="18">
        <v>130944.315</v>
      </c>
    </row>
    <row r="14" spans="2:12" x14ac:dyDescent="0.25">
      <c r="B14" s="17" t="s">
        <v>131</v>
      </c>
      <c r="C14" s="18">
        <v>3460.2</v>
      </c>
      <c r="D14" s="18">
        <v>6122349.4740000004</v>
      </c>
      <c r="E14" s="18">
        <v>17232.8</v>
      </c>
      <c r="F14" s="18">
        <v>32456136.511</v>
      </c>
      <c r="G14" s="18">
        <v>4040.2</v>
      </c>
      <c r="H14" s="18">
        <v>7238945.5020000003</v>
      </c>
      <c r="I14" s="18">
        <v>2234.1999999999998</v>
      </c>
      <c r="J14" s="18">
        <v>4051856.6060000001</v>
      </c>
      <c r="K14" s="18">
        <v>275</v>
      </c>
      <c r="L14" s="18">
        <v>520286.804</v>
      </c>
    </row>
    <row r="15" spans="2:12" x14ac:dyDescent="0.25">
      <c r="B15" s="17" t="s">
        <v>132</v>
      </c>
      <c r="C15" s="18">
        <v>159.69999999999999</v>
      </c>
      <c r="D15" s="18">
        <v>1075627.3149999999</v>
      </c>
      <c r="E15" s="18">
        <v>1136.4000000000001</v>
      </c>
      <c r="F15" s="18">
        <v>7773718.6210000003</v>
      </c>
      <c r="G15" s="18">
        <v>221.1</v>
      </c>
      <c r="H15" s="18">
        <v>1463209.4990000001</v>
      </c>
      <c r="I15" s="18">
        <v>136.19999999999999</v>
      </c>
      <c r="J15" s="18">
        <v>925451.11499999999</v>
      </c>
      <c r="K15" s="18">
        <v>19.600000000000001</v>
      </c>
      <c r="L15" s="18">
        <v>136991.005</v>
      </c>
    </row>
    <row r="16" spans="2:12" x14ac:dyDescent="0.25">
      <c r="B16" s="17" t="s">
        <v>133</v>
      </c>
      <c r="C16" s="18">
        <v>61.5</v>
      </c>
      <c r="D16" s="18">
        <v>1353191.4480000001</v>
      </c>
      <c r="E16" s="18">
        <v>590.20000000000005</v>
      </c>
      <c r="F16" s="18">
        <v>14430587.945</v>
      </c>
      <c r="G16" s="18">
        <v>81.599999999999994</v>
      </c>
      <c r="H16" s="18">
        <v>3435114.1669999999</v>
      </c>
      <c r="I16" s="18">
        <v>70.8</v>
      </c>
      <c r="J16" s="18">
        <v>1403846.9480000001</v>
      </c>
      <c r="K16" s="18">
        <v>13</v>
      </c>
      <c r="L16" s="18">
        <v>555429.98100000003</v>
      </c>
    </row>
    <row r="17" spans="2:12" x14ac:dyDescent="0.25">
      <c r="B17" s="23" t="s">
        <v>120</v>
      </c>
      <c r="C17" s="24">
        <v>160888.70000000001</v>
      </c>
      <c r="D17" s="24">
        <v>20492482.522</v>
      </c>
      <c r="E17" s="24">
        <v>143213.4</v>
      </c>
      <c r="F17" s="24">
        <v>80055968.157000005</v>
      </c>
      <c r="G17" s="24">
        <v>28661.200000000001</v>
      </c>
      <c r="H17" s="24">
        <v>19110901.388999999</v>
      </c>
      <c r="I17" s="24">
        <v>59673</v>
      </c>
      <c r="J17" s="24">
        <v>13501717.165999999</v>
      </c>
      <c r="K17" s="24">
        <v>9466.1</v>
      </c>
      <c r="L17" s="24">
        <v>2057897.5020000001</v>
      </c>
    </row>
    <row r="19" spans="2:12" x14ac:dyDescent="0.25">
      <c r="B19" s="61" t="s">
        <v>54</v>
      </c>
      <c r="C19" s="62"/>
      <c r="D19" s="62"/>
      <c r="E19" s="62"/>
      <c r="F19" s="62"/>
      <c r="G19" s="62"/>
      <c r="H19" s="62"/>
      <c r="I19" s="62"/>
      <c r="J19" s="62"/>
      <c r="K19" s="62"/>
      <c r="L19" s="62"/>
    </row>
  </sheetData>
  <mergeCells count="7">
    <mergeCell ref="K4:L4"/>
    <mergeCell ref="B19:L19"/>
    <mergeCell ref="B4:B5"/>
    <mergeCell ref="C4:D4"/>
    <mergeCell ref="E4:F4"/>
    <mergeCell ref="G4:H4"/>
    <mergeCell ref="I4:J4"/>
  </mergeCells>
  <pageMargins left="0.7" right="0.7" top="0.75" bottom="0.75" header="0.3" footer="0.3"/>
  <pageSetup paperSize="9" scale="98"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E562"/>
    <pageSetUpPr fitToPage="1"/>
  </sheetPr>
  <dimension ref="B1:N23"/>
  <sheetViews>
    <sheetView showGridLines="0" workbookViewId="0">
      <selection activeCell="B1" sqref="B1:B1048576"/>
    </sheetView>
  </sheetViews>
  <sheetFormatPr baseColWidth="10" defaultRowHeight="13.2" x14ac:dyDescent="0.25"/>
  <cols>
    <col min="1" max="1" width="2.5546875" customWidth="1"/>
    <col min="2" max="2" width="17.77734375" customWidth="1"/>
    <col min="3" max="14" width="12.21875" customWidth="1"/>
  </cols>
  <sheetData>
    <row r="1" spans="2:14" ht="17.399999999999999" x14ac:dyDescent="0.3">
      <c r="B1" s="3" t="s">
        <v>2324</v>
      </c>
    </row>
    <row r="4" spans="2:14" x14ac:dyDescent="0.25">
      <c r="B4" s="66" t="s">
        <v>100</v>
      </c>
      <c r="C4" s="63" t="s">
        <v>2325</v>
      </c>
      <c r="D4" s="63" t="s">
        <v>210</v>
      </c>
      <c r="E4" s="63" t="s">
        <v>210</v>
      </c>
      <c r="F4" s="63" t="s">
        <v>210</v>
      </c>
      <c r="G4" s="63" t="s">
        <v>210</v>
      </c>
      <c r="H4" s="63" t="s">
        <v>210</v>
      </c>
      <c r="I4" s="63" t="s">
        <v>210</v>
      </c>
      <c r="J4" s="63" t="s">
        <v>210</v>
      </c>
      <c r="K4" s="63" t="s">
        <v>210</v>
      </c>
      <c r="L4" s="63" t="s">
        <v>210</v>
      </c>
      <c r="M4" s="63" t="s">
        <v>210</v>
      </c>
      <c r="N4" s="63" t="s">
        <v>210</v>
      </c>
    </row>
    <row r="5" spans="2:14" ht="15" customHeight="1" x14ac:dyDescent="0.25">
      <c r="B5" s="66" t="s">
        <v>100</v>
      </c>
      <c r="C5" s="63" t="s">
        <v>169</v>
      </c>
      <c r="D5" s="63" t="s">
        <v>169</v>
      </c>
      <c r="E5" s="63" t="s">
        <v>170</v>
      </c>
      <c r="F5" s="63" t="s">
        <v>170</v>
      </c>
      <c r="G5" s="63" t="s">
        <v>171</v>
      </c>
      <c r="H5" s="63" t="s">
        <v>171</v>
      </c>
      <c r="I5" s="63" t="s">
        <v>172</v>
      </c>
      <c r="J5" s="63" t="s">
        <v>172</v>
      </c>
      <c r="K5" s="63" t="s">
        <v>173</v>
      </c>
      <c r="L5" s="63" t="s">
        <v>173</v>
      </c>
      <c r="M5" s="63" t="s">
        <v>174</v>
      </c>
      <c r="N5" s="63" t="s">
        <v>174</v>
      </c>
    </row>
    <row r="6" spans="2:14" ht="42" customHeight="1" x14ac:dyDescent="0.25">
      <c r="B6" s="66" t="s">
        <v>100</v>
      </c>
      <c r="C6" s="16" t="s">
        <v>211</v>
      </c>
      <c r="D6" s="16" t="s">
        <v>208</v>
      </c>
      <c r="E6" s="16" t="s">
        <v>211</v>
      </c>
      <c r="F6" s="16" t="s">
        <v>208</v>
      </c>
      <c r="G6" s="16" t="s">
        <v>211</v>
      </c>
      <c r="H6" s="16" t="s">
        <v>208</v>
      </c>
      <c r="I6" s="16" t="s">
        <v>211</v>
      </c>
      <c r="J6" s="16" t="s">
        <v>208</v>
      </c>
      <c r="K6" s="16" t="s">
        <v>211</v>
      </c>
      <c r="L6" s="16" t="s">
        <v>208</v>
      </c>
      <c r="M6" s="16" t="s">
        <v>211</v>
      </c>
      <c r="N6" s="16" t="s">
        <v>208</v>
      </c>
    </row>
    <row r="7" spans="2:14" x14ac:dyDescent="0.25">
      <c r="B7" s="17">
        <v>0</v>
      </c>
      <c r="C7" s="18">
        <v>3462.1</v>
      </c>
      <c r="D7" s="18">
        <v>0</v>
      </c>
      <c r="E7" s="18">
        <v>5794.3</v>
      </c>
      <c r="F7" s="18">
        <v>0</v>
      </c>
      <c r="G7" s="18">
        <v>2105.3000000000002</v>
      </c>
      <c r="H7" s="18">
        <v>0</v>
      </c>
      <c r="I7" s="18">
        <v>2844.3</v>
      </c>
      <c r="J7" s="18">
        <v>0</v>
      </c>
      <c r="K7" s="18">
        <v>1177.5</v>
      </c>
      <c r="L7" s="18">
        <v>0</v>
      </c>
      <c r="M7" s="18">
        <v>1836.5</v>
      </c>
      <c r="N7" s="18">
        <v>0</v>
      </c>
    </row>
    <row r="8" spans="2:14" x14ac:dyDescent="0.25">
      <c r="B8" s="17" t="s">
        <v>109</v>
      </c>
      <c r="C8" s="18">
        <v>6216.8</v>
      </c>
      <c r="D8" s="18">
        <v>30377.7</v>
      </c>
      <c r="E8" s="18">
        <v>8861.7999999999993</v>
      </c>
      <c r="F8" s="18">
        <v>44181.9</v>
      </c>
      <c r="G8" s="18">
        <v>1446.7</v>
      </c>
      <c r="H8" s="18">
        <v>7702.2</v>
      </c>
      <c r="I8" s="18">
        <v>2162.3000000000002</v>
      </c>
      <c r="J8" s="18">
        <v>11543.3</v>
      </c>
      <c r="K8" s="18">
        <v>915.5</v>
      </c>
      <c r="L8" s="18">
        <v>5362.4</v>
      </c>
      <c r="M8" s="18">
        <v>608.4</v>
      </c>
      <c r="N8" s="18">
        <v>3164.9</v>
      </c>
    </row>
    <row r="9" spans="2:14" x14ac:dyDescent="0.25">
      <c r="B9" s="17" t="s">
        <v>110</v>
      </c>
      <c r="C9" s="18">
        <v>1588.5</v>
      </c>
      <c r="D9" s="18">
        <v>22322</v>
      </c>
      <c r="E9" s="18">
        <v>8300.2999999999993</v>
      </c>
      <c r="F9" s="18">
        <v>125011.1</v>
      </c>
      <c r="G9" s="18">
        <v>2695.4</v>
      </c>
      <c r="H9" s="18">
        <v>41690.5</v>
      </c>
      <c r="I9" s="18">
        <v>3655.7</v>
      </c>
      <c r="J9" s="18">
        <v>56426.2</v>
      </c>
      <c r="K9" s="18">
        <v>3295.6</v>
      </c>
      <c r="L9" s="18">
        <v>53142.8</v>
      </c>
      <c r="M9" s="18">
        <v>1230.5999999999999</v>
      </c>
      <c r="N9" s="18">
        <v>19393.3</v>
      </c>
    </row>
    <row r="10" spans="2:14" x14ac:dyDescent="0.25">
      <c r="B10" s="17" t="s">
        <v>111</v>
      </c>
      <c r="C10" s="18">
        <v>961.7</v>
      </c>
      <c r="D10" s="18">
        <v>23118</v>
      </c>
      <c r="E10" s="18">
        <v>8667.2000000000007</v>
      </c>
      <c r="F10" s="18">
        <v>217795.7</v>
      </c>
      <c r="G10" s="18">
        <v>3497.1</v>
      </c>
      <c r="H10" s="18">
        <v>88525.7</v>
      </c>
      <c r="I10" s="18">
        <v>4806.8</v>
      </c>
      <c r="J10" s="18">
        <v>120752</v>
      </c>
      <c r="K10" s="18">
        <v>6663</v>
      </c>
      <c r="L10" s="18">
        <v>165906.1</v>
      </c>
      <c r="M10" s="18">
        <v>3608.4</v>
      </c>
      <c r="N10" s="18">
        <v>91744.7</v>
      </c>
    </row>
    <row r="11" spans="2:14" x14ac:dyDescent="0.25">
      <c r="B11" s="17" t="s">
        <v>112</v>
      </c>
      <c r="C11" s="18">
        <v>332.8</v>
      </c>
      <c r="D11" s="18">
        <v>12402.1</v>
      </c>
      <c r="E11" s="18">
        <v>28362.3</v>
      </c>
      <c r="F11" s="18">
        <v>1162244.2</v>
      </c>
      <c r="G11" s="18">
        <v>14078.9</v>
      </c>
      <c r="H11" s="18">
        <v>581777.69999999995</v>
      </c>
      <c r="I11" s="18">
        <v>15880.3</v>
      </c>
      <c r="J11" s="18">
        <v>651668.5</v>
      </c>
      <c r="K11" s="18">
        <v>14955.9</v>
      </c>
      <c r="L11" s="18">
        <v>602471.1</v>
      </c>
      <c r="M11" s="18">
        <v>8046.5</v>
      </c>
      <c r="N11" s="18">
        <v>320978.8</v>
      </c>
    </row>
    <row r="12" spans="2:14" x14ac:dyDescent="0.25">
      <c r="B12" s="17" t="s">
        <v>113</v>
      </c>
      <c r="C12" s="18">
        <v>25.2</v>
      </c>
      <c r="D12" s="18">
        <v>1389.2</v>
      </c>
      <c r="E12" s="18">
        <v>24398.6</v>
      </c>
      <c r="F12" s="18">
        <v>1463507.6</v>
      </c>
      <c r="G12" s="18">
        <v>24050.6</v>
      </c>
      <c r="H12" s="18">
        <v>1495325</v>
      </c>
      <c r="I12" s="18">
        <v>24736.9</v>
      </c>
      <c r="J12" s="18">
        <v>1536207.1</v>
      </c>
      <c r="K12" s="18">
        <v>16937.900000000001</v>
      </c>
      <c r="L12" s="18">
        <v>1050376.8</v>
      </c>
      <c r="M12" s="18">
        <v>6356.5</v>
      </c>
      <c r="N12" s="18">
        <v>388523.2</v>
      </c>
    </row>
    <row r="13" spans="2:14" x14ac:dyDescent="0.25">
      <c r="B13" s="17" t="s">
        <v>114</v>
      </c>
      <c r="C13" s="18" t="s">
        <v>2326</v>
      </c>
      <c r="D13" s="18" t="s">
        <v>2326</v>
      </c>
      <c r="E13" s="18">
        <v>7552.7</v>
      </c>
      <c r="F13" s="18">
        <v>646549.5</v>
      </c>
      <c r="G13" s="18">
        <v>18581.2</v>
      </c>
      <c r="H13" s="18">
        <v>1613665.6</v>
      </c>
      <c r="I13" s="18">
        <v>19013.3</v>
      </c>
      <c r="J13" s="18">
        <v>1651256.2</v>
      </c>
      <c r="K13" s="18">
        <v>11084.9</v>
      </c>
      <c r="L13" s="18">
        <v>955593.2</v>
      </c>
      <c r="M13" s="18">
        <v>3016.3</v>
      </c>
      <c r="N13" s="18">
        <v>257948.1</v>
      </c>
    </row>
    <row r="14" spans="2:14" x14ac:dyDescent="0.25">
      <c r="B14" s="17" t="s">
        <v>115</v>
      </c>
      <c r="C14" s="18" t="s">
        <v>2326</v>
      </c>
      <c r="D14" s="18" t="s">
        <v>2326</v>
      </c>
      <c r="E14" s="18">
        <v>4194.8999999999996</v>
      </c>
      <c r="F14" s="18">
        <v>491738.6</v>
      </c>
      <c r="G14" s="18">
        <v>18172.900000000001</v>
      </c>
      <c r="H14" s="18">
        <v>2173844.4</v>
      </c>
      <c r="I14" s="18">
        <v>19629.900000000001</v>
      </c>
      <c r="J14" s="18">
        <v>2365582</v>
      </c>
      <c r="K14" s="18">
        <v>7932.6</v>
      </c>
      <c r="L14" s="18">
        <v>944329.7</v>
      </c>
      <c r="M14" s="18">
        <v>1639.3</v>
      </c>
      <c r="N14" s="18">
        <v>193884.2</v>
      </c>
    </row>
    <row r="15" spans="2:14" x14ac:dyDescent="0.25">
      <c r="B15" s="17" t="s">
        <v>116</v>
      </c>
      <c r="C15" s="18" t="s">
        <v>2326</v>
      </c>
      <c r="D15" s="18" t="s">
        <v>2326</v>
      </c>
      <c r="E15" s="18">
        <v>824.9</v>
      </c>
      <c r="F15" s="18">
        <v>147595.79999999999</v>
      </c>
      <c r="G15" s="18">
        <v>7130.8</v>
      </c>
      <c r="H15" s="18">
        <v>1307033.8999999999</v>
      </c>
      <c r="I15" s="18">
        <v>9092.4</v>
      </c>
      <c r="J15" s="18">
        <v>1676671.4</v>
      </c>
      <c r="K15" s="18">
        <v>2792.8</v>
      </c>
      <c r="L15" s="18">
        <v>511858</v>
      </c>
      <c r="M15" s="18">
        <v>552.70000000000005</v>
      </c>
      <c r="N15" s="18">
        <v>100955.1</v>
      </c>
    </row>
    <row r="16" spans="2:14" x14ac:dyDescent="0.25">
      <c r="B16" s="17" t="s">
        <v>117</v>
      </c>
      <c r="C16" s="18">
        <v>0</v>
      </c>
      <c r="D16" s="18">
        <v>0</v>
      </c>
      <c r="E16" s="18">
        <v>120.6</v>
      </c>
      <c r="F16" s="18">
        <v>39267.800000000003</v>
      </c>
      <c r="G16" s="18">
        <v>1527.7</v>
      </c>
      <c r="H16" s="18">
        <v>491276.7</v>
      </c>
      <c r="I16" s="18">
        <v>2441.6999999999998</v>
      </c>
      <c r="J16" s="18">
        <v>786591.6</v>
      </c>
      <c r="K16" s="18">
        <v>829.4</v>
      </c>
      <c r="L16" s="18">
        <v>273938.59999999998</v>
      </c>
      <c r="M16" s="18">
        <v>169.2</v>
      </c>
      <c r="N16" s="18">
        <v>55907.199999999997</v>
      </c>
    </row>
    <row r="17" spans="2:14" x14ac:dyDescent="0.25">
      <c r="B17" s="17" t="s">
        <v>118</v>
      </c>
      <c r="C17" s="18">
        <v>0</v>
      </c>
      <c r="D17" s="18">
        <v>0</v>
      </c>
      <c r="E17" s="18">
        <v>16</v>
      </c>
      <c r="F17" s="18">
        <v>11180.7</v>
      </c>
      <c r="G17" s="18">
        <v>188.7</v>
      </c>
      <c r="H17" s="18">
        <v>122290.3</v>
      </c>
      <c r="I17" s="18">
        <v>413.7</v>
      </c>
      <c r="J17" s="18">
        <v>270286.40000000002</v>
      </c>
      <c r="K17" s="18">
        <v>170.9</v>
      </c>
      <c r="L17" s="18">
        <v>111809.7</v>
      </c>
      <c r="M17" s="18">
        <v>31.2</v>
      </c>
      <c r="N17" s="18">
        <v>20718.900000000001</v>
      </c>
    </row>
    <row r="18" spans="2:14" x14ac:dyDescent="0.25">
      <c r="B18" s="17" t="s">
        <v>119</v>
      </c>
      <c r="C18" s="18">
        <v>0</v>
      </c>
      <c r="D18" s="18">
        <v>0</v>
      </c>
      <c r="E18" s="18">
        <v>5.3</v>
      </c>
      <c r="F18" s="18">
        <v>14918.9</v>
      </c>
      <c r="G18" s="18">
        <v>44.4</v>
      </c>
      <c r="H18" s="18">
        <v>84395.4</v>
      </c>
      <c r="I18" s="18">
        <v>106.7</v>
      </c>
      <c r="J18" s="18">
        <v>189051.5</v>
      </c>
      <c r="K18" s="18">
        <v>47.5</v>
      </c>
      <c r="L18" s="18">
        <v>83734.2</v>
      </c>
      <c r="M18" s="18">
        <v>8.8000000000000007</v>
      </c>
      <c r="N18" s="18">
        <v>23369.7</v>
      </c>
    </row>
    <row r="19" spans="2:14" x14ac:dyDescent="0.25">
      <c r="B19" s="23" t="s">
        <v>120</v>
      </c>
      <c r="C19" s="24">
        <v>12592.2</v>
      </c>
      <c r="D19" s="24">
        <v>90236.6</v>
      </c>
      <c r="E19" s="24">
        <v>97098.9</v>
      </c>
      <c r="F19" s="24">
        <v>4363991.8</v>
      </c>
      <c r="G19" s="24">
        <v>93519.7</v>
      </c>
      <c r="H19" s="24">
        <v>8007527.4000000004</v>
      </c>
      <c r="I19" s="24">
        <v>104784</v>
      </c>
      <c r="J19" s="24">
        <v>9316036.1999999993</v>
      </c>
      <c r="K19" s="24">
        <v>66803.5</v>
      </c>
      <c r="L19" s="24">
        <v>4758522.5999999996</v>
      </c>
      <c r="M19" s="24">
        <v>27104.400000000001</v>
      </c>
      <c r="N19" s="24">
        <v>1476588.1</v>
      </c>
    </row>
    <row r="21" spans="2:14" x14ac:dyDescent="0.25">
      <c r="B21" s="67" t="s">
        <v>179</v>
      </c>
      <c r="C21" s="62"/>
      <c r="D21" s="62"/>
      <c r="E21" s="62"/>
      <c r="F21" s="62"/>
      <c r="G21" s="62"/>
      <c r="H21" s="62"/>
      <c r="I21" s="62"/>
      <c r="J21" s="62"/>
      <c r="K21" s="62"/>
      <c r="L21" s="62"/>
      <c r="M21" s="62"/>
      <c r="N21" s="62"/>
    </row>
    <row r="22" spans="2:14" x14ac:dyDescent="0.25">
      <c r="B22" s="61" t="s">
        <v>180</v>
      </c>
      <c r="C22" s="62"/>
      <c r="D22" s="62"/>
      <c r="E22" s="62"/>
      <c r="F22" s="62"/>
      <c r="G22" s="62"/>
      <c r="H22" s="62"/>
      <c r="I22" s="62"/>
      <c r="J22" s="62"/>
      <c r="K22" s="62"/>
      <c r="L22" s="62"/>
      <c r="M22" s="62"/>
      <c r="N22" s="62"/>
    </row>
    <row r="23" spans="2:14" x14ac:dyDescent="0.25">
      <c r="B23" s="61" t="s">
        <v>212</v>
      </c>
      <c r="C23" s="62"/>
      <c r="D23" s="62"/>
      <c r="E23" s="62"/>
      <c r="F23" s="62"/>
      <c r="G23" s="62"/>
      <c r="H23" s="62"/>
      <c r="I23" s="62"/>
      <c r="J23" s="62"/>
      <c r="K23" s="62"/>
      <c r="L23" s="62"/>
      <c r="M23" s="62"/>
      <c r="N23" s="62"/>
    </row>
  </sheetData>
  <mergeCells count="11">
    <mergeCell ref="B21:N21"/>
    <mergeCell ref="B22:N22"/>
    <mergeCell ref="B23:N23"/>
    <mergeCell ref="B4:B6"/>
    <mergeCell ref="C4:N4"/>
    <mergeCell ref="C5:D5"/>
    <mergeCell ref="E5:F5"/>
    <mergeCell ref="G5:H5"/>
    <mergeCell ref="I5:J5"/>
    <mergeCell ref="K5:L5"/>
    <mergeCell ref="M5:N5"/>
  </mergeCells>
  <pageMargins left="0.7" right="0.7" top="0.75" bottom="0.75" header="0.3" footer="0.3"/>
  <pageSetup paperSize="9" scale="84"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E562"/>
    <pageSetUpPr fitToPage="1"/>
  </sheetPr>
  <dimension ref="B1:N22"/>
  <sheetViews>
    <sheetView showGridLines="0" workbookViewId="0">
      <selection activeCell="B1" sqref="B1:B1048576"/>
    </sheetView>
  </sheetViews>
  <sheetFormatPr baseColWidth="10" defaultRowHeight="13.2" x14ac:dyDescent="0.25"/>
  <cols>
    <col min="1" max="1" width="2.5546875" customWidth="1"/>
    <col min="2" max="2" width="17.77734375" customWidth="1"/>
    <col min="3" max="14" width="12.21875" customWidth="1"/>
  </cols>
  <sheetData>
    <row r="1" spans="2:14" ht="17.399999999999999" x14ac:dyDescent="0.3">
      <c r="B1" s="3" t="s">
        <v>2357</v>
      </c>
    </row>
    <row r="4" spans="2:14" x14ac:dyDescent="0.25">
      <c r="B4" s="66" t="s">
        <v>100</v>
      </c>
      <c r="C4" s="63" t="s">
        <v>2325</v>
      </c>
      <c r="D4" s="63" t="s">
        <v>210</v>
      </c>
      <c r="E4" s="63" t="s">
        <v>210</v>
      </c>
      <c r="F4" s="63" t="s">
        <v>210</v>
      </c>
      <c r="G4" s="63" t="s">
        <v>210</v>
      </c>
      <c r="H4" s="63" t="s">
        <v>210</v>
      </c>
      <c r="I4" s="63" t="s">
        <v>210</v>
      </c>
      <c r="J4" s="63" t="s">
        <v>210</v>
      </c>
      <c r="K4" s="63" t="s">
        <v>210</v>
      </c>
      <c r="L4" s="63" t="s">
        <v>210</v>
      </c>
      <c r="M4" s="63" t="s">
        <v>210</v>
      </c>
      <c r="N4" s="63" t="s">
        <v>210</v>
      </c>
    </row>
    <row r="5" spans="2:14" ht="15" customHeight="1" x14ac:dyDescent="0.25">
      <c r="B5" s="66" t="s">
        <v>100</v>
      </c>
      <c r="C5" s="63" t="s">
        <v>169</v>
      </c>
      <c r="D5" s="63" t="s">
        <v>169</v>
      </c>
      <c r="E5" s="63" t="s">
        <v>170</v>
      </c>
      <c r="F5" s="63" t="s">
        <v>170</v>
      </c>
      <c r="G5" s="63" t="s">
        <v>171</v>
      </c>
      <c r="H5" s="63" t="s">
        <v>171</v>
      </c>
      <c r="I5" s="63" t="s">
        <v>172</v>
      </c>
      <c r="J5" s="63" t="s">
        <v>172</v>
      </c>
      <c r="K5" s="63" t="s">
        <v>173</v>
      </c>
      <c r="L5" s="63" t="s">
        <v>173</v>
      </c>
      <c r="M5" s="63" t="s">
        <v>174</v>
      </c>
      <c r="N5" s="63" t="s">
        <v>174</v>
      </c>
    </row>
    <row r="6" spans="2:14" ht="42" customHeight="1" x14ac:dyDescent="0.25">
      <c r="B6" s="66" t="s">
        <v>100</v>
      </c>
      <c r="C6" s="16" t="s">
        <v>211</v>
      </c>
      <c r="D6" s="16" t="s">
        <v>208</v>
      </c>
      <c r="E6" s="16" t="s">
        <v>211</v>
      </c>
      <c r="F6" s="16" t="s">
        <v>208</v>
      </c>
      <c r="G6" s="16" t="s">
        <v>211</v>
      </c>
      <c r="H6" s="16" t="s">
        <v>208</v>
      </c>
      <c r="I6" s="16" t="s">
        <v>211</v>
      </c>
      <c r="J6" s="16" t="s">
        <v>208</v>
      </c>
      <c r="K6" s="16" t="s">
        <v>211</v>
      </c>
      <c r="L6" s="16" t="s">
        <v>208</v>
      </c>
      <c r="M6" s="16" t="s">
        <v>211</v>
      </c>
      <c r="N6" s="16" t="s">
        <v>208</v>
      </c>
    </row>
    <row r="7" spans="2:14" x14ac:dyDescent="0.25">
      <c r="B7" s="17">
        <v>0</v>
      </c>
      <c r="C7" s="18">
        <v>2088</v>
      </c>
      <c r="D7" s="18">
        <v>0</v>
      </c>
      <c r="E7" s="18">
        <v>18365.599999999999</v>
      </c>
      <c r="F7" s="18">
        <v>0</v>
      </c>
      <c r="G7" s="18">
        <v>29101.9</v>
      </c>
      <c r="H7" s="18">
        <v>0</v>
      </c>
      <c r="I7" s="18">
        <v>20943</v>
      </c>
      <c r="J7" s="18">
        <v>0</v>
      </c>
      <c r="K7" s="18">
        <v>3627.1</v>
      </c>
      <c r="L7" s="18">
        <v>0</v>
      </c>
      <c r="M7" s="18">
        <v>662.2</v>
      </c>
      <c r="N7" s="18">
        <v>0</v>
      </c>
    </row>
    <row r="8" spans="2:14" x14ac:dyDescent="0.25">
      <c r="B8" s="17" t="s">
        <v>124</v>
      </c>
      <c r="C8" s="18">
        <v>8497.6</v>
      </c>
      <c r="D8" s="18">
        <v>63774.591</v>
      </c>
      <c r="E8" s="18">
        <v>41812.300000000003</v>
      </c>
      <c r="F8" s="18">
        <v>373924.04599999997</v>
      </c>
      <c r="G8" s="18">
        <v>20716.5</v>
      </c>
      <c r="H8" s="18">
        <v>186736.96100000001</v>
      </c>
      <c r="I8" s="18">
        <v>15703.2</v>
      </c>
      <c r="J8" s="18">
        <v>139750.24</v>
      </c>
      <c r="K8" s="18">
        <v>6512.2</v>
      </c>
      <c r="L8" s="18">
        <v>51813.358999999997</v>
      </c>
      <c r="M8" s="18">
        <v>2823.5</v>
      </c>
      <c r="N8" s="18">
        <v>25998.02</v>
      </c>
    </row>
    <row r="9" spans="2:14" x14ac:dyDescent="0.25">
      <c r="B9" s="17" t="s">
        <v>125</v>
      </c>
      <c r="C9" s="18">
        <v>1416.3</v>
      </c>
      <c r="D9" s="18">
        <v>48635.014999999999</v>
      </c>
      <c r="E9" s="18">
        <v>14363</v>
      </c>
      <c r="F9" s="18">
        <v>517870.45199999999</v>
      </c>
      <c r="G9" s="18">
        <v>7980</v>
      </c>
      <c r="H9" s="18">
        <v>291496.77799999999</v>
      </c>
      <c r="I9" s="18">
        <v>6985.7</v>
      </c>
      <c r="J9" s="18">
        <v>256165.36900000001</v>
      </c>
      <c r="K9" s="18">
        <v>2886</v>
      </c>
      <c r="L9" s="18">
        <v>107054.66899999999</v>
      </c>
      <c r="M9" s="18">
        <v>1469.5</v>
      </c>
      <c r="N9" s="18">
        <v>54056.213000000003</v>
      </c>
    </row>
    <row r="10" spans="2:14" x14ac:dyDescent="0.25">
      <c r="B10" s="17" t="s">
        <v>126</v>
      </c>
      <c r="C10" s="18">
        <v>496.4</v>
      </c>
      <c r="D10" s="18">
        <v>32900.370999999999</v>
      </c>
      <c r="E10" s="18">
        <v>12404.9</v>
      </c>
      <c r="F10" s="18">
        <v>874856.33</v>
      </c>
      <c r="G10" s="18">
        <v>9914.1</v>
      </c>
      <c r="H10" s="18">
        <v>722376.2</v>
      </c>
      <c r="I10" s="18">
        <v>10156.1</v>
      </c>
      <c r="J10" s="18">
        <v>747571.71499999997</v>
      </c>
      <c r="K10" s="18">
        <v>4640.8999999999996</v>
      </c>
      <c r="L10" s="18">
        <v>344275.18300000002</v>
      </c>
      <c r="M10" s="18">
        <v>2032.2</v>
      </c>
      <c r="N10" s="18">
        <v>150600.33199999999</v>
      </c>
    </row>
    <row r="11" spans="2:14" x14ac:dyDescent="0.25">
      <c r="B11" s="17" t="s">
        <v>127</v>
      </c>
      <c r="C11" s="18">
        <v>77.7</v>
      </c>
      <c r="D11" s="18">
        <v>11371.728999999999</v>
      </c>
      <c r="E11" s="18">
        <v>7721.7</v>
      </c>
      <c r="F11" s="18">
        <v>1159866.1429999999</v>
      </c>
      <c r="G11" s="18">
        <v>12685.6</v>
      </c>
      <c r="H11" s="18">
        <v>2044518.632</v>
      </c>
      <c r="I11" s="18">
        <v>17384</v>
      </c>
      <c r="J11" s="18">
        <v>2882918.1349999998</v>
      </c>
      <c r="K11" s="18">
        <v>10537.2</v>
      </c>
      <c r="L11" s="18">
        <v>1802758.8359999999</v>
      </c>
      <c r="M11" s="18">
        <v>3769.4</v>
      </c>
      <c r="N11" s="18">
        <v>649379.96600000001</v>
      </c>
    </row>
    <row r="12" spans="2:14" x14ac:dyDescent="0.25">
      <c r="B12" s="17" t="s">
        <v>128</v>
      </c>
      <c r="C12" s="18">
        <v>12</v>
      </c>
      <c r="D12" s="18">
        <v>4195.2110000000002</v>
      </c>
      <c r="E12" s="18">
        <v>1651.2</v>
      </c>
      <c r="F12" s="18">
        <v>555854.62300000002</v>
      </c>
      <c r="G12" s="18">
        <v>7071.8</v>
      </c>
      <c r="H12" s="18">
        <v>2475128.466</v>
      </c>
      <c r="I12" s="18">
        <v>13660.4</v>
      </c>
      <c r="J12" s="18">
        <v>4914065.1529999999</v>
      </c>
      <c r="K12" s="18">
        <v>12540.5</v>
      </c>
      <c r="L12" s="18">
        <v>4592337.1490000002</v>
      </c>
      <c r="M12" s="18">
        <v>4981</v>
      </c>
      <c r="N12" s="18">
        <v>1841512.5519999999</v>
      </c>
    </row>
    <row r="13" spans="2:14" x14ac:dyDescent="0.25">
      <c r="B13" s="17" t="s">
        <v>129</v>
      </c>
      <c r="C13" s="18" t="s">
        <v>2326</v>
      </c>
      <c r="D13" s="18" t="s">
        <v>2326</v>
      </c>
      <c r="E13" s="18">
        <v>394.4</v>
      </c>
      <c r="F13" s="18">
        <v>237997.31599999999</v>
      </c>
      <c r="G13" s="18">
        <v>2627.8</v>
      </c>
      <c r="H13" s="18">
        <v>1591802.49</v>
      </c>
      <c r="I13" s="18">
        <v>6921.7</v>
      </c>
      <c r="J13" s="18">
        <v>4234296.13</v>
      </c>
      <c r="K13" s="18">
        <v>8054.8</v>
      </c>
      <c r="L13" s="18">
        <v>4949366.0789999999</v>
      </c>
      <c r="M13" s="18">
        <v>3603.6</v>
      </c>
      <c r="N13" s="18">
        <v>2218438.1140000001</v>
      </c>
    </row>
    <row r="14" spans="2:14" x14ac:dyDescent="0.25">
      <c r="B14" s="17" t="s">
        <v>130</v>
      </c>
      <c r="C14" s="18" t="s">
        <v>2326</v>
      </c>
      <c r="D14" s="18" t="s">
        <v>2326</v>
      </c>
      <c r="E14" s="18">
        <v>133.9</v>
      </c>
      <c r="F14" s="18">
        <v>113844.565</v>
      </c>
      <c r="G14" s="18">
        <v>1227.5999999999999</v>
      </c>
      <c r="H14" s="18">
        <v>1058527.1459999999</v>
      </c>
      <c r="I14" s="18">
        <v>3969.1</v>
      </c>
      <c r="J14" s="18">
        <v>3420256.895</v>
      </c>
      <c r="K14" s="18">
        <v>5203.2</v>
      </c>
      <c r="L14" s="18">
        <v>4501013.8250000002</v>
      </c>
      <c r="M14" s="18">
        <v>2341.4</v>
      </c>
      <c r="N14" s="18">
        <v>2025879.5519999999</v>
      </c>
    </row>
    <row r="15" spans="2:14" x14ac:dyDescent="0.25">
      <c r="B15" s="17" t="s">
        <v>131</v>
      </c>
      <c r="C15" s="18" t="s">
        <v>2326</v>
      </c>
      <c r="D15" s="18" t="s">
        <v>2326</v>
      </c>
      <c r="E15" s="18">
        <v>222</v>
      </c>
      <c r="F15" s="18">
        <v>391959.95799999998</v>
      </c>
      <c r="G15" s="18">
        <v>2004.3</v>
      </c>
      <c r="H15" s="18">
        <v>3551088.09</v>
      </c>
      <c r="I15" s="18">
        <v>8306.4</v>
      </c>
      <c r="J15" s="18">
        <v>15267669.865</v>
      </c>
      <c r="K15" s="18">
        <v>11721.5</v>
      </c>
      <c r="L15" s="18">
        <v>21940813.570999999</v>
      </c>
      <c r="M15" s="18">
        <v>4986.8</v>
      </c>
      <c r="N15" s="18">
        <v>9235593.1999999993</v>
      </c>
    </row>
    <row r="16" spans="2:14" x14ac:dyDescent="0.25">
      <c r="B16" s="17" t="s">
        <v>132</v>
      </c>
      <c r="C16" s="18" t="s">
        <v>2326</v>
      </c>
      <c r="D16" s="18" t="s">
        <v>2326</v>
      </c>
      <c r="E16" s="18">
        <v>18.899999999999999</v>
      </c>
      <c r="F16" s="18">
        <v>131400.93599999999</v>
      </c>
      <c r="G16" s="18">
        <v>119.9</v>
      </c>
      <c r="H16" s="18">
        <v>808496.52300000004</v>
      </c>
      <c r="I16" s="18">
        <v>496</v>
      </c>
      <c r="J16" s="18">
        <v>3417857.0180000002</v>
      </c>
      <c r="K16" s="18">
        <v>739.4</v>
      </c>
      <c r="L16" s="18">
        <v>4983426.3310000002</v>
      </c>
      <c r="M16" s="18">
        <v>297.8</v>
      </c>
      <c r="N16" s="18">
        <v>2023890.135</v>
      </c>
    </row>
    <row r="17" spans="2:14" x14ac:dyDescent="0.25">
      <c r="B17" s="17" t="s">
        <v>133</v>
      </c>
      <c r="C17" s="18">
        <v>0</v>
      </c>
      <c r="D17" s="18">
        <v>0</v>
      </c>
      <c r="E17" s="18">
        <v>11.1</v>
      </c>
      <c r="F17" s="18">
        <v>477853.36</v>
      </c>
      <c r="G17" s="18">
        <v>70</v>
      </c>
      <c r="H17" s="18">
        <v>2989625.1850000001</v>
      </c>
      <c r="I17" s="18">
        <v>258.2</v>
      </c>
      <c r="J17" s="18">
        <v>5987509.7419999996</v>
      </c>
      <c r="K17" s="18">
        <v>340.7</v>
      </c>
      <c r="L17" s="18">
        <v>7030885.1569999997</v>
      </c>
      <c r="M17" s="18">
        <v>137</v>
      </c>
      <c r="N17" s="18">
        <v>4692297.0449999999</v>
      </c>
    </row>
    <row r="18" spans="2:14" x14ac:dyDescent="0.25">
      <c r="B18" s="23" t="s">
        <v>120</v>
      </c>
      <c r="C18" s="24">
        <v>12592.2</v>
      </c>
      <c r="D18" s="24">
        <v>174292.984</v>
      </c>
      <c r="E18" s="24">
        <v>97099</v>
      </c>
      <c r="F18" s="24">
        <v>4835427.7290000003</v>
      </c>
      <c r="G18" s="24">
        <v>93519.5</v>
      </c>
      <c r="H18" s="24">
        <v>15719796.471000001</v>
      </c>
      <c r="I18" s="24">
        <v>104783.8</v>
      </c>
      <c r="J18" s="24">
        <v>41268060.262000002</v>
      </c>
      <c r="K18" s="24">
        <v>66803.5</v>
      </c>
      <c r="L18" s="24">
        <v>50303744.159000002</v>
      </c>
      <c r="M18" s="24">
        <v>27104.400000000001</v>
      </c>
      <c r="N18" s="24">
        <v>22917645.129000001</v>
      </c>
    </row>
    <row r="20" spans="2:14" x14ac:dyDescent="0.25">
      <c r="B20" s="61" t="s">
        <v>179</v>
      </c>
      <c r="C20" s="62"/>
      <c r="D20" s="62"/>
      <c r="E20" s="62"/>
      <c r="F20" s="62"/>
      <c r="G20" s="62"/>
      <c r="H20" s="62"/>
      <c r="I20" s="62"/>
      <c r="J20" s="62"/>
      <c r="K20" s="62"/>
      <c r="L20" s="62"/>
      <c r="M20" s="62"/>
      <c r="N20" s="62"/>
    </row>
    <row r="21" spans="2:14" x14ac:dyDescent="0.25">
      <c r="B21" s="61" t="s">
        <v>180</v>
      </c>
      <c r="C21" s="62"/>
      <c r="D21" s="62"/>
      <c r="E21" s="62"/>
      <c r="F21" s="62"/>
      <c r="G21" s="62"/>
      <c r="H21" s="62"/>
      <c r="I21" s="62"/>
      <c r="J21" s="62"/>
      <c r="K21" s="62"/>
      <c r="L21" s="62"/>
      <c r="M21" s="62"/>
      <c r="N21" s="62"/>
    </row>
    <row r="22" spans="2:14" x14ac:dyDescent="0.25">
      <c r="B22" s="61" t="s">
        <v>212</v>
      </c>
      <c r="C22" s="62"/>
      <c r="D22" s="62"/>
      <c r="E22" s="62"/>
      <c r="F22" s="62"/>
      <c r="G22" s="62"/>
      <c r="H22" s="62"/>
      <c r="I22" s="62"/>
      <c r="J22" s="62"/>
      <c r="K22" s="62"/>
      <c r="L22" s="62"/>
      <c r="M22" s="62"/>
      <c r="N22" s="62"/>
    </row>
  </sheetData>
  <mergeCells count="11">
    <mergeCell ref="B20:N20"/>
    <mergeCell ref="B21:N21"/>
    <mergeCell ref="B22:N22"/>
    <mergeCell ref="B4:B6"/>
    <mergeCell ref="C4:N4"/>
    <mergeCell ref="C5:D5"/>
    <mergeCell ref="E5:F5"/>
    <mergeCell ref="G5:H5"/>
    <mergeCell ref="I5:J5"/>
    <mergeCell ref="K5:L5"/>
    <mergeCell ref="M5:N5"/>
  </mergeCells>
  <pageMargins left="0.7" right="0.7" top="0.75" bottom="0.75" header="0.3" footer="0.3"/>
  <pageSetup paperSize="9" scale="84"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E562"/>
    <pageSetUpPr fitToPage="1"/>
  </sheetPr>
  <dimension ref="B1:L23"/>
  <sheetViews>
    <sheetView showGridLines="0" workbookViewId="0">
      <selection activeCell="B22" sqref="B22:L22"/>
    </sheetView>
  </sheetViews>
  <sheetFormatPr baseColWidth="10" defaultRowHeight="13.2" x14ac:dyDescent="0.25"/>
  <cols>
    <col min="1" max="1" width="2.5546875" customWidth="1"/>
    <col min="2" max="2" width="17.77734375" customWidth="1"/>
    <col min="3" max="12" width="12.6640625" customWidth="1"/>
  </cols>
  <sheetData>
    <row r="1" spans="2:12" ht="17.399999999999999" x14ac:dyDescent="0.3">
      <c r="B1" s="3" t="s">
        <v>21</v>
      </c>
    </row>
    <row r="4" spans="2:12" ht="28.05" customHeight="1" x14ac:dyDescent="0.25">
      <c r="B4" s="66" t="s">
        <v>100</v>
      </c>
      <c r="C4" s="63" t="s">
        <v>213</v>
      </c>
      <c r="D4" s="63" t="s">
        <v>213</v>
      </c>
      <c r="E4" s="63" t="s">
        <v>214</v>
      </c>
      <c r="F4" s="63" t="s">
        <v>214</v>
      </c>
      <c r="G4" s="63" t="s">
        <v>215</v>
      </c>
      <c r="H4" s="63" t="s">
        <v>215</v>
      </c>
      <c r="I4" s="63" t="s">
        <v>216</v>
      </c>
      <c r="J4" s="63" t="s">
        <v>216</v>
      </c>
      <c r="K4" s="63" t="s">
        <v>217</v>
      </c>
      <c r="L4" s="63" t="s">
        <v>217</v>
      </c>
    </row>
    <row r="5" spans="2:12" ht="42" customHeight="1" x14ac:dyDescent="0.25">
      <c r="B5" s="66" t="s">
        <v>100</v>
      </c>
      <c r="C5" s="16" t="s">
        <v>101</v>
      </c>
      <c r="D5" s="16" t="s">
        <v>208</v>
      </c>
      <c r="E5" s="16" t="s">
        <v>101</v>
      </c>
      <c r="F5" s="16" t="s">
        <v>208</v>
      </c>
      <c r="G5" s="16" t="s">
        <v>101</v>
      </c>
      <c r="H5" s="16" t="s">
        <v>208</v>
      </c>
      <c r="I5" s="16" t="s">
        <v>101</v>
      </c>
      <c r="J5" s="16" t="s">
        <v>208</v>
      </c>
      <c r="K5" s="16" t="s">
        <v>101</v>
      </c>
      <c r="L5" s="16" t="s">
        <v>208</v>
      </c>
    </row>
    <row r="6" spans="2:12" x14ac:dyDescent="0.25">
      <c r="B6" s="17">
        <v>0</v>
      </c>
      <c r="C6" s="18">
        <v>151.30000000000001</v>
      </c>
      <c r="D6" s="18">
        <v>0</v>
      </c>
      <c r="E6" s="18">
        <v>4497.6000000000004</v>
      </c>
      <c r="F6" s="18">
        <v>0</v>
      </c>
      <c r="G6" s="18">
        <v>4397.8</v>
      </c>
      <c r="H6" s="18">
        <v>0</v>
      </c>
      <c r="I6" s="18">
        <v>225.9</v>
      </c>
      <c r="J6" s="18">
        <v>0</v>
      </c>
      <c r="K6" s="18">
        <v>7947.2</v>
      </c>
      <c r="L6" s="18">
        <v>0</v>
      </c>
    </row>
    <row r="7" spans="2:12" x14ac:dyDescent="0.25">
      <c r="B7" s="17" t="s">
        <v>109</v>
      </c>
      <c r="C7" s="18">
        <v>343.5</v>
      </c>
      <c r="D7" s="18">
        <v>1879.4359999999999</v>
      </c>
      <c r="E7" s="18">
        <v>15129.2</v>
      </c>
      <c r="F7" s="18">
        <v>74604.107999999993</v>
      </c>
      <c r="G7" s="18">
        <v>3588.8</v>
      </c>
      <c r="H7" s="18">
        <v>20278.059000000001</v>
      </c>
      <c r="I7" s="18">
        <v>473.8</v>
      </c>
      <c r="J7" s="18">
        <v>2608.6170000000002</v>
      </c>
      <c r="K7" s="18">
        <v>676.3</v>
      </c>
      <c r="L7" s="18">
        <v>2962.2</v>
      </c>
    </row>
    <row r="8" spans="2:12" x14ac:dyDescent="0.25">
      <c r="B8" s="17" t="s">
        <v>110</v>
      </c>
      <c r="C8" s="18">
        <v>551.79999999999995</v>
      </c>
      <c r="D8" s="18">
        <v>8311.4249999999993</v>
      </c>
      <c r="E8" s="18">
        <v>10263.6</v>
      </c>
      <c r="F8" s="18">
        <v>153561.519</v>
      </c>
      <c r="G8" s="18">
        <v>8523.2999999999993</v>
      </c>
      <c r="H8" s="18">
        <v>134035.527</v>
      </c>
      <c r="I8" s="18">
        <v>1020.5</v>
      </c>
      <c r="J8" s="18">
        <v>16215.49</v>
      </c>
      <c r="K8" s="18">
        <v>406.9</v>
      </c>
      <c r="L8" s="18">
        <v>5861.9170000000004</v>
      </c>
    </row>
    <row r="9" spans="2:12" x14ac:dyDescent="0.25">
      <c r="B9" s="17" t="s">
        <v>111</v>
      </c>
      <c r="C9" s="18">
        <v>779.1</v>
      </c>
      <c r="D9" s="18">
        <v>19759.474999999999</v>
      </c>
      <c r="E9" s="18">
        <v>13141.5</v>
      </c>
      <c r="F9" s="18">
        <v>331166.97100000002</v>
      </c>
      <c r="G9" s="18">
        <v>12595.4</v>
      </c>
      <c r="H9" s="18">
        <v>314751.57</v>
      </c>
      <c r="I9" s="18">
        <v>1398</v>
      </c>
      <c r="J9" s="18">
        <v>34995.089999999997</v>
      </c>
      <c r="K9" s="18">
        <v>290.3</v>
      </c>
      <c r="L9" s="18">
        <v>7168.9459999999999</v>
      </c>
    </row>
    <row r="10" spans="2:12" x14ac:dyDescent="0.25">
      <c r="B10" s="17" t="s">
        <v>112</v>
      </c>
      <c r="C10" s="18">
        <v>1893.5</v>
      </c>
      <c r="D10" s="18">
        <v>76275.811000000002</v>
      </c>
      <c r="E10" s="18">
        <v>50345</v>
      </c>
      <c r="F10" s="18">
        <v>2079877.77</v>
      </c>
      <c r="G10" s="18">
        <v>26004</v>
      </c>
      <c r="H10" s="18">
        <v>1040144.149</v>
      </c>
      <c r="I10" s="18">
        <v>2942.4</v>
      </c>
      <c r="J10" s="18">
        <v>116533.04399999999</v>
      </c>
      <c r="K10" s="18">
        <v>471.9</v>
      </c>
      <c r="L10" s="18">
        <v>18711.521000000001</v>
      </c>
    </row>
    <row r="11" spans="2:12" x14ac:dyDescent="0.25">
      <c r="B11" s="17" t="s">
        <v>113</v>
      </c>
      <c r="C11" s="18">
        <v>2293.6</v>
      </c>
      <c r="D11" s="18">
        <v>142465.14000000001</v>
      </c>
      <c r="E11" s="18">
        <v>66790.100000000006</v>
      </c>
      <c r="F11" s="18">
        <v>4103642.0329999998</v>
      </c>
      <c r="G11" s="18">
        <v>24159.599999999999</v>
      </c>
      <c r="H11" s="18">
        <v>1488234.25</v>
      </c>
      <c r="I11" s="18">
        <v>2877.9</v>
      </c>
      <c r="J11" s="18">
        <v>177665.47200000001</v>
      </c>
      <c r="K11" s="18">
        <v>384.5</v>
      </c>
      <c r="L11" s="18">
        <v>23321.85</v>
      </c>
    </row>
    <row r="12" spans="2:12" x14ac:dyDescent="0.25">
      <c r="B12" s="17" t="s">
        <v>114</v>
      </c>
      <c r="C12" s="18">
        <v>1845.6</v>
      </c>
      <c r="D12" s="18">
        <v>160262.755</v>
      </c>
      <c r="E12" s="18">
        <v>41652.300000000003</v>
      </c>
      <c r="F12" s="18">
        <v>3610460.591</v>
      </c>
      <c r="G12" s="18">
        <v>13740.1</v>
      </c>
      <c r="H12" s="18">
        <v>1180541.2479999999</v>
      </c>
      <c r="I12" s="18">
        <v>1832.7</v>
      </c>
      <c r="J12" s="18">
        <v>158450.08199999999</v>
      </c>
      <c r="K12" s="18">
        <v>180.7</v>
      </c>
      <c r="L12" s="18">
        <v>15571.358</v>
      </c>
    </row>
    <row r="13" spans="2:12" x14ac:dyDescent="0.25">
      <c r="B13" s="17" t="s">
        <v>115</v>
      </c>
      <c r="C13" s="18">
        <v>2033.8</v>
      </c>
      <c r="D13" s="18">
        <v>246072.78</v>
      </c>
      <c r="E13" s="18">
        <v>39435.9</v>
      </c>
      <c r="F13" s="18">
        <v>4726386.0360000003</v>
      </c>
      <c r="G13" s="18">
        <v>8460.2999999999993</v>
      </c>
      <c r="H13" s="18">
        <v>1000477.189</v>
      </c>
      <c r="I13" s="18">
        <v>1463.5</v>
      </c>
      <c r="J13" s="18">
        <v>175314.91800000001</v>
      </c>
      <c r="K13" s="18">
        <v>177</v>
      </c>
      <c r="L13" s="18">
        <v>21240.877</v>
      </c>
    </row>
    <row r="14" spans="2:12" x14ac:dyDescent="0.25">
      <c r="B14" s="17" t="s">
        <v>116</v>
      </c>
      <c r="C14" s="18">
        <v>1267.5</v>
      </c>
      <c r="D14" s="18">
        <v>237507.851</v>
      </c>
      <c r="E14" s="18">
        <v>16098.3</v>
      </c>
      <c r="F14" s="18">
        <v>2957443.699</v>
      </c>
      <c r="G14" s="18">
        <v>2351.8000000000002</v>
      </c>
      <c r="H14" s="18">
        <v>425446.49599999998</v>
      </c>
      <c r="I14" s="18">
        <v>586</v>
      </c>
      <c r="J14" s="18">
        <v>107287.372</v>
      </c>
      <c r="K14" s="18">
        <v>90.9</v>
      </c>
      <c r="L14" s="18">
        <v>16670.14</v>
      </c>
    </row>
    <row r="15" spans="2:12" x14ac:dyDescent="0.25">
      <c r="B15" s="17" t="s">
        <v>117</v>
      </c>
      <c r="C15" s="18">
        <v>531.20000000000005</v>
      </c>
      <c r="D15" s="18">
        <v>180149.94200000001</v>
      </c>
      <c r="E15" s="18">
        <v>3877.7</v>
      </c>
      <c r="F15" s="18">
        <v>1248387.297</v>
      </c>
      <c r="G15" s="18">
        <v>465.1</v>
      </c>
      <c r="H15" s="18">
        <v>148508.302</v>
      </c>
      <c r="I15" s="18">
        <v>173.5</v>
      </c>
      <c r="J15" s="18">
        <v>55481.076000000001</v>
      </c>
      <c r="K15" s="18">
        <v>41.1</v>
      </c>
      <c r="L15" s="18">
        <v>14455.172</v>
      </c>
    </row>
    <row r="16" spans="2:12" x14ac:dyDescent="0.25">
      <c r="B16" s="17" t="s">
        <v>118</v>
      </c>
      <c r="C16" s="18">
        <v>119.4</v>
      </c>
      <c r="D16" s="18">
        <v>77340.870999999999</v>
      </c>
      <c r="E16" s="18">
        <v>602.4</v>
      </c>
      <c r="F16" s="18">
        <v>393001.21</v>
      </c>
      <c r="G16" s="18">
        <v>65.599999999999994</v>
      </c>
      <c r="H16" s="18">
        <v>43487.173999999999</v>
      </c>
      <c r="I16" s="18">
        <v>27.7</v>
      </c>
      <c r="J16" s="18">
        <v>19042.514999999999</v>
      </c>
      <c r="K16" s="18">
        <v>5.4</v>
      </c>
      <c r="L16" s="18">
        <v>3414.2849999999999</v>
      </c>
    </row>
    <row r="17" spans="2:12" x14ac:dyDescent="0.25">
      <c r="B17" s="17" t="s">
        <v>119</v>
      </c>
      <c r="C17" s="18">
        <v>31.9</v>
      </c>
      <c r="D17" s="18">
        <v>53735.33</v>
      </c>
      <c r="E17" s="18">
        <v>157.30000000000001</v>
      </c>
      <c r="F17" s="18">
        <v>284543.67499999999</v>
      </c>
      <c r="G17" s="18">
        <v>14.6</v>
      </c>
      <c r="H17" s="18">
        <v>22782.145</v>
      </c>
      <c r="I17" s="18">
        <v>6.8</v>
      </c>
      <c r="J17" s="18">
        <v>27777.852999999999</v>
      </c>
      <c r="K17" s="18">
        <v>2.2999999999999998</v>
      </c>
      <c r="L17" s="18">
        <v>6630.6019999999999</v>
      </c>
    </row>
    <row r="18" spans="2:12" x14ac:dyDescent="0.25">
      <c r="B18" s="23" t="s">
        <v>120</v>
      </c>
      <c r="C18" s="24">
        <v>11842.2</v>
      </c>
      <c r="D18" s="24">
        <v>1203760.8160000001</v>
      </c>
      <c r="E18" s="24">
        <v>261990.9</v>
      </c>
      <c r="F18" s="24">
        <v>19963074.909000002</v>
      </c>
      <c r="G18" s="24">
        <v>104366.39999999999</v>
      </c>
      <c r="H18" s="24">
        <v>5818686.1090000002</v>
      </c>
      <c r="I18" s="24">
        <v>13028.7</v>
      </c>
      <c r="J18" s="24">
        <v>891371.52899999998</v>
      </c>
      <c r="K18" s="24">
        <v>10674.5</v>
      </c>
      <c r="L18" s="24">
        <v>136008.86799999999</v>
      </c>
    </row>
    <row r="20" spans="2:12" x14ac:dyDescent="0.25">
      <c r="B20" s="61" t="s">
        <v>54</v>
      </c>
      <c r="C20" s="62"/>
      <c r="D20" s="62"/>
      <c r="E20" s="62"/>
      <c r="F20" s="62"/>
      <c r="G20" s="62"/>
      <c r="H20" s="62"/>
      <c r="I20" s="62"/>
      <c r="J20" s="62"/>
      <c r="K20" s="62"/>
      <c r="L20" s="62"/>
    </row>
    <row r="21" spans="2:12" ht="26.4" customHeight="1" x14ac:dyDescent="0.25">
      <c r="B21" s="61" t="s">
        <v>2327</v>
      </c>
      <c r="C21" s="62"/>
      <c r="D21" s="62"/>
      <c r="E21" s="62"/>
      <c r="F21" s="62"/>
      <c r="G21" s="62"/>
      <c r="H21" s="62"/>
      <c r="I21" s="62"/>
      <c r="J21" s="62"/>
      <c r="K21" s="62"/>
      <c r="L21" s="62"/>
    </row>
    <row r="22" spans="2:12" ht="26.4" customHeight="1" x14ac:dyDescent="0.25">
      <c r="B22" s="67" t="s">
        <v>2362</v>
      </c>
      <c r="C22" s="62"/>
      <c r="D22" s="62"/>
      <c r="E22" s="62"/>
      <c r="F22" s="62"/>
      <c r="G22" s="62"/>
      <c r="H22" s="62"/>
      <c r="I22" s="62"/>
      <c r="J22" s="62"/>
      <c r="K22" s="62"/>
      <c r="L22" s="62"/>
    </row>
    <row r="23" spans="2:12" x14ac:dyDescent="0.25">
      <c r="B23" s="61" t="s">
        <v>218</v>
      </c>
      <c r="C23" s="62"/>
      <c r="D23" s="62"/>
      <c r="E23" s="62"/>
      <c r="F23" s="62"/>
      <c r="G23" s="62"/>
      <c r="H23" s="62"/>
      <c r="I23" s="62"/>
      <c r="J23" s="62"/>
      <c r="K23" s="62"/>
      <c r="L23" s="62"/>
    </row>
  </sheetData>
  <mergeCells count="10">
    <mergeCell ref="K4:L4"/>
    <mergeCell ref="B20:L20"/>
    <mergeCell ref="B21:L21"/>
    <mergeCell ref="B22:L22"/>
    <mergeCell ref="B23:L23"/>
    <mergeCell ref="B4:B5"/>
    <mergeCell ref="C4:D4"/>
    <mergeCell ref="E4:F4"/>
    <mergeCell ref="G4:H4"/>
    <mergeCell ref="I4:J4"/>
  </mergeCells>
  <pageMargins left="0.7" right="0.7" top="0.75" bottom="0.75" header="0.3" footer="0.3"/>
  <pageSetup paperSize="9" scale="91"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E562"/>
    <pageSetUpPr fitToPage="1"/>
  </sheetPr>
  <dimension ref="B1:L22"/>
  <sheetViews>
    <sheetView showGridLines="0" workbookViewId="0">
      <selection activeCell="B1" sqref="B1:B1048576"/>
    </sheetView>
  </sheetViews>
  <sheetFormatPr baseColWidth="10" defaultRowHeight="13.2" x14ac:dyDescent="0.25"/>
  <cols>
    <col min="1" max="1" width="2.5546875" customWidth="1"/>
    <col min="2" max="2" width="17.77734375" customWidth="1"/>
    <col min="3" max="12" width="12.6640625" customWidth="1"/>
  </cols>
  <sheetData>
    <row r="1" spans="2:12" ht="17.399999999999999" x14ac:dyDescent="0.3">
      <c r="B1" s="3" t="s">
        <v>22</v>
      </c>
    </row>
    <row r="4" spans="2:12" ht="28.05" customHeight="1" x14ac:dyDescent="0.25">
      <c r="B4" s="66" t="s">
        <v>123</v>
      </c>
      <c r="C4" s="63" t="s">
        <v>213</v>
      </c>
      <c r="D4" s="63" t="s">
        <v>213</v>
      </c>
      <c r="E4" s="63" t="s">
        <v>214</v>
      </c>
      <c r="F4" s="63" t="s">
        <v>214</v>
      </c>
      <c r="G4" s="63" t="s">
        <v>215</v>
      </c>
      <c r="H4" s="63" t="s">
        <v>215</v>
      </c>
      <c r="I4" s="63" t="s">
        <v>216</v>
      </c>
      <c r="J4" s="63" t="s">
        <v>216</v>
      </c>
      <c r="K4" s="63" t="s">
        <v>217</v>
      </c>
      <c r="L4" s="63" t="s">
        <v>217</v>
      </c>
    </row>
    <row r="5" spans="2:12" ht="42" customHeight="1" x14ac:dyDescent="0.25">
      <c r="B5" s="66" t="s">
        <v>123</v>
      </c>
      <c r="C5" s="16" t="s">
        <v>101</v>
      </c>
      <c r="D5" s="16" t="s">
        <v>209</v>
      </c>
      <c r="E5" s="16" t="s">
        <v>101</v>
      </c>
      <c r="F5" s="16" t="s">
        <v>209</v>
      </c>
      <c r="G5" s="16" t="s">
        <v>101</v>
      </c>
      <c r="H5" s="16" t="s">
        <v>209</v>
      </c>
      <c r="I5" s="16" t="s">
        <v>101</v>
      </c>
      <c r="J5" s="16" t="s">
        <v>209</v>
      </c>
      <c r="K5" s="16" t="s">
        <v>101</v>
      </c>
      <c r="L5" s="16" t="s">
        <v>209</v>
      </c>
    </row>
    <row r="6" spans="2:12" x14ac:dyDescent="0.25">
      <c r="B6" s="17">
        <v>0</v>
      </c>
      <c r="C6" s="18">
        <v>2332.5</v>
      </c>
      <c r="D6" s="18">
        <v>0</v>
      </c>
      <c r="E6" s="18">
        <v>59198.6</v>
      </c>
      <c r="F6" s="18">
        <v>0</v>
      </c>
      <c r="G6" s="18">
        <v>7867.4</v>
      </c>
      <c r="H6" s="18">
        <v>0</v>
      </c>
      <c r="I6" s="18">
        <v>1846.1</v>
      </c>
      <c r="J6" s="18">
        <v>0</v>
      </c>
      <c r="K6" s="18">
        <v>3543.4</v>
      </c>
      <c r="L6" s="18">
        <v>0</v>
      </c>
    </row>
    <row r="7" spans="2:12" x14ac:dyDescent="0.25">
      <c r="B7" s="17" t="s">
        <v>124</v>
      </c>
      <c r="C7" s="18">
        <v>1551.5</v>
      </c>
      <c r="D7" s="18">
        <v>15511.163</v>
      </c>
      <c r="E7" s="18">
        <v>71135.3</v>
      </c>
      <c r="F7" s="18">
        <v>648848.97699999996</v>
      </c>
      <c r="G7" s="18">
        <v>16419.7</v>
      </c>
      <c r="H7" s="18">
        <v>129854.86500000001</v>
      </c>
      <c r="I7" s="18">
        <v>2635.5</v>
      </c>
      <c r="J7" s="18">
        <v>21146.560000000001</v>
      </c>
      <c r="K7" s="18">
        <v>4323.3</v>
      </c>
      <c r="L7" s="18">
        <v>26635.653999999999</v>
      </c>
    </row>
    <row r="8" spans="2:12" x14ac:dyDescent="0.25">
      <c r="B8" s="17" t="s">
        <v>125</v>
      </c>
      <c r="C8" s="18">
        <v>767.4</v>
      </c>
      <c r="D8" s="18">
        <v>27935.449000000001</v>
      </c>
      <c r="E8" s="18">
        <v>26573.9</v>
      </c>
      <c r="F8" s="18">
        <v>964776.91700000002</v>
      </c>
      <c r="G8" s="18">
        <v>6099.4</v>
      </c>
      <c r="H8" s="18">
        <v>222886.93</v>
      </c>
      <c r="I8" s="18">
        <v>908.9</v>
      </c>
      <c r="J8" s="18">
        <v>32963.559000000001</v>
      </c>
      <c r="K8" s="18">
        <v>750.9</v>
      </c>
      <c r="L8" s="18">
        <v>26715.64</v>
      </c>
    </row>
    <row r="9" spans="2:12" x14ac:dyDescent="0.25">
      <c r="B9" s="17" t="s">
        <v>126</v>
      </c>
      <c r="C9" s="18">
        <v>1049</v>
      </c>
      <c r="D9" s="18">
        <v>76635.733999999997</v>
      </c>
      <c r="E9" s="18">
        <v>29007</v>
      </c>
      <c r="F9" s="18">
        <v>2092774.3999999999</v>
      </c>
      <c r="G9" s="18">
        <v>7932.1</v>
      </c>
      <c r="H9" s="18">
        <v>583665.68400000001</v>
      </c>
      <c r="I9" s="18">
        <v>1044.2</v>
      </c>
      <c r="J9" s="18">
        <v>75960.676000000007</v>
      </c>
      <c r="K9" s="18">
        <v>612.20000000000005</v>
      </c>
      <c r="L9" s="18">
        <v>43543.635999999999</v>
      </c>
    </row>
    <row r="10" spans="2:12" x14ac:dyDescent="0.25">
      <c r="B10" s="17" t="s">
        <v>127</v>
      </c>
      <c r="C10" s="18">
        <v>1734.6</v>
      </c>
      <c r="D10" s="18">
        <v>285953.38099999999</v>
      </c>
      <c r="E10" s="18">
        <v>33397.800000000003</v>
      </c>
      <c r="F10" s="18">
        <v>5372753.6880000001</v>
      </c>
      <c r="G10" s="18">
        <v>14913.8</v>
      </c>
      <c r="H10" s="18">
        <v>2538399.9780000001</v>
      </c>
      <c r="I10" s="18">
        <v>1666.1</v>
      </c>
      <c r="J10" s="18">
        <v>280750.18800000002</v>
      </c>
      <c r="K10" s="18">
        <v>463.4</v>
      </c>
      <c r="L10" s="18">
        <v>72956.206000000006</v>
      </c>
    </row>
    <row r="11" spans="2:12" x14ac:dyDescent="0.25">
      <c r="B11" s="17" t="s">
        <v>128</v>
      </c>
      <c r="C11" s="18">
        <v>1519</v>
      </c>
      <c r="D11" s="18">
        <v>545779.84199999995</v>
      </c>
      <c r="E11" s="18">
        <v>19472.5</v>
      </c>
      <c r="F11" s="18">
        <v>6902738.9220000003</v>
      </c>
      <c r="G11" s="18">
        <v>17089.900000000001</v>
      </c>
      <c r="H11" s="18">
        <v>6269594.8669999996</v>
      </c>
      <c r="I11" s="18">
        <v>1568.5</v>
      </c>
      <c r="J11" s="18">
        <v>567467.61699999997</v>
      </c>
      <c r="K11" s="18">
        <v>267</v>
      </c>
      <c r="L11" s="18">
        <v>97511.904999999999</v>
      </c>
    </row>
    <row r="12" spans="2:12" x14ac:dyDescent="0.25">
      <c r="B12" s="17" t="s">
        <v>129</v>
      </c>
      <c r="C12" s="18">
        <v>885.4</v>
      </c>
      <c r="D12" s="18">
        <v>544525.10800000001</v>
      </c>
      <c r="E12" s="18">
        <v>8501.1</v>
      </c>
      <c r="F12" s="18">
        <v>5182142.2170000002</v>
      </c>
      <c r="G12" s="18">
        <v>11083.2</v>
      </c>
      <c r="H12" s="18">
        <v>6808034.6519999998</v>
      </c>
      <c r="I12" s="18">
        <v>963.2</v>
      </c>
      <c r="J12" s="18">
        <v>594236.48499999999</v>
      </c>
      <c r="K12" s="18">
        <v>170.5</v>
      </c>
      <c r="L12" s="18">
        <v>103556.432</v>
      </c>
    </row>
    <row r="13" spans="2:12" x14ac:dyDescent="0.25">
      <c r="B13" s="17" t="s">
        <v>130</v>
      </c>
      <c r="C13" s="18">
        <v>534.70000000000005</v>
      </c>
      <c r="D13" s="18">
        <v>463209.19099999999</v>
      </c>
      <c r="E13" s="18">
        <v>4441.6000000000004</v>
      </c>
      <c r="F13" s="18">
        <v>3831480.0150000001</v>
      </c>
      <c r="G13" s="18">
        <v>7153.7</v>
      </c>
      <c r="H13" s="18">
        <v>6182525.0640000002</v>
      </c>
      <c r="I13" s="18">
        <v>626.6</v>
      </c>
      <c r="J13" s="18">
        <v>540931.87899999996</v>
      </c>
      <c r="K13" s="18">
        <v>119.2</v>
      </c>
      <c r="L13" s="18">
        <v>101820.314</v>
      </c>
    </row>
    <row r="14" spans="2:12" x14ac:dyDescent="0.25">
      <c r="B14" s="17" t="s">
        <v>131</v>
      </c>
      <c r="C14" s="18">
        <v>1323.8</v>
      </c>
      <c r="D14" s="18">
        <v>2517977.517</v>
      </c>
      <c r="E14" s="18">
        <v>9167.9</v>
      </c>
      <c r="F14" s="18">
        <v>17104717.888</v>
      </c>
      <c r="G14" s="18">
        <v>14832.4</v>
      </c>
      <c r="H14" s="18">
        <v>26992426.659000002</v>
      </c>
      <c r="I14" s="18">
        <v>1568.8</v>
      </c>
      <c r="J14" s="18">
        <v>3081124.4160000002</v>
      </c>
      <c r="K14" s="18">
        <v>349.7</v>
      </c>
      <c r="L14" s="18">
        <v>693328.41599999997</v>
      </c>
    </row>
    <row r="15" spans="2:12" x14ac:dyDescent="0.25">
      <c r="B15" s="17" t="s">
        <v>132</v>
      </c>
      <c r="C15" s="18">
        <v>105.7</v>
      </c>
      <c r="D15" s="18">
        <v>713439.96</v>
      </c>
      <c r="E15" s="18">
        <v>680.6</v>
      </c>
      <c r="F15" s="18">
        <v>4674145.3389999997</v>
      </c>
      <c r="G15" s="18">
        <v>698</v>
      </c>
      <c r="H15" s="18">
        <v>4657254.3099999996</v>
      </c>
      <c r="I15" s="18">
        <v>139.4</v>
      </c>
      <c r="J15" s="18">
        <v>971639.03700000001</v>
      </c>
      <c r="K15" s="18">
        <v>49.4</v>
      </c>
      <c r="L15" s="18">
        <v>358518.90899999999</v>
      </c>
    </row>
    <row r="16" spans="2:12" x14ac:dyDescent="0.25">
      <c r="B16" s="17" t="s">
        <v>133</v>
      </c>
      <c r="C16" s="18">
        <v>38.700000000000003</v>
      </c>
      <c r="D16" s="18">
        <v>755055.34600000002</v>
      </c>
      <c r="E16" s="18">
        <v>414.4</v>
      </c>
      <c r="F16" s="18">
        <v>11170975.742000001</v>
      </c>
      <c r="G16" s="18">
        <v>276.7</v>
      </c>
      <c r="H16" s="18">
        <v>7088429.7489999998</v>
      </c>
      <c r="I16" s="18">
        <v>61.5</v>
      </c>
      <c r="J16" s="18">
        <v>1476912.4680000001</v>
      </c>
      <c r="K16" s="18">
        <v>25.7</v>
      </c>
      <c r="L16" s="18">
        <v>686797.18400000001</v>
      </c>
    </row>
    <row r="17" spans="2:12" x14ac:dyDescent="0.25">
      <c r="B17" s="23" t="s">
        <v>120</v>
      </c>
      <c r="C17" s="24">
        <v>11842.3</v>
      </c>
      <c r="D17" s="24">
        <v>5946022.6909999996</v>
      </c>
      <c r="E17" s="24">
        <v>261990.7</v>
      </c>
      <c r="F17" s="24">
        <v>57945354.104999997</v>
      </c>
      <c r="G17" s="24">
        <v>104366.3</v>
      </c>
      <c r="H17" s="24">
        <v>61473072.758000001</v>
      </c>
      <c r="I17" s="24">
        <v>13028.8</v>
      </c>
      <c r="J17" s="24">
        <v>7643132.8849999998</v>
      </c>
      <c r="K17" s="24">
        <v>10674.7</v>
      </c>
      <c r="L17" s="24">
        <v>2211384.2960000001</v>
      </c>
    </row>
    <row r="19" spans="2:12" x14ac:dyDescent="0.25">
      <c r="B19" s="61" t="s">
        <v>54</v>
      </c>
      <c r="C19" s="62"/>
      <c r="D19" s="62"/>
      <c r="E19" s="62"/>
      <c r="F19" s="62"/>
      <c r="G19" s="62"/>
      <c r="H19" s="62"/>
      <c r="I19" s="62"/>
      <c r="J19" s="62"/>
      <c r="K19" s="62"/>
      <c r="L19" s="62"/>
    </row>
    <row r="20" spans="2:12" ht="26.4" customHeight="1" x14ac:dyDescent="0.25">
      <c r="B20" s="61" t="s">
        <v>2327</v>
      </c>
      <c r="C20" s="62"/>
      <c r="D20" s="62"/>
      <c r="E20" s="62"/>
      <c r="F20" s="62"/>
      <c r="G20" s="62"/>
      <c r="H20" s="62"/>
      <c r="I20" s="62"/>
      <c r="J20" s="62"/>
      <c r="K20" s="62"/>
      <c r="L20" s="62"/>
    </row>
    <row r="21" spans="2:12" ht="26.4" customHeight="1" x14ac:dyDescent="0.25">
      <c r="B21" s="67" t="s">
        <v>2362</v>
      </c>
      <c r="C21" s="62"/>
      <c r="D21" s="62"/>
      <c r="E21" s="62"/>
      <c r="F21" s="62"/>
      <c r="G21" s="62"/>
      <c r="H21" s="62"/>
      <c r="I21" s="62"/>
      <c r="J21" s="62"/>
      <c r="K21" s="62"/>
      <c r="L21" s="62"/>
    </row>
    <row r="22" spans="2:12" x14ac:dyDescent="0.25">
      <c r="B22" s="61" t="s">
        <v>218</v>
      </c>
      <c r="C22" s="62"/>
      <c r="D22" s="62"/>
      <c r="E22" s="62"/>
      <c r="F22" s="62"/>
      <c r="G22" s="62"/>
      <c r="H22" s="62"/>
      <c r="I22" s="62"/>
      <c r="J22" s="62"/>
      <c r="K22" s="62"/>
      <c r="L22" s="62"/>
    </row>
  </sheetData>
  <mergeCells count="10">
    <mergeCell ref="K4:L4"/>
    <mergeCell ref="B19:L19"/>
    <mergeCell ref="B20:L20"/>
    <mergeCell ref="B21:L21"/>
    <mergeCell ref="B22:L22"/>
    <mergeCell ref="B4:B5"/>
    <mergeCell ref="C4:D4"/>
    <mergeCell ref="E4:F4"/>
    <mergeCell ref="G4:H4"/>
    <mergeCell ref="I4:J4"/>
  </mergeCells>
  <pageMargins left="0.7" right="0.7" top="0.75" bottom="0.75" header="0.3" footer="0.3"/>
  <pageSetup paperSize="9" scale="91"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E562"/>
    <pageSetUpPr fitToPage="1"/>
  </sheetPr>
  <dimension ref="B1:N21"/>
  <sheetViews>
    <sheetView showGridLines="0" workbookViewId="0">
      <selection activeCell="B1" sqref="B1:B1048576"/>
    </sheetView>
  </sheetViews>
  <sheetFormatPr baseColWidth="10" defaultRowHeight="13.2" x14ac:dyDescent="0.25"/>
  <cols>
    <col min="1" max="1" width="2.5546875" customWidth="1"/>
    <col min="2" max="2" width="17.77734375" customWidth="1"/>
    <col min="3" max="14" width="12.21875" customWidth="1"/>
  </cols>
  <sheetData>
    <row r="1" spans="2:14" ht="17.399999999999999" x14ac:dyDescent="0.3">
      <c r="B1" s="3" t="s">
        <v>23</v>
      </c>
    </row>
    <row r="4" spans="2:14" ht="28.05" customHeight="1" x14ac:dyDescent="0.25">
      <c r="B4" s="66" t="s">
        <v>100</v>
      </c>
      <c r="C4" s="63" t="s">
        <v>219</v>
      </c>
      <c r="D4" s="63" t="s">
        <v>219</v>
      </c>
      <c r="E4" s="63" t="s">
        <v>219</v>
      </c>
      <c r="F4" s="63" t="s">
        <v>219</v>
      </c>
      <c r="G4" s="63" t="s">
        <v>194</v>
      </c>
      <c r="H4" s="63" t="s">
        <v>194</v>
      </c>
      <c r="I4" s="63" t="s">
        <v>194</v>
      </c>
      <c r="J4" s="63" t="s">
        <v>194</v>
      </c>
      <c r="K4" s="63" t="s">
        <v>120</v>
      </c>
      <c r="L4" s="63" t="s">
        <v>120</v>
      </c>
      <c r="M4" s="63" t="s">
        <v>120</v>
      </c>
      <c r="N4" s="63" t="s">
        <v>120</v>
      </c>
    </row>
    <row r="5" spans="2:14" x14ac:dyDescent="0.25">
      <c r="B5" s="66" t="s">
        <v>100</v>
      </c>
      <c r="C5" s="63" t="s">
        <v>196</v>
      </c>
      <c r="D5" s="63" t="s">
        <v>196</v>
      </c>
      <c r="E5" s="63" t="s">
        <v>220</v>
      </c>
      <c r="F5" s="63" t="s">
        <v>220</v>
      </c>
      <c r="G5" s="63" t="s">
        <v>196</v>
      </c>
      <c r="H5" s="63" t="s">
        <v>196</v>
      </c>
      <c r="I5" s="63" t="s">
        <v>220</v>
      </c>
      <c r="J5" s="63" t="s">
        <v>220</v>
      </c>
      <c r="K5" s="63" t="s">
        <v>196</v>
      </c>
      <c r="L5" s="63" t="s">
        <v>196</v>
      </c>
      <c r="M5" s="63" t="s">
        <v>220</v>
      </c>
      <c r="N5" s="63" t="s">
        <v>220</v>
      </c>
    </row>
    <row r="6" spans="2:14" ht="42" customHeight="1" x14ac:dyDescent="0.25">
      <c r="B6" s="66" t="s">
        <v>100</v>
      </c>
      <c r="C6" s="16" t="s">
        <v>101</v>
      </c>
      <c r="D6" s="16" t="s">
        <v>208</v>
      </c>
      <c r="E6" s="16" t="s">
        <v>101</v>
      </c>
      <c r="F6" s="16" t="s">
        <v>208</v>
      </c>
      <c r="G6" s="16" t="s">
        <v>101</v>
      </c>
      <c r="H6" s="16" t="s">
        <v>208</v>
      </c>
      <c r="I6" s="16" t="s">
        <v>101</v>
      </c>
      <c r="J6" s="16" t="s">
        <v>208</v>
      </c>
      <c r="K6" s="16" t="s">
        <v>101</v>
      </c>
      <c r="L6" s="16" t="s">
        <v>208</v>
      </c>
      <c r="M6" s="16" t="s">
        <v>101</v>
      </c>
      <c r="N6" s="16" t="s">
        <v>208</v>
      </c>
    </row>
    <row r="7" spans="2:14" x14ac:dyDescent="0.25">
      <c r="B7" s="17">
        <v>0</v>
      </c>
      <c r="C7" s="18">
        <v>15965.6</v>
      </c>
      <c r="D7" s="18">
        <v>0</v>
      </c>
      <c r="E7" s="18">
        <v>205.3</v>
      </c>
      <c r="F7" s="18">
        <v>0</v>
      </c>
      <c r="G7" s="18">
        <v>729.3</v>
      </c>
      <c r="H7" s="18">
        <v>0</v>
      </c>
      <c r="I7" s="18">
        <v>319.7</v>
      </c>
      <c r="J7" s="18">
        <v>0</v>
      </c>
      <c r="K7" s="18">
        <v>16694.900000000001</v>
      </c>
      <c r="L7" s="18">
        <v>0</v>
      </c>
      <c r="M7" s="18">
        <v>525</v>
      </c>
      <c r="N7" s="18">
        <v>0</v>
      </c>
    </row>
    <row r="8" spans="2:14" x14ac:dyDescent="0.25">
      <c r="B8" s="17" t="s">
        <v>109</v>
      </c>
      <c r="C8" s="18">
        <v>19127.2</v>
      </c>
      <c r="D8" s="18">
        <v>96491.282999999996</v>
      </c>
      <c r="E8" s="18">
        <v>419</v>
      </c>
      <c r="F8" s="18">
        <v>2245.0740000000001</v>
      </c>
      <c r="G8" s="18">
        <v>537.20000000000005</v>
      </c>
      <c r="H8" s="18">
        <v>2940.0070000000001</v>
      </c>
      <c r="I8" s="18">
        <v>128.19999999999999</v>
      </c>
      <c r="J8" s="18">
        <v>656.05700000000002</v>
      </c>
      <c r="K8" s="18">
        <v>19664.400000000001</v>
      </c>
      <c r="L8" s="18">
        <v>99431.29</v>
      </c>
      <c r="M8" s="18">
        <v>547.20000000000005</v>
      </c>
      <c r="N8" s="18">
        <v>2901.1309999999999</v>
      </c>
    </row>
    <row r="9" spans="2:14" x14ac:dyDescent="0.25">
      <c r="B9" s="17" t="s">
        <v>110</v>
      </c>
      <c r="C9" s="18">
        <v>18909.099999999999</v>
      </c>
      <c r="D9" s="18">
        <v>289542.97600000002</v>
      </c>
      <c r="E9" s="18">
        <v>599.6</v>
      </c>
      <c r="F9" s="18">
        <v>9161.3410000000003</v>
      </c>
      <c r="G9" s="18">
        <v>1061.7</v>
      </c>
      <c r="H9" s="18">
        <v>16261.666999999999</v>
      </c>
      <c r="I9" s="18">
        <v>195.8</v>
      </c>
      <c r="J9" s="18">
        <v>3019.8939999999998</v>
      </c>
      <c r="K9" s="18">
        <v>19970.8</v>
      </c>
      <c r="L9" s="18">
        <v>305804.64299999998</v>
      </c>
      <c r="M9" s="18">
        <v>795.4</v>
      </c>
      <c r="N9" s="18">
        <v>12181.235000000001</v>
      </c>
    </row>
    <row r="10" spans="2:14" x14ac:dyDescent="0.25">
      <c r="B10" s="17" t="s">
        <v>111</v>
      </c>
      <c r="C10" s="18">
        <v>25194.6</v>
      </c>
      <c r="D10" s="18">
        <v>631506.16099999996</v>
      </c>
      <c r="E10" s="18">
        <v>1001.3</v>
      </c>
      <c r="F10" s="18">
        <v>25442.66</v>
      </c>
      <c r="G10" s="18">
        <v>1655</v>
      </c>
      <c r="H10" s="18">
        <v>41913.995999999999</v>
      </c>
      <c r="I10" s="18">
        <v>353.3</v>
      </c>
      <c r="J10" s="18">
        <v>8979.2340000000004</v>
      </c>
      <c r="K10" s="18">
        <v>26849.599999999999</v>
      </c>
      <c r="L10" s="18">
        <v>673420.15700000001</v>
      </c>
      <c r="M10" s="18">
        <v>1354.6</v>
      </c>
      <c r="N10" s="18">
        <v>34421.894</v>
      </c>
    </row>
    <row r="11" spans="2:14" x14ac:dyDescent="0.25">
      <c r="B11" s="17" t="s">
        <v>112</v>
      </c>
      <c r="C11" s="18">
        <v>66175.7</v>
      </c>
      <c r="D11" s="18">
        <v>2685680.0929999999</v>
      </c>
      <c r="E11" s="18">
        <v>4342</v>
      </c>
      <c r="F11" s="18">
        <v>179453.77600000001</v>
      </c>
      <c r="G11" s="18">
        <v>8999.1</v>
      </c>
      <c r="H11" s="18">
        <v>375012.95400000003</v>
      </c>
      <c r="I11" s="18">
        <v>2140.1</v>
      </c>
      <c r="J11" s="18">
        <v>91395.472999999998</v>
      </c>
      <c r="K11" s="18">
        <v>75174.8</v>
      </c>
      <c r="L11" s="18">
        <v>3060693.0469999998</v>
      </c>
      <c r="M11" s="18">
        <v>6482.1</v>
      </c>
      <c r="N11" s="18">
        <v>270849.24900000001</v>
      </c>
    </row>
    <row r="12" spans="2:14" x14ac:dyDescent="0.25">
      <c r="B12" s="17" t="s">
        <v>113</v>
      </c>
      <c r="C12" s="18">
        <v>60694.7</v>
      </c>
      <c r="D12" s="18">
        <v>3668899.298</v>
      </c>
      <c r="E12" s="18">
        <v>6747.7</v>
      </c>
      <c r="F12" s="18">
        <v>416579.68400000001</v>
      </c>
      <c r="G12" s="18">
        <v>19224</v>
      </c>
      <c r="H12" s="18">
        <v>1215593.6640000001</v>
      </c>
      <c r="I12" s="18">
        <v>9839.4</v>
      </c>
      <c r="J12" s="18">
        <v>634256.09900000005</v>
      </c>
      <c r="K12" s="18">
        <v>79918.7</v>
      </c>
      <c r="L12" s="18">
        <v>4884492.9620000003</v>
      </c>
      <c r="M12" s="18">
        <v>16587.099999999999</v>
      </c>
      <c r="N12" s="18">
        <v>1050835.7830000001</v>
      </c>
    </row>
    <row r="13" spans="2:14" x14ac:dyDescent="0.25">
      <c r="B13" s="17" t="s">
        <v>114</v>
      </c>
      <c r="C13" s="18">
        <v>19786.3</v>
      </c>
      <c r="D13" s="18">
        <v>1687039.5020000001</v>
      </c>
      <c r="E13" s="18">
        <v>3643.4</v>
      </c>
      <c r="F13" s="18">
        <v>312967.95199999999</v>
      </c>
      <c r="G13" s="18">
        <v>19855.599999999999</v>
      </c>
      <c r="H13" s="18">
        <v>1725861.423</v>
      </c>
      <c r="I13" s="18">
        <v>15965.9</v>
      </c>
      <c r="J13" s="18">
        <v>1399417.1569999999</v>
      </c>
      <c r="K13" s="18">
        <v>39641.9</v>
      </c>
      <c r="L13" s="18">
        <v>3412900.9249999998</v>
      </c>
      <c r="M13" s="18">
        <v>19609.3</v>
      </c>
      <c r="N13" s="18">
        <v>1712385.1089999999</v>
      </c>
    </row>
    <row r="14" spans="2:14" x14ac:dyDescent="0.25">
      <c r="B14" s="17" t="s">
        <v>115</v>
      </c>
      <c r="C14" s="18">
        <v>9326.7000000000007</v>
      </c>
      <c r="D14" s="18">
        <v>1094258.0689999999</v>
      </c>
      <c r="E14" s="18">
        <v>2338.1999999999998</v>
      </c>
      <c r="F14" s="18">
        <v>276940.40100000001</v>
      </c>
      <c r="G14" s="18">
        <v>19290.099999999999</v>
      </c>
      <c r="H14" s="18">
        <v>2313401.844</v>
      </c>
      <c r="I14" s="18">
        <v>20615.599999999999</v>
      </c>
      <c r="J14" s="18">
        <v>2484891.4870000002</v>
      </c>
      <c r="K14" s="18">
        <v>28616.799999999999</v>
      </c>
      <c r="L14" s="18">
        <v>3407659.9130000002</v>
      </c>
      <c r="M14" s="18">
        <v>22953.8</v>
      </c>
      <c r="N14" s="18">
        <v>2761831.8879999998</v>
      </c>
    </row>
    <row r="15" spans="2:14" x14ac:dyDescent="0.25">
      <c r="B15" s="17" t="s">
        <v>116</v>
      </c>
      <c r="C15" s="18">
        <v>2458.1</v>
      </c>
      <c r="D15" s="18">
        <v>448329.45199999999</v>
      </c>
      <c r="E15" s="18">
        <v>747.1</v>
      </c>
      <c r="F15" s="18">
        <v>137844.22899999999</v>
      </c>
      <c r="G15" s="18">
        <v>7402.9</v>
      </c>
      <c r="H15" s="18">
        <v>1354751.4620000001</v>
      </c>
      <c r="I15" s="18">
        <v>9786.5</v>
      </c>
      <c r="J15" s="18">
        <v>1803430.416</v>
      </c>
      <c r="K15" s="18">
        <v>9861</v>
      </c>
      <c r="L15" s="18">
        <v>1803080.9140000001</v>
      </c>
      <c r="M15" s="18">
        <v>10533.6</v>
      </c>
      <c r="N15" s="18">
        <v>1941274.645</v>
      </c>
    </row>
    <row r="16" spans="2:14" x14ac:dyDescent="0.25">
      <c r="B16" s="17" t="s">
        <v>117</v>
      </c>
      <c r="C16" s="18">
        <v>640.6</v>
      </c>
      <c r="D16" s="18">
        <v>205889.22399999999</v>
      </c>
      <c r="E16" s="18">
        <v>195</v>
      </c>
      <c r="F16" s="18">
        <v>62346.008999999998</v>
      </c>
      <c r="G16" s="18">
        <v>1824.9</v>
      </c>
      <c r="H16" s="18">
        <v>590806.32799999998</v>
      </c>
      <c r="I16" s="18">
        <v>2428.1</v>
      </c>
      <c r="J16" s="18">
        <v>787940.23</v>
      </c>
      <c r="K16" s="18">
        <v>2465.5</v>
      </c>
      <c r="L16" s="18">
        <v>796695.55200000003</v>
      </c>
      <c r="M16" s="18">
        <v>2623.1</v>
      </c>
      <c r="N16" s="18">
        <v>850286.23899999994</v>
      </c>
    </row>
    <row r="17" spans="2:14" x14ac:dyDescent="0.25">
      <c r="B17" s="17" t="s">
        <v>118</v>
      </c>
      <c r="C17" s="18">
        <v>123.8</v>
      </c>
      <c r="D17" s="18">
        <v>80479.73</v>
      </c>
      <c r="E17" s="18">
        <v>31</v>
      </c>
      <c r="F17" s="18">
        <v>20677.278999999999</v>
      </c>
      <c r="G17" s="18">
        <v>293.2</v>
      </c>
      <c r="H17" s="18">
        <v>191626.065</v>
      </c>
      <c r="I17" s="18">
        <v>372.5</v>
      </c>
      <c r="J17" s="18">
        <v>243502.98</v>
      </c>
      <c r="K17" s="18">
        <v>417</v>
      </c>
      <c r="L17" s="18">
        <v>272105.79499999998</v>
      </c>
      <c r="M17" s="18">
        <v>403.5</v>
      </c>
      <c r="N17" s="18">
        <v>264180.25900000002</v>
      </c>
    </row>
    <row r="18" spans="2:14" x14ac:dyDescent="0.25">
      <c r="B18" s="17" t="s">
        <v>119</v>
      </c>
      <c r="C18" s="18">
        <v>38.6</v>
      </c>
      <c r="D18" s="18">
        <v>83667.528000000006</v>
      </c>
      <c r="E18" s="18">
        <v>8.6</v>
      </c>
      <c r="F18" s="18">
        <v>13953.353999999999</v>
      </c>
      <c r="G18" s="18">
        <v>78.7</v>
      </c>
      <c r="H18" s="18">
        <v>130913.399</v>
      </c>
      <c r="I18" s="18">
        <v>87</v>
      </c>
      <c r="J18" s="18">
        <v>166935.323</v>
      </c>
      <c r="K18" s="18">
        <v>117.3</v>
      </c>
      <c r="L18" s="18">
        <v>214580.927</v>
      </c>
      <c r="M18" s="18">
        <v>95.6</v>
      </c>
      <c r="N18" s="18">
        <v>180888.677</v>
      </c>
    </row>
    <row r="19" spans="2:14" x14ac:dyDescent="0.25">
      <c r="B19" s="23" t="s">
        <v>120</v>
      </c>
      <c r="C19" s="24">
        <v>238441</v>
      </c>
      <c r="D19" s="24">
        <v>10971783.316</v>
      </c>
      <c r="E19" s="24">
        <v>20278.2</v>
      </c>
      <c r="F19" s="24">
        <v>1457611.7590000001</v>
      </c>
      <c r="G19" s="24">
        <v>80951.7</v>
      </c>
      <c r="H19" s="24">
        <v>7959082.8090000004</v>
      </c>
      <c r="I19" s="24">
        <v>62232.1</v>
      </c>
      <c r="J19" s="24">
        <v>7624424.3499999996</v>
      </c>
      <c r="K19" s="24">
        <v>319392.7</v>
      </c>
      <c r="L19" s="24">
        <v>18930866.125</v>
      </c>
      <c r="M19" s="24">
        <v>82510.3</v>
      </c>
      <c r="N19" s="24">
        <v>9082036.1089999992</v>
      </c>
    </row>
    <row r="21" spans="2:14" x14ac:dyDescent="0.25">
      <c r="B21" s="61" t="s">
        <v>54</v>
      </c>
      <c r="C21" s="62"/>
      <c r="D21" s="62"/>
      <c r="E21" s="62"/>
      <c r="F21" s="62"/>
      <c r="G21" s="62"/>
      <c r="H21" s="62"/>
      <c r="I21" s="62"/>
      <c r="J21" s="62"/>
      <c r="K21" s="62"/>
      <c r="L21" s="62"/>
      <c r="M21" s="62"/>
      <c r="N21" s="62"/>
    </row>
  </sheetData>
  <mergeCells count="11">
    <mergeCell ref="B21:N21"/>
    <mergeCell ref="B4:B6"/>
    <mergeCell ref="C4:F4"/>
    <mergeCell ref="G4:J4"/>
    <mergeCell ref="K4:N4"/>
    <mergeCell ref="C5:D5"/>
    <mergeCell ref="E5:F5"/>
    <mergeCell ref="G5:H5"/>
    <mergeCell ref="I5:J5"/>
    <mergeCell ref="K5:L5"/>
    <mergeCell ref="M5:N5"/>
  </mergeCells>
  <pageMargins left="0.7" right="0.7" top="0.75" bottom="0.75" header="0.3" footer="0.3"/>
  <pageSetup paperSize="9" scale="84"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E562"/>
    <pageSetUpPr fitToPage="1"/>
  </sheetPr>
  <dimension ref="B1:N20"/>
  <sheetViews>
    <sheetView showGridLines="0" workbookViewId="0">
      <selection activeCell="F37" sqref="F37"/>
    </sheetView>
  </sheetViews>
  <sheetFormatPr baseColWidth="10" defaultRowHeight="13.2" x14ac:dyDescent="0.25"/>
  <cols>
    <col min="1" max="1" width="2.5546875" customWidth="1"/>
    <col min="2" max="2" width="16.6640625" customWidth="1"/>
    <col min="3" max="14" width="12.21875" customWidth="1"/>
  </cols>
  <sheetData>
    <row r="1" spans="2:14" ht="17.399999999999999" x14ac:dyDescent="0.3">
      <c r="B1" s="3" t="s">
        <v>24</v>
      </c>
    </row>
    <row r="4" spans="2:14" ht="28.05" customHeight="1" x14ac:dyDescent="0.25">
      <c r="B4" s="66" t="s">
        <v>123</v>
      </c>
      <c r="C4" s="63" t="s">
        <v>219</v>
      </c>
      <c r="D4" s="63" t="s">
        <v>219</v>
      </c>
      <c r="E4" s="63" t="s">
        <v>219</v>
      </c>
      <c r="F4" s="63" t="s">
        <v>219</v>
      </c>
      <c r="G4" s="63" t="s">
        <v>194</v>
      </c>
      <c r="H4" s="63" t="s">
        <v>194</v>
      </c>
      <c r="I4" s="63" t="s">
        <v>194</v>
      </c>
      <c r="J4" s="63" t="s">
        <v>194</v>
      </c>
      <c r="K4" s="63" t="s">
        <v>120</v>
      </c>
      <c r="L4" s="63" t="s">
        <v>120</v>
      </c>
      <c r="M4" s="63" t="s">
        <v>120</v>
      </c>
      <c r="N4" s="63" t="s">
        <v>120</v>
      </c>
    </row>
    <row r="5" spans="2:14" x14ac:dyDescent="0.25">
      <c r="B5" s="66" t="s">
        <v>123</v>
      </c>
      <c r="C5" s="63" t="s">
        <v>196</v>
      </c>
      <c r="D5" s="63" t="s">
        <v>196</v>
      </c>
      <c r="E5" s="63" t="s">
        <v>220</v>
      </c>
      <c r="F5" s="63" t="s">
        <v>220</v>
      </c>
      <c r="G5" s="63" t="s">
        <v>196</v>
      </c>
      <c r="H5" s="63" t="s">
        <v>196</v>
      </c>
      <c r="I5" s="63" t="s">
        <v>220</v>
      </c>
      <c r="J5" s="63" t="s">
        <v>220</v>
      </c>
      <c r="K5" s="63" t="s">
        <v>196</v>
      </c>
      <c r="L5" s="63" t="s">
        <v>196</v>
      </c>
      <c r="M5" s="63" t="s">
        <v>220</v>
      </c>
      <c r="N5" s="63" t="s">
        <v>220</v>
      </c>
    </row>
    <row r="6" spans="2:14" ht="42" customHeight="1" x14ac:dyDescent="0.25">
      <c r="B6" s="66" t="s">
        <v>123</v>
      </c>
      <c r="C6" s="16" t="s">
        <v>101</v>
      </c>
      <c r="D6" s="16" t="s">
        <v>209</v>
      </c>
      <c r="E6" s="16" t="s">
        <v>101</v>
      </c>
      <c r="F6" s="16" t="s">
        <v>209</v>
      </c>
      <c r="G6" s="16" t="s">
        <v>101</v>
      </c>
      <c r="H6" s="16" t="s">
        <v>209</v>
      </c>
      <c r="I6" s="16" t="s">
        <v>101</v>
      </c>
      <c r="J6" s="16" t="s">
        <v>209</v>
      </c>
      <c r="K6" s="16" t="s">
        <v>101</v>
      </c>
      <c r="L6" s="16" t="s">
        <v>209</v>
      </c>
      <c r="M6" s="16" t="s">
        <v>101</v>
      </c>
      <c r="N6" s="16" t="s">
        <v>209</v>
      </c>
    </row>
    <row r="7" spans="2:14" x14ac:dyDescent="0.25">
      <c r="B7" s="17">
        <v>0</v>
      </c>
      <c r="C7" s="18">
        <v>37979.9</v>
      </c>
      <c r="D7" s="18">
        <v>0</v>
      </c>
      <c r="E7" s="18">
        <v>6094.3</v>
      </c>
      <c r="F7" s="18">
        <v>0</v>
      </c>
      <c r="G7" s="18">
        <v>9956.4</v>
      </c>
      <c r="H7" s="18">
        <v>0</v>
      </c>
      <c r="I7" s="18">
        <v>20757.3</v>
      </c>
      <c r="J7" s="18">
        <v>0</v>
      </c>
      <c r="K7" s="18">
        <v>47936.3</v>
      </c>
      <c r="L7" s="18">
        <v>0</v>
      </c>
      <c r="M7" s="18">
        <v>26851.599999999999</v>
      </c>
      <c r="N7" s="18">
        <v>0</v>
      </c>
    </row>
    <row r="8" spans="2:14" x14ac:dyDescent="0.25">
      <c r="B8" s="17" t="s">
        <v>124</v>
      </c>
      <c r="C8" s="18">
        <v>74982.7</v>
      </c>
      <c r="D8" s="18">
        <v>653225.01100000006</v>
      </c>
      <c r="E8" s="18">
        <v>5724.6</v>
      </c>
      <c r="F8" s="18">
        <v>44557.360999999997</v>
      </c>
      <c r="G8" s="18">
        <v>6776</v>
      </c>
      <c r="H8" s="18">
        <v>61394.644</v>
      </c>
      <c r="I8" s="18">
        <v>8582</v>
      </c>
      <c r="J8" s="18">
        <v>82820.202999999994</v>
      </c>
      <c r="K8" s="18">
        <v>81758.7</v>
      </c>
      <c r="L8" s="18">
        <v>714619.65500000003</v>
      </c>
      <c r="M8" s="18">
        <v>14306.6</v>
      </c>
      <c r="N8" s="18">
        <v>127377.564</v>
      </c>
    </row>
    <row r="9" spans="2:14" x14ac:dyDescent="0.25">
      <c r="B9" s="17" t="s">
        <v>125</v>
      </c>
      <c r="C9" s="18">
        <v>25922.1</v>
      </c>
      <c r="D9" s="18">
        <v>937209.14399999997</v>
      </c>
      <c r="E9" s="18">
        <v>1666.4</v>
      </c>
      <c r="F9" s="18">
        <v>60432.883999999998</v>
      </c>
      <c r="G9" s="18">
        <v>3549.1</v>
      </c>
      <c r="H9" s="18">
        <v>131623.73300000001</v>
      </c>
      <c r="I9" s="18">
        <v>3962.9</v>
      </c>
      <c r="J9" s="18">
        <v>146012.73300000001</v>
      </c>
      <c r="K9" s="18">
        <v>29471.200000000001</v>
      </c>
      <c r="L9" s="18">
        <v>1068832.8770000001</v>
      </c>
      <c r="M9" s="18">
        <v>5629.3</v>
      </c>
      <c r="N9" s="18">
        <v>206445.617</v>
      </c>
    </row>
    <row r="10" spans="2:14" x14ac:dyDescent="0.25">
      <c r="B10" s="17" t="s">
        <v>126</v>
      </c>
      <c r="C10" s="18">
        <v>26564.3</v>
      </c>
      <c r="D10" s="18">
        <v>1913547.6969999999</v>
      </c>
      <c r="E10" s="18">
        <v>1910.7</v>
      </c>
      <c r="F10" s="18">
        <v>137239.03599999999</v>
      </c>
      <c r="G10" s="18">
        <v>5693.9</v>
      </c>
      <c r="H10" s="18">
        <v>421257.80300000001</v>
      </c>
      <c r="I10" s="18">
        <v>5475.7</v>
      </c>
      <c r="J10" s="18">
        <v>400535.59499999997</v>
      </c>
      <c r="K10" s="18">
        <v>32258.2</v>
      </c>
      <c r="L10" s="18">
        <v>2334805.5</v>
      </c>
      <c r="M10" s="18">
        <v>7386.4</v>
      </c>
      <c r="N10" s="18">
        <v>537774.63100000005</v>
      </c>
    </row>
    <row r="11" spans="2:14" x14ac:dyDescent="0.25">
      <c r="B11" s="17" t="s">
        <v>127</v>
      </c>
      <c r="C11" s="18">
        <v>28964</v>
      </c>
      <c r="D11" s="18">
        <v>4676250.1440000003</v>
      </c>
      <c r="E11" s="18">
        <v>2282.3000000000002</v>
      </c>
      <c r="F11" s="18">
        <v>366838.67300000001</v>
      </c>
      <c r="G11" s="18">
        <v>12179.4</v>
      </c>
      <c r="H11" s="18">
        <v>2070572.6569999999</v>
      </c>
      <c r="I11" s="18">
        <v>8749.7999999999993</v>
      </c>
      <c r="J11" s="18">
        <v>1437151.9680000001</v>
      </c>
      <c r="K11" s="18">
        <v>41143.5</v>
      </c>
      <c r="L11" s="18">
        <v>6746822.801</v>
      </c>
      <c r="M11" s="18">
        <v>11032.1</v>
      </c>
      <c r="N11" s="18">
        <v>1803990.6410000001</v>
      </c>
    </row>
    <row r="12" spans="2:14" x14ac:dyDescent="0.25">
      <c r="B12" s="17" t="s">
        <v>128</v>
      </c>
      <c r="C12" s="18">
        <v>19203.7</v>
      </c>
      <c r="D12" s="18">
        <v>6892653.682</v>
      </c>
      <c r="E12" s="18">
        <v>1267.9000000000001</v>
      </c>
      <c r="F12" s="18">
        <v>441040.05300000001</v>
      </c>
      <c r="G12" s="18">
        <v>13340.4</v>
      </c>
      <c r="H12" s="18">
        <v>4875129.1119999997</v>
      </c>
      <c r="I12" s="18">
        <v>6105</v>
      </c>
      <c r="J12" s="18">
        <v>2174270.307</v>
      </c>
      <c r="K12" s="18">
        <v>32544.1</v>
      </c>
      <c r="L12" s="18">
        <v>11767782.794</v>
      </c>
      <c r="M12" s="18">
        <v>7372.9</v>
      </c>
      <c r="N12" s="18">
        <v>2615310.36</v>
      </c>
    </row>
    <row r="13" spans="2:14" x14ac:dyDescent="0.25">
      <c r="B13" s="17" t="s">
        <v>129</v>
      </c>
      <c r="C13" s="18">
        <v>9413.7000000000007</v>
      </c>
      <c r="D13" s="18">
        <v>5748185.5980000002</v>
      </c>
      <c r="E13" s="18">
        <v>511.7</v>
      </c>
      <c r="F13" s="18">
        <v>311527.93</v>
      </c>
      <c r="G13" s="18">
        <v>8685.2999999999993</v>
      </c>
      <c r="H13" s="18">
        <v>5345955.5159999998</v>
      </c>
      <c r="I13" s="18">
        <v>2992.8</v>
      </c>
      <c r="J13" s="18">
        <v>1826825.851</v>
      </c>
      <c r="K13" s="18">
        <v>18099</v>
      </c>
      <c r="L13" s="18">
        <v>11094141.114</v>
      </c>
      <c r="M13" s="18">
        <v>3504.5</v>
      </c>
      <c r="N13" s="18">
        <v>2138353.781</v>
      </c>
    </row>
    <row r="14" spans="2:14" x14ac:dyDescent="0.25">
      <c r="B14" s="17" t="s">
        <v>130</v>
      </c>
      <c r="C14" s="18">
        <v>5179.8</v>
      </c>
      <c r="D14" s="18">
        <v>4463601.1660000002</v>
      </c>
      <c r="E14" s="18">
        <v>274.60000000000002</v>
      </c>
      <c r="F14" s="18">
        <v>235772.67800000001</v>
      </c>
      <c r="G14" s="18">
        <v>5849.7</v>
      </c>
      <c r="H14" s="18">
        <v>5061005.335</v>
      </c>
      <c r="I14" s="18">
        <v>1571.7</v>
      </c>
      <c r="J14" s="18">
        <v>1359587.2830000001</v>
      </c>
      <c r="K14" s="18">
        <v>11029.5</v>
      </c>
      <c r="L14" s="18">
        <v>9524606.5010000002</v>
      </c>
      <c r="M14" s="18">
        <v>1846.3</v>
      </c>
      <c r="N14" s="18">
        <v>1595359.9609999999</v>
      </c>
    </row>
    <row r="15" spans="2:14" x14ac:dyDescent="0.25">
      <c r="B15" s="17" t="s">
        <v>131</v>
      </c>
      <c r="C15" s="18">
        <v>9516.7000000000007</v>
      </c>
      <c r="D15" s="18">
        <v>17001147.353</v>
      </c>
      <c r="E15" s="18">
        <v>494</v>
      </c>
      <c r="F15" s="18">
        <v>933663.23300000001</v>
      </c>
      <c r="G15" s="18">
        <v>13646.9</v>
      </c>
      <c r="H15" s="18">
        <v>25695508.873</v>
      </c>
      <c r="I15" s="18">
        <v>3584.9</v>
      </c>
      <c r="J15" s="18">
        <v>6759255.4359999998</v>
      </c>
      <c r="K15" s="18">
        <v>23163.599999999999</v>
      </c>
      <c r="L15" s="18">
        <v>42696656.226000004</v>
      </c>
      <c r="M15" s="18">
        <v>4078.9</v>
      </c>
      <c r="N15" s="18">
        <v>7692918.6689999998</v>
      </c>
    </row>
    <row r="16" spans="2:14" x14ac:dyDescent="0.25">
      <c r="B16" s="17" t="s">
        <v>132</v>
      </c>
      <c r="C16" s="18">
        <v>507.4</v>
      </c>
      <c r="D16" s="18">
        <v>3407588.2659999998</v>
      </c>
      <c r="E16" s="18">
        <v>30.2</v>
      </c>
      <c r="F16" s="18">
        <v>200531.30499999999</v>
      </c>
      <c r="G16" s="18">
        <v>856</v>
      </c>
      <c r="H16" s="18">
        <v>5842388.3629999999</v>
      </c>
      <c r="I16" s="18">
        <v>279.39999999999998</v>
      </c>
      <c r="J16" s="18">
        <v>1924489.621</v>
      </c>
      <c r="K16" s="18">
        <v>1363.4</v>
      </c>
      <c r="L16" s="18">
        <v>9249976.6290000007</v>
      </c>
      <c r="M16" s="18">
        <v>309.60000000000002</v>
      </c>
      <c r="N16" s="18">
        <v>2125020.926</v>
      </c>
    </row>
    <row r="17" spans="2:14" x14ac:dyDescent="0.25">
      <c r="B17" s="17" t="s">
        <v>133</v>
      </c>
      <c r="C17" s="18">
        <v>206.4</v>
      </c>
      <c r="D17" s="18">
        <v>6363660.3260000004</v>
      </c>
      <c r="E17" s="18">
        <v>21.5</v>
      </c>
      <c r="F17" s="18">
        <v>394903.92499999999</v>
      </c>
      <c r="G17" s="18">
        <v>418.6</v>
      </c>
      <c r="H17" s="18">
        <v>8708178.5449999999</v>
      </c>
      <c r="I17" s="18">
        <v>170.5</v>
      </c>
      <c r="J17" s="18">
        <v>5711427.693</v>
      </c>
      <c r="K17" s="18">
        <v>625</v>
      </c>
      <c r="L17" s="18">
        <v>15071838.870999999</v>
      </c>
      <c r="M17" s="18">
        <v>192</v>
      </c>
      <c r="N17" s="18">
        <v>6106331.6179999998</v>
      </c>
    </row>
    <row r="18" spans="2:14" x14ac:dyDescent="0.25">
      <c r="B18" s="23" t="s">
        <v>120</v>
      </c>
      <c r="C18" s="24">
        <v>238440.7</v>
      </c>
      <c r="D18" s="24">
        <v>52057068.387000002</v>
      </c>
      <c r="E18" s="24">
        <v>20278.2</v>
      </c>
      <c r="F18" s="24">
        <v>3126507.0780000002</v>
      </c>
      <c r="G18" s="24">
        <v>80951.7</v>
      </c>
      <c r="H18" s="24">
        <v>58213014.581</v>
      </c>
      <c r="I18" s="24">
        <v>62232</v>
      </c>
      <c r="J18" s="24">
        <v>21822376.690000001</v>
      </c>
      <c r="K18" s="24">
        <v>319392.5</v>
      </c>
      <c r="L18" s="24">
        <v>110270082.96799999</v>
      </c>
      <c r="M18" s="24">
        <v>82510.2</v>
      </c>
      <c r="N18" s="24">
        <v>24948883.767999999</v>
      </c>
    </row>
    <row r="20" spans="2:14" x14ac:dyDescent="0.25">
      <c r="B20" s="61" t="s">
        <v>54</v>
      </c>
      <c r="C20" s="62"/>
      <c r="D20" s="62"/>
      <c r="E20" s="62"/>
      <c r="F20" s="62"/>
      <c r="G20" s="62"/>
      <c r="H20" s="62"/>
      <c r="I20" s="62"/>
      <c r="J20" s="62"/>
      <c r="K20" s="62"/>
      <c r="L20" s="62"/>
      <c r="M20" s="62"/>
      <c r="N20" s="62"/>
    </row>
  </sheetData>
  <mergeCells count="11">
    <mergeCell ref="B20:N20"/>
    <mergeCell ref="B4:B6"/>
    <mergeCell ref="C4:F4"/>
    <mergeCell ref="G4:J4"/>
    <mergeCell ref="K4:N4"/>
    <mergeCell ref="C5:D5"/>
    <mergeCell ref="E5:F5"/>
    <mergeCell ref="G5:H5"/>
    <mergeCell ref="I5:J5"/>
    <mergeCell ref="K5:L5"/>
    <mergeCell ref="M5:N5"/>
  </mergeCells>
  <pageMargins left="0.7" right="0.7" top="0.75" bottom="0.75" header="0.3" footer="0.3"/>
  <pageSetup paperSize="9" scale="84"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pageSetUpPr fitToPage="1"/>
  </sheetPr>
  <dimension ref="B1:T58"/>
  <sheetViews>
    <sheetView showGridLines="0" workbookViewId="0">
      <selection activeCell="O76" sqref="O76"/>
    </sheetView>
  </sheetViews>
  <sheetFormatPr baseColWidth="10" defaultRowHeight="13.2" x14ac:dyDescent="0.25"/>
  <cols>
    <col min="1" max="1" width="2.5546875" customWidth="1"/>
    <col min="2" max="2" width="5.21875" customWidth="1"/>
    <col min="3" max="3" width="10.6640625" customWidth="1"/>
    <col min="4" max="15" width="9.33203125" customWidth="1"/>
    <col min="16" max="16" width="12.5546875" bestFit="1" customWidth="1"/>
  </cols>
  <sheetData>
    <row r="1" spans="2:15" ht="17.399999999999999" x14ac:dyDescent="0.3">
      <c r="B1" s="3" t="s">
        <v>5</v>
      </c>
    </row>
    <row r="4" spans="2:15" ht="28.05" customHeight="1" x14ac:dyDescent="0.25">
      <c r="B4" s="66" t="s">
        <v>42</v>
      </c>
      <c r="C4" s="63" t="s">
        <v>43</v>
      </c>
      <c r="D4" s="63" t="s">
        <v>44</v>
      </c>
      <c r="E4" s="63" t="s">
        <v>44</v>
      </c>
      <c r="F4" s="63" t="s">
        <v>45</v>
      </c>
      <c r="G4" s="63" t="s">
        <v>45</v>
      </c>
      <c r="H4" s="63" t="s">
        <v>46</v>
      </c>
      <c r="I4" s="63" t="s">
        <v>46</v>
      </c>
      <c r="J4" s="63" t="s">
        <v>47</v>
      </c>
      <c r="K4" s="63" t="s">
        <v>47</v>
      </c>
      <c r="L4" s="63" t="s">
        <v>48</v>
      </c>
      <c r="M4" s="63" t="s">
        <v>48</v>
      </c>
      <c r="N4" s="63" t="s">
        <v>2359</v>
      </c>
      <c r="O4" s="63" t="s">
        <v>49</v>
      </c>
    </row>
    <row r="5" spans="2:15" ht="28.05" customHeight="1" x14ac:dyDescent="0.25">
      <c r="B5" s="66" t="s">
        <v>42</v>
      </c>
      <c r="C5" s="63" t="s">
        <v>43</v>
      </c>
      <c r="D5" s="16" t="s">
        <v>50</v>
      </c>
      <c r="E5" s="16" t="s">
        <v>51</v>
      </c>
      <c r="F5" s="16" t="s">
        <v>50</v>
      </c>
      <c r="G5" s="16" t="s">
        <v>51</v>
      </c>
      <c r="H5" s="16" t="s">
        <v>50</v>
      </c>
      <c r="I5" s="16" t="s">
        <v>51</v>
      </c>
      <c r="J5" s="16" t="s">
        <v>50</v>
      </c>
      <c r="K5" s="16" t="s">
        <v>51</v>
      </c>
      <c r="L5" s="16" t="s">
        <v>50</v>
      </c>
      <c r="M5" s="16" t="s">
        <v>51</v>
      </c>
      <c r="N5" s="16" t="s">
        <v>50</v>
      </c>
      <c r="O5" s="16" t="s">
        <v>2360</v>
      </c>
    </row>
    <row r="6" spans="2:15" x14ac:dyDescent="0.25">
      <c r="B6" s="64" t="s">
        <v>52</v>
      </c>
      <c r="C6" s="65"/>
      <c r="D6" s="65"/>
      <c r="E6" s="65"/>
      <c r="F6" s="65"/>
      <c r="G6" s="65"/>
      <c r="H6" s="65"/>
      <c r="I6" s="65"/>
      <c r="J6" s="65"/>
      <c r="K6" s="65"/>
      <c r="L6" s="65"/>
      <c r="M6" s="65"/>
      <c r="N6" s="65"/>
      <c r="O6" s="65"/>
    </row>
    <row r="7" spans="2:15" x14ac:dyDescent="0.25">
      <c r="B7" s="17">
        <v>2001</v>
      </c>
      <c r="C7" s="18">
        <v>297032.06800000003</v>
      </c>
      <c r="D7" s="18">
        <v>77904.820000000007</v>
      </c>
      <c r="E7" s="18">
        <v>66942.898142216596</v>
      </c>
      <c r="F7" s="18">
        <v>59732.483</v>
      </c>
      <c r="G7" s="18">
        <v>52838.638016529003</v>
      </c>
      <c r="H7" s="18">
        <v>55699</v>
      </c>
      <c r="I7" s="18">
        <v>49419.1176470586</v>
      </c>
      <c r="J7" s="18">
        <v>402358.89199999999</v>
      </c>
      <c r="K7" s="18">
        <v>117186.741467976</v>
      </c>
      <c r="L7" s="18">
        <v>255582.98800000001</v>
      </c>
      <c r="M7" s="18">
        <v>45535.502854633101</v>
      </c>
      <c r="N7" s="18">
        <v>175296</v>
      </c>
      <c r="O7" s="18">
        <v>0</v>
      </c>
    </row>
    <row r="8" spans="2:15" x14ac:dyDescent="0.25">
      <c r="B8" s="17">
        <v>2002</v>
      </c>
      <c r="C8" s="18">
        <v>301610.59899999999</v>
      </c>
      <c r="D8" s="18">
        <v>78264.69</v>
      </c>
      <c r="E8" s="18">
        <v>66683.867994699103</v>
      </c>
      <c r="F8" s="18">
        <v>59867.892999999996</v>
      </c>
      <c r="G8" s="18">
        <v>52742.071684252602</v>
      </c>
      <c r="H8" s="18">
        <v>55830.053999999996</v>
      </c>
      <c r="I8" s="18">
        <v>49217.290602655703</v>
      </c>
      <c r="J8" s="18">
        <v>405574.43300000002</v>
      </c>
      <c r="K8" s="18">
        <v>117049.293880838</v>
      </c>
      <c r="L8" s="18">
        <v>251497.43100000001</v>
      </c>
      <c r="M8" s="18">
        <v>44058.072339316597</v>
      </c>
      <c r="N8" s="18">
        <v>169180.948</v>
      </c>
      <c r="O8" s="18">
        <v>0</v>
      </c>
    </row>
    <row r="9" spans="2:15" x14ac:dyDescent="0.25">
      <c r="B9" s="17">
        <v>2003</v>
      </c>
      <c r="C9" s="18">
        <v>306943.21899999998</v>
      </c>
      <c r="D9" s="18">
        <v>77246.707999999999</v>
      </c>
      <c r="E9" s="18">
        <v>67420.319514661503</v>
      </c>
      <c r="F9" s="18">
        <v>59486.883000000002</v>
      </c>
      <c r="G9" s="18">
        <v>53191.597601366098</v>
      </c>
      <c r="H9" s="18">
        <v>55702.031999999999</v>
      </c>
      <c r="I9" s="18">
        <v>50206.768152447803</v>
      </c>
      <c r="J9" s="18">
        <v>413080.45600000001</v>
      </c>
      <c r="K9" s="18">
        <v>119535.369403456</v>
      </c>
      <c r="L9" s="18">
        <v>258315.21299999999</v>
      </c>
      <c r="M9" s="18">
        <v>43692.848143012503</v>
      </c>
      <c r="N9" s="18">
        <v>175785.038</v>
      </c>
      <c r="O9" s="18">
        <v>0</v>
      </c>
    </row>
    <row r="10" spans="2:15" x14ac:dyDescent="0.25">
      <c r="B10" s="17">
        <v>2004</v>
      </c>
      <c r="C10" s="18">
        <v>311817.755</v>
      </c>
      <c r="D10" s="18">
        <v>77585.603000000003</v>
      </c>
      <c r="E10" s="18">
        <v>66283.307764265701</v>
      </c>
      <c r="F10" s="18">
        <v>59782.92</v>
      </c>
      <c r="G10" s="18">
        <v>52299.050724637898</v>
      </c>
      <c r="H10" s="18">
        <v>55836.044000000002</v>
      </c>
      <c r="I10" s="18">
        <v>49101.194409148702</v>
      </c>
      <c r="J10" s="18">
        <v>415615.14600000001</v>
      </c>
      <c r="K10" s="18">
        <v>122784.61445783199</v>
      </c>
      <c r="L10" s="18">
        <v>256020.01300000001</v>
      </c>
      <c r="M10" s="18">
        <v>41700.421670669901</v>
      </c>
      <c r="N10" s="18">
        <v>174864.495</v>
      </c>
      <c r="O10" s="18">
        <v>0</v>
      </c>
    </row>
    <row r="11" spans="2:15" x14ac:dyDescent="0.25">
      <c r="B11" s="17">
        <v>2005</v>
      </c>
      <c r="C11" s="18">
        <v>316348.41499999998</v>
      </c>
      <c r="D11" s="18">
        <v>78292.894</v>
      </c>
      <c r="E11" s="18">
        <v>66671.598120567403</v>
      </c>
      <c r="F11" s="18">
        <v>60166.260999999999</v>
      </c>
      <c r="G11" s="18">
        <v>52614.331882914499</v>
      </c>
      <c r="H11" s="18">
        <v>56267.16</v>
      </c>
      <c r="I11" s="18">
        <v>49505.555555555802</v>
      </c>
      <c r="J11" s="18">
        <v>430021.92599999998</v>
      </c>
      <c r="K11" s="18">
        <v>128114.22904489</v>
      </c>
      <c r="L11" s="18">
        <v>265595.71799999999</v>
      </c>
      <c r="M11" s="18">
        <v>41765.605162615298</v>
      </c>
      <c r="N11" s="18">
        <v>185136.90599999999</v>
      </c>
      <c r="O11" s="18">
        <v>0</v>
      </c>
    </row>
    <row r="12" spans="2:15" x14ac:dyDescent="0.25">
      <c r="B12" s="17">
        <v>2006</v>
      </c>
      <c r="C12" s="18">
        <v>320784.19199999998</v>
      </c>
      <c r="D12" s="18">
        <v>79212.83</v>
      </c>
      <c r="E12" s="18">
        <v>66943.484506735505</v>
      </c>
      <c r="F12" s="18">
        <v>60868.843000000001</v>
      </c>
      <c r="G12" s="18">
        <v>52760.569911132297</v>
      </c>
      <c r="H12" s="18">
        <v>56995.857000000004</v>
      </c>
      <c r="I12" s="18">
        <v>49751.513087476902</v>
      </c>
      <c r="J12" s="18">
        <v>439896.62699999998</v>
      </c>
      <c r="K12" s="18">
        <v>132868.36303935901</v>
      </c>
      <c r="L12" s="18">
        <v>272426.19</v>
      </c>
      <c r="M12" s="18">
        <v>41483.777008162797</v>
      </c>
      <c r="N12" s="18">
        <v>192002.35</v>
      </c>
      <c r="O12" s="18">
        <v>0</v>
      </c>
    </row>
    <row r="13" spans="2:15" x14ac:dyDescent="0.25">
      <c r="B13" s="17">
        <v>2007</v>
      </c>
      <c r="C13" s="18">
        <v>325545.75599999999</v>
      </c>
      <c r="D13" s="18">
        <v>82008.142000000007</v>
      </c>
      <c r="E13" s="18">
        <v>69854.489469250198</v>
      </c>
      <c r="F13" s="18">
        <v>62822.324999999997</v>
      </c>
      <c r="G13" s="18">
        <v>54845.709351305799</v>
      </c>
      <c r="H13" s="18">
        <v>57615.745000000003</v>
      </c>
      <c r="I13" s="18">
        <v>51617.210682492499</v>
      </c>
      <c r="J13" s="18">
        <v>440766.88299999997</v>
      </c>
      <c r="K13" s="18">
        <v>138832.50304723199</v>
      </c>
      <c r="L13" s="18">
        <v>272495.59399999998</v>
      </c>
      <c r="M13" s="18">
        <v>42112.751445086702</v>
      </c>
      <c r="N13" s="18">
        <v>192292.41500000001</v>
      </c>
      <c r="O13" s="18">
        <v>0</v>
      </c>
    </row>
    <row r="14" spans="2:15" x14ac:dyDescent="0.25">
      <c r="B14" s="17">
        <v>2008</v>
      </c>
      <c r="C14" s="18">
        <v>330149.53399999999</v>
      </c>
      <c r="D14" s="18">
        <v>83622.226999999999</v>
      </c>
      <c r="E14" s="18">
        <v>69865.0889911009</v>
      </c>
      <c r="F14" s="18">
        <v>64159.942000000003</v>
      </c>
      <c r="G14" s="18">
        <v>54797.075985476898</v>
      </c>
      <c r="H14" s="18">
        <v>58965.911999999997</v>
      </c>
      <c r="I14" s="18">
        <v>51552.709474667703</v>
      </c>
      <c r="J14" s="18">
        <v>418480.65600000002</v>
      </c>
      <c r="K14" s="18">
        <v>130794.02238806</v>
      </c>
      <c r="L14" s="18">
        <v>249272.32500000001</v>
      </c>
      <c r="M14" s="18">
        <v>38870.363584622501</v>
      </c>
      <c r="N14" s="18">
        <v>170354.12400000001</v>
      </c>
      <c r="O14" s="18">
        <v>0</v>
      </c>
    </row>
    <row r="15" spans="2:15" x14ac:dyDescent="0.25">
      <c r="B15" s="17">
        <v>2009</v>
      </c>
      <c r="C15" s="18">
        <v>336011.33500000002</v>
      </c>
      <c r="D15" s="18">
        <v>83887.885999999999</v>
      </c>
      <c r="E15" s="18">
        <v>70238.9010989011</v>
      </c>
      <c r="F15" s="18">
        <v>64694.232000000004</v>
      </c>
      <c r="G15" s="18">
        <v>55231.951524628399</v>
      </c>
      <c r="H15" s="18">
        <v>59478.178</v>
      </c>
      <c r="I15" s="18">
        <v>52087.452471482698</v>
      </c>
      <c r="J15" s="18">
        <v>434806.033</v>
      </c>
      <c r="K15" s="18">
        <v>138299.30769230801</v>
      </c>
      <c r="L15" s="18">
        <v>260996.514</v>
      </c>
      <c r="M15" s="18">
        <v>39635.035242290702</v>
      </c>
      <c r="N15" s="18">
        <v>181660.179</v>
      </c>
      <c r="O15" s="18">
        <v>0</v>
      </c>
    </row>
    <row r="16" spans="2:15" x14ac:dyDescent="0.25">
      <c r="B16" s="17">
        <v>2010</v>
      </c>
      <c r="C16" s="18">
        <v>342015.09600000002</v>
      </c>
      <c r="D16" s="18">
        <v>84176.777000000002</v>
      </c>
      <c r="E16" s="18">
        <v>70736.396809133599</v>
      </c>
      <c r="F16" s="18">
        <v>65326.612999999998</v>
      </c>
      <c r="G16" s="18">
        <v>55925.674225383897</v>
      </c>
      <c r="H16" s="18">
        <v>60029.944000000003</v>
      </c>
      <c r="I16" s="18">
        <v>52724.7422680413</v>
      </c>
      <c r="J16" s="18">
        <v>437302.76799999998</v>
      </c>
      <c r="K16" s="18">
        <v>140081.38888888899</v>
      </c>
      <c r="L16" s="18">
        <v>260786.28099999999</v>
      </c>
      <c r="M16" s="18">
        <v>39133.800544410398</v>
      </c>
      <c r="N16" s="18">
        <v>180845.55</v>
      </c>
      <c r="O16" s="18">
        <v>0</v>
      </c>
    </row>
    <row r="17" spans="2:20" x14ac:dyDescent="0.25">
      <c r="B17" s="17">
        <v>2011</v>
      </c>
      <c r="C17" s="18">
        <v>347401.98599999998</v>
      </c>
      <c r="D17" s="18">
        <v>85042.623000000007</v>
      </c>
      <c r="E17" s="18">
        <v>71282.894141829602</v>
      </c>
      <c r="F17" s="18">
        <v>66308.577999999994</v>
      </c>
      <c r="G17" s="18">
        <v>56487.483870967801</v>
      </c>
      <c r="H17" s="18">
        <v>61010.620999999999</v>
      </c>
      <c r="I17" s="18">
        <v>53568.945538817999</v>
      </c>
      <c r="J17" s="18">
        <v>446426.614</v>
      </c>
      <c r="K17" s="18">
        <v>143716.17142857099</v>
      </c>
      <c r="L17" s="18">
        <v>265443.62</v>
      </c>
      <c r="M17" s="18">
        <v>38684.598819588602</v>
      </c>
      <c r="N17" s="18">
        <v>185424.685</v>
      </c>
      <c r="O17" s="18">
        <v>0</v>
      </c>
    </row>
    <row r="18" spans="2:20" x14ac:dyDescent="0.25">
      <c r="B18" s="17">
        <v>2012</v>
      </c>
      <c r="C18" s="18">
        <v>353200.69500000001</v>
      </c>
      <c r="D18" s="18">
        <v>85327.664999999994</v>
      </c>
      <c r="E18" s="18">
        <v>71486.787612035798</v>
      </c>
      <c r="F18" s="18">
        <v>66737.748000000007</v>
      </c>
      <c r="G18" s="18">
        <v>56704.974445924898</v>
      </c>
      <c r="H18" s="18">
        <v>61469.440999999999</v>
      </c>
      <c r="I18" s="18">
        <v>53813.782245367802</v>
      </c>
      <c r="J18" s="18">
        <v>461131.14600000001</v>
      </c>
      <c r="K18" s="18">
        <v>146807.11904761899</v>
      </c>
      <c r="L18" s="18">
        <v>277894.90999999997</v>
      </c>
      <c r="M18" s="18">
        <v>38763.636443661897</v>
      </c>
      <c r="N18" s="18">
        <v>197297.47</v>
      </c>
      <c r="O18" s="18">
        <v>0</v>
      </c>
    </row>
    <row r="19" spans="2:20" x14ac:dyDescent="0.25">
      <c r="B19" s="17">
        <v>2013</v>
      </c>
      <c r="C19" s="18">
        <v>358593.07799999998</v>
      </c>
      <c r="D19" s="18">
        <v>85464.786999999997</v>
      </c>
      <c r="E19" s="18">
        <v>71559.459459459802</v>
      </c>
      <c r="F19" s="18">
        <v>67072.955000000002</v>
      </c>
      <c r="G19" s="18">
        <v>56932.1678832119</v>
      </c>
      <c r="H19" s="18">
        <v>61834.868000000002</v>
      </c>
      <c r="I19" s="18">
        <v>54035.723530934301</v>
      </c>
      <c r="J19" s="18">
        <v>470618.55</v>
      </c>
      <c r="K19" s="18">
        <v>146282.56310679601</v>
      </c>
      <c r="L19" s="18">
        <v>285923.25799999997</v>
      </c>
      <c r="M19" s="18">
        <v>39151.862660944302</v>
      </c>
      <c r="N19" s="18">
        <v>205890.18599999999</v>
      </c>
      <c r="O19" s="18">
        <v>0</v>
      </c>
    </row>
    <row r="20" spans="2:20" x14ac:dyDescent="0.25">
      <c r="B20" s="17">
        <v>2014</v>
      </c>
      <c r="C20" s="18">
        <v>363922.78700000001</v>
      </c>
      <c r="D20" s="18">
        <v>85329.661999999997</v>
      </c>
      <c r="E20" s="18">
        <v>71660.680232558298</v>
      </c>
      <c r="F20" s="18">
        <v>67029.509000000005</v>
      </c>
      <c r="G20" s="18">
        <v>57204.411764705801</v>
      </c>
      <c r="H20" s="18">
        <v>61493.235000000001</v>
      </c>
      <c r="I20" s="18">
        <v>54046.6079751426</v>
      </c>
      <c r="J20" s="18">
        <v>470957.62599999999</v>
      </c>
      <c r="K20" s="18">
        <v>142465</v>
      </c>
      <c r="L20" s="18">
        <v>285740.06599999999</v>
      </c>
      <c r="M20" s="18">
        <v>39425.532695239599</v>
      </c>
      <c r="N20" s="18">
        <v>202535.94200000001</v>
      </c>
      <c r="O20" s="18">
        <v>0</v>
      </c>
    </row>
    <row r="21" spans="2:20" x14ac:dyDescent="0.25">
      <c r="B21" s="17">
        <v>2015</v>
      </c>
      <c r="C21" s="18">
        <v>370062.12800000003</v>
      </c>
      <c r="D21" s="18">
        <v>85302.210999999996</v>
      </c>
      <c r="E21" s="18">
        <v>71803.687579657693</v>
      </c>
      <c r="F21" s="18">
        <v>67221.581999999995</v>
      </c>
      <c r="G21" s="18">
        <v>57330.583990200998</v>
      </c>
      <c r="H21" s="18">
        <v>61605.923000000003</v>
      </c>
      <c r="I21" s="18">
        <v>54272.9526739664</v>
      </c>
      <c r="J21" s="18">
        <v>472122.88299999997</v>
      </c>
      <c r="K21" s="18">
        <v>143101.73036036</v>
      </c>
      <c r="L21" s="18">
        <v>285773.25599999999</v>
      </c>
      <c r="M21" s="18">
        <v>39818.625326829999</v>
      </c>
      <c r="N21" s="18">
        <v>202426.43599999999</v>
      </c>
      <c r="O21" s="18">
        <v>0</v>
      </c>
    </row>
    <row r="22" spans="2:20" x14ac:dyDescent="0.25">
      <c r="B22" s="17">
        <v>2016</v>
      </c>
      <c r="C22" s="18">
        <v>375110.7</v>
      </c>
      <c r="D22" s="18">
        <v>85556.45</v>
      </c>
      <c r="E22" s="18">
        <v>69326.870829507199</v>
      </c>
      <c r="F22" s="18">
        <v>67739.37</v>
      </c>
      <c r="G22" s="18">
        <v>55540.668783068802</v>
      </c>
      <c r="H22" s="18">
        <v>62227.31</v>
      </c>
      <c r="I22" s="18">
        <v>52703.703703703701</v>
      </c>
      <c r="J22" s="18">
        <v>482512.4</v>
      </c>
      <c r="K22" s="18">
        <v>133521.57317073201</v>
      </c>
      <c r="L22" s="18">
        <v>295601.09999999998</v>
      </c>
      <c r="M22" s="18">
        <v>39820.414555832998</v>
      </c>
      <c r="N22" s="18">
        <v>210608.9</v>
      </c>
      <c r="O22" s="18">
        <v>0</v>
      </c>
    </row>
    <row r="23" spans="2:20" x14ac:dyDescent="0.25">
      <c r="B23" s="17">
        <v>2017</v>
      </c>
      <c r="C23" s="18">
        <v>380066.2</v>
      </c>
      <c r="D23" s="18">
        <v>86193.93</v>
      </c>
      <c r="E23" s="18">
        <v>69603.681488933595</v>
      </c>
      <c r="F23" s="18">
        <v>68615.17</v>
      </c>
      <c r="G23" s="18">
        <v>56126.412007831197</v>
      </c>
      <c r="H23" s="18">
        <v>63133.15</v>
      </c>
      <c r="I23" s="18">
        <v>53272.756539235401</v>
      </c>
      <c r="J23" s="18">
        <v>496622.7</v>
      </c>
      <c r="K23" s="18">
        <v>136665.14517816101</v>
      </c>
      <c r="L23" s="18">
        <v>306595.3</v>
      </c>
      <c r="M23" s="18">
        <v>40840.060013764603</v>
      </c>
      <c r="N23" s="18">
        <v>221480.8</v>
      </c>
      <c r="O23" s="18">
        <v>0</v>
      </c>
    </row>
    <row r="24" spans="2:20" x14ac:dyDescent="0.25">
      <c r="B24" s="17">
        <v>2018</v>
      </c>
      <c r="C24" s="18">
        <v>384457.19199999998</v>
      </c>
      <c r="D24" s="18">
        <v>87245.885999999999</v>
      </c>
      <c r="E24" s="18">
        <v>69886.841891037606</v>
      </c>
      <c r="F24" s="18">
        <v>69660.328999999998</v>
      </c>
      <c r="G24" s="18">
        <v>56337.822309144904</v>
      </c>
      <c r="H24" s="18">
        <v>64171.718999999997</v>
      </c>
      <c r="I24" s="18">
        <v>53542.897356643</v>
      </c>
      <c r="J24" s="18">
        <v>497159.23700000002</v>
      </c>
      <c r="K24" s="18">
        <v>135835.66744077799</v>
      </c>
      <c r="L24" s="18">
        <v>304936.62599999999</v>
      </c>
      <c r="M24" s="18">
        <v>40431.653350965098</v>
      </c>
      <c r="N24" s="18">
        <v>219612.45499999999</v>
      </c>
      <c r="O24" s="18">
        <v>0</v>
      </c>
    </row>
    <row r="25" spans="2:20" x14ac:dyDescent="0.25">
      <c r="B25" s="17">
        <v>2019</v>
      </c>
      <c r="C25" s="18">
        <v>389311.26199999999</v>
      </c>
      <c r="D25" s="18">
        <v>88731.184999999998</v>
      </c>
      <c r="E25" s="18">
        <v>70399.870129870105</v>
      </c>
      <c r="F25" s="18">
        <v>71088.005999999994</v>
      </c>
      <c r="G25" s="18">
        <v>56857.940974605299</v>
      </c>
      <c r="H25" s="18">
        <v>65646.663</v>
      </c>
      <c r="I25" s="18">
        <v>54081.952472703902</v>
      </c>
      <c r="J25" s="18">
        <v>505744.08799999999</v>
      </c>
      <c r="K25" s="18">
        <v>137222</v>
      </c>
      <c r="L25" s="18">
        <v>312522.06400000001</v>
      </c>
      <c r="M25" s="18">
        <v>41509.255251141498</v>
      </c>
      <c r="N25" s="18">
        <v>228325.53899999999</v>
      </c>
      <c r="O25" s="18">
        <v>0</v>
      </c>
    </row>
    <row r="26" spans="2:20" x14ac:dyDescent="0.25">
      <c r="B26" s="17">
        <v>2020</v>
      </c>
      <c r="C26" s="18">
        <v>393943.51</v>
      </c>
      <c r="D26" s="18">
        <v>86612.950068971099</v>
      </c>
      <c r="E26" s="18">
        <v>70578.662681468806</v>
      </c>
      <c r="F26" s="18">
        <v>69153.223960592004</v>
      </c>
      <c r="G26" s="18">
        <v>57164.873940747602</v>
      </c>
      <c r="H26" s="18">
        <v>63763.911197956797</v>
      </c>
      <c r="I26" s="18">
        <v>54323.679759443701</v>
      </c>
      <c r="J26" s="18">
        <v>522060.23177711602</v>
      </c>
      <c r="K26" s="18">
        <v>144107.57999999999</v>
      </c>
      <c r="L26" s="18">
        <v>325856.50466959801</v>
      </c>
      <c r="M26" s="18">
        <v>45296.394011289703</v>
      </c>
      <c r="N26" s="18">
        <v>240033.225305225</v>
      </c>
      <c r="O26" s="18">
        <v>0</v>
      </c>
    </row>
    <row r="27" spans="2:20" x14ac:dyDescent="0.25">
      <c r="B27" s="17">
        <v>2021</v>
      </c>
      <c r="C27" s="18">
        <v>401902.66600000003</v>
      </c>
      <c r="D27" s="18">
        <v>87239.726636331805</v>
      </c>
      <c r="E27" s="18">
        <v>71029.311833171698</v>
      </c>
      <c r="F27" s="18">
        <v>69700.712615133307</v>
      </c>
      <c r="G27" s="18">
        <v>57517.4842767296</v>
      </c>
      <c r="H27" s="18">
        <v>64302.857725633898</v>
      </c>
      <c r="I27" s="18">
        <v>54769.264836138202</v>
      </c>
      <c r="J27" s="18">
        <v>533748.92806739197</v>
      </c>
      <c r="K27" s="18">
        <v>145906</v>
      </c>
      <c r="L27" s="18">
        <v>336447.05082251999</v>
      </c>
      <c r="M27" s="18">
        <v>47413.947341772197</v>
      </c>
      <c r="N27" s="18">
        <v>249773.694991444</v>
      </c>
      <c r="O27" s="18">
        <v>0</v>
      </c>
      <c r="P27" s="56"/>
      <c r="Q27" s="55"/>
      <c r="R27" s="54"/>
      <c r="S27" s="54"/>
      <c r="T27" s="54"/>
    </row>
    <row r="28" spans="2:20" x14ac:dyDescent="0.25">
      <c r="B28" s="64" t="s">
        <v>53</v>
      </c>
      <c r="C28" s="65"/>
      <c r="D28" s="65"/>
      <c r="E28" s="65"/>
      <c r="F28" s="65"/>
      <c r="G28" s="65"/>
      <c r="H28" s="65"/>
      <c r="I28" s="65"/>
      <c r="J28" s="65"/>
      <c r="K28" s="65"/>
      <c r="L28" s="65"/>
      <c r="M28" s="65"/>
      <c r="N28" s="65"/>
      <c r="O28" s="65"/>
    </row>
    <row r="29" spans="2:20" x14ac:dyDescent="0.25">
      <c r="B29" s="17">
        <v>2001</v>
      </c>
      <c r="C29" s="18">
        <v>100</v>
      </c>
      <c r="D29" s="18">
        <v>100</v>
      </c>
      <c r="E29" s="18">
        <v>100</v>
      </c>
      <c r="F29" s="18">
        <v>100</v>
      </c>
      <c r="G29" s="18">
        <v>100</v>
      </c>
      <c r="H29" s="18">
        <v>100</v>
      </c>
      <c r="I29" s="18">
        <v>100</v>
      </c>
      <c r="J29" s="18">
        <v>100</v>
      </c>
      <c r="K29" s="18">
        <v>100</v>
      </c>
      <c r="L29" s="18">
        <v>100</v>
      </c>
      <c r="M29" s="18">
        <v>100</v>
      </c>
      <c r="N29" s="18">
        <v>100</v>
      </c>
      <c r="O29" s="18">
        <v>100</v>
      </c>
    </row>
    <row r="30" spans="2:20" x14ac:dyDescent="0.25">
      <c r="B30" s="17">
        <v>2002</v>
      </c>
      <c r="C30" s="18">
        <v>101.54</v>
      </c>
      <c r="D30" s="18">
        <v>100.46</v>
      </c>
      <c r="E30" s="18">
        <v>99.61</v>
      </c>
      <c r="F30" s="18">
        <v>100.23</v>
      </c>
      <c r="G30" s="18">
        <v>99.82</v>
      </c>
      <c r="H30" s="18">
        <v>100.24</v>
      </c>
      <c r="I30" s="18">
        <v>99.59</v>
      </c>
      <c r="J30" s="18">
        <v>100.8</v>
      </c>
      <c r="K30" s="18">
        <v>99.88</v>
      </c>
      <c r="L30" s="18">
        <v>98.4</v>
      </c>
      <c r="M30" s="18">
        <v>96.76</v>
      </c>
      <c r="N30" s="18">
        <v>96.51</v>
      </c>
      <c r="O30" s="18">
        <v>100</v>
      </c>
    </row>
    <row r="31" spans="2:20" x14ac:dyDescent="0.25">
      <c r="B31" s="17">
        <v>2003</v>
      </c>
      <c r="C31" s="18">
        <v>103.34</v>
      </c>
      <c r="D31" s="18">
        <v>99.16</v>
      </c>
      <c r="E31" s="18">
        <v>100.71</v>
      </c>
      <c r="F31" s="18">
        <v>99.59</v>
      </c>
      <c r="G31" s="18">
        <v>100.67</v>
      </c>
      <c r="H31" s="18">
        <v>100.01</v>
      </c>
      <c r="I31" s="18">
        <v>101.59</v>
      </c>
      <c r="J31" s="18">
        <v>102.66</v>
      </c>
      <c r="K31" s="18">
        <v>102</v>
      </c>
      <c r="L31" s="18">
        <v>101.07</v>
      </c>
      <c r="M31" s="18">
        <v>95.95</v>
      </c>
      <c r="N31" s="18">
        <v>100.28</v>
      </c>
      <c r="O31" s="18">
        <v>100</v>
      </c>
    </row>
    <row r="32" spans="2:20" x14ac:dyDescent="0.25">
      <c r="B32" s="17">
        <v>2004</v>
      </c>
      <c r="C32" s="18">
        <v>104.98</v>
      </c>
      <c r="D32" s="18">
        <v>99.59</v>
      </c>
      <c r="E32" s="18">
        <v>99.01</v>
      </c>
      <c r="F32" s="18">
        <v>100.08</v>
      </c>
      <c r="G32" s="18">
        <v>98.98</v>
      </c>
      <c r="H32" s="18">
        <v>100.25</v>
      </c>
      <c r="I32" s="18">
        <v>99.36</v>
      </c>
      <c r="J32" s="18">
        <v>103.29</v>
      </c>
      <c r="K32" s="18">
        <v>104.78</v>
      </c>
      <c r="L32" s="18">
        <v>100.17</v>
      </c>
      <c r="M32" s="18">
        <v>91.58</v>
      </c>
      <c r="N32" s="18">
        <v>99.75</v>
      </c>
      <c r="O32" s="18">
        <v>100</v>
      </c>
    </row>
    <row r="33" spans="2:15" x14ac:dyDescent="0.25">
      <c r="B33" s="17">
        <v>2005</v>
      </c>
      <c r="C33" s="18">
        <v>106.5</v>
      </c>
      <c r="D33" s="18">
        <v>100.5</v>
      </c>
      <c r="E33" s="18">
        <v>99.59</v>
      </c>
      <c r="F33" s="18">
        <v>100.73</v>
      </c>
      <c r="G33" s="18">
        <v>99.58</v>
      </c>
      <c r="H33" s="18">
        <v>101.02</v>
      </c>
      <c r="I33" s="18">
        <v>100.17</v>
      </c>
      <c r="J33" s="18">
        <v>106.88</v>
      </c>
      <c r="K33" s="18">
        <v>109.32</v>
      </c>
      <c r="L33" s="18">
        <v>103.92</v>
      </c>
      <c r="M33" s="18">
        <v>91.72</v>
      </c>
      <c r="N33" s="18">
        <v>105.61</v>
      </c>
      <c r="O33" s="18">
        <v>100</v>
      </c>
    </row>
    <row r="34" spans="2:15" x14ac:dyDescent="0.25">
      <c r="B34" s="17">
        <v>2006</v>
      </c>
      <c r="C34" s="18">
        <v>108</v>
      </c>
      <c r="D34" s="18">
        <v>101.68</v>
      </c>
      <c r="E34" s="18">
        <v>100</v>
      </c>
      <c r="F34" s="18">
        <v>101.9</v>
      </c>
      <c r="G34" s="18">
        <v>99.85</v>
      </c>
      <c r="H34" s="18">
        <v>102.33</v>
      </c>
      <c r="I34" s="18">
        <v>100.67</v>
      </c>
      <c r="J34" s="18">
        <v>109.33</v>
      </c>
      <c r="K34" s="18">
        <v>113.38</v>
      </c>
      <c r="L34" s="18">
        <v>106.59</v>
      </c>
      <c r="M34" s="18">
        <v>91.1</v>
      </c>
      <c r="N34" s="18">
        <v>109.53</v>
      </c>
      <c r="O34" s="18">
        <v>100</v>
      </c>
    </row>
    <row r="35" spans="2:15" x14ac:dyDescent="0.25">
      <c r="B35" s="17">
        <v>2007</v>
      </c>
      <c r="C35" s="18">
        <v>109.6</v>
      </c>
      <c r="D35" s="18">
        <v>105.27</v>
      </c>
      <c r="E35" s="18">
        <v>104.35</v>
      </c>
      <c r="F35" s="18">
        <v>105.17</v>
      </c>
      <c r="G35" s="18">
        <v>103.8</v>
      </c>
      <c r="H35" s="18">
        <v>103.44</v>
      </c>
      <c r="I35" s="18">
        <v>104.45</v>
      </c>
      <c r="J35" s="18">
        <v>109.55</v>
      </c>
      <c r="K35" s="18">
        <v>118.47</v>
      </c>
      <c r="L35" s="18">
        <v>106.62</v>
      </c>
      <c r="M35" s="18">
        <v>92.48</v>
      </c>
      <c r="N35" s="18">
        <v>109.7</v>
      </c>
      <c r="O35" s="18">
        <v>100</v>
      </c>
    </row>
    <row r="36" spans="2:15" x14ac:dyDescent="0.25">
      <c r="B36" s="17">
        <v>2008</v>
      </c>
      <c r="C36" s="18">
        <v>111.15</v>
      </c>
      <c r="D36" s="18">
        <v>107.34</v>
      </c>
      <c r="E36" s="18">
        <v>104.37</v>
      </c>
      <c r="F36" s="18">
        <v>107.41</v>
      </c>
      <c r="G36" s="18">
        <v>103.71</v>
      </c>
      <c r="H36" s="18">
        <v>105.87</v>
      </c>
      <c r="I36" s="18">
        <v>104.32</v>
      </c>
      <c r="J36" s="18">
        <v>104.01</v>
      </c>
      <c r="K36" s="18">
        <v>111.61</v>
      </c>
      <c r="L36" s="18">
        <v>97.53</v>
      </c>
      <c r="M36" s="18">
        <v>85.36</v>
      </c>
      <c r="N36" s="18">
        <v>97.18</v>
      </c>
      <c r="O36" s="18">
        <v>100</v>
      </c>
    </row>
    <row r="37" spans="2:15" x14ac:dyDescent="0.25">
      <c r="B37" s="17">
        <v>2009</v>
      </c>
      <c r="C37" s="18">
        <v>113.12</v>
      </c>
      <c r="D37" s="18">
        <v>107.68</v>
      </c>
      <c r="E37" s="18">
        <v>104.92</v>
      </c>
      <c r="F37" s="18">
        <v>108.31</v>
      </c>
      <c r="G37" s="18">
        <v>104.53</v>
      </c>
      <c r="H37" s="18">
        <v>106.79</v>
      </c>
      <c r="I37" s="18">
        <v>105.4</v>
      </c>
      <c r="J37" s="18">
        <v>108.06</v>
      </c>
      <c r="K37" s="18">
        <v>118.02</v>
      </c>
      <c r="L37" s="18">
        <v>102.12</v>
      </c>
      <c r="M37" s="18">
        <v>87.04</v>
      </c>
      <c r="N37" s="18">
        <v>103.63</v>
      </c>
      <c r="O37" s="18">
        <v>100</v>
      </c>
    </row>
    <row r="38" spans="2:15" x14ac:dyDescent="0.25">
      <c r="B38" s="17">
        <v>2010</v>
      </c>
      <c r="C38" s="18">
        <v>115.14</v>
      </c>
      <c r="D38" s="18">
        <v>108.05</v>
      </c>
      <c r="E38" s="18">
        <v>105.67</v>
      </c>
      <c r="F38" s="18">
        <v>109.37</v>
      </c>
      <c r="G38" s="18">
        <v>105.84</v>
      </c>
      <c r="H38" s="18">
        <v>107.78</v>
      </c>
      <c r="I38" s="18">
        <v>106.69</v>
      </c>
      <c r="J38" s="18">
        <v>108.68</v>
      </c>
      <c r="K38" s="18">
        <v>119.54</v>
      </c>
      <c r="L38" s="18">
        <v>102.04</v>
      </c>
      <c r="M38" s="18">
        <v>85.94</v>
      </c>
      <c r="N38" s="18">
        <v>103.17</v>
      </c>
      <c r="O38" s="18">
        <v>100</v>
      </c>
    </row>
    <row r="39" spans="2:15" x14ac:dyDescent="0.25">
      <c r="B39" s="17">
        <v>2011</v>
      </c>
      <c r="C39" s="18">
        <v>116.96</v>
      </c>
      <c r="D39" s="18">
        <v>109.16</v>
      </c>
      <c r="E39" s="18">
        <v>106.48</v>
      </c>
      <c r="F39" s="18">
        <v>111.01</v>
      </c>
      <c r="G39" s="18">
        <v>106.91</v>
      </c>
      <c r="H39" s="18">
        <v>109.54</v>
      </c>
      <c r="I39" s="18">
        <v>108.4</v>
      </c>
      <c r="J39" s="18">
        <v>110.95</v>
      </c>
      <c r="K39" s="18">
        <v>122.64</v>
      </c>
      <c r="L39" s="18">
        <v>103.86</v>
      </c>
      <c r="M39" s="18">
        <v>84.95</v>
      </c>
      <c r="N39" s="18">
        <v>105.78</v>
      </c>
      <c r="O39" s="18">
        <v>100</v>
      </c>
    </row>
    <row r="40" spans="2:15" x14ac:dyDescent="0.25">
      <c r="B40" s="17">
        <v>2012</v>
      </c>
      <c r="C40" s="18">
        <v>118.91</v>
      </c>
      <c r="D40" s="18">
        <v>109.53</v>
      </c>
      <c r="E40" s="18">
        <v>106.79</v>
      </c>
      <c r="F40" s="18">
        <v>111.73</v>
      </c>
      <c r="G40" s="18">
        <v>107.32</v>
      </c>
      <c r="H40" s="18">
        <v>110.36</v>
      </c>
      <c r="I40" s="18">
        <v>108.89</v>
      </c>
      <c r="J40" s="18">
        <v>114.61</v>
      </c>
      <c r="K40" s="18">
        <v>125.28</v>
      </c>
      <c r="L40" s="18">
        <v>108.73</v>
      </c>
      <c r="M40" s="18">
        <v>85.13</v>
      </c>
      <c r="N40" s="18">
        <v>112.55</v>
      </c>
      <c r="O40" s="18">
        <v>100</v>
      </c>
    </row>
    <row r="41" spans="2:15" x14ac:dyDescent="0.25">
      <c r="B41" s="17">
        <v>2013</v>
      </c>
      <c r="C41" s="18">
        <v>120.73</v>
      </c>
      <c r="D41" s="18">
        <v>109.7</v>
      </c>
      <c r="E41" s="18">
        <v>106.9</v>
      </c>
      <c r="F41" s="18">
        <v>112.29</v>
      </c>
      <c r="G41" s="18">
        <v>107.75</v>
      </c>
      <c r="H41" s="18">
        <v>111.02</v>
      </c>
      <c r="I41" s="18">
        <v>109.34</v>
      </c>
      <c r="J41" s="18">
        <v>116.96</v>
      </c>
      <c r="K41" s="18">
        <v>124.83</v>
      </c>
      <c r="L41" s="18">
        <v>111.87</v>
      </c>
      <c r="M41" s="18">
        <v>85.98</v>
      </c>
      <c r="N41" s="18">
        <v>117.45</v>
      </c>
      <c r="O41" s="18">
        <v>100</v>
      </c>
    </row>
    <row r="42" spans="2:15" x14ac:dyDescent="0.25">
      <c r="B42" s="17">
        <v>2014</v>
      </c>
      <c r="C42" s="18">
        <v>122.52</v>
      </c>
      <c r="D42" s="18">
        <v>109.53</v>
      </c>
      <c r="E42" s="18">
        <v>107.05</v>
      </c>
      <c r="F42" s="18">
        <v>112.22</v>
      </c>
      <c r="G42" s="18">
        <v>108.26</v>
      </c>
      <c r="H42" s="18">
        <v>110.4</v>
      </c>
      <c r="I42" s="18">
        <v>109.36</v>
      </c>
      <c r="J42" s="18">
        <v>117.05</v>
      </c>
      <c r="K42" s="18">
        <v>121.57</v>
      </c>
      <c r="L42" s="18">
        <v>111.8</v>
      </c>
      <c r="M42" s="18">
        <v>86.58</v>
      </c>
      <c r="N42" s="18">
        <v>115.54</v>
      </c>
      <c r="O42" s="18">
        <v>100</v>
      </c>
    </row>
    <row r="43" spans="2:15" x14ac:dyDescent="0.25">
      <c r="B43" s="17">
        <v>2015</v>
      </c>
      <c r="C43" s="18">
        <v>124.59</v>
      </c>
      <c r="D43" s="18">
        <v>109.5</v>
      </c>
      <c r="E43" s="18">
        <v>107.26</v>
      </c>
      <c r="F43" s="18">
        <v>112.54</v>
      </c>
      <c r="G43" s="18">
        <v>108.5</v>
      </c>
      <c r="H43" s="18">
        <v>110.61</v>
      </c>
      <c r="I43" s="18">
        <v>109.82</v>
      </c>
      <c r="J43" s="18">
        <v>117.34</v>
      </c>
      <c r="K43" s="18">
        <v>122.11</v>
      </c>
      <c r="L43" s="18">
        <v>111.81</v>
      </c>
      <c r="M43" s="18">
        <v>87.45</v>
      </c>
      <c r="N43" s="18">
        <v>115.48</v>
      </c>
      <c r="O43" s="18">
        <v>100</v>
      </c>
    </row>
    <row r="44" spans="2:15" x14ac:dyDescent="0.25">
      <c r="B44" s="17">
        <v>2016</v>
      </c>
      <c r="C44" s="18">
        <v>126.29</v>
      </c>
      <c r="D44" s="18">
        <v>109.82</v>
      </c>
      <c r="E44" s="18">
        <v>103.56</v>
      </c>
      <c r="F44" s="18">
        <v>113.4</v>
      </c>
      <c r="G44" s="18">
        <v>105.11</v>
      </c>
      <c r="H44" s="18">
        <v>111.72</v>
      </c>
      <c r="I44" s="18">
        <v>106.65</v>
      </c>
      <c r="J44" s="18">
        <v>119.92</v>
      </c>
      <c r="K44" s="18">
        <v>113.94</v>
      </c>
      <c r="L44" s="18">
        <v>115.66</v>
      </c>
      <c r="M44" s="18">
        <v>87.45</v>
      </c>
      <c r="N44" s="18">
        <v>120.14</v>
      </c>
      <c r="O44" s="18">
        <v>100</v>
      </c>
    </row>
    <row r="45" spans="2:15" x14ac:dyDescent="0.25">
      <c r="B45" s="17">
        <v>2017</v>
      </c>
      <c r="C45" s="18">
        <v>127.95</v>
      </c>
      <c r="D45" s="18">
        <v>110.64</v>
      </c>
      <c r="E45" s="18">
        <v>103.97</v>
      </c>
      <c r="F45" s="18">
        <v>114.87</v>
      </c>
      <c r="G45" s="18">
        <v>106.22</v>
      </c>
      <c r="H45" s="18">
        <v>113.35</v>
      </c>
      <c r="I45" s="18">
        <v>107.8</v>
      </c>
      <c r="J45" s="18">
        <v>123.43</v>
      </c>
      <c r="K45" s="18">
        <v>116.62</v>
      </c>
      <c r="L45" s="18">
        <v>119.96</v>
      </c>
      <c r="M45" s="18">
        <v>89.69</v>
      </c>
      <c r="N45" s="18">
        <v>126.35</v>
      </c>
      <c r="O45" s="18">
        <v>100</v>
      </c>
    </row>
    <row r="46" spans="2:15" x14ac:dyDescent="0.25">
      <c r="B46" s="17">
        <v>2018</v>
      </c>
      <c r="C46" s="18">
        <v>129.43</v>
      </c>
      <c r="D46" s="18">
        <v>111.99</v>
      </c>
      <c r="E46" s="18">
        <v>104.4</v>
      </c>
      <c r="F46" s="18">
        <v>116.62</v>
      </c>
      <c r="G46" s="18">
        <v>106.62</v>
      </c>
      <c r="H46" s="18">
        <v>115.21</v>
      </c>
      <c r="I46" s="18">
        <v>108.34</v>
      </c>
      <c r="J46" s="18">
        <v>123.56</v>
      </c>
      <c r="K46" s="18">
        <v>115.91</v>
      </c>
      <c r="L46" s="18">
        <v>119.31</v>
      </c>
      <c r="M46" s="18">
        <v>88.79</v>
      </c>
      <c r="N46" s="18">
        <v>125.28</v>
      </c>
      <c r="O46" s="18">
        <v>100</v>
      </c>
    </row>
    <row r="47" spans="2:15" x14ac:dyDescent="0.25">
      <c r="B47" s="17">
        <v>2019</v>
      </c>
      <c r="C47" s="18">
        <v>131.07</v>
      </c>
      <c r="D47" s="18">
        <v>113.9</v>
      </c>
      <c r="E47" s="18">
        <v>105.16</v>
      </c>
      <c r="F47" s="18">
        <v>119.01</v>
      </c>
      <c r="G47" s="18">
        <v>107.61</v>
      </c>
      <c r="H47" s="18">
        <v>117.86</v>
      </c>
      <c r="I47" s="18">
        <v>109.44</v>
      </c>
      <c r="J47" s="18">
        <v>125.69</v>
      </c>
      <c r="K47" s="18">
        <v>117.1</v>
      </c>
      <c r="L47" s="18">
        <v>122.28</v>
      </c>
      <c r="M47" s="18">
        <v>91.16</v>
      </c>
      <c r="N47" s="18">
        <v>130.25</v>
      </c>
      <c r="O47" s="18">
        <v>100</v>
      </c>
    </row>
    <row r="48" spans="2:15" x14ac:dyDescent="0.25">
      <c r="B48" s="17">
        <v>2020</v>
      </c>
      <c r="C48" s="18">
        <v>132.63</v>
      </c>
      <c r="D48" s="18">
        <v>111.18</v>
      </c>
      <c r="E48" s="18">
        <v>105.43</v>
      </c>
      <c r="F48" s="18">
        <v>115.77</v>
      </c>
      <c r="G48" s="18">
        <v>108.19</v>
      </c>
      <c r="H48" s="18">
        <v>114.48</v>
      </c>
      <c r="I48" s="18">
        <v>109.92</v>
      </c>
      <c r="J48" s="18">
        <v>129.75</v>
      </c>
      <c r="K48" s="18">
        <v>122.97</v>
      </c>
      <c r="L48" s="18">
        <v>127.5</v>
      </c>
      <c r="M48" s="18">
        <v>99.47</v>
      </c>
      <c r="N48" s="18">
        <v>136.93</v>
      </c>
      <c r="O48" s="18">
        <v>100</v>
      </c>
    </row>
    <row r="49" spans="2:15" x14ac:dyDescent="0.25">
      <c r="B49" s="19">
        <v>2021</v>
      </c>
      <c r="C49" s="20">
        <v>135.31</v>
      </c>
      <c r="D49" s="20">
        <v>111.98</v>
      </c>
      <c r="E49" s="20">
        <v>106.1</v>
      </c>
      <c r="F49" s="20">
        <v>116.69</v>
      </c>
      <c r="G49" s="20">
        <v>108.85</v>
      </c>
      <c r="H49" s="20">
        <v>115.45</v>
      </c>
      <c r="I49" s="20">
        <v>110.83</v>
      </c>
      <c r="J49" s="20">
        <v>132.65</v>
      </c>
      <c r="K49" s="20">
        <v>124.51</v>
      </c>
      <c r="L49" s="20">
        <v>131.63999999999999</v>
      </c>
      <c r="M49" s="20">
        <v>104.13</v>
      </c>
      <c r="N49" s="20">
        <v>142.49</v>
      </c>
      <c r="O49" s="20">
        <v>100</v>
      </c>
    </row>
    <row r="51" spans="2:15" x14ac:dyDescent="0.25">
      <c r="B51" s="61" t="s">
        <v>54</v>
      </c>
      <c r="C51" s="62"/>
      <c r="D51" s="62"/>
      <c r="E51" s="62"/>
      <c r="F51" s="62"/>
      <c r="G51" s="62"/>
      <c r="H51" s="62"/>
      <c r="I51" s="62"/>
      <c r="J51" s="62"/>
      <c r="K51" s="62"/>
      <c r="L51" s="62"/>
      <c r="M51" s="62"/>
      <c r="N51" s="62"/>
      <c r="O51" s="62"/>
    </row>
    <row r="52" spans="2:15" x14ac:dyDescent="0.25">
      <c r="B52" s="61" t="s">
        <v>55</v>
      </c>
      <c r="C52" s="62"/>
      <c r="D52" s="62"/>
      <c r="E52" s="62"/>
      <c r="F52" s="62"/>
      <c r="G52" s="62"/>
      <c r="H52" s="62"/>
      <c r="I52" s="62"/>
      <c r="J52" s="62"/>
      <c r="K52" s="62"/>
      <c r="L52" s="62"/>
      <c r="M52" s="62"/>
      <c r="N52" s="62"/>
      <c r="O52" s="62"/>
    </row>
    <row r="53" spans="2:15" x14ac:dyDescent="0.25">
      <c r="B53" s="61" t="s">
        <v>56</v>
      </c>
      <c r="C53" s="62"/>
      <c r="D53" s="62"/>
      <c r="E53" s="62"/>
      <c r="F53" s="62"/>
      <c r="G53" s="62"/>
      <c r="H53" s="62"/>
      <c r="I53" s="62"/>
      <c r="J53" s="62"/>
      <c r="K53" s="62"/>
      <c r="L53" s="62"/>
      <c r="M53" s="62"/>
      <c r="N53" s="62"/>
      <c r="O53" s="62"/>
    </row>
    <row r="54" spans="2:15" x14ac:dyDescent="0.25">
      <c r="B54" s="61" t="s">
        <v>57</v>
      </c>
      <c r="C54" s="62"/>
      <c r="D54" s="62"/>
      <c r="E54" s="62"/>
      <c r="F54" s="62"/>
      <c r="G54" s="62"/>
      <c r="H54" s="62"/>
      <c r="I54" s="62"/>
      <c r="J54" s="62"/>
      <c r="K54" s="62"/>
      <c r="L54" s="62"/>
      <c r="M54" s="62"/>
      <c r="N54" s="62"/>
      <c r="O54" s="62"/>
    </row>
    <row r="55" spans="2:15" x14ac:dyDescent="0.25">
      <c r="B55" s="61" t="s">
        <v>58</v>
      </c>
      <c r="C55" s="62"/>
      <c r="D55" s="62"/>
      <c r="E55" s="62"/>
      <c r="F55" s="62"/>
      <c r="G55" s="62"/>
      <c r="H55" s="62"/>
      <c r="I55" s="62"/>
      <c r="J55" s="62"/>
      <c r="K55" s="62"/>
      <c r="L55" s="62"/>
      <c r="M55" s="62"/>
      <c r="N55" s="62"/>
      <c r="O55" s="62"/>
    </row>
    <row r="56" spans="2:15" x14ac:dyDescent="0.25">
      <c r="B56" s="61" t="s">
        <v>59</v>
      </c>
      <c r="C56" s="62"/>
      <c r="D56" s="62"/>
      <c r="E56" s="62"/>
      <c r="F56" s="62"/>
      <c r="G56" s="62"/>
      <c r="H56" s="62"/>
      <c r="I56" s="62"/>
      <c r="J56" s="62"/>
      <c r="K56" s="62"/>
      <c r="L56" s="62"/>
      <c r="M56" s="62"/>
      <c r="N56" s="62"/>
      <c r="O56" s="62"/>
    </row>
    <row r="57" spans="2:15" x14ac:dyDescent="0.25">
      <c r="B57" s="61" t="s">
        <v>60</v>
      </c>
      <c r="C57" s="62"/>
      <c r="D57" s="62"/>
      <c r="E57" s="62"/>
      <c r="F57" s="62"/>
      <c r="G57" s="62"/>
      <c r="H57" s="62"/>
      <c r="I57" s="62"/>
      <c r="J57" s="62"/>
      <c r="K57" s="62"/>
      <c r="L57" s="62"/>
      <c r="M57" s="62"/>
      <c r="N57" s="62"/>
      <c r="O57" s="62"/>
    </row>
    <row r="58" spans="2:15" x14ac:dyDescent="0.25">
      <c r="B58" t="s">
        <v>2358</v>
      </c>
    </row>
  </sheetData>
  <mergeCells count="17">
    <mergeCell ref="J4:K4"/>
    <mergeCell ref="L4:M4"/>
    <mergeCell ref="N4:O4"/>
    <mergeCell ref="B6:O6"/>
    <mergeCell ref="B28:O28"/>
    <mergeCell ref="B4:B5"/>
    <mergeCell ref="C4:C5"/>
    <mergeCell ref="D4:E4"/>
    <mergeCell ref="F4:G4"/>
    <mergeCell ref="H4:I4"/>
    <mergeCell ref="B56:O56"/>
    <mergeCell ref="B57:O57"/>
    <mergeCell ref="B51:O51"/>
    <mergeCell ref="B52:O52"/>
    <mergeCell ref="B53:O53"/>
    <mergeCell ref="B54:O54"/>
    <mergeCell ref="B55:O55"/>
  </mergeCells>
  <pageMargins left="0.70866141732283472" right="0.70866141732283472" top="0.74803149606299213" bottom="0.74803149606299213" header="0.31496062992125984" footer="0.31496062992125984"/>
  <pageSetup paperSize="9" scale="6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E562"/>
    <pageSetUpPr fitToPage="1"/>
  </sheetPr>
  <dimension ref="B1:R23"/>
  <sheetViews>
    <sheetView showGridLines="0" workbookViewId="0">
      <selection activeCell="B22" sqref="B22:R22"/>
    </sheetView>
  </sheetViews>
  <sheetFormatPr baseColWidth="10" defaultRowHeight="13.2" x14ac:dyDescent="0.25"/>
  <cols>
    <col min="1" max="1" width="2.5546875" customWidth="1"/>
    <col min="2" max="2" width="17.77734375" customWidth="1"/>
    <col min="3" max="18" width="12.109375" customWidth="1"/>
  </cols>
  <sheetData>
    <row r="1" spans="2:18" ht="17.399999999999999" x14ac:dyDescent="0.3">
      <c r="B1" s="3" t="s">
        <v>25</v>
      </c>
    </row>
    <row r="4" spans="2:18" ht="28.05" customHeight="1" x14ac:dyDescent="0.25">
      <c r="B4" s="66" t="s">
        <v>100</v>
      </c>
      <c r="C4" s="63" t="s">
        <v>219</v>
      </c>
      <c r="D4" s="63" t="s">
        <v>219</v>
      </c>
      <c r="E4" s="63" t="s">
        <v>219</v>
      </c>
      <c r="F4" s="63" t="s">
        <v>219</v>
      </c>
      <c r="G4" s="63" t="s">
        <v>221</v>
      </c>
      <c r="H4" s="63" t="s">
        <v>221</v>
      </c>
      <c r="I4" s="63" t="s">
        <v>221</v>
      </c>
      <c r="J4" s="63" t="s">
        <v>221</v>
      </c>
      <c r="K4" s="63" t="s">
        <v>222</v>
      </c>
      <c r="L4" s="63" t="s">
        <v>222</v>
      </c>
      <c r="M4" s="63" t="s">
        <v>222</v>
      </c>
      <c r="N4" s="63" t="s">
        <v>222</v>
      </c>
      <c r="O4" s="63" t="s">
        <v>223</v>
      </c>
      <c r="P4" s="63" t="s">
        <v>223</v>
      </c>
      <c r="Q4" s="63" t="s">
        <v>120</v>
      </c>
      <c r="R4" s="63" t="s">
        <v>120</v>
      </c>
    </row>
    <row r="5" spans="2:18" ht="16.2" customHeight="1" x14ac:dyDescent="0.25">
      <c r="B5" s="66" t="s">
        <v>100</v>
      </c>
      <c r="C5" s="63" t="s">
        <v>224</v>
      </c>
      <c r="D5" s="63" t="s">
        <v>224</v>
      </c>
      <c r="E5" s="63" t="s">
        <v>225</v>
      </c>
      <c r="F5" s="63" t="s">
        <v>225</v>
      </c>
      <c r="G5" s="63" t="s">
        <v>196</v>
      </c>
      <c r="H5" s="63" t="s">
        <v>196</v>
      </c>
      <c r="I5" s="63" t="s">
        <v>220</v>
      </c>
      <c r="J5" s="63" t="s">
        <v>220</v>
      </c>
      <c r="K5" s="63" t="s">
        <v>196</v>
      </c>
      <c r="L5" s="63" t="s">
        <v>196</v>
      </c>
      <c r="M5" s="63" t="s">
        <v>220</v>
      </c>
      <c r="N5" s="63" t="s">
        <v>220</v>
      </c>
      <c r="O5" s="63" t="s">
        <v>223</v>
      </c>
      <c r="P5" s="63" t="s">
        <v>223</v>
      </c>
      <c r="Q5" s="63" t="s">
        <v>120</v>
      </c>
      <c r="R5" s="63" t="s">
        <v>120</v>
      </c>
    </row>
    <row r="6" spans="2:18" ht="42" customHeight="1" x14ac:dyDescent="0.25">
      <c r="B6" s="66" t="s">
        <v>100</v>
      </c>
      <c r="C6" s="16" t="s">
        <v>226</v>
      </c>
      <c r="D6" s="16" t="s">
        <v>208</v>
      </c>
      <c r="E6" s="16" t="s">
        <v>226</v>
      </c>
      <c r="F6" s="16" t="s">
        <v>208</v>
      </c>
      <c r="G6" s="16" t="s">
        <v>226</v>
      </c>
      <c r="H6" s="16" t="s">
        <v>208</v>
      </c>
      <c r="I6" s="16" t="s">
        <v>226</v>
      </c>
      <c r="J6" s="16" t="s">
        <v>208</v>
      </c>
      <c r="K6" s="16" t="s">
        <v>226</v>
      </c>
      <c r="L6" s="16" t="s">
        <v>208</v>
      </c>
      <c r="M6" s="16" t="s">
        <v>226</v>
      </c>
      <c r="N6" s="16" t="s">
        <v>208</v>
      </c>
      <c r="O6" s="16" t="s">
        <v>226</v>
      </c>
      <c r="P6" s="16" t="s">
        <v>208</v>
      </c>
      <c r="Q6" s="16" t="s">
        <v>226</v>
      </c>
      <c r="R6" s="16" t="s">
        <v>208</v>
      </c>
    </row>
    <row r="7" spans="2:18" x14ac:dyDescent="0.25">
      <c r="B7" s="17">
        <v>0</v>
      </c>
      <c r="C7" s="18">
        <v>13553.1</v>
      </c>
      <c r="D7" s="18">
        <v>0</v>
      </c>
      <c r="E7" s="18">
        <v>2617.8000000000002</v>
      </c>
      <c r="F7" s="18">
        <v>0</v>
      </c>
      <c r="G7" s="18">
        <v>237</v>
      </c>
      <c r="H7" s="18">
        <v>0</v>
      </c>
      <c r="I7" s="18">
        <v>127.9</v>
      </c>
      <c r="J7" s="18">
        <v>0</v>
      </c>
      <c r="K7" s="18">
        <v>103.2</v>
      </c>
      <c r="L7" s="18">
        <v>0</v>
      </c>
      <c r="M7" s="18">
        <v>184.9</v>
      </c>
      <c r="N7" s="18">
        <v>0</v>
      </c>
      <c r="O7" s="18">
        <v>396.2</v>
      </c>
      <c r="P7" s="18">
        <v>0</v>
      </c>
      <c r="Q7" s="18">
        <v>17220.099999999999</v>
      </c>
      <c r="R7" s="18">
        <v>0</v>
      </c>
    </row>
    <row r="8" spans="2:18" x14ac:dyDescent="0.25">
      <c r="B8" s="17" t="s">
        <v>109</v>
      </c>
      <c r="C8" s="18">
        <v>18278.099999999999</v>
      </c>
      <c r="D8" s="18">
        <v>91681.115999999995</v>
      </c>
      <c r="E8" s="18">
        <v>1268</v>
      </c>
      <c r="F8" s="18">
        <v>7055.24</v>
      </c>
      <c r="G8" s="18">
        <v>231.6</v>
      </c>
      <c r="H8" s="18">
        <v>1207.857</v>
      </c>
      <c r="I8" s="18">
        <v>75.7</v>
      </c>
      <c r="J8" s="18">
        <v>372.86599999999999</v>
      </c>
      <c r="K8" s="18">
        <v>52.9</v>
      </c>
      <c r="L8" s="18">
        <v>284.34399999999999</v>
      </c>
      <c r="M8" s="18">
        <v>49.3</v>
      </c>
      <c r="N8" s="18">
        <v>258.952</v>
      </c>
      <c r="O8" s="18">
        <v>255.9</v>
      </c>
      <c r="P8" s="18">
        <v>1472.046</v>
      </c>
      <c r="Q8" s="18">
        <v>20211.5</v>
      </c>
      <c r="R8" s="18">
        <v>102332.421</v>
      </c>
    </row>
    <row r="9" spans="2:18" x14ac:dyDescent="0.25">
      <c r="B9" s="17" t="s">
        <v>110</v>
      </c>
      <c r="C9" s="18">
        <v>15637.3</v>
      </c>
      <c r="D9" s="18">
        <v>236228.56700000001</v>
      </c>
      <c r="E9" s="18">
        <v>3871.3</v>
      </c>
      <c r="F9" s="18">
        <v>62475.750999999997</v>
      </c>
      <c r="G9" s="18">
        <v>315.89999999999998</v>
      </c>
      <c r="H9" s="18">
        <v>4747.5690000000004</v>
      </c>
      <c r="I9" s="18">
        <v>90.8</v>
      </c>
      <c r="J9" s="18">
        <v>1407.9659999999999</v>
      </c>
      <c r="K9" s="18">
        <v>99.1</v>
      </c>
      <c r="L9" s="18">
        <v>1566.9480000000001</v>
      </c>
      <c r="M9" s="18">
        <v>96.9</v>
      </c>
      <c r="N9" s="18">
        <v>1498.7249999999999</v>
      </c>
      <c r="O9" s="18">
        <v>654.79999999999995</v>
      </c>
      <c r="P9" s="18">
        <v>10060.352000000001</v>
      </c>
      <c r="Q9" s="18">
        <v>20766.099999999999</v>
      </c>
      <c r="R9" s="18">
        <v>317985.87800000003</v>
      </c>
    </row>
    <row r="10" spans="2:18" x14ac:dyDescent="0.25">
      <c r="B10" s="17" t="s">
        <v>111</v>
      </c>
      <c r="C10" s="18">
        <v>16999.2</v>
      </c>
      <c r="D10" s="18">
        <v>426557.85200000001</v>
      </c>
      <c r="E10" s="18">
        <v>9196.7000000000007</v>
      </c>
      <c r="F10" s="18">
        <v>230390.96799999999</v>
      </c>
      <c r="G10" s="18">
        <v>391.2</v>
      </c>
      <c r="H10" s="18">
        <v>9823.4539999999997</v>
      </c>
      <c r="I10" s="18">
        <v>186.2</v>
      </c>
      <c r="J10" s="18">
        <v>4751.3710000000001</v>
      </c>
      <c r="K10" s="18">
        <v>204.9</v>
      </c>
      <c r="L10" s="18">
        <v>5226.1620000000003</v>
      </c>
      <c r="M10" s="18">
        <v>151.30000000000001</v>
      </c>
      <c r="N10" s="18">
        <v>3832.4859999999999</v>
      </c>
      <c r="O10" s="18">
        <v>1074.8</v>
      </c>
      <c r="P10" s="18">
        <v>27259.756000000001</v>
      </c>
      <c r="Q10" s="18">
        <v>28204.3</v>
      </c>
      <c r="R10" s="18">
        <v>707842.049</v>
      </c>
    </row>
    <row r="11" spans="2:18" x14ac:dyDescent="0.25">
      <c r="B11" s="17" t="s">
        <v>112</v>
      </c>
      <c r="C11" s="18">
        <v>53962</v>
      </c>
      <c r="D11" s="18">
        <v>2210374.4029999999</v>
      </c>
      <c r="E11" s="18">
        <v>16555.599999999999</v>
      </c>
      <c r="F11" s="18">
        <v>654759.46499999997</v>
      </c>
      <c r="G11" s="18">
        <v>1604.3</v>
      </c>
      <c r="H11" s="18">
        <v>66294.466</v>
      </c>
      <c r="I11" s="18">
        <v>1117.5999999999999</v>
      </c>
      <c r="J11" s="18">
        <v>47796.317000000003</v>
      </c>
      <c r="K11" s="18">
        <v>1004.8</v>
      </c>
      <c r="L11" s="18">
        <v>42288.135999999999</v>
      </c>
      <c r="M11" s="18">
        <v>965.6</v>
      </c>
      <c r="N11" s="18">
        <v>41339.131999999998</v>
      </c>
      <c r="O11" s="18">
        <v>6446.9</v>
      </c>
      <c r="P11" s="18">
        <v>268690.375</v>
      </c>
      <c r="Q11" s="18">
        <v>81656.800000000003</v>
      </c>
      <c r="R11" s="18">
        <v>3331542.2940000002</v>
      </c>
    </row>
    <row r="12" spans="2:18" x14ac:dyDescent="0.25">
      <c r="B12" s="17" t="s">
        <v>113</v>
      </c>
      <c r="C12" s="18">
        <v>56385.1</v>
      </c>
      <c r="D12" s="18">
        <v>3416819.9780000001</v>
      </c>
      <c r="E12" s="18">
        <v>11057.3</v>
      </c>
      <c r="F12" s="18">
        <v>668659.00399999996</v>
      </c>
      <c r="G12" s="18">
        <v>2848.7</v>
      </c>
      <c r="H12" s="18">
        <v>177477.94</v>
      </c>
      <c r="I12" s="18">
        <v>3411.5</v>
      </c>
      <c r="J12" s="18">
        <v>214298.30799999999</v>
      </c>
      <c r="K12" s="18">
        <v>4272.6000000000004</v>
      </c>
      <c r="L12" s="18">
        <v>276454.48300000001</v>
      </c>
      <c r="M12" s="18">
        <v>6293.5</v>
      </c>
      <c r="N12" s="18">
        <v>411378.06400000001</v>
      </c>
      <c r="O12" s="18">
        <v>12237.1</v>
      </c>
      <c r="P12" s="18">
        <v>770240.96699999995</v>
      </c>
      <c r="Q12" s="18">
        <v>96505.8</v>
      </c>
      <c r="R12" s="18">
        <v>5935328.7439999999</v>
      </c>
    </row>
    <row r="13" spans="2:18" x14ac:dyDescent="0.25">
      <c r="B13" s="17" t="s">
        <v>114</v>
      </c>
      <c r="C13" s="18">
        <v>19563.400000000001</v>
      </c>
      <c r="D13" s="18">
        <v>1670024.443</v>
      </c>
      <c r="E13" s="18">
        <v>3866.3</v>
      </c>
      <c r="F13" s="18">
        <v>329983.011</v>
      </c>
      <c r="G13" s="18">
        <v>2150.4</v>
      </c>
      <c r="H13" s="18">
        <v>186269.905</v>
      </c>
      <c r="I13" s="18">
        <v>2770.6</v>
      </c>
      <c r="J13" s="18">
        <v>240615.48300000001</v>
      </c>
      <c r="K13" s="18">
        <v>7615.6</v>
      </c>
      <c r="L13" s="18">
        <v>668818.74800000002</v>
      </c>
      <c r="M13" s="18">
        <v>13050.1</v>
      </c>
      <c r="N13" s="18">
        <v>1146016.0589999999</v>
      </c>
      <c r="O13" s="18">
        <v>10234.799999999999</v>
      </c>
      <c r="P13" s="18">
        <v>883558.38600000006</v>
      </c>
      <c r="Q13" s="18">
        <v>59251.199999999997</v>
      </c>
      <c r="R13" s="18">
        <v>5125286.0350000001</v>
      </c>
    </row>
    <row r="14" spans="2:18" x14ac:dyDescent="0.25">
      <c r="B14" s="17" t="s">
        <v>115</v>
      </c>
      <c r="C14" s="18">
        <v>9889.2999999999993</v>
      </c>
      <c r="D14" s="18">
        <v>1162410.101</v>
      </c>
      <c r="E14" s="18">
        <v>1775.5</v>
      </c>
      <c r="F14" s="18">
        <v>208788.36799999999</v>
      </c>
      <c r="G14" s="18">
        <v>1805.5</v>
      </c>
      <c r="H14" s="18">
        <v>215653.39799999999</v>
      </c>
      <c r="I14" s="18">
        <v>2715.4</v>
      </c>
      <c r="J14" s="18">
        <v>324775.27</v>
      </c>
      <c r="K14" s="18">
        <v>9979.5</v>
      </c>
      <c r="L14" s="18">
        <v>1204415.25</v>
      </c>
      <c r="M14" s="18">
        <v>17609</v>
      </c>
      <c r="N14" s="18">
        <v>2124023.8539999998</v>
      </c>
      <c r="O14" s="18">
        <v>7796.3</v>
      </c>
      <c r="P14" s="18">
        <v>929425.55799999996</v>
      </c>
      <c r="Q14" s="18">
        <v>51570.5</v>
      </c>
      <c r="R14" s="18">
        <v>6169491.7989999996</v>
      </c>
    </row>
    <row r="15" spans="2:18" x14ac:dyDescent="0.25">
      <c r="B15" s="17" t="s">
        <v>116</v>
      </c>
      <c r="C15" s="18">
        <v>2622.5</v>
      </c>
      <c r="D15" s="18">
        <v>479880.603</v>
      </c>
      <c r="E15" s="18">
        <v>582.70000000000005</v>
      </c>
      <c r="F15" s="18">
        <v>106293.07799999999</v>
      </c>
      <c r="G15" s="18">
        <v>682.7</v>
      </c>
      <c r="H15" s="18">
        <v>125561.33</v>
      </c>
      <c r="I15" s="18">
        <v>1129</v>
      </c>
      <c r="J15" s="18">
        <v>208750.81</v>
      </c>
      <c r="K15" s="18">
        <v>4163.8999999999996</v>
      </c>
      <c r="L15" s="18">
        <v>762002.62300000002</v>
      </c>
      <c r="M15" s="18">
        <v>8451.1</v>
      </c>
      <c r="N15" s="18">
        <v>1555347.05</v>
      </c>
      <c r="O15" s="18">
        <v>2762.8</v>
      </c>
      <c r="P15" s="18">
        <v>506520.06400000001</v>
      </c>
      <c r="Q15" s="18">
        <v>20394.7</v>
      </c>
      <c r="R15" s="18">
        <v>3744355.5580000002</v>
      </c>
    </row>
    <row r="16" spans="2:18" x14ac:dyDescent="0.25">
      <c r="B16" s="17" t="s">
        <v>117</v>
      </c>
      <c r="C16" s="18">
        <v>635</v>
      </c>
      <c r="D16" s="18">
        <v>201649.125</v>
      </c>
      <c r="E16" s="18">
        <v>200.5</v>
      </c>
      <c r="F16" s="18">
        <v>66586.107000000004</v>
      </c>
      <c r="G16" s="18">
        <v>188.7</v>
      </c>
      <c r="H16" s="18">
        <v>61097.987000000001</v>
      </c>
      <c r="I16" s="18">
        <v>352.4</v>
      </c>
      <c r="J16" s="18">
        <v>115664.09</v>
      </c>
      <c r="K16" s="18">
        <v>910.6</v>
      </c>
      <c r="L16" s="18">
        <v>290190.60499999998</v>
      </c>
      <c r="M16" s="18">
        <v>2003.2</v>
      </c>
      <c r="N16" s="18">
        <v>648534.245</v>
      </c>
      <c r="O16" s="18">
        <v>798.1</v>
      </c>
      <c r="P16" s="18">
        <v>263259.63099999999</v>
      </c>
      <c r="Q16" s="18">
        <v>5088.5</v>
      </c>
      <c r="R16" s="18">
        <v>1646981.79</v>
      </c>
    </row>
    <row r="17" spans="2:18" x14ac:dyDescent="0.25">
      <c r="B17" s="17" t="s">
        <v>118</v>
      </c>
      <c r="C17" s="18">
        <v>108.8</v>
      </c>
      <c r="D17" s="18">
        <v>72614.028999999995</v>
      </c>
      <c r="E17" s="18">
        <v>45.9</v>
      </c>
      <c r="F17" s="18">
        <v>28542.98</v>
      </c>
      <c r="G17" s="18">
        <v>28</v>
      </c>
      <c r="H17" s="18">
        <v>18860.564999999999</v>
      </c>
      <c r="I17" s="18">
        <v>63.5</v>
      </c>
      <c r="J17" s="18">
        <v>41927.574000000001</v>
      </c>
      <c r="K17" s="18">
        <v>123.5</v>
      </c>
      <c r="L17" s="18">
        <v>77546.736000000004</v>
      </c>
      <c r="M17" s="18">
        <v>294.60000000000002</v>
      </c>
      <c r="N17" s="18">
        <v>192808.56299999999</v>
      </c>
      <c r="O17" s="18">
        <v>156.19999999999999</v>
      </c>
      <c r="P17" s="18">
        <v>103985.607</v>
      </c>
      <c r="Q17" s="18">
        <v>820.5</v>
      </c>
      <c r="R17" s="18">
        <v>536286.054</v>
      </c>
    </row>
    <row r="18" spans="2:18" x14ac:dyDescent="0.25">
      <c r="B18" s="17" t="s">
        <v>119</v>
      </c>
      <c r="C18" s="18">
        <v>31.2</v>
      </c>
      <c r="D18" s="18">
        <v>59537.57</v>
      </c>
      <c r="E18" s="18">
        <v>15.9</v>
      </c>
      <c r="F18" s="18">
        <v>38083.313000000002</v>
      </c>
      <c r="G18" s="18">
        <v>13.2</v>
      </c>
      <c r="H18" s="18">
        <v>31604.094000000001</v>
      </c>
      <c r="I18" s="18">
        <v>23.5</v>
      </c>
      <c r="J18" s="18">
        <v>49316.258000000002</v>
      </c>
      <c r="K18" s="18">
        <v>28.4</v>
      </c>
      <c r="L18" s="18">
        <v>40069.855000000003</v>
      </c>
      <c r="M18" s="18">
        <v>60.2</v>
      </c>
      <c r="N18" s="18">
        <v>107837.95600000001</v>
      </c>
      <c r="O18" s="18">
        <v>40.4</v>
      </c>
      <c r="P18" s="18">
        <v>69020.558000000005</v>
      </c>
      <c r="Q18" s="18">
        <v>212.8</v>
      </c>
      <c r="R18" s="18">
        <v>395469.60399999999</v>
      </c>
    </row>
    <row r="19" spans="2:18" x14ac:dyDescent="0.25">
      <c r="B19" s="23" t="s">
        <v>120</v>
      </c>
      <c r="C19" s="24">
        <v>207665</v>
      </c>
      <c r="D19" s="24">
        <v>10027777.787</v>
      </c>
      <c r="E19" s="24">
        <v>51053.5</v>
      </c>
      <c r="F19" s="24">
        <v>2401617.2850000001</v>
      </c>
      <c r="G19" s="24">
        <v>10497.2</v>
      </c>
      <c r="H19" s="24">
        <v>898598.56499999994</v>
      </c>
      <c r="I19" s="24">
        <v>12064.1</v>
      </c>
      <c r="J19" s="24">
        <v>1249676.3130000001</v>
      </c>
      <c r="K19" s="24">
        <v>28559</v>
      </c>
      <c r="L19" s="24">
        <v>3368863.89</v>
      </c>
      <c r="M19" s="24">
        <v>49209.7</v>
      </c>
      <c r="N19" s="24">
        <v>6232875.0860000001</v>
      </c>
      <c r="O19" s="24">
        <v>42854.3</v>
      </c>
      <c r="P19" s="24">
        <v>3833493.3</v>
      </c>
      <c r="Q19" s="24">
        <v>401902.8</v>
      </c>
      <c r="R19" s="24">
        <v>28012902.226</v>
      </c>
    </row>
    <row r="21" spans="2:18" x14ac:dyDescent="0.25">
      <c r="B21" s="61" t="s">
        <v>227</v>
      </c>
      <c r="C21" s="62"/>
      <c r="D21" s="62"/>
      <c r="E21" s="62"/>
      <c r="F21" s="62"/>
      <c r="G21" s="62"/>
      <c r="H21" s="62"/>
      <c r="I21" s="62"/>
      <c r="J21" s="62"/>
      <c r="K21" s="62"/>
      <c r="L21" s="62"/>
      <c r="M21" s="62"/>
      <c r="N21" s="62"/>
      <c r="O21" s="62"/>
      <c r="P21" s="62"/>
      <c r="Q21" s="62"/>
      <c r="R21" s="62"/>
    </row>
    <row r="22" spans="2:18" x14ac:dyDescent="0.25">
      <c r="B22" s="61" t="s">
        <v>204</v>
      </c>
      <c r="C22" s="62"/>
      <c r="D22" s="62"/>
      <c r="E22" s="62"/>
      <c r="F22" s="62"/>
      <c r="G22" s="62"/>
      <c r="H22" s="62"/>
      <c r="I22" s="62"/>
      <c r="J22" s="62"/>
      <c r="K22" s="62"/>
      <c r="L22" s="62"/>
      <c r="M22" s="62"/>
      <c r="N22" s="62"/>
      <c r="O22" s="62"/>
      <c r="P22" s="62"/>
      <c r="Q22" s="62"/>
      <c r="R22" s="62"/>
    </row>
    <row r="23" spans="2:18" x14ac:dyDescent="0.25">
      <c r="B23" s="61" t="s">
        <v>192</v>
      </c>
      <c r="C23" s="62"/>
      <c r="D23" s="62"/>
      <c r="E23" s="62"/>
      <c r="F23" s="62"/>
      <c r="G23" s="62"/>
      <c r="H23" s="62"/>
      <c r="I23" s="62"/>
      <c r="J23" s="62"/>
      <c r="K23" s="62"/>
      <c r="L23" s="62"/>
      <c r="M23" s="62"/>
      <c r="N23" s="62"/>
      <c r="O23" s="62"/>
      <c r="P23" s="62"/>
      <c r="Q23" s="62"/>
      <c r="R23" s="62"/>
    </row>
  </sheetData>
  <mergeCells count="15">
    <mergeCell ref="B21:R21"/>
    <mergeCell ref="B22:R22"/>
    <mergeCell ref="B23:R23"/>
    <mergeCell ref="Q4:R5"/>
    <mergeCell ref="C5:D5"/>
    <mergeCell ref="E5:F5"/>
    <mergeCell ref="G5:H5"/>
    <mergeCell ref="I5:J5"/>
    <mergeCell ref="K5:L5"/>
    <mergeCell ref="M5:N5"/>
    <mergeCell ref="B4:B6"/>
    <mergeCell ref="C4:F4"/>
    <mergeCell ref="G4:J4"/>
    <mergeCell ref="K4:N4"/>
    <mergeCell ref="O4:P5"/>
  </mergeCells>
  <pageMargins left="0.7" right="0.7" top="0.75" bottom="0.75" header="0.3" footer="0.3"/>
  <pageSetup paperSize="9" scale="65"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E562"/>
    <pageSetUpPr fitToPage="1"/>
  </sheetPr>
  <dimension ref="B1:R22"/>
  <sheetViews>
    <sheetView showGridLines="0" tabSelected="1" workbookViewId="0">
      <selection activeCell="G19" sqref="G19"/>
    </sheetView>
  </sheetViews>
  <sheetFormatPr baseColWidth="10" defaultRowHeight="13.2" x14ac:dyDescent="0.25"/>
  <cols>
    <col min="1" max="1" width="2.5546875" customWidth="1"/>
    <col min="2" max="2" width="16.6640625" customWidth="1"/>
    <col min="3" max="18" width="12.109375" customWidth="1"/>
  </cols>
  <sheetData>
    <row r="1" spans="2:18" ht="17.399999999999999" x14ac:dyDescent="0.3">
      <c r="B1" s="3" t="s">
        <v>26</v>
      </c>
    </row>
    <row r="4" spans="2:18" ht="28.05" customHeight="1" x14ac:dyDescent="0.25">
      <c r="B4" s="66" t="s">
        <v>123</v>
      </c>
      <c r="C4" s="63" t="s">
        <v>219</v>
      </c>
      <c r="D4" s="63" t="s">
        <v>219</v>
      </c>
      <c r="E4" s="63" t="s">
        <v>219</v>
      </c>
      <c r="F4" s="63" t="s">
        <v>219</v>
      </c>
      <c r="G4" s="63" t="s">
        <v>221</v>
      </c>
      <c r="H4" s="63" t="s">
        <v>221</v>
      </c>
      <c r="I4" s="63" t="s">
        <v>221</v>
      </c>
      <c r="J4" s="63" t="s">
        <v>221</v>
      </c>
      <c r="K4" s="63" t="s">
        <v>222</v>
      </c>
      <c r="L4" s="63" t="s">
        <v>222</v>
      </c>
      <c r="M4" s="63" t="s">
        <v>222</v>
      </c>
      <c r="N4" s="63" t="s">
        <v>222</v>
      </c>
      <c r="O4" s="63" t="s">
        <v>223</v>
      </c>
      <c r="P4" s="63" t="s">
        <v>223</v>
      </c>
      <c r="Q4" s="63" t="s">
        <v>120</v>
      </c>
      <c r="R4" s="63" t="s">
        <v>120</v>
      </c>
    </row>
    <row r="5" spans="2:18" ht="16.2" customHeight="1" x14ac:dyDescent="0.25">
      <c r="B5" s="66" t="s">
        <v>123</v>
      </c>
      <c r="C5" s="63" t="s">
        <v>224</v>
      </c>
      <c r="D5" s="63" t="s">
        <v>224</v>
      </c>
      <c r="E5" s="63" t="s">
        <v>225</v>
      </c>
      <c r="F5" s="63" t="s">
        <v>225</v>
      </c>
      <c r="G5" s="63" t="s">
        <v>196</v>
      </c>
      <c r="H5" s="63" t="s">
        <v>196</v>
      </c>
      <c r="I5" s="63" t="s">
        <v>220</v>
      </c>
      <c r="J5" s="63" t="s">
        <v>220</v>
      </c>
      <c r="K5" s="63" t="s">
        <v>196</v>
      </c>
      <c r="L5" s="63" t="s">
        <v>196</v>
      </c>
      <c r="M5" s="63" t="s">
        <v>220</v>
      </c>
      <c r="N5" s="63" t="s">
        <v>220</v>
      </c>
      <c r="O5" s="63" t="s">
        <v>223</v>
      </c>
      <c r="P5" s="63" t="s">
        <v>223</v>
      </c>
      <c r="Q5" s="63" t="s">
        <v>120</v>
      </c>
      <c r="R5" s="63" t="s">
        <v>120</v>
      </c>
    </row>
    <row r="6" spans="2:18" ht="42" customHeight="1" x14ac:dyDescent="0.25">
      <c r="B6" s="66" t="s">
        <v>123</v>
      </c>
      <c r="C6" s="16" t="s">
        <v>226</v>
      </c>
      <c r="D6" s="16" t="s">
        <v>209</v>
      </c>
      <c r="E6" s="16" t="s">
        <v>226</v>
      </c>
      <c r="F6" s="16" t="s">
        <v>209</v>
      </c>
      <c r="G6" s="16" t="s">
        <v>226</v>
      </c>
      <c r="H6" s="16" t="s">
        <v>209</v>
      </c>
      <c r="I6" s="16" t="s">
        <v>226</v>
      </c>
      <c r="J6" s="16" t="s">
        <v>209</v>
      </c>
      <c r="K6" s="16" t="s">
        <v>226</v>
      </c>
      <c r="L6" s="16" t="s">
        <v>209</v>
      </c>
      <c r="M6" s="16" t="s">
        <v>226</v>
      </c>
      <c r="N6" s="16" t="s">
        <v>209</v>
      </c>
      <c r="O6" s="16" t="s">
        <v>226</v>
      </c>
      <c r="P6" s="16" t="s">
        <v>209</v>
      </c>
      <c r="Q6" s="16" t="s">
        <v>226</v>
      </c>
      <c r="R6" s="16" t="s">
        <v>209</v>
      </c>
    </row>
    <row r="7" spans="2:18" x14ac:dyDescent="0.25">
      <c r="B7" s="17">
        <v>0</v>
      </c>
      <c r="C7" s="18">
        <v>41363.4</v>
      </c>
      <c r="D7" s="18">
        <v>0</v>
      </c>
      <c r="E7" s="18">
        <v>2710.8</v>
      </c>
      <c r="F7" s="18">
        <v>0</v>
      </c>
      <c r="G7" s="18">
        <v>2104.8000000000002</v>
      </c>
      <c r="H7" s="18">
        <v>0</v>
      </c>
      <c r="I7" s="18">
        <v>3992.3</v>
      </c>
      <c r="J7" s="18">
        <v>0</v>
      </c>
      <c r="K7" s="18">
        <v>6356.3</v>
      </c>
      <c r="L7" s="18">
        <v>0</v>
      </c>
      <c r="M7" s="18">
        <v>16681.599999999999</v>
      </c>
      <c r="N7" s="18">
        <v>0</v>
      </c>
      <c r="O7" s="18">
        <v>1578.6</v>
      </c>
      <c r="P7" s="18">
        <v>0</v>
      </c>
      <c r="Q7" s="18">
        <v>74787.8</v>
      </c>
      <c r="R7" s="18">
        <v>0</v>
      </c>
    </row>
    <row r="8" spans="2:18" x14ac:dyDescent="0.25">
      <c r="B8" s="17" t="s">
        <v>124</v>
      </c>
      <c r="C8" s="18">
        <v>73420.800000000003</v>
      </c>
      <c r="D8" s="18">
        <v>636418.85499999998</v>
      </c>
      <c r="E8" s="18">
        <v>7286.5</v>
      </c>
      <c r="F8" s="18">
        <v>61363.516000000003</v>
      </c>
      <c r="G8" s="18">
        <v>1792.2</v>
      </c>
      <c r="H8" s="18">
        <v>13846.159</v>
      </c>
      <c r="I8" s="18">
        <v>2491.6999999999998</v>
      </c>
      <c r="J8" s="18">
        <v>20812.438999999998</v>
      </c>
      <c r="K8" s="18">
        <v>2988.8</v>
      </c>
      <c r="L8" s="18">
        <v>31512.363000000001</v>
      </c>
      <c r="M8" s="18">
        <v>6036.1</v>
      </c>
      <c r="N8" s="18">
        <v>61596.021999999997</v>
      </c>
      <c r="O8" s="18">
        <v>2049.1999999999998</v>
      </c>
      <c r="P8" s="18">
        <v>16447.863000000001</v>
      </c>
      <c r="Q8" s="18">
        <v>96065.3</v>
      </c>
      <c r="R8" s="18">
        <v>841997.21699999995</v>
      </c>
    </row>
    <row r="9" spans="2:18" x14ac:dyDescent="0.25">
      <c r="B9" s="17" t="s">
        <v>125</v>
      </c>
      <c r="C9" s="18">
        <v>24366.799999999999</v>
      </c>
      <c r="D9" s="18">
        <v>879107.80299999996</v>
      </c>
      <c r="E9" s="18">
        <v>3221.7</v>
      </c>
      <c r="F9" s="18">
        <v>118534.22500000001</v>
      </c>
      <c r="G9" s="18">
        <v>629.70000000000005</v>
      </c>
      <c r="H9" s="18">
        <v>23206.649000000001</v>
      </c>
      <c r="I9" s="18">
        <v>818.6</v>
      </c>
      <c r="J9" s="18">
        <v>29991.292000000001</v>
      </c>
      <c r="K9" s="18">
        <v>1812.1</v>
      </c>
      <c r="L9" s="18">
        <v>66853.547999999995</v>
      </c>
      <c r="M9" s="18">
        <v>3117.8</v>
      </c>
      <c r="N9" s="18">
        <v>115008.32000000001</v>
      </c>
      <c r="O9" s="18">
        <v>1133.8</v>
      </c>
      <c r="P9" s="18">
        <v>42576.656999999999</v>
      </c>
      <c r="Q9" s="18">
        <v>35100.5</v>
      </c>
      <c r="R9" s="18">
        <v>1275278.4939999999</v>
      </c>
    </row>
    <row r="10" spans="2:18" x14ac:dyDescent="0.25">
      <c r="B10" s="17" t="s">
        <v>126</v>
      </c>
      <c r="C10" s="18">
        <v>23890.3</v>
      </c>
      <c r="D10" s="18">
        <v>1712066.2779999999</v>
      </c>
      <c r="E10" s="18">
        <v>4584.7</v>
      </c>
      <c r="F10" s="18">
        <v>338720.45500000002</v>
      </c>
      <c r="G10" s="18">
        <v>906.5</v>
      </c>
      <c r="H10" s="18">
        <v>66672.555999999997</v>
      </c>
      <c r="I10" s="18">
        <v>1018.9</v>
      </c>
      <c r="J10" s="18">
        <v>74015.108999999997</v>
      </c>
      <c r="K10" s="18">
        <v>2745.9</v>
      </c>
      <c r="L10" s="18">
        <v>201888.196</v>
      </c>
      <c r="M10" s="18">
        <v>4409.8999999999996</v>
      </c>
      <c r="N10" s="18">
        <v>323062.478</v>
      </c>
      <c r="O10" s="18">
        <v>2088.4</v>
      </c>
      <c r="P10" s="18">
        <v>156155.05900000001</v>
      </c>
      <c r="Q10" s="18">
        <v>39644.6</v>
      </c>
      <c r="R10" s="18">
        <v>2872580.1310000001</v>
      </c>
    </row>
    <row r="11" spans="2:18" x14ac:dyDescent="0.25">
      <c r="B11" s="17" t="s">
        <v>127</v>
      </c>
      <c r="C11" s="18">
        <v>22856.3</v>
      </c>
      <c r="D11" s="18">
        <v>3621554.8020000001</v>
      </c>
      <c r="E11" s="18">
        <v>8390.1</v>
      </c>
      <c r="F11" s="18">
        <v>1421534.014</v>
      </c>
      <c r="G11" s="18">
        <v>1620.9</v>
      </c>
      <c r="H11" s="18">
        <v>266772.03899999999</v>
      </c>
      <c r="I11" s="18">
        <v>1510.9</v>
      </c>
      <c r="J11" s="18">
        <v>242688.883</v>
      </c>
      <c r="K11" s="18">
        <v>4773</v>
      </c>
      <c r="L11" s="18">
        <v>795626.576</v>
      </c>
      <c r="M11" s="18">
        <v>7107.9</v>
      </c>
      <c r="N11" s="18">
        <v>1172032.3389999999</v>
      </c>
      <c r="O11" s="18">
        <v>5916.5</v>
      </c>
      <c r="P11" s="18">
        <v>1030604.7879999999</v>
      </c>
      <c r="Q11" s="18">
        <v>52175.6</v>
      </c>
      <c r="R11" s="18">
        <v>8550813.4409999996</v>
      </c>
    </row>
    <row r="12" spans="2:18" x14ac:dyDescent="0.25">
      <c r="B12" s="17" t="s">
        <v>128</v>
      </c>
      <c r="C12" s="18">
        <v>11182.7</v>
      </c>
      <c r="D12" s="18">
        <v>3938558.38</v>
      </c>
      <c r="E12" s="18">
        <v>9288.7999999999993</v>
      </c>
      <c r="F12" s="18">
        <v>3395135.355</v>
      </c>
      <c r="G12" s="18">
        <v>1300</v>
      </c>
      <c r="H12" s="18">
        <v>473060.43300000002</v>
      </c>
      <c r="I12" s="18">
        <v>952.7</v>
      </c>
      <c r="J12" s="18">
        <v>334953.239</v>
      </c>
      <c r="K12" s="18">
        <v>3942.8</v>
      </c>
      <c r="L12" s="18">
        <v>1411962.121</v>
      </c>
      <c r="M12" s="18">
        <v>5017.2</v>
      </c>
      <c r="N12" s="18">
        <v>1790709.281</v>
      </c>
      <c r="O12" s="18">
        <v>8232.7000000000007</v>
      </c>
      <c r="P12" s="18">
        <v>3038714.3459999999</v>
      </c>
      <c r="Q12" s="18">
        <v>39916.9</v>
      </c>
      <c r="R12" s="18">
        <v>14383093.154999999</v>
      </c>
    </row>
    <row r="13" spans="2:18" x14ac:dyDescent="0.25">
      <c r="B13" s="17" t="s">
        <v>129</v>
      </c>
      <c r="C13" s="18">
        <v>4380.3999999999996</v>
      </c>
      <c r="D13" s="18">
        <v>2664085.352</v>
      </c>
      <c r="E13" s="18">
        <v>5545</v>
      </c>
      <c r="F13" s="18">
        <v>3395628.176</v>
      </c>
      <c r="G13" s="18">
        <v>687.7</v>
      </c>
      <c r="H13" s="18">
        <v>420931.283</v>
      </c>
      <c r="I13" s="18">
        <v>434.5</v>
      </c>
      <c r="J13" s="18">
        <v>264591.36499999999</v>
      </c>
      <c r="K13" s="18">
        <v>1998.7</v>
      </c>
      <c r="L13" s="18">
        <v>1223279.601</v>
      </c>
      <c r="M13" s="18">
        <v>2443.6999999999998</v>
      </c>
      <c r="N13" s="18">
        <v>1491803.1</v>
      </c>
      <c r="O13" s="18">
        <v>6113.5</v>
      </c>
      <c r="P13" s="18">
        <v>3772176.017</v>
      </c>
      <c r="Q13" s="18">
        <v>21603.5</v>
      </c>
      <c r="R13" s="18">
        <v>13232494.893999999</v>
      </c>
    </row>
    <row r="14" spans="2:18" x14ac:dyDescent="0.25">
      <c r="B14" s="17" t="s">
        <v>130</v>
      </c>
      <c r="C14" s="18">
        <v>2209.5</v>
      </c>
      <c r="D14" s="18">
        <v>1899045.2009999999</v>
      </c>
      <c r="E14" s="18">
        <v>3244.9</v>
      </c>
      <c r="F14" s="18">
        <v>2800328.6430000002</v>
      </c>
      <c r="G14" s="18">
        <v>435.3</v>
      </c>
      <c r="H14" s="18">
        <v>375621.65700000001</v>
      </c>
      <c r="I14" s="18">
        <v>217.7</v>
      </c>
      <c r="J14" s="18">
        <v>188992.28899999999</v>
      </c>
      <c r="K14" s="18">
        <v>1183.2</v>
      </c>
      <c r="L14" s="18">
        <v>1017250.159</v>
      </c>
      <c r="M14" s="18">
        <v>1285.4000000000001</v>
      </c>
      <c r="N14" s="18">
        <v>1112163.7790000001</v>
      </c>
      <c r="O14" s="18">
        <v>4299.7</v>
      </c>
      <c r="P14" s="18">
        <v>3726564.7340000002</v>
      </c>
      <c r="Q14" s="18">
        <v>12875.7</v>
      </c>
      <c r="R14" s="18">
        <v>11119966.461999999</v>
      </c>
    </row>
    <row r="15" spans="2:18" x14ac:dyDescent="0.25">
      <c r="B15" s="17" t="s">
        <v>131</v>
      </c>
      <c r="C15" s="18">
        <v>3714.6</v>
      </c>
      <c r="D15" s="18">
        <v>6551728.3430000003</v>
      </c>
      <c r="E15" s="18">
        <v>6296.1</v>
      </c>
      <c r="F15" s="18">
        <v>11383082.244000001</v>
      </c>
      <c r="G15" s="18">
        <v>928.6</v>
      </c>
      <c r="H15" s="18">
        <v>1729282.615</v>
      </c>
      <c r="I15" s="18">
        <v>543.5</v>
      </c>
      <c r="J15" s="18">
        <v>1018381.29</v>
      </c>
      <c r="K15" s="18">
        <v>2554.9</v>
      </c>
      <c r="L15" s="18">
        <v>4690890.3770000003</v>
      </c>
      <c r="M15" s="18">
        <v>2792.7</v>
      </c>
      <c r="N15" s="18">
        <v>5222885.5010000002</v>
      </c>
      <c r="O15" s="18">
        <v>10412.1</v>
      </c>
      <c r="P15" s="18">
        <v>19793324.526999999</v>
      </c>
      <c r="Q15" s="18">
        <v>27242.5</v>
      </c>
      <c r="R15" s="18">
        <v>50389574.897</v>
      </c>
    </row>
    <row r="16" spans="2:18" x14ac:dyDescent="0.25">
      <c r="B16" s="17" t="s">
        <v>132</v>
      </c>
      <c r="C16" s="18">
        <v>191.9</v>
      </c>
      <c r="D16" s="18">
        <v>1284056.672</v>
      </c>
      <c r="E16" s="18">
        <v>345.8</v>
      </c>
      <c r="F16" s="18">
        <v>2324062.898</v>
      </c>
      <c r="G16" s="18">
        <v>52.2</v>
      </c>
      <c r="H16" s="18">
        <v>365330.32299999997</v>
      </c>
      <c r="I16" s="18">
        <v>47.1</v>
      </c>
      <c r="J16" s="18">
        <v>333674.82199999999</v>
      </c>
      <c r="K16" s="18">
        <v>143.80000000000001</v>
      </c>
      <c r="L16" s="18">
        <v>997305.56700000004</v>
      </c>
      <c r="M16" s="18">
        <v>200.9</v>
      </c>
      <c r="N16" s="18">
        <v>1387313.706</v>
      </c>
      <c r="O16" s="18">
        <v>691.5</v>
      </c>
      <c r="P16" s="18">
        <v>4683253.568</v>
      </c>
      <c r="Q16" s="18">
        <v>1673.2</v>
      </c>
      <c r="R16" s="18">
        <v>11374997.556</v>
      </c>
    </row>
    <row r="17" spans="2:18" x14ac:dyDescent="0.25">
      <c r="B17" s="17" t="s">
        <v>133</v>
      </c>
      <c r="C17" s="18">
        <v>88.5</v>
      </c>
      <c r="D17" s="18">
        <v>2087000.7679999999</v>
      </c>
      <c r="E17" s="18">
        <v>139.30000000000001</v>
      </c>
      <c r="F17" s="18">
        <v>4671563.483</v>
      </c>
      <c r="G17" s="18">
        <v>39.1</v>
      </c>
      <c r="H17" s="18">
        <v>905237.67299999995</v>
      </c>
      <c r="I17" s="18">
        <v>35.9</v>
      </c>
      <c r="J17" s="18">
        <v>996182.28700000001</v>
      </c>
      <c r="K17" s="18">
        <v>59.4</v>
      </c>
      <c r="L17" s="18">
        <v>1250404.3500000001</v>
      </c>
      <c r="M17" s="18">
        <v>116.4</v>
      </c>
      <c r="N17" s="18">
        <v>4216163.21</v>
      </c>
      <c r="O17" s="18">
        <v>338.4</v>
      </c>
      <c r="P17" s="18">
        <v>7051618.7189999996</v>
      </c>
      <c r="Q17" s="18">
        <v>817</v>
      </c>
      <c r="R17" s="18">
        <v>21178170.489999998</v>
      </c>
    </row>
    <row r="18" spans="2:18" x14ac:dyDescent="0.25">
      <c r="B18" s="23" t="s">
        <v>120</v>
      </c>
      <c r="C18" s="24">
        <v>207665.2</v>
      </c>
      <c r="D18" s="24">
        <v>25273622.454</v>
      </c>
      <c r="E18" s="24">
        <v>51053.7</v>
      </c>
      <c r="F18" s="24">
        <v>29909953.009</v>
      </c>
      <c r="G18" s="24">
        <v>10497</v>
      </c>
      <c r="H18" s="24">
        <v>4639961.3870000001</v>
      </c>
      <c r="I18" s="24">
        <v>12063.8</v>
      </c>
      <c r="J18" s="24">
        <v>3504283.0150000001</v>
      </c>
      <c r="K18" s="24">
        <v>28558.9</v>
      </c>
      <c r="L18" s="24">
        <v>11686972.857999999</v>
      </c>
      <c r="M18" s="24">
        <v>49209.599999999999</v>
      </c>
      <c r="N18" s="24">
        <v>16892737.736000001</v>
      </c>
      <c r="O18" s="24">
        <v>42854.400000000001</v>
      </c>
      <c r="P18" s="24">
        <v>43311436.277999997</v>
      </c>
      <c r="Q18" s="24">
        <v>401902.6</v>
      </c>
      <c r="R18" s="24">
        <v>135218966.73699999</v>
      </c>
    </row>
    <row r="20" spans="2:18" x14ac:dyDescent="0.25">
      <c r="B20" s="61" t="s">
        <v>227</v>
      </c>
      <c r="C20" s="62"/>
      <c r="D20" s="62"/>
      <c r="E20" s="62"/>
      <c r="F20" s="62"/>
      <c r="G20" s="62"/>
      <c r="H20" s="62"/>
      <c r="I20" s="62"/>
      <c r="J20" s="62"/>
      <c r="K20" s="62"/>
      <c r="L20" s="62"/>
      <c r="M20" s="62"/>
      <c r="N20" s="62"/>
      <c r="O20" s="62"/>
      <c r="P20" s="62"/>
      <c r="Q20" s="62"/>
      <c r="R20" s="62"/>
    </row>
    <row r="21" spans="2:18" x14ac:dyDescent="0.25">
      <c r="B21" s="61" t="s">
        <v>204</v>
      </c>
      <c r="C21" s="62"/>
      <c r="D21" s="62"/>
      <c r="E21" s="62"/>
      <c r="F21" s="62"/>
      <c r="G21" s="62"/>
      <c r="H21" s="62"/>
      <c r="I21" s="62"/>
      <c r="J21" s="62"/>
      <c r="K21" s="62"/>
      <c r="L21" s="62"/>
      <c r="M21" s="62"/>
      <c r="N21" s="62"/>
      <c r="O21" s="62"/>
      <c r="P21" s="62"/>
      <c r="Q21" s="62"/>
      <c r="R21" s="62"/>
    </row>
    <row r="22" spans="2:18" x14ac:dyDescent="0.25">
      <c r="B22" s="61" t="s">
        <v>192</v>
      </c>
      <c r="C22" s="62"/>
      <c r="D22" s="62"/>
      <c r="E22" s="62"/>
      <c r="F22" s="62"/>
      <c r="G22" s="62"/>
      <c r="H22" s="62"/>
      <c r="I22" s="62"/>
      <c r="J22" s="62"/>
      <c r="K22" s="62"/>
      <c r="L22" s="62"/>
      <c r="M22" s="62"/>
      <c r="N22" s="62"/>
      <c r="O22" s="62"/>
      <c r="P22" s="62"/>
      <c r="Q22" s="62"/>
      <c r="R22" s="62"/>
    </row>
  </sheetData>
  <mergeCells count="15">
    <mergeCell ref="B20:R20"/>
    <mergeCell ref="B21:R21"/>
    <mergeCell ref="B22:R22"/>
    <mergeCell ref="Q4:R5"/>
    <mergeCell ref="C5:D5"/>
    <mergeCell ref="E5:F5"/>
    <mergeCell ref="G5:H5"/>
    <mergeCell ref="I5:J5"/>
    <mergeCell ref="K5:L5"/>
    <mergeCell ref="M5:N5"/>
    <mergeCell ref="B4:B6"/>
    <mergeCell ref="C4:F4"/>
    <mergeCell ref="G4:J4"/>
    <mergeCell ref="K4:N4"/>
    <mergeCell ref="O4:P5"/>
  </mergeCells>
  <pageMargins left="0.7" right="0.7" top="0.75" bottom="0.75" header="0.3" footer="0.3"/>
  <pageSetup paperSize="9" scale="62"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05388"/>
    <pageSetUpPr fitToPage="1"/>
  </sheetPr>
  <dimension ref="B1:N33"/>
  <sheetViews>
    <sheetView showGridLines="0" workbookViewId="0">
      <selection activeCell="B35" sqref="B35"/>
    </sheetView>
  </sheetViews>
  <sheetFormatPr baseColWidth="10" defaultRowHeight="13.2" x14ac:dyDescent="0.25"/>
  <cols>
    <col min="1" max="1" width="2.5546875" customWidth="1"/>
    <col min="2" max="2" width="21.6640625" customWidth="1"/>
    <col min="3" max="14" width="11.33203125" customWidth="1"/>
  </cols>
  <sheetData>
    <row r="1" spans="2:14" ht="17.399999999999999" x14ac:dyDescent="0.3">
      <c r="B1" s="3" t="s">
        <v>27</v>
      </c>
    </row>
    <row r="4" spans="2:14" ht="28.05" customHeight="1" x14ac:dyDescent="0.25">
      <c r="B4" s="66" t="s">
        <v>228</v>
      </c>
      <c r="C4" s="63" t="s">
        <v>229</v>
      </c>
      <c r="D4" s="63" t="s">
        <v>229</v>
      </c>
      <c r="E4" s="63" t="s">
        <v>230</v>
      </c>
      <c r="F4" s="63" t="s">
        <v>230</v>
      </c>
      <c r="G4" s="63" t="s">
        <v>231</v>
      </c>
      <c r="H4" s="63" t="s">
        <v>231</v>
      </c>
      <c r="I4" s="63" t="s">
        <v>232</v>
      </c>
      <c r="J4" s="63" t="s">
        <v>232</v>
      </c>
      <c r="K4" s="63" t="s">
        <v>233</v>
      </c>
      <c r="L4" s="63" t="s">
        <v>233</v>
      </c>
      <c r="M4" s="63" t="s">
        <v>234</v>
      </c>
      <c r="N4" s="63" t="s">
        <v>234</v>
      </c>
    </row>
    <row r="5" spans="2:14" ht="28.05" customHeight="1" x14ac:dyDescent="0.25">
      <c r="B5" s="66" t="s">
        <v>228</v>
      </c>
      <c r="C5" s="16" t="s">
        <v>106</v>
      </c>
      <c r="D5" s="16" t="s">
        <v>107</v>
      </c>
      <c r="E5" s="16" t="s">
        <v>108</v>
      </c>
      <c r="F5" s="16" t="s">
        <v>107</v>
      </c>
      <c r="G5" s="16" t="s">
        <v>108</v>
      </c>
      <c r="H5" s="16" t="s">
        <v>107</v>
      </c>
      <c r="I5" s="16" t="s">
        <v>108</v>
      </c>
      <c r="J5" s="16" t="s">
        <v>107</v>
      </c>
      <c r="K5" s="16" t="s">
        <v>108</v>
      </c>
      <c r="L5" s="16" t="s">
        <v>107</v>
      </c>
      <c r="M5" s="16" t="s">
        <v>108</v>
      </c>
      <c r="N5" s="16" t="s">
        <v>107</v>
      </c>
    </row>
    <row r="6" spans="2:14" x14ac:dyDescent="0.25">
      <c r="B6" s="64" t="s">
        <v>235</v>
      </c>
      <c r="C6" s="65"/>
      <c r="D6" s="65"/>
      <c r="E6" s="65"/>
      <c r="F6" s="65"/>
      <c r="G6" s="65"/>
      <c r="H6" s="65"/>
      <c r="I6" s="65"/>
      <c r="J6" s="65"/>
      <c r="K6" s="65"/>
      <c r="L6" s="65"/>
      <c r="M6" s="65"/>
      <c r="N6" s="65"/>
    </row>
    <row r="7" spans="2:14" x14ac:dyDescent="0.25">
      <c r="B7" s="17">
        <v>0</v>
      </c>
      <c r="C7" s="18">
        <v>43591.808089391197</v>
      </c>
      <c r="D7" s="35">
        <v>10.85</v>
      </c>
      <c r="E7" s="18">
        <v>0</v>
      </c>
      <c r="F7" s="35">
        <v>0</v>
      </c>
      <c r="G7" s="18">
        <v>1906892.632</v>
      </c>
      <c r="H7" s="35">
        <v>1.9</v>
      </c>
      <c r="I7" s="18">
        <v>0</v>
      </c>
      <c r="J7" s="35">
        <v>0</v>
      </c>
      <c r="K7" s="18">
        <v>2666.6660000000002</v>
      </c>
      <c r="L7" s="35">
        <v>1.57</v>
      </c>
      <c r="M7" s="18">
        <v>2666.6660000000002</v>
      </c>
      <c r="N7" s="35">
        <v>0.17</v>
      </c>
    </row>
    <row r="8" spans="2:14" x14ac:dyDescent="0.25">
      <c r="B8" s="17" t="s">
        <v>109</v>
      </c>
      <c r="C8" s="18">
        <v>12063.1584229455</v>
      </c>
      <c r="D8" s="35">
        <v>3</v>
      </c>
      <c r="E8" s="18">
        <v>57874.057000000001</v>
      </c>
      <c r="F8" s="35">
        <v>0.22</v>
      </c>
      <c r="G8" s="18">
        <v>660107.56599999999</v>
      </c>
      <c r="H8" s="35">
        <v>0.66</v>
      </c>
      <c r="I8" s="18">
        <v>343.55</v>
      </c>
      <c r="J8" s="35">
        <v>0.02</v>
      </c>
      <c r="K8" s="18">
        <v>1007.831</v>
      </c>
      <c r="L8" s="35">
        <v>0.59</v>
      </c>
      <c r="M8" s="18">
        <v>1351.3810000000001</v>
      </c>
      <c r="N8" s="35">
        <v>0.08</v>
      </c>
    </row>
    <row r="9" spans="2:14" x14ac:dyDescent="0.25">
      <c r="B9" s="17" t="s">
        <v>110</v>
      </c>
      <c r="C9" s="18">
        <v>14500.387537200901</v>
      </c>
      <c r="D9" s="35">
        <v>3.61</v>
      </c>
      <c r="E9" s="18">
        <v>222350.231</v>
      </c>
      <c r="F9" s="35">
        <v>0.86</v>
      </c>
      <c r="G9" s="18">
        <v>1029653.777</v>
      </c>
      <c r="H9" s="35">
        <v>1.03</v>
      </c>
      <c r="I9" s="18">
        <v>3427.8359999999998</v>
      </c>
      <c r="J9" s="35">
        <v>0.24</v>
      </c>
      <c r="K9" s="18">
        <v>1558.155</v>
      </c>
      <c r="L9" s="35">
        <v>0.92</v>
      </c>
      <c r="M9" s="18">
        <v>4985.9920000000002</v>
      </c>
      <c r="N9" s="35">
        <v>0.31</v>
      </c>
    </row>
    <row r="10" spans="2:14" x14ac:dyDescent="0.25">
      <c r="B10" s="17" t="s">
        <v>111</v>
      </c>
      <c r="C10" s="18">
        <v>24809.445676342701</v>
      </c>
      <c r="D10" s="35">
        <v>6.17</v>
      </c>
      <c r="E10" s="18">
        <v>617708.478</v>
      </c>
      <c r="F10" s="35">
        <v>2.39</v>
      </c>
      <c r="G10" s="18">
        <v>2467103.6239999998</v>
      </c>
      <c r="H10" s="35">
        <v>2.46</v>
      </c>
      <c r="I10" s="18">
        <v>15543.878000000001</v>
      </c>
      <c r="J10" s="35">
        <v>1.0900000000000001</v>
      </c>
      <c r="K10" s="18">
        <v>3742.7020000000002</v>
      </c>
      <c r="L10" s="35">
        <v>2.21</v>
      </c>
      <c r="M10" s="18">
        <v>19286.580000000002</v>
      </c>
      <c r="N10" s="35">
        <v>1.21</v>
      </c>
    </row>
    <row r="11" spans="2:14" x14ac:dyDescent="0.25">
      <c r="B11" s="17" t="s">
        <v>112</v>
      </c>
      <c r="C11" s="18">
        <v>84023.329007477994</v>
      </c>
      <c r="D11" s="35">
        <v>20.91</v>
      </c>
      <c r="E11" s="18">
        <v>3436341.5989999999</v>
      </c>
      <c r="F11" s="35">
        <v>13.3</v>
      </c>
      <c r="G11" s="18">
        <v>9528749.1659999993</v>
      </c>
      <c r="H11" s="35">
        <v>9.49</v>
      </c>
      <c r="I11" s="18">
        <v>131367.83199999999</v>
      </c>
      <c r="J11" s="35">
        <v>9.24</v>
      </c>
      <c r="K11" s="18">
        <v>14570.941999999999</v>
      </c>
      <c r="L11" s="35">
        <v>8.59</v>
      </c>
      <c r="M11" s="18">
        <v>145938.774</v>
      </c>
      <c r="N11" s="35">
        <v>9.17</v>
      </c>
    </row>
    <row r="12" spans="2:14" x14ac:dyDescent="0.25">
      <c r="B12" s="17" t="s">
        <v>113</v>
      </c>
      <c r="C12" s="18">
        <v>99747.521197022405</v>
      </c>
      <c r="D12" s="35">
        <v>24.82</v>
      </c>
      <c r="E12" s="18">
        <v>6122035.3640000001</v>
      </c>
      <c r="F12" s="35">
        <v>23.69</v>
      </c>
      <c r="G12" s="18">
        <v>15653568.795</v>
      </c>
      <c r="H12" s="35">
        <v>15.59</v>
      </c>
      <c r="I12" s="18">
        <v>290815.43300000002</v>
      </c>
      <c r="J12" s="35">
        <v>20.45</v>
      </c>
      <c r="K12" s="18">
        <v>24593.223000000002</v>
      </c>
      <c r="L12" s="35">
        <v>14.49</v>
      </c>
      <c r="M12" s="18">
        <v>315408.65600000002</v>
      </c>
      <c r="N12" s="35">
        <v>19.809999999999999</v>
      </c>
    </row>
    <row r="13" spans="2:14" x14ac:dyDescent="0.25">
      <c r="B13" s="17" t="s">
        <v>114</v>
      </c>
      <c r="C13" s="18">
        <v>56961.509209088101</v>
      </c>
      <c r="D13" s="35">
        <v>14.17</v>
      </c>
      <c r="E13" s="18">
        <v>4913319.8320000004</v>
      </c>
      <c r="F13" s="35">
        <v>19.010000000000002</v>
      </c>
      <c r="G13" s="18">
        <v>13910551.949999999</v>
      </c>
      <c r="H13" s="35">
        <v>13.86</v>
      </c>
      <c r="I13" s="18">
        <v>257854.72899999999</v>
      </c>
      <c r="J13" s="35">
        <v>18.13</v>
      </c>
      <c r="K13" s="18">
        <v>22568.571</v>
      </c>
      <c r="L13" s="35">
        <v>13.3</v>
      </c>
      <c r="M13" s="18">
        <v>280423.3</v>
      </c>
      <c r="N13" s="35">
        <v>17.62</v>
      </c>
    </row>
    <row r="14" spans="2:14" x14ac:dyDescent="0.25">
      <c r="B14" s="17" t="s">
        <v>115</v>
      </c>
      <c r="C14" s="18">
        <v>44594.146850785801</v>
      </c>
      <c r="D14" s="35">
        <v>11.1</v>
      </c>
      <c r="E14" s="18">
        <v>5322913.0029999996</v>
      </c>
      <c r="F14" s="35">
        <v>20.6</v>
      </c>
      <c r="G14" s="18">
        <v>17880946.603999998</v>
      </c>
      <c r="H14" s="35">
        <v>17.809999999999999</v>
      </c>
      <c r="I14" s="18">
        <v>318497.72100000002</v>
      </c>
      <c r="J14" s="35">
        <v>22.39</v>
      </c>
      <c r="K14" s="18">
        <v>30718.678</v>
      </c>
      <c r="L14" s="35">
        <v>18.100000000000001</v>
      </c>
      <c r="M14" s="18">
        <v>349216.39899999998</v>
      </c>
      <c r="N14" s="35">
        <v>21.94</v>
      </c>
    </row>
    <row r="15" spans="2:14" x14ac:dyDescent="0.25">
      <c r="B15" s="17" t="s">
        <v>116</v>
      </c>
      <c r="C15" s="18">
        <v>16601.057038745301</v>
      </c>
      <c r="D15" s="35">
        <v>4.13</v>
      </c>
      <c r="E15" s="18">
        <v>3043667.227</v>
      </c>
      <c r="F15" s="35">
        <v>11.78</v>
      </c>
      <c r="G15" s="18">
        <v>14563568.082</v>
      </c>
      <c r="H15" s="35">
        <v>14.51</v>
      </c>
      <c r="I15" s="18">
        <v>216290.01</v>
      </c>
      <c r="J15" s="35">
        <v>15.21</v>
      </c>
      <c r="K15" s="18">
        <v>26661.244999999999</v>
      </c>
      <c r="L15" s="35">
        <v>15.71</v>
      </c>
      <c r="M15" s="18">
        <v>242951.25399999999</v>
      </c>
      <c r="N15" s="35">
        <v>15.26</v>
      </c>
    </row>
    <row r="16" spans="2:14" x14ac:dyDescent="0.25">
      <c r="B16" s="17" t="s">
        <v>117</v>
      </c>
      <c r="C16" s="18">
        <v>4178.9762055061901</v>
      </c>
      <c r="D16" s="35">
        <v>1.04</v>
      </c>
      <c r="E16" s="18">
        <v>1356662.5460000001</v>
      </c>
      <c r="F16" s="35">
        <v>5.25</v>
      </c>
      <c r="G16" s="18">
        <v>10737074.825999999</v>
      </c>
      <c r="H16" s="35">
        <v>10.7</v>
      </c>
      <c r="I16" s="18">
        <v>113887.28</v>
      </c>
      <c r="J16" s="35">
        <v>8.01</v>
      </c>
      <c r="K16" s="18">
        <v>20777.77</v>
      </c>
      <c r="L16" s="35">
        <v>12.24</v>
      </c>
      <c r="M16" s="18">
        <v>134665.04999999999</v>
      </c>
      <c r="N16" s="35">
        <v>8.4600000000000009</v>
      </c>
    </row>
    <row r="17" spans="2:14" x14ac:dyDescent="0.25">
      <c r="B17" s="17" t="s">
        <v>118</v>
      </c>
      <c r="C17" s="18">
        <v>656.34713338388406</v>
      </c>
      <c r="D17" s="35">
        <v>0.16</v>
      </c>
      <c r="E17" s="18">
        <v>431501.48499999999</v>
      </c>
      <c r="F17" s="35">
        <v>1.67</v>
      </c>
      <c r="G17" s="18">
        <v>4788879.5310000004</v>
      </c>
      <c r="H17" s="35">
        <v>4.7699999999999996</v>
      </c>
      <c r="I17" s="18">
        <v>41064.851999999999</v>
      </c>
      <c r="J17" s="35">
        <v>2.89</v>
      </c>
      <c r="K17" s="18">
        <v>9782.2819999999992</v>
      </c>
      <c r="L17" s="35">
        <v>5.76</v>
      </c>
      <c r="M17" s="18">
        <v>50847.133999999998</v>
      </c>
      <c r="N17" s="35">
        <v>3.19</v>
      </c>
    </row>
    <row r="18" spans="2:14" x14ac:dyDescent="0.25">
      <c r="B18" s="17" t="s">
        <v>119</v>
      </c>
      <c r="C18" s="18">
        <v>174.979760432934</v>
      </c>
      <c r="D18" s="35">
        <v>0.04</v>
      </c>
      <c r="E18" s="18">
        <v>319116.13799999998</v>
      </c>
      <c r="F18" s="35">
        <v>1.23</v>
      </c>
      <c r="G18" s="18">
        <v>7257617.392</v>
      </c>
      <c r="H18" s="35">
        <v>7.23</v>
      </c>
      <c r="I18" s="18">
        <v>33103.285000000003</v>
      </c>
      <c r="J18" s="35">
        <v>2.33</v>
      </c>
      <c r="K18" s="18">
        <v>11069.773999999999</v>
      </c>
      <c r="L18" s="35">
        <v>6.52</v>
      </c>
      <c r="M18" s="18">
        <v>44173.059000000001</v>
      </c>
      <c r="N18" s="35">
        <v>2.77</v>
      </c>
    </row>
    <row r="19" spans="2:14" x14ac:dyDescent="0.25">
      <c r="B19" s="25" t="s">
        <v>2328</v>
      </c>
      <c r="C19" s="26">
        <v>401902.66612832301</v>
      </c>
      <c r="D19" s="37">
        <v>100</v>
      </c>
      <c r="E19" s="26">
        <v>25843489.960000001</v>
      </c>
      <c r="F19" s="38">
        <v>100</v>
      </c>
      <c r="G19" s="26">
        <v>100384713.94599999</v>
      </c>
      <c r="H19" s="38">
        <v>100</v>
      </c>
      <c r="I19" s="26">
        <v>1422196.405</v>
      </c>
      <c r="J19" s="38">
        <v>100</v>
      </c>
      <c r="K19" s="26">
        <v>169717.83900000001</v>
      </c>
      <c r="L19" s="38">
        <v>100</v>
      </c>
      <c r="M19" s="26">
        <v>1591914.2439999999</v>
      </c>
      <c r="N19" s="38">
        <v>100</v>
      </c>
    </row>
    <row r="20" spans="2:14" x14ac:dyDescent="0.25">
      <c r="B20" s="64" t="s">
        <v>236</v>
      </c>
      <c r="C20" s="65"/>
      <c r="D20" s="65"/>
      <c r="E20" s="65"/>
      <c r="F20" s="65"/>
      <c r="G20" s="65"/>
      <c r="H20" s="65"/>
      <c r="I20" s="65"/>
      <c r="J20" s="65"/>
      <c r="K20" s="65"/>
      <c r="L20" s="65"/>
      <c r="M20" s="65"/>
      <c r="N20" s="65"/>
    </row>
    <row r="21" spans="2:14" x14ac:dyDescent="0.25">
      <c r="B21" s="17">
        <v>0</v>
      </c>
      <c r="C21" s="18">
        <v>4911.5535812668104</v>
      </c>
      <c r="D21" s="35">
        <v>33.18</v>
      </c>
      <c r="E21" s="18">
        <v>0</v>
      </c>
      <c r="F21" s="35">
        <v>0</v>
      </c>
      <c r="G21" s="18">
        <v>323137.13199999998</v>
      </c>
      <c r="H21" s="35">
        <v>11.7</v>
      </c>
      <c r="I21" s="18">
        <v>0</v>
      </c>
      <c r="J21" s="35">
        <v>0</v>
      </c>
      <c r="K21" s="18">
        <v>548.58699999999999</v>
      </c>
      <c r="L21" s="35">
        <v>10.85</v>
      </c>
      <c r="M21" s="18">
        <v>548.58699999999999</v>
      </c>
      <c r="N21" s="35">
        <v>2.0299999999999998</v>
      </c>
    </row>
    <row r="22" spans="2:14" x14ac:dyDescent="0.25">
      <c r="B22" s="17" t="s">
        <v>109</v>
      </c>
      <c r="C22" s="18">
        <v>4559.6492275993596</v>
      </c>
      <c r="D22" s="35">
        <v>30.8</v>
      </c>
      <c r="E22" s="18">
        <v>20314.097000000002</v>
      </c>
      <c r="F22" s="35">
        <v>7</v>
      </c>
      <c r="G22" s="18">
        <v>387491.63699999999</v>
      </c>
      <c r="H22" s="35">
        <v>14.03</v>
      </c>
      <c r="I22" s="18">
        <v>1087.893</v>
      </c>
      <c r="J22" s="35">
        <v>4.95</v>
      </c>
      <c r="K22" s="18">
        <v>640.08299999999997</v>
      </c>
      <c r="L22" s="35">
        <v>12.66</v>
      </c>
      <c r="M22" s="18">
        <v>1727.9760000000001</v>
      </c>
      <c r="N22" s="35">
        <v>6.39</v>
      </c>
    </row>
    <row r="23" spans="2:14" x14ac:dyDescent="0.25">
      <c r="B23" s="17" t="s">
        <v>110</v>
      </c>
      <c r="C23" s="18">
        <v>2312.63269332237</v>
      </c>
      <c r="D23" s="35">
        <v>15.62</v>
      </c>
      <c r="E23" s="18">
        <v>32825.614000000001</v>
      </c>
      <c r="F23" s="35">
        <v>11.31</v>
      </c>
      <c r="G23" s="18">
        <v>383280.353</v>
      </c>
      <c r="H23" s="35">
        <v>13.88</v>
      </c>
      <c r="I23" s="18">
        <v>1918.316</v>
      </c>
      <c r="J23" s="35">
        <v>8.73</v>
      </c>
      <c r="K23" s="18">
        <v>654.37699999999995</v>
      </c>
      <c r="L23" s="35">
        <v>12.94</v>
      </c>
      <c r="M23" s="18">
        <v>2572.6930000000002</v>
      </c>
      <c r="N23" s="35">
        <v>9.52</v>
      </c>
    </row>
    <row r="24" spans="2:14" x14ac:dyDescent="0.25">
      <c r="B24" s="17" t="s">
        <v>111</v>
      </c>
      <c r="C24" s="18">
        <v>866.31455240831497</v>
      </c>
      <c r="D24" s="35">
        <v>5.85</v>
      </c>
      <c r="E24" s="18">
        <v>21030.901000000002</v>
      </c>
      <c r="F24" s="35">
        <v>7.24</v>
      </c>
      <c r="G24" s="18">
        <v>216549.19099999999</v>
      </c>
      <c r="H24" s="35">
        <v>7.84</v>
      </c>
      <c r="I24" s="18">
        <v>1288.5170000000001</v>
      </c>
      <c r="J24" s="35">
        <v>5.86</v>
      </c>
      <c r="K24" s="18">
        <v>384.79899999999998</v>
      </c>
      <c r="L24" s="35">
        <v>7.61</v>
      </c>
      <c r="M24" s="18">
        <v>1673.317</v>
      </c>
      <c r="N24" s="35">
        <v>6.19</v>
      </c>
    </row>
    <row r="25" spans="2:14" x14ac:dyDescent="0.25">
      <c r="B25" s="17" t="s">
        <v>112</v>
      </c>
      <c r="C25" s="18">
        <v>793.29535831334499</v>
      </c>
      <c r="D25" s="35">
        <v>5.36</v>
      </c>
      <c r="E25" s="18">
        <v>30633.144</v>
      </c>
      <c r="F25" s="35">
        <v>10.55</v>
      </c>
      <c r="G25" s="18">
        <v>248773.50700000001</v>
      </c>
      <c r="H25" s="35">
        <v>9.01</v>
      </c>
      <c r="I25" s="18">
        <v>1943.4059999999999</v>
      </c>
      <c r="J25" s="35">
        <v>8.84</v>
      </c>
      <c r="K25" s="18">
        <v>452.50299999999999</v>
      </c>
      <c r="L25" s="35">
        <v>8.9499999999999993</v>
      </c>
      <c r="M25" s="18">
        <v>2395.91</v>
      </c>
      <c r="N25" s="35">
        <v>8.86</v>
      </c>
    </row>
    <row r="26" spans="2:14" x14ac:dyDescent="0.25">
      <c r="B26" s="17" t="s">
        <v>113</v>
      </c>
      <c r="C26" s="18">
        <v>476.90928369836303</v>
      </c>
      <c r="D26" s="35">
        <v>3.22</v>
      </c>
      <c r="E26" s="18">
        <v>29192.255000000001</v>
      </c>
      <c r="F26" s="35">
        <v>10.050000000000001</v>
      </c>
      <c r="G26" s="18">
        <v>229861.52799999999</v>
      </c>
      <c r="H26" s="35">
        <v>8.33</v>
      </c>
      <c r="I26" s="18">
        <v>2055.8000000000002</v>
      </c>
      <c r="J26" s="35">
        <v>9.35</v>
      </c>
      <c r="K26" s="18">
        <v>435.125</v>
      </c>
      <c r="L26" s="35">
        <v>8.61</v>
      </c>
      <c r="M26" s="18">
        <v>2490.9259999999999</v>
      </c>
      <c r="N26" s="35">
        <v>9.2100000000000009</v>
      </c>
    </row>
    <row r="27" spans="2:14" x14ac:dyDescent="0.25">
      <c r="B27" s="17" t="s">
        <v>114</v>
      </c>
      <c r="C27" s="18">
        <v>270.900781504365</v>
      </c>
      <c r="D27" s="35">
        <v>1.83</v>
      </c>
      <c r="E27" s="18">
        <v>23173.186000000002</v>
      </c>
      <c r="F27" s="35">
        <v>7.98</v>
      </c>
      <c r="G27" s="18">
        <v>167673.75099999999</v>
      </c>
      <c r="H27" s="35">
        <v>6.07</v>
      </c>
      <c r="I27" s="18">
        <v>1735.835</v>
      </c>
      <c r="J27" s="35">
        <v>7.9</v>
      </c>
      <c r="K27" s="18">
        <v>323.27300000000002</v>
      </c>
      <c r="L27" s="35">
        <v>6.39</v>
      </c>
      <c r="M27" s="18">
        <v>2059.1089999999999</v>
      </c>
      <c r="N27" s="35">
        <v>7.62</v>
      </c>
    </row>
    <row r="28" spans="2:14" x14ac:dyDescent="0.25">
      <c r="B28" s="17" t="s">
        <v>115</v>
      </c>
      <c r="C28" s="18">
        <v>271.42456304449001</v>
      </c>
      <c r="D28" s="35">
        <v>1.83</v>
      </c>
      <c r="E28" s="18">
        <v>32689.241000000002</v>
      </c>
      <c r="F28" s="35">
        <v>11.26</v>
      </c>
      <c r="G28" s="18">
        <v>203340.68900000001</v>
      </c>
      <c r="H28" s="35">
        <v>7.36</v>
      </c>
      <c r="I28" s="18">
        <v>2629.6460000000002</v>
      </c>
      <c r="J28" s="35">
        <v>11.97</v>
      </c>
      <c r="K28" s="18">
        <v>398.98399999999998</v>
      </c>
      <c r="L28" s="35">
        <v>7.89</v>
      </c>
      <c r="M28" s="18">
        <v>3028.63</v>
      </c>
      <c r="N28" s="35">
        <v>11.2</v>
      </c>
    </row>
    <row r="29" spans="2:14" x14ac:dyDescent="0.25">
      <c r="B29" s="17" t="s">
        <v>116</v>
      </c>
      <c r="C29" s="18">
        <v>196.99346061940599</v>
      </c>
      <c r="D29" s="35">
        <v>1.33</v>
      </c>
      <c r="E29" s="18">
        <v>38580.813999999998</v>
      </c>
      <c r="F29" s="35">
        <v>13.29</v>
      </c>
      <c r="G29" s="18">
        <v>240466.61</v>
      </c>
      <c r="H29" s="35">
        <v>8.7100000000000009</v>
      </c>
      <c r="I29" s="18">
        <v>3342.6559999999999</v>
      </c>
      <c r="J29" s="35">
        <v>15.21</v>
      </c>
      <c r="K29" s="18">
        <v>481.09199999999998</v>
      </c>
      <c r="L29" s="35">
        <v>9.52</v>
      </c>
      <c r="M29" s="18">
        <v>3823.7489999999998</v>
      </c>
      <c r="N29" s="35">
        <v>14.14</v>
      </c>
    </row>
    <row r="30" spans="2:14" x14ac:dyDescent="0.25">
      <c r="B30" s="17" t="s">
        <v>117</v>
      </c>
      <c r="C30" s="18">
        <v>119.747830692718</v>
      </c>
      <c r="D30" s="35">
        <v>0.81</v>
      </c>
      <c r="E30" s="18">
        <v>41591.252999999997</v>
      </c>
      <c r="F30" s="35">
        <v>14.33</v>
      </c>
      <c r="G30" s="18">
        <v>211131.84099999999</v>
      </c>
      <c r="H30" s="35">
        <v>7.65</v>
      </c>
      <c r="I30" s="18">
        <v>3874.5030000000002</v>
      </c>
      <c r="J30" s="35">
        <v>17.63</v>
      </c>
      <c r="K30" s="18">
        <v>426.96100000000001</v>
      </c>
      <c r="L30" s="35">
        <v>8.44</v>
      </c>
      <c r="M30" s="18">
        <v>4301.4639999999999</v>
      </c>
      <c r="N30" s="35">
        <v>15.91</v>
      </c>
    </row>
    <row r="31" spans="2:14" x14ac:dyDescent="0.25">
      <c r="B31" s="17" t="s">
        <v>118</v>
      </c>
      <c r="C31" s="18">
        <v>20.228228005975499</v>
      </c>
      <c r="D31" s="35">
        <v>0.14000000000000001</v>
      </c>
      <c r="E31" s="18">
        <v>13729.602000000001</v>
      </c>
      <c r="F31" s="35">
        <v>4.7300000000000004</v>
      </c>
      <c r="G31" s="18">
        <v>111360.344</v>
      </c>
      <c r="H31" s="35">
        <v>4.03</v>
      </c>
      <c r="I31" s="18">
        <v>1403.0830000000001</v>
      </c>
      <c r="J31" s="35">
        <v>6.38</v>
      </c>
      <c r="K31" s="18">
        <v>230.89400000000001</v>
      </c>
      <c r="L31" s="35">
        <v>4.57</v>
      </c>
      <c r="M31" s="18">
        <v>1633.9760000000001</v>
      </c>
      <c r="N31" s="35">
        <v>6.04</v>
      </c>
    </row>
    <row r="32" spans="2:14" x14ac:dyDescent="0.25">
      <c r="B32" s="17" t="s">
        <v>119</v>
      </c>
      <c r="C32" s="18">
        <v>4.5270265959749496</v>
      </c>
      <c r="D32" s="35">
        <v>0.03</v>
      </c>
      <c r="E32" s="18">
        <v>6576.8029999999999</v>
      </c>
      <c r="F32" s="35">
        <v>2.27</v>
      </c>
      <c r="G32" s="18">
        <v>37978.506000000001</v>
      </c>
      <c r="H32" s="35">
        <v>1.38</v>
      </c>
      <c r="I32" s="18">
        <v>697.66300000000001</v>
      </c>
      <c r="J32" s="35">
        <v>3.17</v>
      </c>
      <c r="K32" s="18">
        <v>79.382999999999996</v>
      </c>
      <c r="L32" s="35">
        <v>1.57</v>
      </c>
      <c r="M32" s="18">
        <v>777.04600000000005</v>
      </c>
      <c r="N32" s="35">
        <v>2.87</v>
      </c>
    </row>
    <row r="33" spans="2:14" x14ac:dyDescent="0.25">
      <c r="B33" s="23" t="s">
        <v>2329</v>
      </c>
      <c r="C33" s="24">
        <v>14804.176587071501</v>
      </c>
      <c r="D33" s="36">
        <v>100</v>
      </c>
      <c r="E33" s="24">
        <v>290336.90999999997</v>
      </c>
      <c r="F33" s="36">
        <v>100</v>
      </c>
      <c r="G33" s="24">
        <v>2761045.0869999998</v>
      </c>
      <c r="H33" s="36">
        <v>100</v>
      </c>
      <c r="I33" s="24">
        <v>21977.32</v>
      </c>
      <c r="J33" s="36">
        <v>100</v>
      </c>
      <c r="K33" s="24">
        <v>5056.0609999999997</v>
      </c>
      <c r="L33" s="36">
        <v>100</v>
      </c>
      <c r="M33" s="24">
        <v>27033.381000000001</v>
      </c>
      <c r="N33" s="36">
        <v>100</v>
      </c>
    </row>
  </sheetData>
  <mergeCells count="9">
    <mergeCell ref="K4:L4"/>
    <mergeCell ref="M4:N4"/>
    <mergeCell ref="B6:N6"/>
    <mergeCell ref="B20:N20"/>
    <mergeCell ref="B4:B5"/>
    <mergeCell ref="C4:D4"/>
    <mergeCell ref="E4:F4"/>
    <mergeCell ref="G4:H4"/>
    <mergeCell ref="I4:J4"/>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05388"/>
    <pageSetUpPr fitToPage="1"/>
  </sheetPr>
  <dimension ref="B1:N31"/>
  <sheetViews>
    <sheetView showGridLines="0" workbookViewId="0">
      <selection activeCell="L46" sqref="L46"/>
    </sheetView>
  </sheetViews>
  <sheetFormatPr baseColWidth="10" defaultRowHeight="13.2" x14ac:dyDescent="0.25"/>
  <cols>
    <col min="1" max="1" width="2.5546875" customWidth="1"/>
    <col min="2" max="2" width="22.44140625" customWidth="1"/>
    <col min="3" max="14" width="11.33203125" customWidth="1"/>
  </cols>
  <sheetData>
    <row r="1" spans="2:14" ht="17.399999999999999" x14ac:dyDescent="0.3">
      <c r="B1" s="3" t="s">
        <v>28</v>
      </c>
    </row>
    <row r="4" spans="2:14" ht="28.05" customHeight="1" x14ac:dyDescent="0.25">
      <c r="B4" s="66" t="s">
        <v>237</v>
      </c>
      <c r="C4" s="63" t="s">
        <v>229</v>
      </c>
      <c r="D4" s="63" t="s">
        <v>229</v>
      </c>
      <c r="E4" s="63" t="s">
        <v>230</v>
      </c>
      <c r="F4" s="63" t="s">
        <v>230</v>
      </c>
      <c r="G4" s="63" t="s">
        <v>231</v>
      </c>
      <c r="H4" s="63" t="s">
        <v>231</v>
      </c>
      <c r="I4" s="63" t="s">
        <v>232</v>
      </c>
      <c r="J4" s="63" t="s">
        <v>232</v>
      </c>
      <c r="K4" s="63" t="s">
        <v>233</v>
      </c>
      <c r="L4" s="63" t="s">
        <v>233</v>
      </c>
      <c r="M4" s="63" t="s">
        <v>234</v>
      </c>
      <c r="N4" s="63" t="s">
        <v>234</v>
      </c>
    </row>
    <row r="5" spans="2:14" ht="28.05" customHeight="1" x14ac:dyDescent="0.25">
      <c r="B5" s="66" t="s">
        <v>237</v>
      </c>
      <c r="C5" s="16" t="s">
        <v>106</v>
      </c>
      <c r="D5" s="16" t="s">
        <v>107</v>
      </c>
      <c r="E5" s="16" t="s">
        <v>108</v>
      </c>
      <c r="F5" s="16" t="s">
        <v>107</v>
      </c>
      <c r="G5" s="16" t="s">
        <v>108</v>
      </c>
      <c r="H5" s="16" t="s">
        <v>107</v>
      </c>
      <c r="I5" s="16" t="s">
        <v>108</v>
      </c>
      <c r="J5" s="16" t="s">
        <v>107</v>
      </c>
      <c r="K5" s="16" t="s">
        <v>108</v>
      </c>
      <c r="L5" s="16" t="s">
        <v>107</v>
      </c>
      <c r="M5" s="16" t="s">
        <v>108</v>
      </c>
      <c r="N5" s="16" t="s">
        <v>107</v>
      </c>
    </row>
    <row r="6" spans="2:14" x14ac:dyDescent="0.25">
      <c r="B6" s="64" t="s">
        <v>235</v>
      </c>
      <c r="C6" s="65"/>
      <c r="D6" s="65"/>
      <c r="E6" s="65"/>
      <c r="F6" s="65"/>
      <c r="G6" s="65"/>
      <c r="H6" s="65"/>
      <c r="I6" s="65"/>
      <c r="J6" s="65"/>
      <c r="K6" s="65"/>
      <c r="L6" s="65"/>
      <c r="M6" s="65"/>
      <c r="N6" s="65"/>
    </row>
    <row r="7" spans="2:14" x14ac:dyDescent="0.25">
      <c r="B7" s="17">
        <v>0</v>
      </c>
      <c r="C7" s="18">
        <v>263193.18795051897</v>
      </c>
      <c r="D7" s="35">
        <v>65.489999999999995</v>
      </c>
      <c r="E7" s="18">
        <v>13648314.151000001</v>
      </c>
      <c r="F7" s="35">
        <v>52.81</v>
      </c>
      <c r="G7" s="18">
        <v>0</v>
      </c>
      <c r="H7" s="35">
        <v>0</v>
      </c>
      <c r="I7" s="18">
        <v>677024.26300000004</v>
      </c>
      <c r="J7" s="35">
        <v>47.6</v>
      </c>
      <c r="K7" s="18">
        <v>0</v>
      </c>
      <c r="L7" s="35">
        <v>0</v>
      </c>
      <c r="M7" s="18">
        <v>677024.26300000004</v>
      </c>
      <c r="N7" s="35">
        <v>42.53</v>
      </c>
    </row>
    <row r="8" spans="2:14" x14ac:dyDescent="0.25">
      <c r="B8" s="17" t="s">
        <v>124</v>
      </c>
      <c r="C8" s="18">
        <v>11386.7497608258</v>
      </c>
      <c r="D8" s="35">
        <v>2.83</v>
      </c>
      <c r="E8" s="18">
        <v>724939.73199999996</v>
      </c>
      <c r="F8" s="35">
        <v>2.81</v>
      </c>
      <c r="G8" s="18">
        <v>134277.57500000001</v>
      </c>
      <c r="H8" s="35">
        <v>0.13</v>
      </c>
      <c r="I8" s="18">
        <v>39029.785000000003</v>
      </c>
      <c r="J8" s="35">
        <v>2.74</v>
      </c>
      <c r="K8" s="18">
        <v>146.92099999999999</v>
      </c>
      <c r="L8" s="35">
        <v>0.09</v>
      </c>
      <c r="M8" s="18">
        <v>39176.705999999998</v>
      </c>
      <c r="N8" s="35">
        <v>2.46</v>
      </c>
    </row>
    <row r="9" spans="2:14" x14ac:dyDescent="0.25">
      <c r="B9" s="17" t="s">
        <v>125</v>
      </c>
      <c r="C9" s="18">
        <v>9110.4767580388707</v>
      </c>
      <c r="D9" s="35">
        <v>2.27</v>
      </c>
      <c r="E9" s="18">
        <v>611681.41099999996</v>
      </c>
      <c r="F9" s="35">
        <v>2.37</v>
      </c>
      <c r="G9" s="18">
        <v>334006.34399999998</v>
      </c>
      <c r="H9" s="35">
        <v>0.33</v>
      </c>
      <c r="I9" s="18">
        <v>33312.716999999997</v>
      </c>
      <c r="J9" s="35">
        <v>2.34</v>
      </c>
      <c r="K9" s="18">
        <v>366.13799999999998</v>
      </c>
      <c r="L9" s="35">
        <v>0.22</v>
      </c>
      <c r="M9" s="18">
        <v>33678.855000000003</v>
      </c>
      <c r="N9" s="35">
        <v>2.12</v>
      </c>
    </row>
    <row r="10" spans="2:14" x14ac:dyDescent="0.25">
      <c r="B10" s="17" t="s">
        <v>126</v>
      </c>
      <c r="C10" s="18">
        <v>14789.407974521</v>
      </c>
      <c r="D10" s="35">
        <v>3.68</v>
      </c>
      <c r="E10" s="18">
        <v>1047972.8320000001</v>
      </c>
      <c r="F10" s="35">
        <v>4.0599999999999996</v>
      </c>
      <c r="G10" s="18">
        <v>1082435.5919999999</v>
      </c>
      <c r="H10" s="35">
        <v>1.08</v>
      </c>
      <c r="I10" s="18">
        <v>57706.533000000003</v>
      </c>
      <c r="J10" s="35">
        <v>4.0599999999999996</v>
      </c>
      <c r="K10" s="18">
        <v>1193.386</v>
      </c>
      <c r="L10" s="35">
        <v>0.7</v>
      </c>
      <c r="M10" s="18">
        <v>58899.919000000002</v>
      </c>
      <c r="N10" s="35">
        <v>3.7</v>
      </c>
    </row>
    <row r="11" spans="2:14" x14ac:dyDescent="0.25">
      <c r="B11" s="17" t="s">
        <v>127</v>
      </c>
      <c r="C11" s="18">
        <v>28577.981676883101</v>
      </c>
      <c r="D11" s="35">
        <v>7.11</v>
      </c>
      <c r="E11" s="18">
        <v>2130727.3050000002</v>
      </c>
      <c r="F11" s="35">
        <v>8.24</v>
      </c>
      <c r="G11" s="18">
        <v>4793652.3990000002</v>
      </c>
      <c r="H11" s="35">
        <v>4.78</v>
      </c>
      <c r="I11" s="18">
        <v>118394.48299999999</v>
      </c>
      <c r="J11" s="35">
        <v>8.32</v>
      </c>
      <c r="K11" s="18">
        <v>5702.0680000000002</v>
      </c>
      <c r="L11" s="35">
        <v>3.36</v>
      </c>
      <c r="M11" s="18">
        <v>124096.55100000001</v>
      </c>
      <c r="N11" s="35">
        <v>7.8</v>
      </c>
    </row>
    <row r="12" spans="2:14" x14ac:dyDescent="0.25">
      <c r="B12" s="17" t="s">
        <v>128</v>
      </c>
      <c r="C12" s="18">
        <v>27667.0267262138</v>
      </c>
      <c r="D12" s="35">
        <v>6.88</v>
      </c>
      <c r="E12" s="18">
        <v>2203338.1120000002</v>
      </c>
      <c r="F12" s="35">
        <v>8.5299999999999994</v>
      </c>
      <c r="G12" s="18">
        <v>9997232.7009999994</v>
      </c>
      <c r="H12" s="35">
        <v>9.9600000000000009</v>
      </c>
      <c r="I12" s="18">
        <v>125068.34600000001</v>
      </c>
      <c r="J12" s="35">
        <v>8.7899999999999991</v>
      </c>
      <c r="K12" s="18">
        <v>13179.124</v>
      </c>
      <c r="L12" s="35">
        <v>7.77</v>
      </c>
      <c r="M12" s="18">
        <v>138247.47</v>
      </c>
      <c r="N12" s="35">
        <v>8.68</v>
      </c>
    </row>
    <row r="13" spans="2:14" x14ac:dyDescent="0.25">
      <c r="B13" s="17" t="s">
        <v>129</v>
      </c>
      <c r="C13" s="18">
        <v>15515.0445623777</v>
      </c>
      <c r="D13" s="35">
        <v>3.86</v>
      </c>
      <c r="E13" s="18">
        <v>1331673.203</v>
      </c>
      <c r="F13" s="35">
        <v>5.15</v>
      </c>
      <c r="G13" s="18">
        <v>9521884.8699999992</v>
      </c>
      <c r="H13" s="35">
        <v>9.49</v>
      </c>
      <c r="I13" s="18">
        <v>77546.652000000002</v>
      </c>
      <c r="J13" s="35">
        <v>5.45</v>
      </c>
      <c r="K13" s="18">
        <v>13816.333000000001</v>
      </c>
      <c r="L13" s="35">
        <v>8.14</v>
      </c>
      <c r="M13" s="18">
        <v>91362.985000000001</v>
      </c>
      <c r="N13" s="35">
        <v>5.74</v>
      </c>
    </row>
    <row r="14" spans="2:14" x14ac:dyDescent="0.25">
      <c r="B14" s="17" t="s">
        <v>130</v>
      </c>
      <c r="C14" s="18">
        <v>9142.0070601668103</v>
      </c>
      <c r="D14" s="35">
        <v>2.27</v>
      </c>
      <c r="E14" s="18">
        <v>844304.77</v>
      </c>
      <c r="F14" s="35">
        <v>3.27</v>
      </c>
      <c r="G14" s="18">
        <v>7897635.8619999997</v>
      </c>
      <c r="H14" s="35">
        <v>7.87</v>
      </c>
      <c r="I14" s="18">
        <v>50652.228999999999</v>
      </c>
      <c r="J14" s="35">
        <v>3.56</v>
      </c>
      <c r="K14" s="18">
        <v>12320.547</v>
      </c>
      <c r="L14" s="35">
        <v>7.26</v>
      </c>
      <c r="M14" s="18">
        <v>62972.775999999998</v>
      </c>
      <c r="N14" s="35">
        <v>3.96</v>
      </c>
    </row>
    <row r="15" spans="2:14" x14ac:dyDescent="0.25">
      <c r="B15" s="17" t="s">
        <v>131</v>
      </c>
      <c r="C15" s="18">
        <v>20431.269540806301</v>
      </c>
      <c r="D15" s="35">
        <v>5.08</v>
      </c>
      <c r="E15" s="18">
        <v>2544453.4160000002</v>
      </c>
      <c r="F15" s="35">
        <v>9.85</v>
      </c>
      <c r="G15" s="18">
        <v>38496525.450999998</v>
      </c>
      <c r="H15" s="35">
        <v>38.35</v>
      </c>
      <c r="I15" s="18">
        <v>174526.37599999999</v>
      </c>
      <c r="J15" s="35">
        <v>12.27</v>
      </c>
      <c r="K15" s="18">
        <v>70262.903999999995</v>
      </c>
      <c r="L15" s="35">
        <v>41.4</v>
      </c>
      <c r="M15" s="18">
        <v>244789.28</v>
      </c>
      <c r="N15" s="35">
        <v>15.38</v>
      </c>
    </row>
    <row r="16" spans="2:14" x14ac:dyDescent="0.25">
      <c r="B16" s="17" t="s">
        <v>132</v>
      </c>
      <c r="C16" s="18">
        <v>1387.51464974086</v>
      </c>
      <c r="D16" s="35">
        <v>0.35</v>
      </c>
      <c r="E16" s="18">
        <v>342359.57299999997</v>
      </c>
      <c r="F16" s="35">
        <v>1.32</v>
      </c>
      <c r="G16" s="18">
        <v>9408086.3080000002</v>
      </c>
      <c r="H16" s="35">
        <v>9.3699999999999992</v>
      </c>
      <c r="I16" s="18">
        <v>28963.279999999999</v>
      </c>
      <c r="J16" s="35">
        <v>2.04</v>
      </c>
      <c r="K16" s="18">
        <v>18948.907999999999</v>
      </c>
      <c r="L16" s="35">
        <v>11.16</v>
      </c>
      <c r="M16" s="18">
        <v>47912.188000000002</v>
      </c>
      <c r="N16" s="35">
        <v>3.01</v>
      </c>
    </row>
    <row r="17" spans="2:14" x14ac:dyDescent="0.25">
      <c r="B17" s="17" t="s">
        <v>133</v>
      </c>
      <c r="C17" s="18">
        <v>701.99946822971197</v>
      </c>
      <c r="D17" s="35">
        <v>0.17</v>
      </c>
      <c r="E17" s="18">
        <v>413725.45500000002</v>
      </c>
      <c r="F17" s="35">
        <v>1.6</v>
      </c>
      <c r="G17" s="18">
        <v>18718976.844000001</v>
      </c>
      <c r="H17" s="35">
        <v>18.649999999999999</v>
      </c>
      <c r="I17" s="18">
        <v>39971.74</v>
      </c>
      <c r="J17" s="35">
        <v>2.81</v>
      </c>
      <c r="K17" s="18">
        <v>33781.510999999999</v>
      </c>
      <c r="L17" s="35">
        <v>19.899999999999999</v>
      </c>
      <c r="M17" s="18">
        <v>73753.251000000004</v>
      </c>
      <c r="N17" s="35">
        <v>4.63</v>
      </c>
    </row>
    <row r="18" spans="2:14" x14ac:dyDescent="0.25">
      <c r="B18" s="25" t="s">
        <v>2328</v>
      </c>
      <c r="C18" s="26">
        <v>401902.66612832301</v>
      </c>
      <c r="D18" s="38">
        <v>100</v>
      </c>
      <c r="E18" s="26">
        <v>25843489.960000001</v>
      </c>
      <c r="F18" s="38">
        <v>100</v>
      </c>
      <c r="G18" s="26">
        <v>100384713.94599999</v>
      </c>
      <c r="H18" s="38">
        <v>100</v>
      </c>
      <c r="I18" s="26">
        <v>1422196.405</v>
      </c>
      <c r="J18" s="38">
        <v>100</v>
      </c>
      <c r="K18" s="26">
        <v>169717.83900000001</v>
      </c>
      <c r="L18" s="38">
        <v>100</v>
      </c>
      <c r="M18" s="26">
        <v>1591914.2439999999</v>
      </c>
      <c r="N18" s="38">
        <v>100</v>
      </c>
    </row>
    <row r="19" spans="2:14" x14ac:dyDescent="0.25">
      <c r="B19" s="64" t="s">
        <v>236</v>
      </c>
      <c r="C19" s="65"/>
      <c r="D19" s="65"/>
      <c r="E19" s="65"/>
      <c r="F19" s="65"/>
      <c r="G19" s="65"/>
      <c r="H19" s="65"/>
      <c r="I19" s="65"/>
      <c r="J19" s="65"/>
      <c r="K19" s="65"/>
      <c r="L19" s="65"/>
      <c r="M19" s="65"/>
      <c r="N19" s="65"/>
    </row>
    <row r="20" spans="2:14" x14ac:dyDescent="0.25">
      <c r="B20" s="17">
        <v>0</v>
      </c>
      <c r="C20" s="18">
        <v>4676.6519263733098</v>
      </c>
      <c r="D20" s="35">
        <v>31.59</v>
      </c>
      <c r="E20" s="18">
        <v>54027.732000000004</v>
      </c>
      <c r="F20" s="35">
        <v>18.61</v>
      </c>
      <c r="G20" s="18">
        <v>0</v>
      </c>
      <c r="H20" s="35">
        <v>0</v>
      </c>
      <c r="I20" s="18">
        <v>3406.1990000000001</v>
      </c>
      <c r="J20" s="35">
        <v>15.5</v>
      </c>
      <c r="K20" s="18">
        <v>0</v>
      </c>
      <c r="L20" s="35">
        <v>0</v>
      </c>
      <c r="M20" s="18">
        <v>3406.1990000000001</v>
      </c>
      <c r="N20" s="35">
        <v>12.6</v>
      </c>
    </row>
    <row r="21" spans="2:14" x14ac:dyDescent="0.25">
      <c r="B21" s="17" t="s">
        <v>124</v>
      </c>
      <c r="C21" s="18">
        <v>1858.4966364078</v>
      </c>
      <c r="D21" s="35">
        <v>12.55</v>
      </c>
      <c r="E21" s="18">
        <v>13172.183999999999</v>
      </c>
      <c r="F21" s="35">
        <v>4.54</v>
      </c>
      <c r="G21" s="18">
        <v>20000.41</v>
      </c>
      <c r="H21" s="35">
        <v>0.72</v>
      </c>
      <c r="I21" s="18">
        <v>853.05799999999999</v>
      </c>
      <c r="J21" s="35">
        <v>3.88</v>
      </c>
      <c r="K21" s="18">
        <v>26.663</v>
      </c>
      <c r="L21" s="35">
        <v>0.53</v>
      </c>
      <c r="M21" s="18">
        <v>879.721</v>
      </c>
      <c r="N21" s="35">
        <v>3.25</v>
      </c>
    </row>
    <row r="22" spans="2:14" x14ac:dyDescent="0.25">
      <c r="B22" s="17" t="s">
        <v>125</v>
      </c>
      <c r="C22" s="18">
        <v>1145.9262265351599</v>
      </c>
      <c r="D22" s="35">
        <v>7.74</v>
      </c>
      <c r="E22" s="18">
        <v>10248.858</v>
      </c>
      <c r="F22" s="35">
        <v>3.53</v>
      </c>
      <c r="G22" s="18">
        <v>42476.186000000002</v>
      </c>
      <c r="H22" s="35">
        <v>1.54</v>
      </c>
      <c r="I22" s="18">
        <v>691.31700000000001</v>
      </c>
      <c r="J22" s="35">
        <v>3.15</v>
      </c>
      <c r="K22" s="18">
        <v>57.615000000000002</v>
      </c>
      <c r="L22" s="35">
        <v>1.1399999999999999</v>
      </c>
      <c r="M22" s="18">
        <v>748.93200000000002</v>
      </c>
      <c r="N22" s="35">
        <v>2.77</v>
      </c>
    </row>
    <row r="23" spans="2:14" x14ac:dyDescent="0.25">
      <c r="B23" s="17" t="s">
        <v>126</v>
      </c>
      <c r="C23" s="18">
        <v>1635.56871572707</v>
      </c>
      <c r="D23" s="35">
        <v>11.05</v>
      </c>
      <c r="E23" s="18">
        <v>17772.830000000002</v>
      </c>
      <c r="F23" s="35">
        <v>6.12</v>
      </c>
      <c r="G23" s="18">
        <v>120149.88400000001</v>
      </c>
      <c r="H23" s="35">
        <v>4.3499999999999996</v>
      </c>
      <c r="I23" s="18">
        <v>1193.7070000000001</v>
      </c>
      <c r="J23" s="35">
        <v>5.43</v>
      </c>
      <c r="K23" s="18">
        <v>172.167</v>
      </c>
      <c r="L23" s="35">
        <v>3.41</v>
      </c>
      <c r="M23" s="18">
        <v>1365.874</v>
      </c>
      <c r="N23" s="35">
        <v>5.05</v>
      </c>
    </row>
    <row r="24" spans="2:14" x14ac:dyDescent="0.25">
      <c r="B24" s="17" t="s">
        <v>127</v>
      </c>
      <c r="C24" s="18">
        <v>2666.28973988284</v>
      </c>
      <c r="D24" s="35">
        <v>18.010000000000002</v>
      </c>
      <c r="E24" s="18">
        <v>38431.991999999998</v>
      </c>
      <c r="F24" s="35">
        <v>13.24</v>
      </c>
      <c r="G24" s="18">
        <v>435044.77399999998</v>
      </c>
      <c r="H24" s="35">
        <v>15.76</v>
      </c>
      <c r="I24" s="18">
        <v>2635.797</v>
      </c>
      <c r="J24" s="35">
        <v>11.99</v>
      </c>
      <c r="K24" s="18">
        <v>684.23400000000004</v>
      </c>
      <c r="L24" s="35">
        <v>13.53</v>
      </c>
      <c r="M24" s="18">
        <v>3320.0309999999999</v>
      </c>
      <c r="N24" s="35">
        <v>12.28</v>
      </c>
    </row>
    <row r="25" spans="2:14" x14ac:dyDescent="0.25">
      <c r="B25" s="17" t="s">
        <v>128</v>
      </c>
      <c r="C25" s="18">
        <v>1543.8578252529401</v>
      </c>
      <c r="D25" s="35">
        <v>10.43</v>
      </c>
      <c r="E25" s="18">
        <v>42265.264999999999</v>
      </c>
      <c r="F25" s="35">
        <v>14.56</v>
      </c>
      <c r="G25" s="18">
        <v>539107.72699999996</v>
      </c>
      <c r="H25" s="35">
        <v>19.53</v>
      </c>
      <c r="I25" s="18">
        <v>3156.7469999999998</v>
      </c>
      <c r="J25" s="35">
        <v>14.36</v>
      </c>
      <c r="K25" s="18">
        <v>937.22500000000002</v>
      </c>
      <c r="L25" s="35">
        <v>18.54</v>
      </c>
      <c r="M25" s="18">
        <v>4093.9720000000002</v>
      </c>
      <c r="N25" s="35">
        <v>15.14</v>
      </c>
    </row>
    <row r="26" spans="2:14" x14ac:dyDescent="0.25">
      <c r="B26" s="17" t="s">
        <v>129</v>
      </c>
      <c r="C26" s="18">
        <v>506.39809549726903</v>
      </c>
      <c r="D26" s="35">
        <v>3.42</v>
      </c>
      <c r="E26" s="18">
        <v>22838.055</v>
      </c>
      <c r="F26" s="35">
        <v>7.87</v>
      </c>
      <c r="G26" s="18">
        <v>306311.17099999997</v>
      </c>
      <c r="H26" s="35">
        <v>11.09</v>
      </c>
      <c r="I26" s="18">
        <v>1762.124</v>
      </c>
      <c r="J26" s="35">
        <v>8.02</v>
      </c>
      <c r="K26" s="18">
        <v>570.04</v>
      </c>
      <c r="L26" s="35">
        <v>11.27</v>
      </c>
      <c r="M26" s="18">
        <v>2332.1640000000002</v>
      </c>
      <c r="N26" s="35">
        <v>8.6300000000000008</v>
      </c>
    </row>
    <row r="27" spans="2:14" x14ac:dyDescent="0.25">
      <c r="B27" s="17" t="s">
        <v>130</v>
      </c>
      <c r="C27" s="18">
        <v>281.811856777787</v>
      </c>
      <c r="D27" s="35">
        <v>1.9</v>
      </c>
      <c r="E27" s="18">
        <v>17737.134999999998</v>
      </c>
      <c r="F27" s="35">
        <v>6.11</v>
      </c>
      <c r="G27" s="18">
        <v>241359.1</v>
      </c>
      <c r="H27" s="35">
        <v>8.74</v>
      </c>
      <c r="I27" s="18">
        <v>1427.34</v>
      </c>
      <c r="J27" s="35">
        <v>6.49</v>
      </c>
      <c r="K27" s="18">
        <v>463.06299999999999</v>
      </c>
      <c r="L27" s="35">
        <v>9.16</v>
      </c>
      <c r="M27" s="18">
        <v>1890.403</v>
      </c>
      <c r="N27" s="35">
        <v>6.99</v>
      </c>
    </row>
    <row r="28" spans="2:14" x14ac:dyDescent="0.25">
      <c r="B28" s="17" t="s">
        <v>131</v>
      </c>
      <c r="C28" s="18">
        <v>461.30224088294398</v>
      </c>
      <c r="D28" s="35">
        <v>3.12</v>
      </c>
      <c r="E28" s="18">
        <v>58341.002</v>
      </c>
      <c r="F28" s="35">
        <v>20.09</v>
      </c>
      <c r="G28" s="18">
        <v>827862.16200000001</v>
      </c>
      <c r="H28" s="35">
        <v>29.98</v>
      </c>
      <c r="I28" s="18">
        <v>5257.0420000000004</v>
      </c>
      <c r="J28" s="35">
        <v>23.92</v>
      </c>
      <c r="K28" s="18">
        <v>1668.4960000000001</v>
      </c>
      <c r="L28" s="35">
        <v>33</v>
      </c>
      <c r="M28" s="18">
        <v>6925.5389999999998</v>
      </c>
      <c r="N28" s="35">
        <v>25.62</v>
      </c>
    </row>
    <row r="29" spans="2:14" x14ac:dyDescent="0.25">
      <c r="B29" s="17" t="s">
        <v>132</v>
      </c>
      <c r="C29" s="18">
        <v>22.209723088258698</v>
      </c>
      <c r="D29" s="35">
        <v>0.15</v>
      </c>
      <c r="E29" s="18">
        <v>10376.596</v>
      </c>
      <c r="F29" s="35">
        <v>3.57</v>
      </c>
      <c r="G29" s="18">
        <v>158184.28400000001</v>
      </c>
      <c r="H29" s="35">
        <v>5.73</v>
      </c>
      <c r="I29" s="18">
        <v>1048.848</v>
      </c>
      <c r="J29" s="35">
        <v>4.7699999999999996</v>
      </c>
      <c r="K29" s="18">
        <v>329.03</v>
      </c>
      <c r="L29" s="35">
        <v>6.51</v>
      </c>
      <c r="M29" s="18">
        <v>1377.8779999999999</v>
      </c>
      <c r="N29" s="35">
        <v>5.0999999999999996</v>
      </c>
    </row>
    <row r="30" spans="2:14" x14ac:dyDescent="0.25">
      <c r="B30" s="17" t="s">
        <v>133</v>
      </c>
      <c r="C30" s="18">
        <v>5.6636006461126502</v>
      </c>
      <c r="D30" s="35">
        <v>0.04</v>
      </c>
      <c r="E30" s="18">
        <v>5125.2610000000004</v>
      </c>
      <c r="F30" s="35">
        <v>1.77</v>
      </c>
      <c r="G30" s="18">
        <v>70549.388000000006</v>
      </c>
      <c r="H30" s="35">
        <v>2.56</v>
      </c>
      <c r="I30" s="18">
        <v>545.14099999999996</v>
      </c>
      <c r="J30" s="35">
        <v>2.48</v>
      </c>
      <c r="K30" s="18">
        <v>147.52699999999999</v>
      </c>
      <c r="L30" s="35">
        <v>2.92</v>
      </c>
      <c r="M30" s="18">
        <v>692.66800000000001</v>
      </c>
      <c r="N30" s="35">
        <v>2.56</v>
      </c>
    </row>
    <row r="31" spans="2:14" x14ac:dyDescent="0.25">
      <c r="B31" s="23" t="s">
        <v>2329</v>
      </c>
      <c r="C31" s="24">
        <v>14804.176587071501</v>
      </c>
      <c r="D31" s="36">
        <v>100</v>
      </c>
      <c r="E31" s="24">
        <v>290336.90999999997</v>
      </c>
      <c r="F31" s="36">
        <v>100</v>
      </c>
      <c r="G31" s="24">
        <v>2761045.0869999998</v>
      </c>
      <c r="H31" s="36">
        <v>100</v>
      </c>
      <c r="I31" s="24">
        <v>21977.32</v>
      </c>
      <c r="J31" s="36">
        <v>100</v>
      </c>
      <c r="K31" s="24">
        <v>5056.0609999999997</v>
      </c>
      <c r="L31" s="36">
        <v>100</v>
      </c>
      <c r="M31" s="24">
        <v>27033.381000000001</v>
      </c>
      <c r="N31" s="36">
        <v>100</v>
      </c>
    </row>
  </sheetData>
  <mergeCells count="9">
    <mergeCell ref="K4:L4"/>
    <mergeCell ref="M4:N4"/>
    <mergeCell ref="B6:N6"/>
    <mergeCell ref="B19:N19"/>
    <mergeCell ref="B4:B5"/>
    <mergeCell ref="C4:D4"/>
    <mergeCell ref="E4:F4"/>
    <mergeCell ref="G4:H4"/>
    <mergeCell ref="I4:J4"/>
  </mergeCells>
  <pageMargins left="0.70866141732283472" right="0.70866141732283472" top="0.74803149606299213" bottom="0.74803149606299213" header="0.31496062992125984" footer="0.31496062992125984"/>
  <pageSetup paperSize="9" scale="6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05388"/>
    <pageSetUpPr fitToPage="1"/>
  </sheetPr>
  <dimension ref="B1:L17"/>
  <sheetViews>
    <sheetView showGridLines="0" workbookViewId="0"/>
  </sheetViews>
  <sheetFormatPr baseColWidth="10" defaultRowHeight="13.2" x14ac:dyDescent="0.25"/>
  <cols>
    <col min="1" max="1" width="2.5546875" customWidth="1"/>
    <col min="2" max="2" width="18.6640625" customWidth="1"/>
    <col min="3" max="12" width="11.6640625" customWidth="1"/>
  </cols>
  <sheetData>
    <row r="1" spans="2:12" ht="17.399999999999999" x14ac:dyDescent="0.3">
      <c r="B1" s="3" t="s">
        <v>2371</v>
      </c>
    </row>
    <row r="4" spans="2:12" ht="21" customHeight="1" x14ac:dyDescent="0.25">
      <c r="B4" s="66" t="s">
        <v>238</v>
      </c>
      <c r="C4" s="63" t="s">
        <v>239</v>
      </c>
      <c r="D4" s="63" t="s">
        <v>239</v>
      </c>
      <c r="E4" s="63" t="s">
        <v>239</v>
      </c>
      <c r="F4" s="63" t="s">
        <v>239</v>
      </c>
      <c r="G4" s="63" t="s">
        <v>239</v>
      </c>
      <c r="H4" s="63" t="s">
        <v>239</v>
      </c>
      <c r="I4" s="63" t="s">
        <v>239</v>
      </c>
      <c r="J4" s="63" t="s">
        <v>239</v>
      </c>
      <c r="K4" s="63" t="s">
        <v>239</v>
      </c>
      <c r="L4" s="63" t="s">
        <v>239</v>
      </c>
    </row>
    <row r="5" spans="2:12" ht="28.05" customHeight="1" x14ac:dyDescent="0.25">
      <c r="B5" s="66" t="s">
        <v>238</v>
      </c>
      <c r="C5" s="16" t="s">
        <v>240</v>
      </c>
      <c r="D5" s="16" t="s">
        <v>241</v>
      </c>
      <c r="E5" s="16" t="s">
        <v>242</v>
      </c>
      <c r="F5" s="16" t="s">
        <v>243</v>
      </c>
      <c r="G5" s="16" t="s">
        <v>244</v>
      </c>
      <c r="H5" s="16" t="s">
        <v>245</v>
      </c>
      <c r="I5" s="16" t="s">
        <v>246</v>
      </c>
      <c r="J5" s="16" t="s">
        <v>247</v>
      </c>
      <c r="K5" s="16" t="s">
        <v>248</v>
      </c>
      <c r="L5" s="16" t="s">
        <v>120</v>
      </c>
    </row>
    <row r="6" spans="2:12" x14ac:dyDescent="0.25">
      <c r="B6" s="17">
        <v>0</v>
      </c>
      <c r="C6" s="18">
        <v>48118.1</v>
      </c>
      <c r="D6" s="18">
        <v>4442.8</v>
      </c>
      <c r="E6" s="18">
        <v>980.5</v>
      </c>
      <c r="F6" s="18">
        <v>788.6</v>
      </c>
      <c r="G6" s="18">
        <v>597.4</v>
      </c>
      <c r="H6" s="18">
        <v>197.2</v>
      </c>
      <c r="I6" s="18">
        <v>66.599999999999994</v>
      </c>
      <c r="J6" s="18">
        <v>32.299999999999997</v>
      </c>
      <c r="K6" s="18">
        <v>4.9000000000000004</v>
      </c>
      <c r="L6" s="18">
        <v>55228.4</v>
      </c>
    </row>
    <row r="7" spans="2:12" x14ac:dyDescent="0.25">
      <c r="B7" s="17" t="s">
        <v>249</v>
      </c>
      <c r="C7" s="18">
        <v>22798.2</v>
      </c>
      <c r="D7" s="18">
        <v>4926.1000000000004</v>
      </c>
      <c r="E7" s="18">
        <v>1343.9</v>
      </c>
      <c r="F7" s="18">
        <v>969.9</v>
      </c>
      <c r="G7" s="18">
        <v>654.6</v>
      </c>
      <c r="H7" s="18">
        <v>169.3</v>
      </c>
      <c r="I7" s="18">
        <v>49.3</v>
      </c>
      <c r="J7" s="18">
        <v>17.899999999999999</v>
      </c>
      <c r="K7" s="18">
        <v>0.9</v>
      </c>
      <c r="L7" s="18">
        <v>30930.1</v>
      </c>
    </row>
    <row r="8" spans="2:12" x14ac:dyDescent="0.25">
      <c r="B8" s="17" t="s">
        <v>250</v>
      </c>
      <c r="C8" s="18">
        <v>18952.3</v>
      </c>
      <c r="D8" s="18">
        <v>4128.3999999999996</v>
      </c>
      <c r="E8" s="18">
        <v>1752.5</v>
      </c>
      <c r="F8" s="18">
        <v>1409.1</v>
      </c>
      <c r="G8" s="18">
        <v>892.6</v>
      </c>
      <c r="H8" s="18">
        <v>205.1</v>
      </c>
      <c r="I8" s="18">
        <v>60</v>
      </c>
      <c r="J8" s="18">
        <v>11.1</v>
      </c>
      <c r="K8" s="18">
        <v>0</v>
      </c>
      <c r="L8" s="18">
        <v>27411.1</v>
      </c>
    </row>
    <row r="9" spans="2:12" x14ac:dyDescent="0.25">
      <c r="B9" s="17" t="s">
        <v>251</v>
      </c>
      <c r="C9" s="18">
        <v>65394.8</v>
      </c>
      <c r="D9" s="18">
        <v>13290.7</v>
      </c>
      <c r="E9" s="18">
        <v>5664.9</v>
      </c>
      <c r="F9" s="18">
        <v>5616.9</v>
      </c>
      <c r="G9" s="18">
        <v>4335.2</v>
      </c>
      <c r="H9" s="18">
        <v>1047.3</v>
      </c>
      <c r="I9" s="18">
        <v>261.10000000000002</v>
      </c>
      <c r="J9" s="18">
        <v>62.1</v>
      </c>
      <c r="K9" s="18">
        <v>4.0999999999999996</v>
      </c>
      <c r="L9" s="18">
        <v>95677.1</v>
      </c>
    </row>
    <row r="10" spans="2:12" x14ac:dyDescent="0.25">
      <c r="B10" s="17" t="s">
        <v>132</v>
      </c>
      <c r="C10" s="18">
        <v>72356.899999999994</v>
      </c>
      <c r="D10" s="18">
        <v>18687.8</v>
      </c>
      <c r="E10" s="18">
        <v>7333.8</v>
      </c>
      <c r="F10" s="18">
        <v>7416.4</v>
      </c>
      <c r="G10" s="18">
        <v>6800.2</v>
      </c>
      <c r="H10" s="18">
        <v>1922.6</v>
      </c>
      <c r="I10" s="18">
        <v>597.20000000000005</v>
      </c>
      <c r="J10" s="18">
        <v>156</v>
      </c>
      <c r="K10" s="18">
        <v>9.3000000000000007</v>
      </c>
      <c r="L10" s="18">
        <v>115280.2</v>
      </c>
    </row>
    <row r="11" spans="2:12" x14ac:dyDescent="0.25">
      <c r="B11" s="17" t="s">
        <v>252</v>
      </c>
      <c r="C11" s="18">
        <v>32303</v>
      </c>
      <c r="D11" s="18">
        <v>12217.2</v>
      </c>
      <c r="E11" s="18">
        <v>5465.4</v>
      </c>
      <c r="F11" s="18">
        <v>5766</v>
      </c>
      <c r="G11" s="18">
        <v>6628.9</v>
      </c>
      <c r="H11" s="18">
        <v>2950.1</v>
      </c>
      <c r="I11" s="18">
        <v>1183.8</v>
      </c>
      <c r="J11" s="18">
        <v>294.60000000000002</v>
      </c>
      <c r="K11" s="18">
        <v>39.1</v>
      </c>
      <c r="L11" s="18">
        <v>66848.100000000006</v>
      </c>
    </row>
    <row r="12" spans="2:12" x14ac:dyDescent="0.25">
      <c r="B12" s="17" t="s">
        <v>253</v>
      </c>
      <c r="C12" s="18">
        <v>7411</v>
      </c>
      <c r="D12" s="18">
        <v>3142.5</v>
      </c>
      <c r="E12" s="18">
        <v>1821.6</v>
      </c>
      <c r="F12" s="18">
        <v>2221.1</v>
      </c>
      <c r="G12" s="18">
        <v>3049.7</v>
      </c>
      <c r="H12" s="18">
        <v>1913.7</v>
      </c>
      <c r="I12" s="18">
        <v>1380.2</v>
      </c>
      <c r="J12" s="18">
        <v>691.1</v>
      </c>
      <c r="K12" s="18">
        <v>129.6</v>
      </c>
      <c r="L12" s="18">
        <v>21760.5</v>
      </c>
    </row>
    <row r="13" spans="2:12" x14ac:dyDescent="0.25">
      <c r="B13" s="17" t="s">
        <v>254</v>
      </c>
      <c r="C13" s="18">
        <v>477.7</v>
      </c>
      <c r="D13" s="18">
        <v>198.7</v>
      </c>
      <c r="E13" s="18">
        <v>168</v>
      </c>
      <c r="F13" s="18">
        <v>240.2</v>
      </c>
      <c r="G13" s="18">
        <v>430.7</v>
      </c>
      <c r="H13" s="18">
        <v>360.1</v>
      </c>
      <c r="I13" s="18">
        <v>382.6</v>
      </c>
      <c r="J13" s="18">
        <v>317.39999999999998</v>
      </c>
      <c r="K13" s="18">
        <v>165.5</v>
      </c>
      <c r="L13" s="18">
        <v>2740.9</v>
      </c>
    </row>
    <row r="14" spans="2:12" x14ac:dyDescent="0.25">
      <c r="B14" s="17" t="s">
        <v>255</v>
      </c>
      <c r="C14" s="18">
        <v>58.9</v>
      </c>
      <c r="D14" s="18">
        <v>18.399999999999999</v>
      </c>
      <c r="E14" s="18">
        <v>14.7</v>
      </c>
      <c r="F14" s="18">
        <v>46.7</v>
      </c>
      <c r="G14" s="18">
        <v>88</v>
      </c>
      <c r="H14" s="18">
        <v>85.9</v>
      </c>
      <c r="I14" s="18">
        <v>122.1</v>
      </c>
      <c r="J14" s="18">
        <v>180.2</v>
      </c>
      <c r="K14" s="18">
        <v>215.5</v>
      </c>
      <c r="L14" s="18">
        <v>830.4</v>
      </c>
    </row>
    <row r="15" spans="2:12" x14ac:dyDescent="0.25">
      <c r="B15" s="23" t="s">
        <v>120</v>
      </c>
      <c r="C15" s="24">
        <v>267870.90000000002</v>
      </c>
      <c r="D15" s="24">
        <v>61052.6</v>
      </c>
      <c r="E15" s="24">
        <v>24545.3</v>
      </c>
      <c r="F15" s="24">
        <v>24474.9</v>
      </c>
      <c r="G15" s="24">
        <v>23477.3</v>
      </c>
      <c r="H15" s="24">
        <v>8851.2999999999993</v>
      </c>
      <c r="I15" s="24">
        <v>4102.8999999999996</v>
      </c>
      <c r="J15" s="24">
        <v>1762.7</v>
      </c>
      <c r="K15" s="24">
        <v>568.9</v>
      </c>
      <c r="L15" s="24">
        <v>416706.8</v>
      </c>
    </row>
    <row r="17" spans="2:12" ht="28.5" customHeight="1" x14ac:dyDescent="0.25">
      <c r="B17" s="61" t="s">
        <v>2330</v>
      </c>
      <c r="C17" s="62"/>
      <c r="D17" s="62"/>
      <c r="E17" s="62"/>
      <c r="F17" s="62"/>
      <c r="G17" s="62"/>
      <c r="H17" s="62"/>
      <c r="I17" s="62"/>
      <c r="J17" s="62"/>
      <c r="K17" s="62"/>
      <c r="L17" s="62"/>
    </row>
  </sheetData>
  <mergeCells count="3">
    <mergeCell ref="B4:B5"/>
    <mergeCell ref="C4:L4"/>
    <mergeCell ref="B17:L17"/>
  </mergeCells>
  <pageMargins left="0.70866141732283472" right="0.70866141732283472" top="0.74803149606299213" bottom="0.74803149606299213" header="0.31496062992125984" footer="0.31496062992125984"/>
  <pageSetup paperSize="9" scale="7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05388"/>
    <pageSetUpPr fitToPage="1"/>
  </sheetPr>
  <dimension ref="B1:K50"/>
  <sheetViews>
    <sheetView showGridLines="0" workbookViewId="0"/>
  </sheetViews>
  <sheetFormatPr baseColWidth="10" defaultRowHeight="13.2" x14ac:dyDescent="0.25"/>
  <cols>
    <col min="1" max="1" width="2.5546875" customWidth="1"/>
    <col min="2" max="2" width="17.88671875" customWidth="1"/>
    <col min="3" max="4" width="11.109375" customWidth="1"/>
    <col min="5" max="6" width="12.44140625" customWidth="1"/>
    <col min="7" max="7" width="13.5546875" customWidth="1"/>
    <col min="8" max="8" width="11.88671875" customWidth="1"/>
    <col min="9" max="9" width="17" customWidth="1"/>
    <col min="10" max="10" width="16.109375" customWidth="1"/>
    <col min="11" max="11" width="11.44140625" customWidth="1"/>
  </cols>
  <sheetData>
    <row r="1" spans="2:11" ht="17.399999999999999" x14ac:dyDescent="0.3">
      <c r="B1" s="3" t="s">
        <v>2381</v>
      </c>
    </row>
    <row r="4" spans="2:11" ht="28.05" customHeight="1" x14ac:dyDescent="0.25">
      <c r="B4" s="66" t="s">
        <v>228</v>
      </c>
      <c r="C4" s="63" t="s">
        <v>101</v>
      </c>
      <c r="D4" s="63" t="s">
        <v>101</v>
      </c>
      <c r="E4" s="63" t="s">
        <v>230</v>
      </c>
      <c r="F4" s="63" t="s">
        <v>230</v>
      </c>
      <c r="G4" s="63" t="s">
        <v>285</v>
      </c>
      <c r="H4" s="63" t="s">
        <v>285</v>
      </c>
      <c r="I4" s="63" t="s">
        <v>286</v>
      </c>
      <c r="J4" s="63" t="s">
        <v>287</v>
      </c>
      <c r="K4" s="63" t="s">
        <v>288</v>
      </c>
    </row>
    <row r="5" spans="2:11" ht="28.05" customHeight="1" x14ac:dyDescent="0.25">
      <c r="B5" s="66" t="s">
        <v>228</v>
      </c>
      <c r="C5" s="16" t="s">
        <v>106</v>
      </c>
      <c r="D5" s="16" t="s">
        <v>107</v>
      </c>
      <c r="E5" s="16" t="s">
        <v>108</v>
      </c>
      <c r="F5" s="16" t="s">
        <v>107</v>
      </c>
      <c r="G5" s="16" t="s">
        <v>52</v>
      </c>
      <c r="H5" s="16" t="s">
        <v>107</v>
      </c>
      <c r="I5" s="63" t="s">
        <v>286</v>
      </c>
      <c r="J5" s="63" t="s">
        <v>287</v>
      </c>
      <c r="K5" s="63" t="s">
        <v>288</v>
      </c>
    </row>
    <row r="6" spans="2:11" ht="13.2" customHeight="1" x14ac:dyDescent="0.25">
      <c r="B6" s="64" t="s">
        <v>289</v>
      </c>
      <c r="C6" s="65"/>
      <c r="D6" s="65"/>
      <c r="E6" s="65"/>
      <c r="F6" s="65"/>
      <c r="G6" s="65"/>
      <c r="H6" s="65"/>
      <c r="I6" s="65"/>
      <c r="J6" s="65"/>
      <c r="K6" s="65"/>
    </row>
    <row r="7" spans="2:11" x14ac:dyDescent="0.25">
      <c r="B7" s="17">
        <v>0</v>
      </c>
      <c r="C7" s="18">
        <v>41807.547372305598</v>
      </c>
      <c r="D7" s="35">
        <v>17.059999999999999</v>
      </c>
      <c r="E7" s="18">
        <v>0</v>
      </c>
      <c r="F7" s="35">
        <v>0</v>
      </c>
      <c r="G7" s="18">
        <v>0</v>
      </c>
      <c r="H7" s="35">
        <v>0</v>
      </c>
      <c r="I7" s="18">
        <v>0</v>
      </c>
      <c r="J7" s="18">
        <v>0</v>
      </c>
      <c r="K7" s="58" t="s">
        <v>2363</v>
      </c>
    </row>
    <row r="8" spans="2:11" x14ac:dyDescent="0.25">
      <c r="B8" s="17" t="s">
        <v>109</v>
      </c>
      <c r="C8" s="18">
        <v>12576.679846969801</v>
      </c>
      <c r="D8" s="35">
        <v>5.13</v>
      </c>
      <c r="E8" s="18">
        <v>59249.167999999998</v>
      </c>
      <c r="F8" s="35">
        <v>0.56000000000000005</v>
      </c>
      <c r="G8" s="18">
        <v>840596</v>
      </c>
      <c r="H8" s="35">
        <v>0.14000000000000001</v>
      </c>
      <c r="I8" s="18">
        <v>4711.03</v>
      </c>
      <c r="J8" s="18">
        <v>66.84</v>
      </c>
      <c r="K8" s="35">
        <v>1.42</v>
      </c>
    </row>
    <row r="9" spans="2:11" x14ac:dyDescent="0.25">
      <c r="B9" s="17" t="s">
        <v>110</v>
      </c>
      <c r="C9" s="18">
        <v>13330.180583116</v>
      </c>
      <c r="D9" s="35">
        <v>5.44</v>
      </c>
      <c r="E9" s="18">
        <v>203263.122</v>
      </c>
      <c r="F9" s="35">
        <v>1.92</v>
      </c>
      <c r="G9" s="18">
        <v>4021101</v>
      </c>
      <c r="H9" s="35">
        <v>0.67</v>
      </c>
      <c r="I9" s="18">
        <v>15248.34</v>
      </c>
      <c r="J9" s="18">
        <v>301.64999999999998</v>
      </c>
      <c r="K9" s="35">
        <v>1.98</v>
      </c>
    </row>
    <row r="10" spans="2:11" x14ac:dyDescent="0.25">
      <c r="B10" s="17" t="s">
        <v>111</v>
      </c>
      <c r="C10" s="18">
        <v>20869.8383547794</v>
      </c>
      <c r="D10" s="35">
        <v>8.52</v>
      </c>
      <c r="E10" s="18">
        <v>518007.20600000001</v>
      </c>
      <c r="F10" s="35">
        <v>4.9000000000000004</v>
      </c>
      <c r="G10" s="18">
        <v>14645806</v>
      </c>
      <c r="H10" s="35">
        <v>2.44</v>
      </c>
      <c r="I10" s="18">
        <v>24820.85</v>
      </c>
      <c r="J10" s="18">
        <v>701.77</v>
      </c>
      <c r="K10" s="35">
        <v>2.83</v>
      </c>
    </row>
    <row r="11" spans="2:11" x14ac:dyDescent="0.25">
      <c r="B11" s="17" t="s">
        <v>112</v>
      </c>
      <c r="C11" s="18">
        <v>63901.435691171799</v>
      </c>
      <c r="D11" s="35">
        <v>26.08</v>
      </c>
      <c r="E11" s="18">
        <v>2602485.9700000002</v>
      </c>
      <c r="F11" s="35">
        <v>24.63</v>
      </c>
      <c r="G11" s="18">
        <v>112542554</v>
      </c>
      <c r="H11" s="35">
        <v>18.78</v>
      </c>
      <c r="I11" s="18">
        <v>40726.559999999998</v>
      </c>
      <c r="J11" s="18">
        <v>1761.19</v>
      </c>
      <c r="K11" s="35">
        <v>4.32</v>
      </c>
    </row>
    <row r="12" spans="2:11" x14ac:dyDescent="0.25">
      <c r="B12" s="17" t="s">
        <v>113</v>
      </c>
      <c r="C12" s="18">
        <v>60567.772455589802</v>
      </c>
      <c r="D12" s="35">
        <v>24.72</v>
      </c>
      <c r="E12" s="18">
        <v>3657634.7969999998</v>
      </c>
      <c r="F12" s="35">
        <v>34.619999999999997</v>
      </c>
      <c r="G12" s="18">
        <v>205239827</v>
      </c>
      <c r="H12" s="35">
        <v>34.25</v>
      </c>
      <c r="I12" s="18">
        <v>60389.13</v>
      </c>
      <c r="J12" s="18">
        <v>3388.6</v>
      </c>
      <c r="K12" s="35">
        <v>5.61</v>
      </c>
    </row>
    <row r="13" spans="2:11" x14ac:dyDescent="0.25">
      <c r="B13" s="17" t="s">
        <v>114</v>
      </c>
      <c r="C13" s="18">
        <v>19707.42425937</v>
      </c>
      <c r="D13" s="35">
        <v>8.0399999999999991</v>
      </c>
      <c r="E13" s="18">
        <v>1679368.1780000001</v>
      </c>
      <c r="F13" s="35">
        <v>15.89</v>
      </c>
      <c r="G13" s="18">
        <v>111954452</v>
      </c>
      <c r="H13" s="35">
        <v>18.690000000000001</v>
      </c>
      <c r="I13" s="18">
        <v>85215</v>
      </c>
      <c r="J13" s="18">
        <v>5680.83</v>
      </c>
      <c r="K13" s="35">
        <v>6.67</v>
      </c>
    </row>
    <row r="14" spans="2:11" x14ac:dyDescent="0.25">
      <c r="B14" s="17" t="s">
        <v>115</v>
      </c>
      <c r="C14" s="18">
        <v>9168.9321417364008</v>
      </c>
      <c r="D14" s="35">
        <v>3.74</v>
      </c>
      <c r="E14" s="18">
        <v>1075078.058</v>
      </c>
      <c r="F14" s="35">
        <v>10.17</v>
      </c>
      <c r="G14" s="18">
        <v>80555276</v>
      </c>
      <c r="H14" s="35">
        <v>13.44</v>
      </c>
      <c r="I14" s="18">
        <v>117252.26</v>
      </c>
      <c r="J14" s="18">
        <v>8785.68</v>
      </c>
      <c r="K14" s="35">
        <v>7.49</v>
      </c>
    </row>
    <row r="15" spans="2:11" x14ac:dyDescent="0.25">
      <c r="B15" s="17" t="s">
        <v>116</v>
      </c>
      <c r="C15" s="18">
        <v>2343.9161225191401</v>
      </c>
      <c r="D15" s="35">
        <v>0.96</v>
      </c>
      <c r="E15" s="18">
        <v>428282.17800000001</v>
      </c>
      <c r="F15" s="35">
        <v>4.05</v>
      </c>
      <c r="G15" s="18">
        <v>36050166</v>
      </c>
      <c r="H15" s="35">
        <v>6.02</v>
      </c>
      <c r="I15" s="18">
        <v>182720.78</v>
      </c>
      <c r="J15" s="18">
        <v>15380.31</v>
      </c>
      <c r="K15" s="35">
        <v>8.42</v>
      </c>
    </row>
    <row r="16" spans="2:11" x14ac:dyDescent="0.25">
      <c r="B16" s="17" t="s">
        <v>117</v>
      </c>
      <c r="C16" s="18">
        <v>620.47027686272804</v>
      </c>
      <c r="D16" s="35">
        <v>0.25</v>
      </c>
      <c r="E16" s="18">
        <v>202003.81599999999</v>
      </c>
      <c r="F16" s="35">
        <v>1.91</v>
      </c>
      <c r="G16" s="18">
        <v>18895863</v>
      </c>
      <c r="H16" s="35">
        <v>3.15</v>
      </c>
      <c r="I16" s="18">
        <v>325565.65999999997</v>
      </c>
      <c r="J16" s="18">
        <v>30454.1</v>
      </c>
      <c r="K16" s="35">
        <v>9.35</v>
      </c>
    </row>
    <row r="17" spans="2:11" x14ac:dyDescent="0.25">
      <c r="B17" s="17" t="s">
        <v>118</v>
      </c>
      <c r="C17" s="18">
        <v>108.532354034505</v>
      </c>
      <c r="D17" s="35">
        <v>0.04</v>
      </c>
      <c r="E17" s="18">
        <v>72560.876999999993</v>
      </c>
      <c r="F17" s="35">
        <v>0.69</v>
      </c>
      <c r="G17" s="18">
        <v>7385481</v>
      </c>
      <c r="H17" s="35">
        <v>1.23</v>
      </c>
      <c r="I17" s="18">
        <v>668564.47999999998</v>
      </c>
      <c r="J17" s="18">
        <v>68048.66</v>
      </c>
      <c r="K17" s="35">
        <v>10.18</v>
      </c>
    </row>
    <row r="18" spans="2:11" x14ac:dyDescent="0.25">
      <c r="B18" s="17" t="s">
        <v>119</v>
      </c>
      <c r="C18" s="18">
        <v>37.497131295446401</v>
      </c>
      <c r="D18" s="35">
        <v>0.02</v>
      </c>
      <c r="E18" s="18">
        <v>68087.142999999996</v>
      </c>
      <c r="F18" s="35">
        <v>0.64</v>
      </c>
      <c r="G18" s="18">
        <v>7035721</v>
      </c>
      <c r="H18" s="35">
        <v>1.17</v>
      </c>
      <c r="I18" s="18">
        <v>1815796.05</v>
      </c>
      <c r="J18" s="18">
        <v>187633.58</v>
      </c>
      <c r="K18" s="35">
        <v>10.33</v>
      </c>
    </row>
    <row r="19" spans="2:11" x14ac:dyDescent="0.25">
      <c r="B19" s="39" t="s">
        <v>120</v>
      </c>
      <c r="C19" s="40">
        <v>245040.22658975</v>
      </c>
      <c r="D19" s="37">
        <v>100</v>
      </c>
      <c r="E19" s="40">
        <v>10566020.513</v>
      </c>
      <c r="F19" s="37">
        <v>99.98</v>
      </c>
      <c r="G19" s="40">
        <v>599166843</v>
      </c>
      <c r="H19" s="37">
        <v>99.98</v>
      </c>
      <c r="I19" s="40">
        <v>43119.53</v>
      </c>
      <c r="J19" s="40">
        <v>2445.1799999999998</v>
      </c>
      <c r="K19" s="37">
        <v>5.67</v>
      </c>
    </row>
    <row r="20" spans="2:11" ht="13.2" customHeight="1" x14ac:dyDescent="0.25">
      <c r="B20" s="64" t="s">
        <v>290</v>
      </c>
      <c r="C20" s="65"/>
      <c r="D20" s="65"/>
      <c r="E20" s="65"/>
      <c r="F20" s="65"/>
      <c r="G20" s="65"/>
      <c r="H20" s="65"/>
      <c r="I20" s="65"/>
      <c r="J20" s="65"/>
      <c r="K20" s="65"/>
    </row>
    <row r="21" spans="2:11" x14ac:dyDescent="0.25">
      <c r="B21" s="17">
        <v>0</v>
      </c>
      <c r="C21" s="18">
        <v>6695.8142983523903</v>
      </c>
      <c r="D21" s="35">
        <v>3.9</v>
      </c>
      <c r="E21" s="18">
        <v>0</v>
      </c>
      <c r="F21" s="35">
        <v>0</v>
      </c>
      <c r="G21" s="18">
        <v>0</v>
      </c>
      <c r="H21" s="35">
        <v>0</v>
      </c>
      <c r="I21" s="18">
        <v>0</v>
      </c>
      <c r="J21" s="18">
        <v>0</v>
      </c>
      <c r="K21" s="58" t="s">
        <v>2363</v>
      </c>
    </row>
    <row r="22" spans="2:11" x14ac:dyDescent="0.25">
      <c r="B22" s="17" t="s">
        <v>109</v>
      </c>
      <c r="C22" s="18">
        <v>4046.1278035750602</v>
      </c>
      <c r="D22" s="35">
        <v>2.36</v>
      </c>
      <c r="E22" s="18">
        <v>18938.986000000001</v>
      </c>
      <c r="F22" s="35">
        <v>0.12</v>
      </c>
      <c r="G22" s="18">
        <v>590847</v>
      </c>
      <c r="H22" s="35">
        <v>7.0000000000000007E-2</v>
      </c>
      <c r="I22" s="18">
        <v>4680.7700000000004</v>
      </c>
      <c r="J22" s="18">
        <v>146.03</v>
      </c>
      <c r="K22" s="35">
        <v>3.12</v>
      </c>
    </row>
    <row r="23" spans="2:11" x14ac:dyDescent="0.25">
      <c r="B23" s="17" t="s">
        <v>110</v>
      </c>
      <c r="C23" s="18">
        <v>3482.8396474073202</v>
      </c>
      <c r="D23" s="35">
        <v>2.0299999999999998</v>
      </c>
      <c r="E23" s="18">
        <v>51912.724000000002</v>
      </c>
      <c r="F23" s="35">
        <v>0.33</v>
      </c>
      <c r="G23" s="18">
        <v>1325052</v>
      </c>
      <c r="H23" s="35">
        <v>0.16</v>
      </c>
      <c r="I23" s="18">
        <v>14905.29</v>
      </c>
      <c r="J23" s="18">
        <v>380.45</v>
      </c>
      <c r="K23" s="35">
        <v>2.5499999999999998</v>
      </c>
    </row>
    <row r="24" spans="2:11" x14ac:dyDescent="0.25">
      <c r="B24" s="17" t="s">
        <v>111</v>
      </c>
      <c r="C24" s="18">
        <v>4805.9218739716898</v>
      </c>
      <c r="D24" s="35">
        <v>2.8</v>
      </c>
      <c r="E24" s="18">
        <v>120732.174</v>
      </c>
      <c r="F24" s="35">
        <v>0.78</v>
      </c>
      <c r="G24" s="18">
        <v>2186589</v>
      </c>
      <c r="H24" s="35">
        <v>0.26</v>
      </c>
      <c r="I24" s="18">
        <v>25121.54</v>
      </c>
      <c r="J24" s="18">
        <v>454.98</v>
      </c>
      <c r="K24" s="35">
        <v>1.81</v>
      </c>
    </row>
    <row r="25" spans="2:11" x14ac:dyDescent="0.25">
      <c r="B25" s="17" t="s">
        <v>112</v>
      </c>
      <c r="C25" s="18">
        <v>20915.1886746196</v>
      </c>
      <c r="D25" s="35">
        <v>12.18</v>
      </c>
      <c r="E25" s="18">
        <v>864488.77300000004</v>
      </c>
      <c r="F25" s="35">
        <v>5.55</v>
      </c>
      <c r="G25" s="18">
        <v>20768684</v>
      </c>
      <c r="H25" s="35">
        <v>2.46</v>
      </c>
      <c r="I25" s="18">
        <v>41333.06</v>
      </c>
      <c r="J25" s="18">
        <v>993</v>
      </c>
      <c r="K25" s="35">
        <v>2.4</v>
      </c>
    </row>
    <row r="26" spans="2:11" x14ac:dyDescent="0.25">
      <c r="B26" s="17" t="s">
        <v>113</v>
      </c>
      <c r="C26" s="18">
        <v>39656.658025131001</v>
      </c>
      <c r="D26" s="35">
        <v>23.1</v>
      </c>
      <c r="E26" s="18">
        <v>2493592.8220000002</v>
      </c>
      <c r="F26" s="35">
        <v>16.02</v>
      </c>
      <c r="G26" s="18">
        <v>87631406</v>
      </c>
      <c r="H26" s="35">
        <v>10.37</v>
      </c>
      <c r="I26" s="18">
        <v>62879.55</v>
      </c>
      <c r="J26" s="18">
        <v>2209.75</v>
      </c>
      <c r="K26" s="35">
        <v>3.51</v>
      </c>
    </row>
    <row r="27" spans="2:11" x14ac:dyDescent="0.25">
      <c r="B27" s="17" t="s">
        <v>114</v>
      </c>
      <c r="C27" s="18">
        <v>37524.985731222398</v>
      </c>
      <c r="D27" s="35">
        <v>21.86</v>
      </c>
      <c r="E27" s="18">
        <v>3257124.8390000002</v>
      </c>
      <c r="F27" s="35">
        <v>20.92</v>
      </c>
      <c r="G27" s="18">
        <v>147636112</v>
      </c>
      <c r="H27" s="35">
        <v>17.47</v>
      </c>
      <c r="I27" s="18">
        <v>86798.83</v>
      </c>
      <c r="J27" s="18">
        <v>3934.34</v>
      </c>
      <c r="K27" s="35">
        <v>4.53</v>
      </c>
    </row>
    <row r="28" spans="2:11" x14ac:dyDescent="0.25">
      <c r="B28" s="17" t="s">
        <v>115</v>
      </c>
      <c r="C28" s="18">
        <v>35696.639272093897</v>
      </c>
      <c r="D28" s="35">
        <v>20.79</v>
      </c>
      <c r="E28" s="18">
        <v>4280524.1859999998</v>
      </c>
      <c r="F28" s="35">
        <v>27.5</v>
      </c>
      <c r="G28" s="18">
        <v>240572091</v>
      </c>
      <c r="H28" s="35">
        <v>28.47</v>
      </c>
      <c r="I28" s="18">
        <v>119913.93</v>
      </c>
      <c r="J28" s="18">
        <v>6739.35</v>
      </c>
      <c r="K28" s="35">
        <v>5.62</v>
      </c>
    </row>
    <row r="29" spans="2:11" x14ac:dyDescent="0.25">
      <c r="B29" s="17" t="s">
        <v>116</v>
      </c>
      <c r="C29" s="18">
        <v>14454.134376845601</v>
      </c>
      <c r="D29" s="35">
        <v>8.42</v>
      </c>
      <c r="E29" s="18">
        <v>2653965.8629999999</v>
      </c>
      <c r="F29" s="35">
        <v>17.05</v>
      </c>
      <c r="G29" s="18">
        <v>183582500</v>
      </c>
      <c r="H29" s="35">
        <v>21.73</v>
      </c>
      <c r="I29" s="18">
        <v>183612.92</v>
      </c>
      <c r="J29" s="18">
        <v>12701.04</v>
      </c>
      <c r="K29" s="35">
        <v>6.92</v>
      </c>
    </row>
    <row r="30" spans="2:11" x14ac:dyDescent="0.25">
      <c r="B30" s="17" t="s">
        <v>117</v>
      </c>
      <c r="C30" s="18">
        <v>3678.2537593361799</v>
      </c>
      <c r="D30" s="35">
        <v>2.14</v>
      </c>
      <c r="E30" s="18">
        <v>1196249.9820000001</v>
      </c>
      <c r="F30" s="35">
        <v>7.68</v>
      </c>
      <c r="G30" s="18">
        <v>98865919</v>
      </c>
      <c r="H30" s="35">
        <v>11.7</v>
      </c>
      <c r="I30" s="18">
        <v>325222.25</v>
      </c>
      <c r="J30" s="18">
        <v>26878.49</v>
      </c>
      <c r="K30" s="35">
        <v>8.26</v>
      </c>
    </row>
    <row r="31" spans="2:11" x14ac:dyDescent="0.25">
      <c r="B31" s="17" t="s">
        <v>118</v>
      </c>
      <c r="C31" s="18">
        <v>568.04300735535401</v>
      </c>
      <c r="D31" s="35">
        <v>0.33</v>
      </c>
      <c r="E31" s="18">
        <v>372670.20899999997</v>
      </c>
      <c r="F31" s="35">
        <v>2.39</v>
      </c>
      <c r="G31" s="18">
        <v>35082453</v>
      </c>
      <c r="H31" s="35">
        <v>4.1500000000000004</v>
      </c>
      <c r="I31" s="18">
        <v>656059.85</v>
      </c>
      <c r="J31" s="18">
        <v>61760.21</v>
      </c>
      <c r="K31" s="35">
        <v>9.41</v>
      </c>
    </row>
    <row r="32" spans="2:11" x14ac:dyDescent="0.25">
      <c r="B32" s="17" t="s">
        <v>119</v>
      </c>
      <c r="C32" s="18">
        <v>142.00965573346201</v>
      </c>
      <c r="D32" s="35">
        <v>0.08</v>
      </c>
      <c r="E32" s="18">
        <v>257605.79800000001</v>
      </c>
      <c r="F32" s="35">
        <v>1.65</v>
      </c>
      <c r="G32" s="18">
        <v>26765226</v>
      </c>
      <c r="H32" s="35">
        <v>3.17</v>
      </c>
      <c r="I32" s="18">
        <v>1814001.99</v>
      </c>
      <c r="J32" s="18">
        <v>188474.69</v>
      </c>
      <c r="K32" s="35">
        <v>10.39</v>
      </c>
    </row>
    <row r="33" spans="2:11" x14ac:dyDescent="0.25">
      <c r="B33" s="39" t="s">
        <v>120</v>
      </c>
      <c r="C33" s="40">
        <v>171666.61612564401</v>
      </c>
      <c r="D33" s="37">
        <v>99.99</v>
      </c>
      <c r="E33" s="40">
        <v>15567806.356000001</v>
      </c>
      <c r="F33" s="37">
        <v>99.99</v>
      </c>
      <c r="G33" s="40">
        <v>845006879</v>
      </c>
      <c r="H33" s="37">
        <v>100.01</v>
      </c>
      <c r="I33" s="40">
        <v>90686.28</v>
      </c>
      <c r="J33" s="40">
        <v>4922.37</v>
      </c>
      <c r="K33" s="37">
        <v>5.43</v>
      </c>
    </row>
    <row r="34" spans="2:11" ht="13.2" customHeight="1" x14ac:dyDescent="0.25">
      <c r="B34" s="64" t="s">
        <v>291</v>
      </c>
      <c r="C34" s="65"/>
      <c r="D34" s="65"/>
      <c r="E34" s="65"/>
      <c r="F34" s="65"/>
      <c r="G34" s="65"/>
      <c r="H34" s="65"/>
      <c r="I34" s="65"/>
      <c r="J34" s="65"/>
      <c r="K34" s="65"/>
    </row>
    <row r="35" spans="2:11" x14ac:dyDescent="0.25">
      <c r="B35" s="17">
        <v>0</v>
      </c>
      <c r="C35" s="18">
        <v>48503.361670658</v>
      </c>
      <c r="D35" s="35">
        <v>11.64</v>
      </c>
      <c r="E35" s="18">
        <v>0</v>
      </c>
      <c r="F35" s="35">
        <v>0</v>
      </c>
      <c r="G35" s="18">
        <v>0</v>
      </c>
      <c r="H35" s="35">
        <v>0</v>
      </c>
      <c r="I35" s="18">
        <v>0</v>
      </c>
      <c r="J35" s="18">
        <v>0</v>
      </c>
      <c r="K35" s="58" t="s">
        <v>2363</v>
      </c>
    </row>
    <row r="36" spans="2:11" x14ac:dyDescent="0.25">
      <c r="B36" s="17" t="s">
        <v>109</v>
      </c>
      <c r="C36" s="18">
        <v>16622.807650544801</v>
      </c>
      <c r="D36" s="35">
        <v>3.99</v>
      </c>
      <c r="E36" s="18">
        <v>78188.153999999995</v>
      </c>
      <c r="F36" s="35">
        <v>0.3</v>
      </c>
      <c r="G36" s="18">
        <v>1431443</v>
      </c>
      <c r="H36" s="35">
        <v>0.1</v>
      </c>
      <c r="I36" s="18">
        <v>4703.67</v>
      </c>
      <c r="J36" s="18">
        <v>86.11</v>
      </c>
      <c r="K36" s="35">
        <v>1.83</v>
      </c>
    </row>
    <row r="37" spans="2:11" x14ac:dyDescent="0.25">
      <c r="B37" s="17" t="s">
        <v>110</v>
      </c>
      <c r="C37" s="18">
        <v>16813.0202305233</v>
      </c>
      <c r="D37" s="35">
        <v>4.03</v>
      </c>
      <c r="E37" s="18">
        <v>255175.845</v>
      </c>
      <c r="F37" s="35">
        <v>0.98</v>
      </c>
      <c r="G37" s="18">
        <v>5346153</v>
      </c>
      <c r="H37" s="35">
        <v>0.37</v>
      </c>
      <c r="I37" s="18">
        <v>15177.28</v>
      </c>
      <c r="J37" s="18">
        <v>317.98</v>
      </c>
      <c r="K37" s="35">
        <v>2.1</v>
      </c>
    </row>
    <row r="38" spans="2:11" x14ac:dyDescent="0.25">
      <c r="B38" s="17" t="s">
        <v>111</v>
      </c>
      <c r="C38" s="18">
        <v>25675.760228751002</v>
      </c>
      <c r="D38" s="35">
        <v>6.16</v>
      </c>
      <c r="E38" s="18">
        <v>638739.38</v>
      </c>
      <c r="F38" s="35">
        <v>2.44</v>
      </c>
      <c r="G38" s="18">
        <v>16832395</v>
      </c>
      <c r="H38" s="35">
        <v>1.17</v>
      </c>
      <c r="I38" s="18">
        <v>24877.14</v>
      </c>
      <c r="J38" s="18">
        <v>655.58</v>
      </c>
      <c r="K38" s="35">
        <v>2.64</v>
      </c>
    </row>
    <row r="39" spans="2:11" x14ac:dyDescent="0.25">
      <c r="B39" s="17" t="s">
        <v>112</v>
      </c>
      <c r="C39" s="18">
        <v>84816.624365791402</v>
      </c>
      <c r="D39" s="35">
        <v>20.350000000000001</v>
      </c>
      <c r="E39" s="18">
        <v>3466974.7429999998</v>
      </c>
      <c r="F39" s="35">
        <v>13.27</v>
      </c>
      <c r="G39" s="18">
        <v>133311238</v>
      </c>
      <c r="H39" s="35">
        <v>9.23</v>
      </c>
      <c r="I39" s="18">
        <v>40876.120000000003</v>
      </c>
      <c r="J39" s="18">
        <v>1571.76</v>
      </c>
      <c r="K39" s="35">
        <v>3.85</v>
      </c>
    </row>
    <row r="40" spans="2:11" x14ac:dyDescent="0.25">
      <c r="B40" s="17" t="s">
        <v>113</v>
      </c>
      <c r="C40" s="18">
        <v>100224.430480721</v>
      </c>
      <c r="D40" s="35">
        <v>24.05</v>
      </c>
      <c r="E40" s="18">
        <v>6151227.6189999999</v>
      </c>
      <c r="F40" s="35">
        <v>23.54</v>
      </c>
      <c r="G40" s="18">
        <v>292871234</v>
      </c>
      <c r="H40" s="35">
        <v>20.28</v>
      </c>
      <c r="I40" s="18">
        <v>61374.53</v>
      </c>
      <c r="J40" s="18">
        <v>2922.15</v>
      </c>
      <c r="K40" s="35">
        <v>4.76</v>
      </c>
    </row>
    <row r="41" spans="2:11" x14ac:dyDescent="0.25">
      <c r="B41" s="17" t="s">
        <v>114</v>
      </c>
      <c r="C41" s="18">
        <v>57232.409990592401</v>
      </c>
      <c r="D41" s="35">
        <v>13.73</v>
      </c>
      <c r="E41" s="18">
        <v>4936493.017</v>
      </c>
      <c r="F41" s="35">
        <v>18.89</v>
      </c>
      <c r="G41" s="18">
        <v>259590564</v>
      </c>
      <c r="H41" s="35">
        <v>17.98</v>
      </c>
      <c r="I41" s="18">
        <v>86253.45</v>
      </c>
      <c r="J41" s="18">
        <v>4535.7299999999996</v>
      </c>
      <c r="K41" s="35">
        <v>5.26</v>
      </c>
    </row>
    <row r="42" spans="2:11" x14ac:dyDescent="0.25">
      <c r="B42" s="17" t="s">
        <v>115</v>
      </c>
      <c r="C42" s="18">
        <v>44865.571413830301</v>
      </c>
      <c r="D42" s="35">
        <v>10.77</v>
      </c>
      <c r="E42" s="18">
        <v>5355602.2429999998</v>
      </c>
      <c r="F42" s="35">
        <v>20.49</v>
      </c>
      <c r="G42" s="18">
        <v>321127367</v>
      </c>
      <c r="H42" s="35">
        <v>22.24</v>
      </c>
      <c r="I42" s="18">
        <v>119369.98</v>
      </c>
      <c r="J42" s="18">
        <v>7157.55</v>
      </c>
      <c r="K42" s="35">
        <v>6</v>
      </c>
    </row>
    <row r="43" spans="2:11" x14ac:dyDescent="0.25">
      <c r="B43" s="17" t="s">
        <v>116</v>
      </c>
      <c r="C43" s="18">
        <v>16798.050499364701</v>
      </c>
      <c r="D43" s="35">
        <v>4.03</v>
      </c>
      <c r="E43" s="18">
        <v>3082248.0410000002</v>
      </c>
      <c r="F43" s="35">
        <v>11.79</v>
      </c>
      <c r="G43" s="18">
        <v>219632666</v>
      </c>
      <c r="H43" s="35">
        <v>15.21</v>
      </c>
      <c r="I43" s="18">
        <v>183488.44</v>
      </c>
      <c r="J43" s="18">
        <v>13074.89</v>
      </c>
      <c r="K43" s="35">
        <v>7.13</v>
      </c>
    </row>
    <row r="44" spans="2:11" x14ac:dyDescent="0.25">
      <c r="B44" s="17" t="s">
        <v>117</v>
      </c>
      <c r="C44" s="18">
        <v>4298.7240361989097</v>
      </c>
      <c r="D44" s="35">
        <v>1.03</v>
      </c>
      <c r="E44" s="18">
        <v>1398253.7990000001</v>
      </c>
      <c r="F44" s="35">
        <v>5.35</v>
      </c>
      <c r="G44" s="18">
        <v>117761782</v>
      </c>
      <c r="H44" s="35">
        <v>8.15</v>
      </c>
      <c r="I44" s="18">
        <v>325271.82</v>
      </c>
      <c r="J44" s="18">
        <v>27394.59</v>
      </c>
      <c r="K44" s="35">
        <v>8.42</v>
      </c>
    </row>
    <row r="45" spans="2:11" x14ac:dyDescent="0.25">
      <c r="B45" s="17" t="s">
        <v>118</v>
      </c>
      <c r="C45" s="18">
        <v>676.57536138985995</v>
      </c>
      <c r="D45" s="35">
        <v>0.16</v>
      </c>
      <c r="E45" s="18">
        <v>445231.087</v>
      </c>
      <c r="F45" s="35">
        <v>1.7</v>
      </c>
      <c r="G45" s="18">
        <v>42467934</v>
      </c>
      <c r="H45" s="35">
        <v>2.94</v>
      </c>
      <c r="I45" s="18">
        <v>658065.77</v>
      </c>
      <c r="J45" s="18">
        <v>62768.959999999999</v>
      </c>
      <c r="K45" s="35">
        <v>9.5399999999999991</v>
      </c>
    </row>
    <row r="46" spans="2:11" x14ac:dyDescent="0.25">
      <c r="B46" s="17" t="s">
        <v>119</v>
      </c>
      <c r="C46" s="18">
        <v>179.506787028909</v>
      </c>
      <c r="D46" s="35">
        <v>0.04</v>
      </c>
      <c r="E46" s="18">
        <v>325692.94099999999</v>
      </c>
      <c r="F46" s="35">
        <v>1.25</v>
      </c>
      <c r="G46" s="18">
        <v>33800948</v>
      </c>
      <c r="H46" s="35">
        <v>2.34</v>
      </c>
      <c r="I46" s="18">
        <v>1814376.75</v>
      </c>
      <c r="J46" s="18">
        <v>188299</v>
      </c>
      <c r="K46" s="35">
        <v>10.38</v>
      </c>
    </row>
    <row r="47" spans="2:11" x14ac:dyDescent="0.25">
      <c r="B47" s="41" t="s">
        <v>120</v>
      </c>
      <c r="C47" s="42">
        <v>416706.84271539398</v>
      </c>
      <c r="D47" s="43">
        <v>99.98</v>
      </c>
      <c r="E47" s="42">
        <v>26133826.868999999</v>
      </c>
      <c r="F47" s="43">
        <v>100</v>
      </c>
      <c r="G47" s="42">
        <v>1444173724</v>
      </c>
      <c r="H47" s="43">
        <v>100.01</v>
      </c>
      <c r="I47" s="42">
        <v>62715.14</v>
      </c>
      <c r="J47" s="42">
        <v>3465.68</v>
      </c>
      <c r="K47" s="43">
        <v>5.53</v>
      </c>
    </row>
    <row r="49" spans="2:11" x14ac:dyDescent="0.25">
      <c r="B49" s="61" t="s">
        <v>292</v>
      </c>
      <c r="C49" s="62"/>
      <c r="D49" s="62"/>
      <c r="E49" s="62"/>
      <c r="F49" s="62"/>
      <c r="G49" s="62"/>
      <c r="H49" s="62"/>
      <c r="I49" s="62"/>
      <c r="J49" s="62"/>
      <c r="K49" s="62"/>
    </row>
    <row r="50" spans="2:11" ht="55.8" customHeight="1" x14ac:dyDescent="0.25">
      <c r="B50" s="61" t="s">
        <v>2333</v>
      </c>
      <c r="C50" s="62"/>
      <c r="D50" s="62"/>
      <c r="E50" s="62"/>
      <c r="F50" s="62"/>
      <c r="G50" s="62"/>
      <c r="H50" s="62"/>
      <c r="I50" s="62"/>
      <c r="J50" s="62"/>
      <c r="K50" s="62"/>
    </row>
  </sheetData>
  <mergeCells count="12">
    <mergeCell ref="B49:K49"/>
    <mergeCell ref="B50:K50"/>
    <mergeCell ref="J4:J5"/>
    <mergeCell ref="K4:K5"/>
    <mergeCell ref="B6:K6"/>
    <mergeCell ref="B20:K20"/>
    <mergeCell ref="B34:K34"/>
    <mergeCell ref="B4:B5"/>
    <mergeCell ref="C4:D4"/>
    <mergeCell ref="E4:F4"/>
    <mergeCell ref="G4:H4"/>
    <mergeCell ref="I4:I5"/>
  </mergeCells>
  <pageMargins left="0.70866141732283472" right="0.70866141732283472" top="0.74803149606299213" bottom="0.74803149606299213" header="0.31496062992125984" footer="0.31496062992125984"/>
  <pageSetup paperSize="9" scale="7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05388"/>
    <pageSetUpPr fitToPage="1"/>
  </sheetPr>
  <dimension ref="B1:N48"/>
  <sheetViews>
    <sheetView showGridLines="0" workbookViewId="0"/>
  </sheetViews>
  <sheetFormatPr baseColWidth="10" defaultRowHeight="13.2" x14ac:dyDescent="0.25"/>
  <cols>
    <col min="1" max="1" width="2.5546875" customWidth="1"/>
    <col min="2" max="2" width="24.5546875" customWidth="1"/>
    <col min="3" max="6" width="11.109375" customWidth="1"/>
    <col min="7" max="8" width="12.6640625" customWidth="1"/>
    <col min="9" max="14" width="11.109375" customWidth="1"/>
  </cols>
  <sheetData>
    <row r="1" spans="2:14" ht="17.399999999999999" x14ac:dyDescent="0.3">
      <c r="B1" s="3" t="s">
        <v>2380</v>
      </c>
    </row>
    <row r="4" spans="2:14" ht="28.05" customHeight="1" x14ac:dyDescent="0.25">
      <c r="B4" s="66" t="s">
        <v>8</v>
      </c>
      <c r="C4" s="63" t="s">
        <v>101</v>
      </c>
      <c r="D4" s="63" t="s">
        <v>101</v>
      </c>
      <c r="E4" s="63" t="s">
        <v>230</v>
      </c>
      <c r="F4" s="63" t="s">
        <v>230</v>
      </c>
      <c r="G4" s="63" t="s">
        <v>231</v>
      </c>
      <c r="H4" s="63" t="s">
        <v>231</v>
      </c>
      <c r="I4" s="63" t="s">
        <v>232</v>
      </c>
      <c r="J4" s="63" t="s">
        <v>232</v>
      </c>
      <c r="K4" s="63" t="s">
        <v>233</v>
      </c>
      <c r="L4" s="63" t="s">
        <v>233</v>
      </c>
      <c r="M4" s="63" t="s">
        <v>234</v>
      </c>
      <c r="N4" s="63" t="s">
        <v>234</v>
      </c>
    </row>
    <row r="5" spans="2:14" ht="28.05" customHeight="1" x14ac:dyDescent="0.25">
      <c r="B5" s="66" t="s">
        <v>8</v>
      </c>
      <c r="C5" s="16" t="s">
        <v>106</v>
      </c>
      <c r="D5" s="16" t="s">
        <v>107</v>
      </c>
      <c r="E5" s="16" t="s">
        <v>256</v>
      </c>
      <c r="F5" s="16" t="s">
        <v>107</v>
      </c>
      <c r="G5" s="16" t="s">
        <v>256</v>
      </c>
      <c r="H5" s="16" t="s">
        <v>107</v>
      </c>
      <c r="I5" s="16" t="s">
        <v>256</v>
      </c>
      <c r="J5" s="16" t="s">
        <v>107</v>
      </c>
      <c r="K5" s="16" t="s">
        <v>256</v>
      </c>
      <c r="L5" s="16" t="s">
        <v>107</v>
      </c>
      <c r="M5" s="16" t="s">
        <v>256</v>
      </c>
      <c r="N5" s="16" t="s">
        <v>107</v>
      </c>
    </row>
    <row r="6" spans="2:14" x14ac:dyDescent="0.25">
      <c r="B6" s="64" t="s">
        <v>257</v>
      </c>
      <c r="C6" s="65"/>
      <c r="D6" s="65"/>
      <c r="E6" s="65"/>
      <c r="F6" s="65"/>
      <c r="G6" s="65"/>
      <c r="H6" s="65"/>
      <c r="I6" s="65"/>
      <c r="J6" s="65"/>
      <c r="K6" s="65"/>
      <c r="L6" s="65"/>
      <c r="M6" s="65"/>
      <c r="N6" s="65"/>
    </row>
    <row r="7" spans="2:14" x14ac:dyDescent="0.25">
      <c r="B7" s="17" t="s">
        <v>136</v>
      </c>
      <c r="C7" s="18">
        <v>160888.68229753099</v>
      </c>
      <c r="D7" s="35">
        <v>40.03</v>
      </c>
      <c r="E7" s="18">
        <v>6682.8274979999997</v>
      </c>
      <c r="F7" s="35">
        <v>25.86</v>
      </c>
      <c r="G7" s="18">
        <v>13767.180963999999</v>
      </c>
      <c r="H7" s="35">
        <v>13.71</v>
      </c>
      <c r="I7" s="18">
        <v>366.034764</v>
      </c>
      <c r="J7" s="35">
        <v>25.74</v>
      </c>
      <c r="K7" s="18">
        <v>22.210360999999999</v>
      </c>
      <c r="L7" s="35">
        <v>13.09</v>
      </c>
      <c r="M7" s="18">
        <v>388.24512499999997</v>
      </c>
      <c r="N7" s="35">
        <v>24.39</v>
      </c>
    </row>
    <row r="8" spans="2:14" x14ac:dyDescent="0.25">
      <c r="B8" s="17" t="s">
        <v>258</v>
      </c>
      <c r="C8" s="18">
        <v>143213.467408319</v>
      </c>
      <c r="D8" s="35">
        <v>35.630000000000003</v>
      </c>
      <c r="E8" s="18">
        <v>14254.221554</v>
      </c>
      <c r="F8" s="35">
        <v>55.16</v>
      </c>
      <c r="G8" s="18">
        <v>59265.271618999999</v>
      </c>
      <c r="H8" s="35">
        <v>59.04</v>
      </c>
      <c r="I8" s="18">
        <v>785.164761</v>
      </c>
      <c r="J8" s="35">
        <v>55.21</v>
      </c>
      <c r="K8" s="18">
        <v>103.190184</v>
      </c>
      <c r="L8" s="35">
        <v>60.8</v>
      </c>
      <c r="M8" s="18">
        <v>888.35494600000004</v>
      </c>
      <c r="N8" s="35">
        <v>55.8</v>
      </c>
    </row>
    <row r="9" spans="2:14" x14ac:dyDescent="0.25">
      <c r="B9" s="17" t="s">
        <v>259</v>
      </c>
      <c r="C9" s="18">
        <v>28661.3455104616</v>
      </c>
      <c r="D9" s="35">
        <v>7.13</v>
      </c>
      <c r="E9" s="18">
        <v>1360.5553950000001</v>
      </c>
      <c r="F9" s="35">
        <v>5.26</v>
      </c>
      <c r="G9" s="18">
        <v>16028.345449</v>
      </c>
      <c r="H9" s="35">
        <v>15.97</v>
      </c>
      <c r="I9" s="18">
        <v>75.552520000000001</v>
      </c>
      <c r="J9" s="35">
        <v>5.31</v>
      </c>
      <c r="K9" s="18">
        <v>25.621434000000001</v>
      </c>
      <c r="L9" s="35">
        <v>15.1</v>
      </c>
      <c r="M9" s="18">
        <v>101.17395399999999</v>
      </c>
      <c r="N9" s="35">
        <v>6.36</v>
      </c>
    </row>
    <row r="10" spans="2:14" x14ac:dyDescent="0.25">
      <c r="B10" s="17" t="s">
        <v>260</v>
      </c>
      <c r="C10" s="18">
        <v>59673.0070392731</v>
      </c>
      <c r="D10" s="35">
        <v>14.85</v>
      </c>
      <c r="E10" s="18">
        <v>3065.6738770000002</v>
      </c>
      <c r="F10" s="35">
        <v>11.86</v>
      </c>
      <c r="G10" s="18">
        <v>9883.8242680000003</v>
      </c>
      <c r="H10" s="35">
        <v>9.85</v>
      </c>
      <c r="I10" s="18">
        <v>169.86532800000001</v>
      </c>
      <c r="J10" s="35">
        <v>11.94</v>
      </c>
      <c r="K10" s="18">
        <v>16.174828000000002</v>
      </c>
      <c r="L10" s="35">
        <v>9.5299999999999994</v>
      </c>
      <c r="M10" s="18">
        <v>186.040156</v>
      </c>
      <c r="N10" s="35">
        <v>11.69</v>
      </c>
    </row>
    <row r="11" spans="2:14" x14ac:dyDescent="0.25">
      <c r="B11" s="17" t="s">
        <v>261</v>
      </c>
      <c r="C11" s="18">
        <v>9466.1638727385507</v>
      </c>
      <c r="D11" s="35">
        <v>2.36</v>
      </c>
      <c r="E11" s="18">
        <v>480.211635</v>
      </c>
      <c r="F11" s="35">
        <v>1.86</v>
      </c>
      <c r="G11" s="18">
        <v>1440.0916460000001</v>
      </c>
      <c r="H11" s="35">
        <v>1.43</v>
      </c>
      <c r="I11" s="18">
        <v>25.579031000000001</v>
      </c>
      <c r="J11" s="35">
        <v>1.8</v>
      </c>
      <c r="K11" s="18">
        <v>2.5210319999999999</v>
      </c>
      <c r="L11" s="35">
        <v>1.49</v>
      </c>
      <c r="M11" s="18">
        <v>28.100062999999999</v>
      </c>
      <c r="N11" s="35">
        <v>1.77</v>
      </c>
    </row>
    <row r="12" spans="2:14" x14ac:dyDescent="0.25">
      <c r="B12" s="64" t="s">
        <v>262</v>
      </c>
      <c r="C12" s="65"/>
      <c r="D12" s="65"/>
      <c r="E12" s="65"/>
      <c r="F12" s="65"/>
      <c r="G12" s="65"/>
      <c r="H12" s="65"/>
      <c r="I12" s="65"/>
      <c r="J12" s="65"/>
      <c r="K12" s="65"/>
      <c r="L12" s="65"/>
      <c r="M12" s="65"/>
      <c r="N12" s="65"/>
    </row>
    <row r="13" spans="2:14" x14ac:dyDescent="0.25">
      <c r="B13" s="17" t="s">
        <v>263</v>
      </c>
      <c r="C13" s="18">
        <v>12592.2265127585</v>
      </c>
      <c r="D13" s="35">
        <v>3.13</v>
      </c>
      <c r="E13" s="18">
        <v>40.802438000000002</v>
      </c>
      <c r="F13" s="35">
        <v>0.16</v>
      </c>
      <c r="G13" s="18">
        <v>16.891808000000001</v>
      </c>
      <c r="H13" s="35">
        <v>0.02</v>
      </c>
      <c r="I13" s="18">
        <v>1.102009</v>
      </c>
      <c r="J13" s="35">
        <v>0.08</v>
      </c>
      <c r="K13" s="18">
        <v>2.7005999999999999E-2</v>
      </c>
      <c r="L13" s="35">
        <v>0.02</v>
      </c>
      <c r="M13" s="18">
        <v>1.129014</v>
      </c>
      <c r="N13" s="35">
        <v>7.0000000000000007E-2</v>
      </c>
    </row>
    <row r="14" spans="2:14" x14ac:dyDescent="0.25">
      <c r="B14" s="17" t="s">
        <v>264</v>
      </c>
      <c r="C14" s="18">
        <v>97098.919556619905</v>
      </c>
      <c r="D14" s="35">
        <v>24.16</v>
      </c>
      <c r="E14" s="18">
        <v>4057.7581519999999</v>
      </c>
      <c r="F14" s="35">
        <v>15.7</v>
      </c>
      <c r="G14" s="18">
        <v>1813.099056</v>
      </c>
      <c r="H14" s="35">
        <v>1.81</v>
      </c>
      <c r="I14" s="18">
        <v>199.60110399999999</v>
      </c>
      <c r="J14" s="35">
        <v>14.03</v>
      </c>
      <c r="K14" s="18">
        <v>2.9106079999999999</v>
      </c>
      <c r="L14" s="35">
        <v>1.71</v>
      </c>
      <c r="M14" s="18">
        <v>202.51171199999999</v>
      </c>
      <c r="N14" s="35">
        <v>12.72</v>
      </c>
    </row>
    <row r="15" spans="2:14" x14ac:dyDescent="0.25">
      <c r="B15" s="17" t="s">
        <v>265</v>
      </c>
      <c r="C15" s="18">
        <v>93519.616147826804</v>
      </c>
      <c r="D15" s="35">
        <v>23.27</v>
      </c>
      <c r="E15" s="18">
        <v>7176.9028289999997</v>
      </c>
      <c r="F15" s="35">
        <v>27.77</v>
      </c>
      <c r="G15" s="18">
        <v>10003.807495999999</v>
      </c>
      <c r="H15" s="35">
        <v>9.9700000000000006</v>
      </c>
      <c r="I15" s="18">
        <v>399.80179299999998</v>
      </c>
      <c r="J15" s="35">
        <v>28.11</v>
      </c>
      <c r="K15" s="18">
        <v>15.019444999999999</v>
      </c>
      <c r="L15" s="35">
        <v>8.85</v>
      </c>
      <c r="M15" s="18">
        <v>414.82123799999999</v>
      </c>
      <c r="N15" s="35">
        <v>26.06</v>
      </c>
    </row>
    <row r="16" spans="2:14" x14ac:dyDescent="0.25">
      <c r="B16" s="17" t="s">
        <v>266</v>
      </c>
      <c r="C16" s="18">
        <v>104783.84282941</v>
      </c>
      <c r="D16" s="35">
        <v>26.07</v>
      </c>
      <c r="E16" s="18">
        <v>8640.8670220000004</v>
      </c>
      <c r="F16" s="35">
        <v>33.44</v>
      </c>
      <c r="G16" s="18">
        <v>30022.011066999999</v>
      </c>
      <c r="H16" s="35">
        <v>29.91</v>
      </c>
      <c r="I16" s="18">
        <v>511.52603299999998</v>
      </c>
      <c r="J16" s="35">
        <v>35.97</v>
      </c>
      <c r="K16" s="18">
        <v>51.314207000000003</v>
      </c>
      <c r="L16" s="35">
        <v>30.24</v>
      </c>
      <c r="M16" s="18">
        <v>562.84023999999999</v>
      </c>
      <c r="N16" s="35">
        <v>35.36</v>
      </c>
    </row>
    <row r="17" spans="2:14" x14ac:dyDescent="0.25">
      <c r="B17" s="17" t="s">
        <v>267</v>
      </c>
      <c r="C17" s="18">
        <v>93908.061081707594</v>
      </c>
      <c r="D17" s="35">
        <v>23.37</v>
      </c>
      <c r="E17" s="18">
        <v>5927.1595189999998</v>
      </c>
      <c r="F17" s="35">
        <v>22.93</v>
      </c>
      <c r="G17" s="18">
        <v>58528.904519999996</v>
      </c>
      <c r="H17" s="35">
        <v>58.3</v>
      </c>
      <c r="I17" s="18">
        <v>310.16546599999998</v>
      </c>
      <c r="J17" s="35">
        <v>21.81</v>
      </c>
      <c r="K17" s="18">
        <v>100.446573</v>
      </c>
      <c r="L17" s="35">
        <v>59.18</v>
      </c>
      <c r="M17" s="18">
        <v>410.61203999999998</v>
      </c>
      <c r="N17" s="35">
        <v>25.79</v>
      </c>
    </row>
    <row r="18" spans="2:14" x14ac:dyDescent="0.25">
      <c r="B18" s="64" t="s">
        <v>268</v>
      </c>
      <c r="C18" s="65"/>
      <c r="D18" s="65"/>
      <c r="E18" s="65"/>
      <c r="F18" s="65"/>
      <c r="G18" s="65"/>
      <c r="H18" s="65"/>
      <c r="I18" s="65"/>
      <c r="J18" s="65"/>
      <c r="K18" s="65"/>
      <c r="L18" s="65"/>
      <c r="M18" s="65"/>
      <c r="N18" s="65"/>
    </row>
    <row r="19" spans="2:14" x14ac:dyDescent="0.25">
      <c r="B19" s="17" t="s">
        <v>213</v>
      </c>
      <c r="C19" s="18">
        <v>11842.2541247919</v>
      </c>
      <c r="D19" s="35">
        <v>2.95</v>
      </c>
      <c r="E19" s="18">
        <v>1026.408694</v>
      </c>
      <c r="F19" s="35">
        <v>3.97</v>
      </c>
      <c r="G19" s="18">
        <v>4423.3634940000002</v>
      </c>
      <c r="H19" s="35">
        <v>4.41</v>
      </c>
      <c r="I19" s="18">
        <v>65.920700999999994</v>
      </c>
      <c r="J19" s="35">
        <v>4.6399999999999997</v>
      </c>
      <c r="K19" s="18">
        <v>7.7821210000000001</v>
      </c>
      <c r="L19" s="35">
        <v>4.59</v>
      </c>
      <c r="M19" s="18">
        <v>73.702821999999998</v>
      </c>
      <c r="N19" s="35">
        <v>4.63</v>
      </c>
    </row>
    <row r="20" spans="2:14" x14ac:dyDescent="0.25">
      <c r="B20" s="17" t="s">
        <v>269</v>
      </c>
      <c r="C20" s="18">
        <v>261990.85331612299</v>
      </c>
      <c r="D20" s="35">
        <v>65.19</v>
      </c>
      <c r="E20" s="18">
        <v>18457.298789</v>
      </c>
      <c r="F20" s="35">
        <v>71.42</v>
      </c>
      <c r="G20" s="18">
        <v>40117.645701000001</v>
      </c>
      <c r="H20" s="35">
        <v>39.96</v>
      </c>
      <c r="I20" s="18">
        <v>1045.808082</v>
      </c>
      <c r="J20" s="35">
        <v>73.53</v>
      </c>
      <c r="K20" s="18">
        <v>68.035364999999999</v>
      </c>
      <c r="L20" s="35">
        <v>40.090000000000003</v>
      </c>
      <c r="M20" s="18">
        <v>1113.8434480000001</v>
      </c>
      <c r="N20" s="35">
        <v>69.97</v>
      </c>
    </row>
    <row r="21" spans="2:14" ht="15.6" x14ac:dyDescent="0.25">
      <c r="B21" s="17" t="s">
        <v>270</v>
      </c>
      <c r="C21" s="18">
        <v>104366.30787635301</v>
      </c>
      <c r="D21" s="35">
        <v>25.97</v>
      </c>
      <c r="E21" s="18">
        <v>5442.7840120000001</v>
      </c>
      <c r="F21" s="35">
        <v>21.06</v>
      </c>
      <c r="G21" s="18">
        <v>48102.520246</v>
      </c>
      <c r="H21" s="35">
        <v>47.92</v>
      </c>
      <c r="I21" s="18">
        <v>261.27831300000003</v>
      </c>
      <c r="J21" s="35">
        <v>18.37</v>
      </c>
      <c r="K21" s="18">
        <v>80.163079999999994</v>
      </c>
      <c r="L21" s="35">
        <v>47.23</v>
      </c>
      <c r="M21" s="18">
        <v>341.44139200000001</v>
      </c>
      <c r="N21" s="35">
        <v>21.45</v>
      </c>
    </row>
    <row r="22" spans="2:14" ht="15.6" x14ac:dyDescent="0.25">
      <c r="B22" s="17" t="s">
        <v>271</v>
      </c>
      <c r="C22" s="18">
        <v>13028.7511138871</v>
      </c>
      <c r="D22" s="35">
        <v>3.24</v>
      </c>
      <c r="E22" s="18">
        <v>811.16726100000005</v>
      </c>
      <c r="F22" s="35">
        <v>3.14</v>
      </c>
      <c r="G22" s="18">
        <v>5972.6496790000001</v>
      </c>
      <c r="H22" s="35">
        <v>5.95</v>
      </c>
      <c r="I22" s="18">
        <v>43.771653000000001</v>
      </c>
      <c r="J22" s="35">
        <v>3.08</v>
      </c>
      <c r="K22" s="18">
        <v>10.71813</v>
      </c>
      <c r="L22" s="35">
        <v>6.32</v>
      </c>
      <c r="M22" s="18">
        <v>54.489781999999998</v>
      </c>
      <c r="N22" s="35">
        <v>3.42</v>
      </c>
    </row>
    <row r="23" spans="2:14" ht="15.6" x14ac:dyDescent="0.25">
      <c r="B23" s="17" t="s">
        <v>217</v>
      </c>
      <c r="C23" s="18">
        <v>10674.4996971687</v>
      </c>
      <c r="D23" s="35">
        <v>2.66</v>
      </c>
      <c r="E23" s="18">
        <v>105.831203</v>
      </c>
      <c r="F23" s="35">
        <v>0.41</v>
      </c>
      <c r="G23" s="18">
        <v>1768.534825</v>
      </c>
      <c r="H23" s="35">
        <v>1.76</v>
      </c>
      <c r="I23" s="18">
        <v>5.417656</v>
      </c>
      <c r="J23" s="35">
        <v>0.38</v>
      </c>
      <c r="K23" s="18">
        <v>3.0191439999999998</v>
      </c>
      <c r="L23" s="35">
        <v>1.78</v>
      </c>
      <c r="M23" s="18">
        <v>8.4367999999999999</v>
      </c>
      <c r="N23" s="35">
        <v>0.53</v>
      </c>
    </row>
    <row r="24" spans="2:14" x14ac:dyDescent="0.25">
      <c r="B24" s="64" t="s">
        <v>272</v>
      </c>
      <c r="C24" s="65"/>
      <c r="D24" s="65"/>
      <c r="E24" s="65"/>
      <c r="F24" s="65"/>
      <c r="G24" s="65"/>
      <c r="H24" s="65"/>
      <c r="I24" s="65"/>
      <c r="J24" s="65"/>
      <c r="K24" s="65"/>
      <c r="L24" s="65"/>
      <c r="M24" s="65"/>
      <c r="N24" s="65"/>
    </row>
    <row r="25" spans="2:14" x14ac:dyDescent="0.25">
      <c r="B25" s="17" t="s">
        <v>273</v>
      </c>
      <c r="C25" s="18">
        <v>319392.49566396902</v>
      </c>
      <c r="D25" s="35">
        <v>79.47</v>
      </c>
      <c r="E25" s="18">
        <v>18108.969080999999</v>
      </c>
      <c r="F25" s="35">
        <v>70.069999999999993</v>
      </c>
      <c r="G25" s="18">
        <v>82868.272943999997</v>
      </c>
      <c r="H25" s="35">
        <v>82.55</v>
      </c>
      <c r="I25" s="18">
        <v>997.60402199999999</v>
      </c>
      <c r="J25" s="35">
        <v>70.14</v>
      </c>
      <c r="K25" s="18">
        <v>140.12140299999999</v>
      </c>
      <c r="L25" s="35">
        <v>82.57</v>
      </c>
      <c r="M25" s="18">
        <v>1137.7254270000001</v>
      </c>
      <c r="N25" s="35">
        <v>71.47</v>
      </c>
    </row>
    <row r="26" spans="2:14" ht="15.6" x14ac:dyDescent="0.25">
      <c r="B26" s="17" t="s">
        <v>274</v>
      </c>
      <c r="C26" s="18">
        <v>238440.731983751</v>
      </c>
      <c r="D26" s="35">
        <v>59.33</v>
      </c>
      <c r="E26" s="18">
        <v>10409.962122000001</v>
      </c>
      <c r="F26" s="35">
        <v>40.28</v>
      </c>
      <c r="G26" s="18">
        <v>39016.333206000003</v>
      </c>
      <c r="H26" s="35">
        <v>38.869999999999997</v>
      </c>
      <c r="I26" s="18">
        <v>584.26798399999996</v>
      </c>
      <c r="J26" s="35">
        <v>41.08</v>
      </c>
      <c r="K26" s="18">
        <v>63.009411</v>
      </c>
      <c r="L26" s="35">
        <v>37.130000000000003</v>
      </c>
      <c r="M26" s="18">
        <v>647.27739599999995</v>
      </c>
      <c r="N26" s="35">
        <v>40.659999999999997</v>
      </c>
    </row>
    <row r="27" spans="2:14" x14ac:dyDescent="0.25">
      <c r="B27" s="17" t="s">
        <v>275</v>
      </c>
      <c r="C27" s="18">
        <v>80951.763680217598</v>
      </c>
      <c r="D27" s="35">
        <v>20.14</v>
      </c>
      <c r="E27" s="18">
        <v>7699.0069590000003</v>
      </c>
      <c r="F27" s="35">
        <v>29.79</v>
      </c>
      <c r="G27" s="18">
        <v>43851.939738000001</v>
      </c>
      <c r="H27" s="35">
        <v>43.68</v>
      </c>
      <c r="I27" s="18">
        <v>413.33603799999997</v>
      </c>
      <c r="J27" s="35">
        <v>29.06</v>
      </c>
      <c r="K27" s="18">
        <v>77.111992000000001</v>
      </c>
      <c r="L27" s="35">
        <v>45.44</v>
      </c>
      <c r="M27" s="18">
        <v>490.44803100000001</v>
      </c>
      <c r="N27" s="35">
        <v>30.81</v>
      </c>
    </row>
    <row r="28" spans="2:14" x14ac:dyDescent="0.25">
      <c r="B28" s="17" t="s">
        <v>276</v>
      </c>
      <c r="C28" s="18">
        <v>82510.170464354</v>
      </c>
      <c r="D28" s="35">
        <v>20.53</v>
      </c>
      <c r="E28" s="18">
        <v>7734.5208780000003</v>
      </c>
      <c r="F28" s="35">
        <v>29.92</v>
      </c>
      <c r="G28" s="18">
        <v>17516.441002</v>
      </c>
      <c r="H28" s="35">
        <v>17.45</v>
      </c>
      <c r="I28" s="18">
        <v>424.59238199999999</v>
      </c>
      <c r="J28" s="35">
        <v>29.85</v>
      </c>
      <c r="K28" s="18">
        <v>29.596435</v>
      </c>
      <c r="L28" s="35">
        <v>17.43</v>
      </c>
      <c r="M28" s="18">
        <v>454.18881800000003</v>
      </c>
      <c r="N28" s="35">
        <v>28.53</v>
      </c>
    </row>
    <row r="29" spans="2:14" ht="15.6" x14ac:dyDescent="0.25">
      <c r="B29" s="17" t="s">
        <v>274</v>
      </c>
      <c r="C29" s="18">
        <v>20278.134322499998</v>
      </c>
      <c r="D29" s="35">
        <v>5.05</v>
      </c>
      <c r="E29" s="18">
        <v>1182.2190519999999</v>
      </c>
      <c r="F29" s="35">
        <v>4.57</v>
      </c>
      <c r="G29" s="18">
        <v>2121.445072</v>
      </c>
      <c r="H29" s="35">
        <v>2.11</v>
      </c>
      <c r="I29" s="18">
        <v>52.933047000000002</v>
      </c>
      <c r="J29" s="35">
        <v>3.72</v>
      </c>
      <c r="K29" s="18">
        <v>3.5550389999999998</v>
      </c>
      <c r="L29" s="35">
        <v>2.09</v>
      </c>
      <c r="M29" s="18">
        <v>56.488086000000003</v>
      </c>
      <c r="N29" s="35">
        <v>3.55</v>
      </c>
    </row>
    <row r="30" spans="2:14" x14ac:dyDescent="0.25">
      <c r="B30" s="17" t="s">
        <v>275</v>
      </c>
      <c r="C30" s="18">
        <v>62232.036141853998</v>
      </c>
      <c r="D30" s="35">
        <v>15.48</v>
      </c>
      <c r="E30" s="18">
        <v>6552.3018259999999</v>
      </c>
      <c r="F30" s="35">
        <v>25.35</v>
      </c>
      <c r="G30" s="18">
        <v>15394.995929999999</v>
      </c>
      <c r="H30" s="35">
        <v>15.34</v>
      </c>
      <c r="I30" s="18">
        <v>371.659335</v>
      </c>
      <c r="J30" s="35">
        <v>26.13</v>
      </c>
      <c r="K30" s="18">
        <v>26.041395999999999</v>
      </c>
      <c r="L30" s="35">
        <v>15.34</v>
      </c>
      <c r="M30" s="18">
        <v>397.70073200000002</v>
      </c>
      <c r="N30" s="35">
        <v>24.98</v>
      </c>
    </row>
    <row r="31" spans="2:14" x14ac:dyDescent="0.25">
      <c r="B31" s="64" t="s">
        <v>277</v>
      </c>
      <c r="C31" s="65"/>
      <c r="D31" s="65"/>
      <c r="E31" s="65"/>
      <c r="F31" s="65"/>
      <c r="G31" s="65"/>
      <c r="H31" s="65"/>
      <c r="I31" s="65"/>
      <c r="J31" s="65"/>
      <c r="K31" s="65"/>
      <c r="L31" s="65"/>
      <c r="M31" s="65"/>
      <c r="N31" s="65"/>
    </row>
    <row r="32" spans="2:14" ht="15.6" x14ac:dyDescent="0.25">
      <c r="B32" s="17" t="s">
        <v>2372</v>
      </c>
      <c r="C32" s="18">
        <v>207665.19962509701</v>
      </c>
      <c r="D32" s="35">
        <v>51.67</v>
      </c>
      <c r="E32" s="18">
        <v>9342.0472289999998</v>
      </c>
      <c r="F32" s="35">
        <v>36.15</v>
      </c>
      <c r="G32" s="18">
        <v>16386.354532000001</v>
      </c>
      <c r="H32" s="35">
        <v>16.32</v>
      </c>
      <c r="I32" s="18">
        <v>514.21442400000001</v>
      </c>
      <c r="J32" s="35">
        <v>36.159999999999997</v>
      </c>
      <c r="K32" s="18">
        <v>26.272867000000002</v>
      </c>
      <c r="L32" s="35">
        <v>15.48</v>
      </c>
      <c r="M32" s="18">
        <v>540.48729100000003</v>
      </c>
      <c r="N32" s="35">
        <v>33.950000000000003</v>
      </c>
    </row>
    <row r="33" spans="2:14" ht="15.6" x14ac:dyDescent="0.25">
      <c r="B33" s="17" t="s">
        <v>278</v>
      </c>
      <c r="C33" s="18">
        <v>22560.9570070523</v>
      </c>
      <c r="D33" s="35">
        <v>5.61</v>
      </c>
      <c r="E33" s="18">
        <v>1897.721086</v>
      </c>
      <c r="F33" s="35">
        <v>7.34</v>
      </c>
      <c r="G33" s="18">
        <v>5742.149152</v>
      </c>
      <c r="H33" s="35">
        <v>5.72</v>
      </c>
      <c r="I33" s="18">
        <v>99.835801000000004</v>
      </c>
      <c r="J33" s="35">
        <v>7.02</v>
      </c>
      <c r="K33" s="18">
        <v>10.168996999999999</v>
      </c>
      <c r="L33" s="35">
        <v>5.99</v>
      </c>
      <c r="M33" s="18">
        <v>110.004797</v>
      </c>
      <c r="N33" s="35">
        <v>6.91</v>
      </c>
    </row>
    <row r="34" spans="2:14" x14ac:dyDescent="0.25">
      <c r="B34" s="17" t="s">
        <v>279</v>
      </c>
      <c r="C34" s="18">
        <v>10497.0180793242</v>
      </c>
      <c r="D34" s="35">
        <v>2.61</v>
      </c>
      <c r="E34" s="18">
        <v>861.17015700000002</v>
      </c>
      <c r="F34" s="35">
        <v>3.33</v>
      </c>
      <c r="G34" s="18">
        <v>3299.5274920000002</v>
      </c>
      <c r="H34" s="35">
        <v>3.29</v>
      </c>
      <c r="I34" s="18">
        <v>44.494914000000001</v>
      </c>
      <c r="J34" s="35">
        <v>3.13</v>
      </c>
      <c r="K34" s="18">
        <v>5.6509809999999998</v>
      </c>
      <c r="L34" s="35">
        <v>3.33</v>
      </c>
      <c r="M34" s="18">
        <v>50.145893999999998</v>
      </c>
      <c r="N34" s="35">
        <v>3.15</v>
      </c>
    </row>
    <row r="35" spans="2:14" x14ac:dyDescent="0.25">
      <c r="B35" s="17" t="s">
        <v>280</v>
      </c>
      <c r="C35" s="18">
        <v>12063.938927728001</v>
      </c>
      <c r="D35" s="35">
        <v>3</v>
      </c>
      <c r="E35" s="18">
        <v>1036.550929</v>
      </c>
      <c r="F35" s="35">
        <v>4.01</v>
      </c>
      <c r="G35" s="18">
        <v>2442.6216599999998</v>
      </c>
      <c r="H35" s="35">
        <v>2.4300000000000002</v>
      </c>
      <c r="I35" s="18">
        <v>55.340887000000002</v>
      </c>
      <c r="J35" s="35">
        <v>3.89</v>
      </c>
      <c r="K35" s="18">
        <v>4.5180160000000003</v>
      </c>
      <c r="L35" s="35">
        <v>2.66</v>
      </c>
      <c r="M35" s="18">
        <v>59.858902999999998</v>
      </c>
      <c r="N35" s="35">
        <v>3.76</v>
      </c>
    </row>
    <row r="36" spans="2:14" x14ac:dyDescent="0.25">
      <c r="B36" s="17" t="s">
        <v>202</v>
      </c>
      <c r="C36" s="18">
        <v>77768.4484144663</v>
      </c>
      <c r="D36" s="35">
        <v>19.350000000000001</v>
      </c>
      <c r="E36" s="18">
        <v>8676.5621260000007</v>
      </c>
      <c r="F36" s="35">
        <v>33.58</v>
      </c>
      <c r="G36" s="18">
        <v>19727.305743000001</v>
      </c>
      <c r="H36" s="35">
        <v>19.649999999999999</v>
      </c>
      <c r="I36" s="18">
        <v>497.98071399999998</v>
      </c>
      <c r="J36" s="35">
        <v>35.01</v>
      </c>
      <c r="K36" s="18">
        <v>32.829402000000002</v>
      </c>
      <c r="L36" s="35">
        <v>19.350000000000001</v>
      </c>
      <c r="M36" s="18">
        <v>530.81011599999999</v>
      </c>
      <c r="N36" s="35">
        <v>33.340000000000003</v>
      </c>
    </row>
    <row r="37" spans="2:14" x14ac:dyDescent="0.25">
      <c r="B37" s="17" t="s">
        <v>279</v>
      </c>
      <c r="C37" s="18">
        <v>28558.908019427901</v>
      </c>
      <c r="D37" s="35">
        <v>7.11</v>
      </c>
      <c r="E37" s="18">
        <v>3284.288176</v>
      </c>
      <c r="F37" s="35">
        <v>12.71</v>
      </c>
      <c r="G37" s="18">
        <v>7950.8811859999996</v>
      </c>
      <c r="H37" s="35">
        <v>7.92</v>
      </c>
      <c r="I37" s="18">
        <v>189.778077</v>
      </c>
      <c r="J37" s="35">
        <v>13.34</v>
      </c>
      <c r="K37" s="18">
        <v>13.521143</v>
      </c>
      <c r="L37" s="35">
        <v>7.97</v>
      </c>
      <c r="M37" s="18">
        <v>203.29921999999999</v>
      </c>
      <c r="N37" s="35">
        <v>12.77</v>
      </c>
    </row>
    <row r="38" spans="2:14" x14ac:dyDescent="0.25">
      <c r="B38" s="17" t="s">
        <v>280</v>
      </c>
      <c r="C38" s="18">
        <v>49209.540395038399</v>
      </c>
      <c r="D38" s="35">
        <v>12.24</v>
      </c>
      <c r="E38" s="18">
        <v>5392.2739499999998</v>
      </c>
      <c r="F38" s="35">
        <v>20.87</v>
      </c>
      <c r="G38" s="18">
        <v>11776.424557</v>
      </c>
      <c r="H38" s="35">
        <v>11.73</v>
      </c>
      <c r="I38" s="18">
        <v>308.20263699999998</v>
      </c>
      <c r="J38" s="35">
        <v>21.67</v>
      </c>
      <c r="K38" s="18">
        <v>19.308259</v>
      </c>
      <c r="L38" s="35">
        <v>11.38</v>
      </c>
      <c r="M38" s="18">
        <v>327.510896</v>
      </c>
      <c r="N38" s="35">
        <v>20.57</v>
      </c>
    </row>
    <row r="39" spans="2:14" x14ac:dyDescent="0.25">
      <c r="B39" s="17" t="s">
        <v>281</v>
      </c>
      <c r="C39" s="18">
        <v>93908.061081707594</v>
      </c>
      <c r="D39" s="35">
        <v>23.37</v>
      </c>
      <c r="E39" s="18">
        <v>5927.1595189999998</v>
      </c>
      <c r="F39" s="35">
        <v>22.93</v>
      </c>
      <c r="G39" s="18">
        <v>58528.904519999996</v>
      </c>
      <c r="H39" s="35">
        <v>58.3</v>
      </c>
      <c r="I39" s="18">
        <v>310.16546599999998</v>
      </c>
      <c r="J39" s="35">
        <v>21.81</v>
      </c>
      <c r="K39" s="18">
        <v>100.446573</v>
      </c>
      <c r="L39" s="35">
        <v>59.18</v>
      </c>
      <c r="M39" s="18">
        <v>410.61203999999998</v>
      </c>
      <c r="N39" s="35">
        <v>25.79</v>
      </c>
    </row>
    <row r="40" spans="2:14" ht="13.2" customHeight="1" x14ac:dyDescent="0.25">
      <c r="B40" s="64" t="s">
        <v>282</v>
      </c>
      <c r="C40" s="65"/>
      <c r="D40" s="65"/>
      <c r="E40" s="65"/>
      <c r="F40" s="65"/>
      <c r="G40" s="65"/>
      <c r="H40" s="65"/>
      <c r="I40" s="65"/>
      <c r="J40" s="65"/>
      <c r="K40" s="65"/>
      <c r="L40" s="65"/>
      <c r="M40" s="65"/>
      <c r="N40" s="65"/>
    </row>
    <row r="41" spans="2:14" x14ac:dyDescent="0.25">
      <c r="B41" s="23" t="s">
        <v>120</v>
      </c>
      <c r="C41" s="24">
        <v>401902.66612832301</v>
      </c>
      <c r="D41" s="36">
        <v>100</v>
      </c>
      <c r="E41" s="24">
        <v>25843.489958999999</v>
      </c>
      <c r="F41" s="36">
        <v>100</v>
      </c>
      <c r="G41" s="24">
        <v>100384.713946</v>
      </c>
      <c r="H41" s="36">
        <v>100</v>
      </c>
      <c r="I41" s="24">
        <v>1422.196404</v>
      </c>
      <c r="J41" s="36">
        <v>100</v>
      </c>
      <c r="K41" s="24">
        <v>169.717839</v>
      </c>
      <c r="L41" s="36">
        <v>100.01</v>
      </c>
      <c r="M41" s="24">
        <v>1591.9142440000001</v>
      </c>
      <c r="N41" s="36">
        <v>100.01</v>
      </c>
    </row>
    <row r="43" spans="2:14" x14ac:dyDescent="0.25">
      <c r="B43" s="61" t="s">
        <v>54</v>
      </c>
      <c r="C43" s="62"/>
      <c r="D43" s="62"/>
      <c r="E43" s="62"/>
      <c r="F43" s="62"/>
      <c r="G43" s="62"/>
      <c r="H43" s="62"/>
      <c r="I43" s="62"/>
      <c r="J43" s="62"/>
      <c r="K43" s="62"/>
      <c r="L43" s="62"/>
      <c r="M43" s="62"/>
      <c r="N43" s="62"/>
    </row>
    <row r="44" spans="2:14" ht="26.4" customHeight="1" x14ac:dyDescent="0.25">
      <c r="B44" s="61" t="s">
        <v>2331</v>
      </c>
      <c r="C44" s="62"/>
      <c r="D44" s="62"/>
      <c r="E44" s="62"/>
      <c r="F44" s="62"/>
      <c r="G44" s="62"/>
      <c r="H44" s="62"/>
      <c r="I44" s="62"/>
      <c r="J44" s="62"/>
      <c r="K44" s="62"/>
      <c r="L44" s="62"/>
      <c r="M44" s="62"/>
      <c r="N44" s="62"/>
    </row>
    <row r="45" spans="2:14" ht="26.4" customHeight="1" x14ac:dyDescent="0.25">
      <c r="B45" s="61" t="s">
        <v>2332</v>
      </c>
      <c r="C45" s="62"/>
      <c r="D45" s="62"/>
      <c r="E45" s="62"/>
      <c r="F45" s="62"/>
      <c r="G45" s="62"/>
      <c r="H45" s="62"/>
      <c r="I45" s="62"/>
      <c r="J45" s="62"/>
      <c r="K45" s="62"/>
      <c r="L45" s="62"/>
      <c r="M45" s="62"/>
      <c r="N45" s="62"/>
    </row>
    <row r="46" spans="2:14" x14ac:dyDescent="0.25">
      <c r="B46" s="61" t="s">
        <v>218</v>
      </c>
      <c r="C46" s="62"/>
      <c r="D46" s="62"/>
      <c r="E46" s="62"/>
      <c r="F46" s="62"/>
      <c r="G46" s="62"/>
      <c r="H46" s="62"/>
      <c r="I46" s="62"/>
      <c r="J46" s="62"/>
      <c r="K46" s="62"/>
      <c r="L46" s="62"/>
      <c r="M46" s="62"/>
      <c r="N46" s="62"/>
    </row>
    <row r="47" spans="2:14" x14ac:dyDescent="0.25">
      <c r="B47" s="61" t="s">
        <v>283</v>
      </c>
      <c r="C47" s="62"/>
      <c r="D47" s="62"/>
      <c r="E47" s="62"/>
      <c r="F47" s="62"/>
      <c r="G47" s="62"/>
      <c r="H47" s="62"/>
      <c r="I47" s="62"/>
      <c r="J47" s="62"/>
      <c r="K47" s="62"/>
      <c r="L47" s="62"/>
      <c r="M47" s="62"/>
      <c r="N47" s="62"/>
    </row>
    <row r="48" spans="2:14" x14ac:dyDescent="0.25">
      <c r="B48" s="61" t="s">
        <v>284</v>
      </c>
      <c r="C48" s="62"/>
      <c r="D48" s="62"/>
      <c r="E48" s="62"/>
      <c r="F48" s="62"/>
      <c r="G48" s="62"/>
      <c r="H48" s="62"/>
      <c r="I48" s="62"/>
      <c r="J48" s="62"/>
      <c r="K48" s="62"/>
      <c r="L48" s="62"/>
      <c r="M48" s="62"/>
      <c r="N48" s="62"/>
    </row>
  </sheetData>
  <mergeCells count="19">
    <mergeCell ref="K4:L4"/>
    <mergeCell ref="M4:N4"/>
    <mergeCell ref="B6:N6"/>
    <mergeCell ref="B12:N12"/>
    <mergeCell ref="B18:N18"/>
    <mergeCell ref="B4:B5"/>
    <mergeCell ref="C4:D4"/>
    <mergeCell ref="E4:F4"/>
    <mergeCell ref="G4:H4"/>
    <mergeCell ref="I4:J4"/>
    <mergeCell ref="B45:N45"/>
    <mergeCell ref="B46:N46"/>
    <mergeCell ref="B47:N47"/>
    <mergeCell ref="B48:N48"/>
    <mergeCell ref="B24:N24"/>
    <mergeCell ref="B31:N31"/>
    <mergeCell ref="B40:N40"/>
    <mergeCell ref="B43:N43"/>
    <mergeCell ref="B44:N44"/>
  </mergeCells>
  <pageMargins left="0.70866141732283472" right="0.70866141732283472" top="0.74803149606299213" bottom="0.74803149606299213" header="0.31496062992125984" footer="0.31496062992125984"/>
  <pageSetup paperSize="9" scale="7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05388"/>
    <pageSetUpPr fitToPage="1"/>
  </sheetPr>
  <dimension ref="B1:F25"/>
  <sheetViews>
    <sheetView showGridLines="0" workbookViewId="0">
      <selection activeCell="Q41" sqref="Q41"/>
    </sheetView>
  </sheetViews>
  <sheetFormatPr baseColWidth="10" defaultRowHeight="13.2" x14ac:dyDescent="0.25"/>
  <cols>
    <col min="1" max="1" width="2.5546875" customWidth="1"/>
    <col min="2" max="2" width="5.21875" customWidth="1"/>
    <col min="3" max="3" width="15.77734375" customWidth="1"/>
    <col min="4" max="5" width="13.88671875" customWidth="1"/>
  </cols>
  <sheetData>
    <row r="1" spans="2:5" ht="17.399999999999999" x14ac:dyDescent="0.3">
      <c r="B1" s="3" t="s">
        <v>29</v>
      </c>
    </row>
    <row r="4" spans="2:5" ht="26.4" x14ac:dyDescent="0.25">
      <c r="B4" s="15" t="s">
        <v>42</v>
      </c>
      <c r="C4" s="16" t="s">
        <v>2334</v>
      </c>
      <c r="D4" s="16" t="s">
        <v>2335</v>
      </c>
      <c r="E4" s="16" t="s">
        <v>2336</v>
      </c>
    </row>
    <row r="5" spans="2:5" x14ac:dyDescent="0.25">
      <c r="B5" s="17">
        <v>2001</v>
      </c>
      <c r="C5" s="18">
        <v>931.95150000000001</v>
      </c>
      <c r="D5" s="18">
        <v>110.9264</v>
      </c>
      <c r="E5" s="18">
        <v>1042.8778</v>
      </c>
    </row>
    <row r="6" spans="2:5" x14ac:dyDescent="0.25">
      <c r="B6" s="17">
        <v>2002</v>
      </c>
      <c r="C6" s="18">
        <v>886.80079999999998</v>
      </c>
      <c r="D6" s="18">
        <v>108.4967</v>
      </c>
      <c r="E6" s="18">
        <v>995.29750000000001</v>
      </c>
    </row>
    <row r="7" spans="2:5" x14ac:dyDescent="0.25">
      <c r="B7" s="17">
        <v>2003</v>
      </c>
      <c r="C7" s="18">
        <v>898.86829999999998</v>
      </c>
      <c r="D7" s="18">
        <v>115.4449</v>
      </c>
      <c r="E7" s="18">
        <v>1014.3132000000001</v>
      </c>
    </row>
    <row r="8" spans="2:5" x14ac:dyDescent="0.25">
      <c r="B8" s="17">
        <v>2004</v>
      </c>
      <c r="C8" s="18">
        <v>922.07219999999995</v>
      </c>
      <c r="D8" s="18">
        <v>116.4944</v>
      </c>
      <c r="E8" s="18">
        <v>1038.5666000000001</v>
      </c>
    </row>
    <row r="9" spans="2:5" x14ac:dyDescent="0.25">
      <c r="B9" s="17">
        <v>2005</v>
      </c>
      <c r="C9" s="18">
        <v>950.78</v>
      </c>
      <c r="D9" s="18">
        <v>125.9211</v>
      </c>
      <c r="E9" s="18">
        <v>1076.7011</v>
      </c>
    </row>
    <row r="10" spans="2:5" x14ac:dyDescent="0.25">
      <c r="B10" s="17">
        <v>2006</v>
      </c>
      <c r="C10" s="18">
        <v>987.72529999999995</v>
      </c>
      <c r="D10" s="18">
        <v>132.76439999999999</v>
      </c>
      <c r="E10" s="18">
        <v>1120.4897000000001</v>
      </c>
    </row>
    <row r="11" spans="2:5" x14ac:dyDescent="0.25">
      <c r="B11" s="17">
        <v>2007</v>
      </c>
      <c r="C11" s="18">
        <v>1034.519</v>
      </c>
      <c r="D11" s="18">
        <v>134.8852</v>
      </c>
      <c r="E11" s="18">
        <v>1169.4041</v>
      </c>
    </row>
    <row r="12" spans="2:5" x14ac:dyDescent="0.25">
      <c r="B12" s="17">
        <v>2008</v>
      </c>
      <c r="C12" s="18">
        <v>1086.8349000000001</v>
      </c>
      <c r="D12" s="18">
        <v>120.02889999999999</v>
      </c>
      <c r="E12" s="18">
        <v>1206.8638000000001</v>
      </c>
    </row>
    <row r="13" spans="2:5" x14ac:dyDescent="0.25">
      <c r="B13" s="17">
        <v>2009</v>
      </c>
      <c r="C13" s="18">
        <v>1077.6265000000001</v>
      </c>
      <c r="D13" s="18">
        <v>112.76439999999999</v>
      </c>
      <c r="E13" s="18">
        <v>1190.3909000000001</v>
      </c>
    </row>
    <row r="14" spans="2:5" x14ac:dyDescent="0.25">
      <c r="B14" s="17">
        <v>2010</v>
      </c>
      <c r="C14" s="18">
        <v>1114.1252999999999</v>
      </c>
      <c r="D14" s="18">
        <v>115.31699999999999</v>
      </c>
      <c r="E14" s="18">
        <v>1229.4422999999999</v>
      </c>
    </row>
    <row r="15" spans="2:5" x14ac:dyDescent="0.25">
      <c r="B15" s="17">
        <v>2011</v>
      </c>
      <c r="C15" s="18">
        <v>1156.6068</v>
      </c>
      <c r="D15" s="18">
        <v>120.774</v>
      </c>
      <c r="E15" s="18">
        <v>1277.3807999999999</v>
      </c>
    </row>
    <row r="16" spans="2:5" x14ac:dyDescent="0.25">
      <c r="B16" s="17">
        <v>2012</v>
      </c>
      <c r="C16" s="18">
        <v>1188.4815000000001</v>
      </c>
      <c r="D16" s="18">
        <v>128.9999</v>
      </c>
      <c r="E16" s="18">
        <v>1317.4813999999999</v>
      </c>
    </row>
    <row r="17" spans="2:6" x14ac:dyDescent="0.25">
      <c r="B17" s="17">
        <v>2013</v>
      </c>
      <c r="C17" s="18">
        <v>1220.7927999999999</v>
      </c>
      <c r="D17" s="18">
        <v>136.48419999999999</v>
      </c>
      <c r="E17" s="18">
        <v>1357.277</v>
      </c>
    </row>
    <row r="18" spans="2:6" x14ac:dyDescent="0.25">
      <c r="B18" s="17">
        <v>2014</v>
      </c>
      <c r="C18" s="18">
        <v>1204.1474000000001</v>
      </c>
      <c r="D18" s="18">
        <v>123.0806</v>
      </c>
      <c r="E18" s="18">
        <v>1327.2279000000001</v>
      </c>
    </row>
    <row r="19" spans="2:6" x14ac:dyDescent="0.25">
      <c r="B19" s="17">
        <v>2015</v>
      </c>
      <c r="C19" s="18">
        <v>1201.6058</v>
      </c>
      <c r="D19" s="18">
        <v>124.9847</v>
      </c>
      <c r="E19" s="18">
        <v>1326.5905</v>
      </c>
    </row>
    <row r="20" spans="2:6" x14ac:dyDescent="0.25">
      <c r="B20" s="17">
        <v>2016</v>
      </c>
      <c r="C20" s="18">
        <v>1247.204</v>
      </c>
      <c r="D20" s="18">
        <v>133.7457</v>
      </c>
      <c r="E20" s="18">
        <v>1380.9490000000001</v>
      </c>
    </row>
    <row r="21" spans="2:6" x14ac:dyDescent="0.25">
      <c r="B21" s="17">
        <v>2017</v>
      </c>
      <c r="C21" s="18">
        <v>1283.018</v>
      </c>
      <c r="D21" s="18">
        <v>142.9717</v>
      </c>
      <c r="E21" s="18">
        <v>1425.99</v>
      </c>
    </row>
    <row r="22" spans="2:6" x14ac:dyDescent="0.25">
      <c r="B22" s="17">
        <v>2018</v>
      </c>
      <c r="C22" s="18">
        <v>1324.0452</v>
      </c>
      <c r="D22" s="18">
        <v>142.53559999999999</v>
      </c>
      <c r="E22" s="18">
        <v>1466.5807</v>
      </c>
    </row>
    <row r="23" spans="2:6" x14ac:dyDescent="0.25">
      <c r="B23" s="17">
        <v>2019</v>
      </c>
      <c r="C23" s="18">
        <v>1367.5845380000001</v>
      </c>
      <c r="D23" s="18">
        <v>152.78458900000001</v>
      </c>
      <c r="E23" s="18">
        <v>1520.3691260000001</v>
      </c>
    </row>
    <row r="24" spans="2:6" x14ac:dyDescent="0.25">
      <c r="B24" s="17">
        <v>2020</v>
      </c>
      <c r="C24" s="18">
        <v>1376.721933</v>
      </c>
      <c r="D24" s="18">
        <v>159.08085700000001</v>
      </c>
      <c r="E24" s="18">
        <v>1535.80279</v>
      </c>
    </row>
    <row r="25" spans="2:6" x14ac:dyDescent="0.25">
      <c r="B25" s="19">
        <v>2021</v>
      </c>
      <c r="C25" s="20">
        <v>1422.1964049999999</v>
      </c>
      <c r="D25" s="20">
        <v>169.717839</v>
      </c>
      <c r="E25" s="20">
        <v>1591.9142440000001</v>
      </c>
      <c r="F25" s="54"/>
    </row>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05388"/>
    <pageSetUpPr fitToPage="1"/>
  </sheetPr>
  <dimension ref="B1:H28"/>
  <sheetViews>
    <sheetView showGridLines="0" workbookViewId="0">
      <selection activeCell="T39" sqref="T39"/>
    </sheetView>
  </sheetViews>
  <sheetFormatPr baseColWidth="10" defaultRowHeight="13.2" x14ac:dyDescent="0.25"/>
  <cols>
    <col min="1" max="1" width="2.5546875" customWidth="1"/>
    <col min="2" max="2" width="5.21875" customWidth="1"/>
    <col min="3" max="3" width="11.44140625" customWidth="1"/>
    <col min="4" max="6" width="10.21875" customWidth="1"/>
  </cols>
  <sheetData>
    <row r="1" spans="2:8" ht="17.399999999999999" x14ac:dyDescent="0.3">
      <c r="B1" s="3" t="s">
        <v>30</v>
      </c>
    </row>
    <row r="4" spans="2:8" x14ac:dyDescent="0.25">
      <c r="B4" s="66" t="s">
        <v>42</v>
      </c>
      <c r="C4" s="63" t="s">
        <v>43</v>
      </c>
      <c r="D4" s="63" t="s">
        <v>294</v>
      </c>
      <c r="E4" s="63" t="s">
        <v>294</v>
      </c>
      <c r="F4" s="63" t="s">
        <v>294</v>
      </c>
    </row>
    <row r="5" spans="2:8" ht="42" customHeight="1" x14ac:dyDescent="0.25">
      <c r="B5" s="66" t="s">
        <v>42</v>
      </c>
      <c r="C5" s="63" t="s">
        <v>43</v>
      </c>
      <c r="D5" s="16" t="s">
        <v>295</v>
      </c>
      <c r="E5" s="16" t="s">
        <v>296</v>
      </c>
      <c r="F5" s="16" t="s">
        <v>293</v>
      </c>
    </row>
    <row r="6" spans="2:8" x14ac:dyDescent="0.25">
      <c r="B6" s="17">
        <v>2001</v>
      </c>
      <c r="C6" s="18">
        <v>297032.06849999999</v>
      </c>
      <c r="D6" s="18">
        <v>17742.463</v>
      </c>
      <c r="E6" s="18">
        <v>75916.343500000003</v>
      </c>
      <c r="F6" s="18">
        <v>1042.8778</v>
      </c>
    </row>
    <row r="7" spans="2:8" x14ac:dyDescent="0.25">
      <c r="B7" s="17">
        <v>2002</v>
      </c>
      <c r="C7" s="18">
        <v>301610.5993</v>
      </c>
      <c r="D7" s="18">
        <v>18056.791099999999</v>
      </c>
      <c r="E7" s="18">
        <v>75854.290800000002</v>
      </c>
      <c r="F7" s="18">
        <v>995.29750000000001</v>
      </c>
    </row>
    <row r="8" spans="2:8" x14ac:dyDescent="0.25">
      <c r="B8" s="17">
        <v>2003</v>
      </c>
      <c r="C8" s="18">
        <v>306943.2194</v>
      </c>
      <c r="D8" s="18">
        <v>18259.095399999998</v>
      </c>
      <c r="E8" s="18">
        <v>79288.103099999993</v>
      </c>
      <c r="F8" s="18">
        <v>1014.3132000000001</v>
      </c>
    </row>
    <row r="9" spans="2:8" x14ac:dyDescent="0.25">
      <c r="B9" s="17">
        <v>2004</v>
      </c>
      <c r="C9" s="18">
        <v>311817.75540000002</v>
      </c>
      <c r="D9" s="18">
        <v>18641.375899999999</v>
      </c>
      <c r="E9" s="18">
        <v>79831.585699999996</v>
      </c>
      <c r="F9" s="18">
        <v>1038.5666000000001</v>
      </c>
    </row>
    <row r="10" spans="2:8" x14ac:dyDescent="0.25">
      <c r="B10" s="17">
        <v>2005</v>
      </c>
      <c r="C10" s="18">
        <v>316348.41470000002</v>
      </c>
      <c r="D10" s="18">
        <v>19033.5013</v>
      </c>
      <c r="E10" s="18">
        <v>84020.784299999999</v>
      </c>
      <c r="F10" s="18">
        <v>1076.7011</v>
      </c>
    </row>
    <row r="11" spans="2:8" x14ac:dyDescent="0.25">
      <c r="B11" s="17">
        <v>2006</v>
      </c>
      <c r="C11" s="18">
        <v>320784.19150000002</v>
      </c>
      <c r="D11" s="18">
        <v>19525.762500000001</v>
      </c>
      <c r="E11" s="18">
        <v>87390.015100000004</v>
      </c>
      <c r="F11" s="18">
        <v>1120.4897000000001</v>
      </c>
    </row>
    <row r="12" spans="2:8" x14ac:dyDescent="0.25">
      <c r="B12" s="17">
        <v>2007</v>
      </c>
      <c r="C12" s="18">
        <v>325545.75589999999</v>
      </c>
      <c r="D12" s="18">
        <v>20451.5412</v>
      </c>
      <c r="E12" s="18">
        <v>88709.784299999999</v>
      </c>
      <c r="F12" s="18">
        <v>1169.4041</v>
      </c>
    </row>
    <row r="13" spans="2:8" x14ac:dyDescent="0.25">
      <c r="B13" s="17">
        <v>2008</v>
      </c>
      <c r="C13" s="18">
        <v>330149.53389999998</v>
      </c>
      <c r="D13" s="18">
        <v>21182.375</v>
      </c>
      <c r="E13" s="18">
        <v>82297.141900000002</v>
      </c>
      <c r="F13" s="18">
        <v>1206.8638000000001</v>
      </c>
    </row>
    <row r="14" spans="2:8" x14ac:dyDescent="0.25">
      <c r="B14" s="17">
        <v>2009</v>
      </c>
      <c r="C14" s="18">
        <v>336011.33480000001</v>
      </c>
      <c r="D14" s="18">
        <v>21737.995299999999</v>
      </c>
      <c r="E14" s="18">
        <v>87697.787100000001</v>
      </c>
      <c r="F14" s="18">
        <v>1190.3909000000001</v>
      </c>
    </row>
    <row r="15" spans="2:8" x14ac:dyDescent="0.25">
      <c r="B15" s="17">
        <v>2010</v>
      </c>
      <c r="C15" s="18">
        <v>342015.09570000001</v>
      </c>
      <c r="D15" s="18">
        <v>22342.687900000001</v>
      </c>
      <c r="E15" s="18">
        <v>89192.844800000006</v>
      </c>
      <c r="F15" s="18">
        <v>1229.4422999999999</v>
      </c>
      <c r="G15" s="54"/>
    </row>
    <row r="16" spans="2:8" x14ac:dyDescent="0.25">
      <c r="B16" s="17">
        <v>2011</v>
      </c>
      <c r="C16" s="18">
        <v>347401.98609999998</v>
      </c>
      <c r="D16" s="18">
        <v>23035.731599999999</v>
      </c>
      <c r="E16" s="18">
        <v>92215.640700000004</v>
      </c>
      <c r="F16" s="18">
        <v>1277.3807999999999</v>
      </c>
      <c r="G16" s="54"/>
      <c r="H16" s="54"/>
    </row>
    <row r="17" spans="2:7" x14ac:dyDescent="0.25">
      <c r="B17" s="17">
        <v>2012</v>
      </c>
      <c r="C17" s="18">
        <v>353200.69540000003</v>
      </c>
      <c r="D17" s="18">
        <v>23571.819</v>
      </c>
      <c r="E17" s="18">
        <v>98152.675499999998</v>
      </c>
      <c r="F17" s="18">
        <v>1317.4813999999999</v>
      </c>
      <c r="G17" s="54"/>
    </row>
    <row r="18" spans="2:7" x14ac:dyDescent="0.25">
      <c r="B18" s="17">
        <v>2013</v>
      </c>
      <c r="C18" s="18">
        <v>358593.07770000002</v>
      </c>
      <c r="D18" s="18">
        <v>24051.897499999999</v>
      </c>
      <c r="E18" s="18">
        <v>102530.101</v>
      </c>
      <c r="F18" s="18">
        <v>1357.277</v>
      </c>
      <c r="G18" s="54"/>
    </row>
    <row r="19" spans="2:7" x14ac:dyDescent="0.25">
      <c r="B19" s="17">
        <v>2014</v>
      </c>
      <c r="C19" s="18">
        <v>363922.78649999999</v>
      </c>
      <c r="D19" s="18">
        <v>24393.565699999999</v>
      </c>
      <c r="E19" s="18">
        <v>103987.321</v>
      </c>
      <c r="F19" s="18">
        <v>1327.2279000000001</v>
      </c>
      <c r="G19" s="54"/>
    </row>
    <row r="20" spans="2:7" x14ac:dyDescent="0.25">
      <c r="B20" s="17">
        <v>2015</v>
      </c>
      <c r="C20" s="18">
        <v>370062.12800000003</v>
      </c>
      <c r="D20" s="18">
        <v>24876.161800000002</v>
      </c>
      <c r="E20" s="18">
        <v>105753.85920000001</v>
      </c>
      <c r="F20" s="18">
        <v>1326.5905</v>
      </c>
      <c r="G20" s="54"/>
    </row>
    <row r="21" spans="2:7" x14ac:dyDescent="0.25">
      <c r="B21" s="17">
        <v>2016</v>
      </c>
      <c r="C21" s="18">
        <v>375110.7</v>
      </c>
      <c r="D21" s="18">
        <v>25409.77</v>
      </c>
      <c r="E21" s="18">
        <v>110883.14</v>
      </c>
      <c r="F21" s="18">
        <v>1380.9490000000001</v>
      </c>
      <c r="G21" s="54"/>
    </row>
    <row r="22" spans="2:7" x14ac:dyDescent="0.25">
      <c r="B22" s="17">
        <v>2017</v>
      </c>
      <c r="C22" s="18">
        <v>380066.2</v>
      </c>
      <c r="D22" s="18">
        <v>26078.3079</v>
      </c>
      <c r="E22" s="18">
        <v>116526.4969</v>
      </c>
      <c r="F22" s="18">
        <v>1425.99</v>
      </c>
      <c r="G22" s="54"/>
    </row>
    <row r="23" spans="2:7" x14ac:dyDescent="0.25">
      <c r="B23" s="17">
        <v>2018</v>
      </c>
      <c r="C23" s="18">
        <v>384457.19170000002</v>
      </c>
      <c r="D23" s="18">
        <v>26781.414499999999</v>
      </c>
      <c r="E23" s="18">
        <v>117235.0787</v>
      </c>
      <c r="F23" s="18">
        <v>1466.5807</v>
      </c>
      <c r="G23" s="54"/>
    </row>
    <row r="24" spans="2:7" x14ac:dyDescent="0.25">
      <c r="B24" s="17">
        <v>2019</v>
      </c>
      <c r="C24" s="18">
        <v>389311.26160000003</v>
      </c>
      <c r="D24" s="18">
        <v>27675.361499999999</v>
      </c>
      <c r="E24" s="18">
        <v>121668.3591</v>
      </c>
      <c r="F24" s="18">
        <v>1520.2739999999999</v>
      </c>
      <c r="G24" s="54"/>
    </row>
    <row r="25" spans="2:7" x14ac:dyDescent="0.25">
      <c r="B25" s="17">
        <v>2020</v>
      </c>
      <c r="C25" s="18">
        <v>393943.50951071602</v>
      </c>
      <c r="D25" s="18">
        <v>27243.511586000001</v>
      </c>
      <c r="E25" s="18">
        <v>128369.05504599999</v>
      </c>
      <c r="F25" s="18">
        <v>1535.80279</v>
      </c>
      <c r="G25" s="54"/>
    </row>
    <row r="26" spans="2:7" x14ac:dyDescent="0.25">
      <c r="B26" s="19">
        <v>2021</v>
      </c>
      <c r="C26" s="20">
        <v>401902.66612832301</v>
      </c>
      <c r="D26" s="20">
        <v>28012.902231</v>
      </c>
      <c r="E26" s="20">
        <v>135218.96673700001</v>
      </c>
      <c r="F26" s="20">
        <v>1591.9142440000001</v>
      </c>
      <c r="G26" s="54"/>
    </row>
    <row r="28" spans="2:7" ht="41.7" customHeight="1" x14ac:dyDescent="0.25">
      <c r="B28" s="61" t="s">
        <v>2337</v>
      </c>
      <c r="C28" s="62"/>
      <c r="D28" s="62"/>
      <c r="E28" s="62"/>
      <c r="F28" s="62"/>
    </row>
  </sheetData>
  <mergeCells count="4">
    <mergeCell ref="B4:B5"/>
    <mergeCell ref="C4:C5"/>
    <mergeCell ref="D4:F4"/>
    <mergeCell ref="B28:F28"/>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82A9"/>
    <pageSetUpPr fitToPage="1"/>
  </sheetPr>
  <dimension ref="B1:E82"/>
  <sheetViews>
    <sheetView showGridLines="0" workbookViewId="0">
      <selection activeCell="B82" sqref="B82:E82"/>
    </sheetView>
  </sheetViews>
  <sheetFormatPr baseColWidth="10" defaultRowHeight="13.2" x14ac:dyDescent="0.25"/>
  <cols>
    <col min="1" max="1" width="2.5546875" customWidth="1"/>
    <col min="2" max="2" width="13.6640625" customWidth="1"/>
    <col min="3" max="3" width="58.109375" customWidth="1"/>
    <col min="4" max="4" width="12.6640625" customWidth="1"/>
    <col min="5" max="5" width="13.6640625" customWidth="1"/>
  </cols>
  <sheetData>
    <row r="1" spans="2:5" ht="17.399999999999999" x14ac:dyDescent="0.3">
      <c r="B1" s="3" t="s">
        <v>32</v>
      </c>
    </row>
    <row r="4" spans="2:5" ht="28.05" customHeight="1" x14ac:dyDescent="0.25">
      <c r="B4" s="15" t="s">
        <v>297</v>
      </c>
      <c r="C4" s="16" t="s">
        <v>298</v>
      </c>
      <c r="D4" s="16" t="s">
        <v>299</v>
      </c>
      <c r="E4" s="16" t="s">
        <v>300</v>
      </c>
    </row>
    <row r="5" spans="2:5" x14ac:dyDescent="0.25">
      <c r="B5" s="64" t="s">
        <v>301</v>
      </c>
      <c r="C5" s="69"/>
      <c r="D5" s="65"/>
      <c r="E5" s="65"/>
    </row>
    <row r="6" spans="2:5" x14ac:dyDescent="0.25">
      <c r="B6" s="17">
        <v>10</v>
      </c>
      <c r="C6" s="27" t="s">
        <v>315</v>
      </c>
      <c r="D6" s="18">
        <v>265154.167343106</v>
      </c>
      <c r="E6" s="18">
        <v>19652626.171193901</v>
      </c>
    </row>
    <row r="7" spans="2:5" x14ac:dyDescent="0.25">
      <c r="B7" s="17">
        <v>20</v>
      </c>
      <c r="C7" s="27" t="s">
        <v>316</v>
      </c>
      <c r="D7" s="18">
        <v>72342.143049595805</v>
      </c>
      <c r="E7" s="18">
        <v>3557914.9060495198</v>
      </c>
    </row>
    <row r="8" spans="2:5" x14ac:dyDescent="0.25">
      <c r="B8" s="17">
        <v>30</v>
      </c>
      <c r="C8" s="27" t="s">
        <v>317</v>
      </c>
      <c r="D8" s="18">
        <v>51545.551599055099</v>
      </c>
      <c r="E8" s="18">
        <v>344037.04719203297</v>
      </c>
    </row>
    <row r="9" spans="2:5" x14ac:dyDescent="0.25">
      <c r="B9" s="17">
        <v>40</v>
      </c>
      <c r="C9" s="27" t="s">
        <v>318</v>
      </c>
      <c r="D9" s="18">
        <v>24497.474987143501</v>
      </c>
      <c r="E9" s="18">
        <v>197878.677858496</v>
      </c>
    </row>
    <row r="10" spans="2:5" x14ac:dyDescent="0.25">
      <c r="B10" s="17" t="s">
        <v>302</v>
      </c>
      <c r="C10" s="27" t="s">
        <v>319</v>
      </c>
      <c r="D10" s="18">
        <v>10084.275144869</v>
      </c>
      <c r="E10" s="18">
        <v>83490.002281331399</v>
      </c>
    </row>
    <row r="11" spans="2:5" x14ac:dyDescent="0.25">
      <c r="B11" s="17" t="s">
        <v>303</v>
      </c>
      <c r="C11" s="27" t="s">
        <v>320</v>
      </c>
      <c r="D11" s="18">
        <v>19596.385573091298</v>
      </c>
      <c r="E11" s="18">
        <v>1022088.28214833</v>
      </c>
    </row>
    <row r="12" spans="2:5" x14ac:dyDescent="0.25">
      <c r="B12" s="17" t="s">
        <v>304</v>
      </c>
      <c r="C12" s="27" t="s">
        <v>321</v>
      </c>
      <c r="D12" s="18">
        <v>5842.1309964561397</v>
      </c>
      <c r="E12" s="18">
        <v>175515.978332083</v>
      </c>
    </row>
    <row r="13" spans="2:5" x14ac:dyDescent="0.25">
      <c r="B13" s="17" t="s">
        <v>305</v>
      </c>
      <c r="C13" s="27" t="s">
        <v>322</v>
      </c>
      <c r="D13" s="18">
        <v>111922.78509025701</v>
      </c>
      <c r="E13" s="18">
        <v>2577516.62953312</v>
      </c>
    </row>
    <row r="14" spans="2:5" x14ac:dyDescent="0.25">
      <c r="B14" s="17" t="s">
        <v>306</v>
      </c>
      <c r="C14" s="27" t="s">
        <v>323</v>
      </c>
      <c r="D14" s="18">
        <v>38953.9127791145</v>
      </c>
      <c r="E14" s="18">
        <v>769473.50418796903</v>
      </c>
    </row>
    <row r="15" spans="2:5" x14ac:dyDescent="0.25">
      <c r="B15" s="17" t="s">
        <v>307</v>
      </c>
      <c r="C15" s="27" t="s">
        <v>324</v>
      </c>
      <c r="D15" s="18">
        <v>68100.943772658502</v>
      </c>
      <c r="E15" s="18">
        <v>1936066.37598182</v>
      </c>
    </row>
    <row r="16" spans="2:5" x14ac:dyDescent="0.25">
      <c r="B16" s="17" t="s">
        <v>308</v>
      </c>
      <c r="C16" s="27" t="s">
        <v>325</v>
      </c>
      <c r="D16" s="18">
        <v>11233.0492334336</v>
      </c>
      <c r="E16" s="18">
        <v>164711.03444165</v>
      </c>
    </row>
    <row r="17" spans="2:5" x14ac:dyDescent="0.25">
      <c r="B17" s="17" t="s">
        <v>309</v>
      </c>
      <c r="C17" s="27" t="s">
        <v>326</v>
      </c>
      <c r="D17" s="18">
        <v>18511.8492965841</v>
      </c>
      <c r="E17" s="18">
        <v>206437.190965641</v>
      </c>
    </row>
    <row r="18" spans="2:5" x14ac:dyDescent="0.25">
      <c r="B18" s="17" t="s">
        <v>310</v>
      </c>
      <c r="C18" s="27" t="s">
        <v>327</v>
      </c>
      <c r="D18" s="18">
        <v>3491.0497888591299</v>
      </c>
      <c r="E18" s="18">
        <v>25100.240322534901</v>
      </c>
    </row>
    <row r="19" spans="2:5" x14ac:dyDescent="0.25">
      <c r="B19" s="17" t="s">
        <v>311</v>
      </c>
      <c r="C19" s="27" t="s">
        <v>328</v>
      </c>
      <c r="D19" s="18">
        <v>27719.755416288001</v>
      </c>
      <c r="E19" s="18">
        <v>523527.01383275102</v>
      </c>
    </row>
    <row r="20" spans="2:5" x14ac:dyDescent="0.25">
      <c r="B20" s="17" t="s">
        <v>312</v>
      </c>
      <c r="C20" s="27" t="s">
        <v>329</v>
      </c>
      <c r="D20" s="18">
        <v>7001.8598446360902</v>
      </c>
      <c r="E20" s="18">
        <v>115657.48972364501</v>
      </c>
    </row>
    <row r="21" spans="2:5" x14ac:dyDescent="0.25">
      <c r="B21" s="17">
        <v>240</v>
      </c>
      <c r="C21" s="27" t="s">
        <v>330</v>
      </c>
      <c r="D21" s="18">
        <v>282693.98873084103</v>
      </c>
      <c r="E21" s="18">
        <v>1063761.4406870599</v>
      </c>
    </row>
    <row r="22" spans="2:5" x14ac:dyDescent="0.25">
      <c r="B22" s="17">
        <v>251</v>
      </c>
      <c r="C22" s="27" t="s">
        <v>331</v>
      </c>
      <c r="D22" s="18">
        <v>5347.3553403446303</v>
      </c>
      <c r="E22" s="18">
        <v>99634.455722490398</v>
      </c>
    </row>
    <row r="23" spans="2:5" x14ac:dyDescent="0.25">
      <c r="B23" s="17">
        <v>252</v>
      </c>
      <c r="C23" s="27" t="s">
        <v>332</v>
      </c>
      <c r="D23" s="18">
        <v>8805.3466007512397</v>
      </c>
      <c r="E23" s="18">
        <v>138126.902259967</v>
      </c>
    </row>
    <row r="24" spans="2:5" x14ac:dyDescent="0.25">
      <c r="B24" s="17">
        <v>253</v>
      </c>
      <c r="C24" s="27" t="s">
        <v>333</v>
      </c>
      <c r="D24" s="18">
        <v>4087.3659302373198</v>
      </c>
      <c r="E24" s="18">
        <v>8457.5408632465405</v>
      </c>
    </row>
    <row r="25" spans="2:5" x14ac:dyDescent="0.25">
      <c r="B25" s="17">
        <v>254</v>
      </c>
      <c r="C25" s="27" t="s">
        <v>334</v>
      </c>
      <c r="D25" s="18">
        <v>15.306536555468099</v>
      </c>
      <c r="E25" s="18">
        <v>994.51005070337703</v>
      </c>
    </row>
    <row r="26" spans="2:5" x14ac:dyDescent="0.25">
      <c r="B26" s="17">
        <v>255</v>
      </c>
      <c r="C26" s="27" t="s">
        <v>335</v>
      </c>
      <c r="D26" s="18">
        <v>7830.0130927533601</v>
      </c>
      <c r="E26" s="18">
        <v>79077.335109487307</v>
      </c>
    </row>
    <row r="27" spans="2:5" x14ac:dyDescent="0.25">
      <c r="B27" s="17">
        <v>260</v>
      </c>
      <c r="C27" s="27" t="s">
        <v>336</v>
      </c>
      <c r="D27" s="18">
        <v>11047.076293505799</v>
      </c>
      <c r="E27" s="18">
        <v>44204.444702162997</v>
      </c>
    </row>
    <row r="28" spans="2:5" x14ac:dyDescent="0.25">
      <c r="B28" s="17">
        <v>265</v>
      </c>
      <c r="C28" s="27" t="s">
        <v>337</v>
      </c>
      <c r="D28" s="18">
        <v>754.66757139521496</v>
      </c>
      <c r="E28" s="18">
        <v>2825.5058007603702</v>
      </c>
    </row>
    <row r="29" spans="2:5" x14ac:dyDescent="0.25">
      <c r="B29" s="17" t="s">
        <v>313</v>
      </c>
      <c r="C29" s="27" t="s">
        <v>338</v>
      </c>
      <c r="D29" s="18">
        <v>171458.76703414199</v>
      </c>
      <c r="E29" s="18">
        <v>2163661.7142216102</v>
      </c>
    </row>
    <row r="30" spans="2:5" ht="15.6" x14ac:dyDescent="0.25">
      <c r="B30" s="25" t="s">
        <v>314</v>
      </c>
      <c r="C30" s="28" t="s">
        <v>339</v>
      </c>
      <c r="D30" s="26">
        <v>396757.46571173402</v>
      </c>
      <c r="E30" s="26">
        <v>35061878.7274478</v>
      </c>
    </row>
    <row r="31" spans="2:5" x14ac:dyDescent="0.25">
      <c r="B31" s="64" t="s">
        <v>150</v>
      </c>
      <c r="C31" s="69"/>
      <c r="D31" s="65"/>
      <c r="E31" s="65"/>
    </row>
    <row r="32" spans="2:5" x14ac:dyDescent="0.25">
      <c r="B32" s="17" t="s">
        <v>340</v>
      </c>
      <c r="C32" s="27" t="s">
        <v>343</v>
      </c>
      <c r="D32" s="18">
        <v>209244.80503381</v>
      </c>
      <c r="E32" s="18">
        <v>634633.41561894096</v>
      </c>
    </row>
    <row r="33" spans="2:5" x14ac:dyDescent="0.25">
      <c r="B33" s="17" t="s">
        <v>341</v>
      </c>
      <c r="C33" s="27" t="s">
        <v>344</v>
      </c>
      <c r="D33" s="18">
        <v>62889.848351526402</v>
      </c>
      <c r="E33" s="18">
        <v>142404.06599569201</v>
      </c>
    </row>
    <row r="34" spans="2:5" x14ac:dyDescent="0.25">
      <c r="B34" s="17">
        <v>325</v>
      </c>
      <c r="C34" s="27" t="s">
        <v>345</v>
      </c>
      <c r="D34" s="18">
        <v>129335.68337240499</v>
      </c>
      <c r="E34" s="18">
        <v>331076.88625573198</v>
      </c>
    </row>
    <row r="35" spans="2:5" x14ac:dyDescent="0.25">
      <c r="B35" s="17">
        <v>345</v>
      </c>
      <c r="C35" s="27" t="s">
        <v>346</v>
      </c>
      <c r="D35" s="18">
        <v>32672.173911453101</v>
      </c>
      <c r="E35" s="18">
        <v>63428.200696404303</v>
      </c>
    </row>
    <row r="36" spans="2:5" x14ac:dyDescent="0.25">
      <c r="B36" s="17">
        <v>326</v>
      </c>
      <c r="C36" s="27" t="s">
        <v>347</v>
      </c>
      <c r="D36" s="18">
        <v>58631.031980686297</v>
      </c>
      <c r="E36" s="18">
        <v>76074.403936082599</v>
      </c>
    </row>
    <row r="37" spans="2:5" x14ac:dyDescent="0.25">
      <c r="B37" s="17">
        <v>346</v>
      </c>
      <c r="C37" s="27" t="s">
        <v>348</v>
      </c>
      <c r="D37" s="18">
        <v>16278.2470200402</v>
      </c>
      <c r="E37" s="18">
        <v>16878.143971613801</v>
      </c>
    </row>
    <row r="38" spans="2:5" x14ac:dyDescent="0.25">
      <c r="B38" s="17">
        <v>327</v>
      </c>
      <c r="C38" s="27" t="s">
        <v>349</v>
      </c>
      <c r="D38" s="18">
        <v>266773.44573654002</v>
      </c>
      <c r="E38" s="18">
        <v>637433.66385906097</v>
      </c>
    </row>
    <row r="39" spans="2:5" x14ac:dyDescent="0.25">
      <c r="B39" s="17">
        <v>347</v>
      </c>
      <c r="C39" s="27" t="s">
        <v>350</v>
      </c>
      <c r="D39" s="18">
        <v>73539.815675968697</v>
      </c>
      <c r="E39" s="18">
        <v>153541.54926171599</v>
      </c>
    </row>
    <row r="40" spans="2:5" x14ac:dyDescent="0.25">
      <c r="B40" s="17">
        <v>328</v>
      </c>
      <c r="C40" s="27" t="s">
        <v>351</v>
      </c>
      <c r="D40" s="18">
        <v>1592.81574842289</v>
      </c>
      <c r="E40" s="18">
        <v>11076.008628222</v>
      </c>
    </row>
    <row r="41" spans="2:5" x14ac:dyDescent="0.25">
      <c r="B41" s="17">
        <v>348</v>
      </c>
      <c r="C41" s="27" t="s">
        <v>352</v>
      </c>
      <c r="D41" s="18">
        <v>104.635354440455</v>
      </c>
      <c r="E41" s="18">
        <v>708.03837074174896</v>
      </c>
    </row>
    <row r="42" spans="2:5" x14ac:dyDescent="0.25">
      <c r="B42" s="17">
        <v>333</v>
      </c>
      <c r="C42" s="27" t="s">
        <v>353</v>
      </c>
      <c r="D42" s="18">
        <v>26980.411502377799</v>
      </c>
      <c r="E42" s="18">
        <v>5557.2053997754001</v>
      </c>
    </row>
    <row r="43" spans="2:5" x14ac:dyDescent="0.25">
      <c r="B43" s="17">
        <v>353</v>
      </c>
      <c r="C43" s="27" t="s">
        <v>354</v>
      </c>
      <c r="D43" s="18">
        <v>7230.8151825908199</v>
      </c>
      <c r="E43" s="18">
        <v>1527.69956176184</v>
      </c>
    </row>
    <row r="44" spans="2:5" x14ac:dyDescent="0.25">
      <c r="B44" s="17">
        <v>335</v>
      </c>
      <c r="C44" s="27" t="s">
        <v>355</v>
      </c>
      <c r="D44" s="18">
        <v>51303.243038725297</v>
      </c>
      <c r="E44" s="18">
        <v>60716.345711928298</v>
      </c>
    </row>
    <row r="45" spans="2:5" x14ac:dyDescent="0.25">
      <c r="B45" s="17">
        <v>355</v>
      </c>
      <c r="C45" s="27" t="s">
        <v>356</v>
      </c>
      <c r="D45" s="18">
        <v>24424.481764717901</v>
      </c>
      <c r="E45" s="18">
        <v>33615.318141214899</v>
      </c>
    </row>
    <row r="46" spans="2:5" x14ac:dyDescent="0.25">
      <c r="B46" s="17">
        <v>310</v>
      </c>
      <c r="C46" s="27" t="s">
        <v>357</v>
      </c>
      <c r="D46" s="18">
        <v>203870.63120941</v>
      </c>
      <c r="E46" s="18">
        <v>1012909.64104992</v>
      </c>
    </row>
    <row r="47" spans="2:5" x14ac:dyDescent="0.25">
      <c r="B47" s="17">
        <v>361</v>
      </c>
      <c r="C47" s="27" t="s">
        <v>358</v>
      </c>
      <c r="D47" s="18">
        <v>5788.6287274720498</v>
      </c>
      <c r="E47" s="18">
        <v>103938.57276983801</v>
      </c>
    </row>
    <row r="48" spans="2:5" x14ac:dyDescent="0.25">
      <c r="B48" s="17">
        <v>362</v>
      </c>
      <c r="C48" s="27" t="s">
        <v>359</v>
      </c>
      <c r="D48" s="18">
        <v>9025.5660231085803</v>
      </c>
      <c r="E48" s="18">
        <v>139426.78054432999</v>
      </c>
    </row>
    <row r="49" spans="2:5" x14ac:dyDescent="0.25">
      <c r="B49" s="17">
        <v>363</v>
      </c>
      <c r="C49" s="27" t="s">
        <v>360</v>
      </c>
      <c r="D49" s="18">
        <v>699.78596003403902</v>
      </c>
      <c r="E49" s="18">
        <v>5583.8206722140203</v>
      </c>
    </row>
    <row r="50" spans="2:5" x14ac:dyDescent="0.25">
      <c r="B50" s="17">
        <v>371</v>
      </c>
      <c r="C50" s="27" t="s">
        <v>361</v>
      </c>
      <c r="D50" s="18">
        <v>10893.731351165001</v>
      </c>
      <c r="E50" s="18">
        <v>423377.82309411099</v>
      </c>
    </row>
    <row r="51" spans="2:5" x14ac:dyDescent="0.25">
      <c r="B51" s="17">
        <v>372</v>
      </c>
      <c r="C51" s="27" t="s">
        <v>362</v>
      </c>
      <c r="D51" s="18">
        <v>3542.8526753472202</v>
      </c>
      <c r="E51" s="18">
        <v>115595.589262236</v>
      </c>
    </row>
    <row r="52" spans="2:5" x14ac:dyDescent="0.25">
      <c r="B52" s="17">
        <v>381</v>
      </c>
      <c r="C52" s="27" t="s">
        <v>363</v>
      </c>
      <c r="D52" s="18">
        <v>160701.26188059701</v>
      </c>
      <c r="E52" s="18">
        <v>879492.38459863898</v>
      </c>
    </row>
    <row r="53" spans="2:5" x14ac:dyDescent="0.25">
      <c r="B53" s="17">
        <v>382</v>
      </c>
      <c r="C53" s="27" t="s">
        <v>364</v>
      </c>
      <c r="D53" s="18">
        <v>51791.329188675598</v>
      </c>
      <c r="E53" s="18">
        <v>269490.383105196</v>
      </c>
    </row>
    <row r="54" spans="2:5" x14ac:dyDescent="0.25">
      <c r="B54" s="17">
        <v>383</v>
      </c>
      <c r="C54" s="27" t="s">
        <v>365</v>
      </c>
      <c r="D54" s="18">
        <v>401896.20185676101</v>
      </c>
      <c r="E54" s="18">
        <v>1091754.5896530999</v>
      </c>
    </row>
    <row r="55" spans="2:5" x14ac:dyDescent="0.25">
      <c r="B55" s="17">
        <v>390</v>
      </c>
      <c r="C55" s="27" t="s">
        <v>366</v>
      </c>
      <c r="D55" s="18">
        <v>15875.4898115332</v>
      </c>
      <c r="E55" s="18">
        <v>70610.449305713206</v>
      </c>
    </row>
    <row r="56" spans="2:5" x14ac:dyDescent="0.25">
      <c r="B56" s="17">
        <v>391</v>
      </c>
      <c r="C56" s="27" t="s">
        <v>367</v>
      </c>
      <c r="D56" s="18">
        <v>12476.5981677664</v>
      </c>
      <c r="E56" s="18">
        <v>21187.8401154977</v>
      </c>
    </row>
    <row r="57" spans="2:5" x14ac:dyDescent="0.25">
      <c r="B57" s="17">
        <v>392</v>
      </c>
      <c r="C57" s="27" t="s">
        <v>368</v>
      </c>
      <c r="D57" s="18">
        <v>10439.9882192398</v>
      </c>
      <c r="E57" s="18">
        <v>3366.5272347241398</v>
      </c>
    </row>
    <row r="58" spans="2:5" x14ac:dyDescent="0.25">
      <c r="B58" s="17">
        <v>393</v>
      </c>
      <c r="C58" s="27" t="s">
        <v>369</v>
      </c>
      <c r="D58" s="18">
        <v>110527.656117557</v>
      </c>
      <c r="E58" s="18">
        <v>111692.950116248</v>
      </c>
    </row>
    <row r="59" spans="2:5" x14ac:dyDescent="0.25">
      <c r="B59" s="17">
        <v>243</v>
      </c>
      <c r="C59" s="27" t="s">
        <v>370</v>
      </c>
      <c r="D59" s="18">
        <v>230037.563179808</v>
      </c>
      <c r="E59" s="18">
        <v>107465.009817278</v>
      </c>
    </row>
    <row r="60" spans="2:5" x14ac:dyDescent="0.25">
      <c r="B60" s="17">
        <v>650</v>
      </c>
      <c r="C60" s="27" t="s">
        <v>371</v>
      </c>
      <c r="D60" s="18">
        <v>27312.880422678099</v>
      </c>
      <c r="E60" s="18">
        <v>96907.793238005193</v>
      </c>
    </row>
    <row r="61" spans="2:5" x14ac:dyDescent="0.25">
      <c r="B61" s="17">
        <v>655</v>
      </c>
      <c r="C61" s="27" t="s">
        <v>372</v>
      </c>
      <c r="D61" s="18">
        <v>5299.5453150151798</v>
      </c>
      <c r="E61" s="18">
        <v>15655.126997391801</v>
      </c>
    </row>
    <row r="62" spans="2:5" x14ac:dyDescent="0.25">
      <c r="B62" s="17">
        <v>395</v>
      </c>
      <c r="C62" s="27" t="s">
        <v>373</v>
      </c>
      <c r="D62" s="18">
        <v>1507.6705771356601</v>
      </c>
      <c r="E62" s="18">
        <v>6822.27689956632</v>
      </c>
    </row>
    <row r="63" spans="2:5" x14ac:dyDescent="0.25">
      <c r="B63" s="17">
        <v>396</v>
      </c>
      <c r="C63" s="27" t="s">
        <v>374</v>
      </c>
      <c r="D63" s="18">
        <v>83540.236522798499</v>
      </c>
      <c r="E63" s="18">
        <v>49781.606086988497</v>
      </c>
    </row>
    <row r="64" spans="2:5" x14ac:dyDescent="0.25">
      <c r="B64" s="17">
        <v>397</v>
      </c>
      <c r="C64" s="27" t="s">
        <v>375</v>
      </c>
      <c r="D64" s="18">
        <v>121794.39542141301</v>
      </c>
      <c r="E64" s="18">
        <v>362530.19276400597</v>
      </c>
    </row>
    <row r="65" spans="2:5" x14ac:dyDescent="0.25">
      <c r="B65" s="17">
        <v>387</v>
      </c>
      <c r="C65" s="27" t="s">
        <v>376</v>
      </c>
      <c r="D65" s="18">
        <v>10114.665991194899</v>
      </c>
      <c r="E65" s="18">
        <v>230750.91058173301</v>
      </c>
    </row>
    <row r="66" spans="2:5" ht="15.6" x14ac:dyDescent="0.25">
      <c r="B66" s="25" t="s">
        <v>342</v>
      </c>
      <c r="C66" s="28" t="s">
        <v>156</v>
      </c>
      <c r="D66" s="26">
        <v>401897.19777845801</v>
      </c>
      <c r="E66" s="26">
        <v>7398486.01905178</v>
      </c>
    </row>
    <row r="67" spans="2:5" x14ac:dyDescent="0.25">
      <c r="B67" s="64" t="s">
        <v>157</v>
      </c>
      <c r="C67" s="69"/>
      <c r="D67" s="65"/>
      <c r="E67" s="65"/>
    </row>
    <row r="68" spans="2:5" x14ac:dyDescent="0.25">
      <c r="B68" s="17">
        <v>401</v>
      </c>
      <c r="C68" s="27" t="s">
        <v>378</v>
      </c>
      <c r="D68" s="18">
        <v>401890.86444946099</v>
      </c>
      <c r="E68" s="18">
        <v>27626451.782330599</v>
      </c>
    </row>
    <row r="69" spans="2:5" x14ac:dyDescent="0.25">
      <c r="B69" s="17">
        <v>411</v>
      </c>
      <c r="C69" s="27" t="s">
        <v>379</v>
      </c>
      <c r="D69" s="18">
        <v>117015.54295123801</v>
      </c>
      <c r="E69" s="18">
        <v>227419.96095925701</v>
      </c>
    </row>
    <row r="70" spans="2:5" ht="15.6" x14ac:dyDescent="0.25">
      <c r="B70" s="25" t="s">
        <v>377</v>
      </c>
      <c r="C70" s="28" t="s">
        <v>380</v>
      </c>
      <c r="D70" s="26">
        <v>384682.75007897598</v>
      </c>
      <c r="E70" s="26">
        <v>28012902.2310661</v>
      </c>
    </row>
    <row r="71" spans="2:5" x14ac:dyDescent="0.25">
      <c r="B71" s="64" t="s">
        <v>381</v>
      </c>
      <c r="C71" s="69"/>
      <c r="D71" s="65"/>
      <c r="E71" s="65"/>
    </row>
    <row r="72" spans="2:5" x14ac:dyDescent="0.25">
      <c r="B72" s="17">
        <v>501</v>
      </c>
      <c r="C72" s="27" t="s">
        <v>382</v>
      </c>
      <c r="D72" s="18">
        <v>82510.170464354</v>
      </c>
      <c r="E72" s="18">
        <v>1158064.60128111</v>
      </c>
    </row>
    <row r="73" spans="2:5" x14ac:dyDescent="0.25">
      <c r="B73" s="17">
        <v>502</v>
      </c>
      <c r="C73" s="27" t="s">
        <v>383</v>
      </c>
      <c r="D73" s="18">
        <v>5487.6330341529001</v>
      </c>
      <c r="E73" s="18">
        <v>15040.511265257201</v>
      </c>
    </row>
    <row r="74" spans="2:5" x14ac:dyDescent="0.25">
      <c r="B74" s="17">
        <v>503</v>
      </c>
      <c r="C74" s="27" t="s">
        <v>384</v>
      </c>
      <c r="D74" s="18">
        <v>19100.029437325298</v>
      </c>
      <c r="E74" s="18">
        <v>58611.5445176633</v>
      </c>
    </row>
    <row r="75" spans="2:5" x14ac:dyDescent="0.25">
      <c r="B75" s="17">
        <v>504</v>
      </c>
      <c r="C75" s="27" t="s">
        <v>385</v>
      </c>
      <c r="D75" s="18">
        <v>1371.91555902612</v>
      </c>
      <c r="E75" s="18">
        <v>4167.7634920665096</v>
      </c>
    </row>
    <row r="76" spans="2:5" x14ac:dyDescent="0.25">
      <c r="B76" s="17">
        <v>602</v>
      </c>
      <c r="C76" s="27" t="s">
        <v>386</v>
      </c>
      <c r="D76" s="18">
        <v>108111.615341457</v>
      </c>
      <c r="E76" s="18">
        <v>773039.30966225697</v>
      </c>
    </row>
    <row r="77" spans="2:5" x14ac:dyDescent="0.25">
      <c r="B77" s="64" t="s">
        <v>387</v>
      </c>
      <c r="C77" s="69"/>
      <c r="D77" s="65"/>
      <c r="E77" s="65"/>
    </row>
    <row r="78" spans="2:5" ht="15.6" x14ac:dyDescent="0.25">
      <c r="B78" s="23" t="s">
        <v>388</v>
      </c>
      <c r="C78" s="29" t="s">
        <v>389</v>
      </c>
      <c r="D78" s="24">
        <v>358644.14613663597</v>
      </c>
      <c r="E78" s="24">
        <v>26338416.344664499</v>
      </c>
    </row>
    <row r="80" spans="2:5" x14ac:dyDescent="0.25">
      <c r="B80" s="61" t="s">
        <v>390</v>
      </c>
      <c r="C80" s="62"/>
      <c r="D80" s="62"/>
      <c r="E80" s="62"/>
    </row>
    <row r="81" spans="2:5" ht="26.4" customHeight="1" x14ac:dyDescent="0.25">
      <c r="B81" s="61" t="s">
        <v>2338</v>
      </c>
      <c r="C81" s="62"/>
      <c r="D81" s="62"/>
      <c r="E81" s="62"/>
    </row>
    <row r="82" spans="2:5" ht="55.8" customHeight="1" x14ac:dyDescent="0.25">
      <c r="B82" s="61" t="s">
        <v>2339</v>
      </c>
      <c r="C82" s="62"/>
      <c r="D82" s="62"/>
      <c r="E82" s="62"/>
    </row>
  </sheetData>
  <mergeCells count="8">
    <mergeCell ref="B80:E80"/>
    <mergeCell ref="B81:E81"/>
    <mergeCell ref="B82:E82"/>
    <mergeCell ref="B5:E5"/>
    <mergeCell ref="B31:E31"/>
    <mergeCell ref="B67:E67"/>
    <mergeCell ref="B71:E71"/>
    <mergeCell ref="B77:E77"/>
  </mergeCells>
  <pageMargins left="0.7" right="0.7" top="0.75" bottom="0.75" header="0.3" footer="0.3"/>
  <pageSetup paperSize="9" scale="67"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pageSetUpPr fitToPage="1"/>
  </sheetPr>
  <dimension ref="B1:G29"/>
  <sheetViews>
    <sheetView showGridLines="0" workbookViewId="0"/>
  </sheetViews>
  <sheetFormatPr baseColWidth="10" defaultRowHeight="13.2" x14ac:dyDescent="0.25"/>
  <cols>
    <col min="1" max="1" width="2.5546875" customWidth="1"/>
    <col min="2" max="2" width="5.21875" customWidth="1"/>
    <col min="3" max="7" width="14.88671875" customWidth="1"/>
  </cols>
  <sheetData>
    <row r="1" spans="2:7" ht="17.399999999999999" x14ac:dyDescent="0.3">
      <c r="B1" s="3" t="s">
        <v>6</v>
      </c>
    </row>
    <row r="4" spans="2:7" ht="28.05" customHeight="1" x14ac:dyDescent="0.25">
      <c r="B4" s="66" t="s">
        <v>42</v>
      </c>
      <c r="C4" s="63" t="s">
        <v>61</v>
      </c>
      <c r="D4" s="63" t="s">
        <v>61</v>
      </c>
      <c r="E4" s="63" t="s">
        <v>61</v>
      </c>
      <c r="F4" s="63" t="s">
        <v>62</v>
      </c>
      <c r="G4" s="63" t="s">
        <v>62</v>
      </c>
    </row>
    <row r="5" spans="2:7" ht="28.05" customHeight="1" x14ac:dyDescent="0.25">
      <c r="B5" s="66" t="s">
        <v>42</v>
      </c>
      <c r="C5" s="16" t="s">
        <v>63</v>
      </c>
      <c r="D5" s="16" t="s">
        <v>64</v>
      </c>
      <c r="E5" s="16" t="s">
        <v>65</v>
      </c>
      <c r="F5" s="16" t="s">
        <v>66</v>
      </c>
      <c r="G5" s="16" t="s">
        <v>67</v>
      </c>
    </row>
    <row r="6" spans="2:7" x14ac:dyDescent="0.25">
      <c r="B6" s="17">
        <v>2001</v>
      </c>
      <c r="C6" s="18">
        <v>3137.5450000000001</v>
      </c>
      <c r="D6" s="18">
        <v>373.44900000000001</v>
      </c>
      <c r="E6" s="18">
        <v>3510.9940000000001</v>
      </c>
      <c r="F6" s="21" t="s">
        <v>68</v>
      </c>
      <c r="G6" s="21" t="s">
        <v>86</v>
      </c>
    </row>
    <row r="7" spans="2:7" x14ac:dyDescent="0.25">
      <c r="B7" s="17">
        <v>2002</v>
      </c>
      <c r="C7" s="18">
        <v>2940.2179999999998</v>
      </c>
      <c r="D7" s="18">
        <v>359.72399999999999</v>
      </c>
      <c r="E7" s="18">
        <v>3299.942</v>
      </c>
      <c r="F7" s="21" t="s">
        <v>69</v>
      </c>
      <c r="G7" s="21" t="s">
        <v>86</v>
      </c>
    </row>
    <row r="8" spans="2:7" x14ac:dyDescent="0.25">
      <c r="B8" s="17">
        <v>2003</v>
      </c>
      <c r="C8" s="18">
        <v>2928.451</v>
      </c>
      <c r="D8" s="18">
        <v>376.11200000000002</v>
      </c>
      <c r="E8" s="18">
        <v>3304.5630000000001</v>
      </c>
      <c r="F8" s="21" t="s">
        <v>70</v>
      </c>
      <c r="G8" s="21" t="s">
        <v>87</v>
      </c>
    </row>
    <row r="9" spans="2:7" x14ac:dyDescent="0.25">
      <c r="B9" s="17">
        <v>2004</v>
      </c>
      <c r="C9" s="18">
        <v>2957.087</v>
      </c>
      <c r="D9" s="18">
        <v>373.59800000000001</v>
      </c>
      <c r="E9" s="18">
        <v>3330.6849999999999</v>
      </c>
      <c r="F9" s="21" t="s">
        <v>71</v>
      </c>
      <c r="G9" s="21" t="s">
        <v>87</v>
      </c>
    </row>
    <row r="10" spans="2:7" x14ac:dyDescent="0.25">
      <c r="B10" s="17">
        <v>2005</v>
      </c>
      <c r="C10" s="18">
        <v>3005.4839999999999</v>
      </c>
      <c r="D10" s="18">
        <v>398.04599999999999</v>
      </c>
      <c r="E10" s="18">
        <v>3403.529</v>
      </c>
      <c r="F10" s="21" t="s">
        <v>72</v>
      </c>
      <c r="G10" s="21" t="s">
        <v>88</v>
      </c>
    </row>
    <row r="11" spans="2:7" x14ac:dyDescent="0.25">
      <c r="B11" s="17">
        <v>2006</v>
      </c>
      <c r="C11" s="18">
        <v>3079.096</v>
      </c>
      <c r="D11" s="18">
        <v>413.875</v>
      </c>
      <c r="E11" s="18">
        <v>3492.97</v>
      </c>
      <c r="F11" s="21" t="s">
        <v>73</v>
      </c>
      <c r="G11" s="21" t="s">
        <v>89</v>
      </c>
    </row>
    <row r="12" spans="2:7" x14ac:dyDescent="0.25">
      <c r="B12" s="17">
        <v>2007</v>
      </c>
      <c r="C12" s="18">
        <v>3177.799</v>
      </c>
      <c r="D12" s="18">
        <v>414.33499999999998</v>
      </c>
      <c r="E12" s="18">
        <v>3592.1350000000002</v>
      </c>
      <c r="F12" s="21" t="s">
        <v>74</v>
      </c>
      <c r="G12" s="21" t="s">
        <v>89</v>
      </c>
    </row>
    <row r="13" spans="2:7" x14ac:dyDescent="0.25">
      <c r="B13" s="17">
        <v>2008</v>
      </c>
      <c r="C13" s="18">
        <v>3291.9470000000001</v>
      </c>
      <c r="D13" s="18">
        <v>363.55900000000003</v>
      </c>
      <c r="E13" s="18">
        <v>3655.5070000000001</v>
      </c>
      <c r="F13" s="21" t="s">
        <v>75</v>
      </c>
      <c r="G13" s="21" t="s">
        <v>86</v>
      </c>
    </row>
    <row r="14" spans="2:7" x14ac:dyDescent="0.25">
      <c r="B14" s="17">
        <v>2009</v>
      </c>
      <c r="C14" s="18">
        <v>3207.114</v>
      </c>
      <c r="D14" s="18">
        <v>335.59699999999998</v>
      </c>
      <c r="E14" s="18">
        <v>3542.7109999999998</v>
      </c>
      <c r="F14" s="21" t="s">
        <v>76</v>
      </c>
      <c r="G14" s="21" t="s">
        <v>90</v>
      </c>
    </row>
    <row r="15" spans="2:7" x14ac:dyDescent="0.25">
      <c r="B15" s="17">
        <v>2010</v>
      </c>
      <c r="C15" s="18">
        <v>3257.5329999999999</v>
      </c>
      <c r="D15" s="18">
        <v>337.16899999999998</v>
      </c>
      <c r="E15" s="18">
        <v>3594.7020000000002</v>
      </c>
      <c r="F15" s="21" t="s">
        <v>77</v>
      </c>
      <c r="G15" s="21" t="s">
        <v>91</v>
      </c>
    </row>
    <row r="16" spans="2:7" x14ac:dyDescent="0.25">
      <c r="B16" s="17">
        <v>2011</v>
      </c>
      <c r="C16" s="18">
        <v>3329.3040000000001</v>
      </c>
      <c r="D16" s="18">
        <v>347.649</v>
      </c>
      <c r="E16" s="18">
        <v>3676.953</v>
      </c>
      <c r="F16" s="21" t="s">
        <v>78</v>
      </c>
      <c r="G16" s="21" t="s">
        <v>92</v>
      </c>
    </row>
    <row r="17" spans="2:7" x14ac:dyDescent="0.25">
      <c r="B17" s="17">
        <v>2012</v>
      </c>
      <c r="C17" s="18">
        <v>3364.89</v>
      </c>
      <c r="D17" s="18">
        <v>365.23099999999999</v>
      </c>
      <c r="E17" s="18">
        <v>3730.1210000000001</v>
      </c>
      <c r="F17" s="21" t="s">
        <v>79</v>
      </c>
      <c r="G17" s="21" t="s">
        <v>90</v>
      </c>
    </row>
    <row r="18" spans="2:7" x14ac:dyDescent="0.25">
      <c r="B18" s="17">
        <v>2013</v>
      </c>
      <c r="C18" s="18">
        <v>3404.3960000000002</v>
      </c>
      <c r="D18" s="18">
        <v>380.61</v>
      </c>
      <c r="E18" s="18">
        <v>3785.0059999999999</v>
      </c>
      <c r="F18" s="21" t="s">
        <v>80</v>
      </c>
      <c r="G18" s="21" t="s">
        <v>90</v>
      </c>
    </row>
    <row r="19" spans="2:7" x14ac:dyDescent="0.25">
      <c r="B19" s="17">
        <v>2014</v>
      </c>
      <c r="C19" s="18">
        <v>3308.799</v>
      </c>
      <c r="D19" s="18">
        <v>338.20499999999998</v>
      </c>
      <c r="E19" s="18">
        <v>3647.0039999999999</v>
      </c>
      <c r="F19" s="21" t="s">
        <v>81</v>
      </c>
      <c r="G19" s="21" t="s">
        <v>93</v>
      </c>
    </row>
    <row r="20" spans="2:7" x14ac:dyDescent="0.25">
      <c r="B20" s="17">
        <v>2015</v>
      </c>
      <c r="C20" s="18">
        <v>3247.038</v>
      </c>
      <c r="D20" s="18">
        <v>337.74</v>
      </c>
      <c r="E20" s="18">
        <v>3584.7779999999998</v>
      </c>
      <c r="F20" s="21" t="s">
        <v>69</v>
      </c>
      <c r="G20" s="21" t="s">
        <v>93</v>
      </c>
    </row>
    <row r="21" spans="2:7" x14ac:dyDescent="0.25">
      <c r="B21" s="17">
        <v>2016</v>
      </c>
      <c r="C21" s="18">
        <v>3324.8939999999998</v>
      </c>
      <c r="D21" s="18">
        <v>356.55</v>
      </c>
      <c r="E21" s="18">
        <v>3681.444</v>
      </c>
      <c r="F21" s="21" t="s">
        <v>72</v>
      </c>
      <c r="G21" s="21" t="s">
        <v>94</v>
      </c>
    </row>
    <row r="22" spans="2:7" x14ac:dyDescent="0.25">
      <c r="B22" s="17">
        <v>2017</v>
      </c>
      <c r="C22" s="18">
        <v>3375.7750000000001</v>
      </c>
      <c r="D22" s="18">
        <v>376.17599999999999</v>
      </c>
      <c r="E22" s="18">
        <v>3751.951</v>
      </c>
      <c r="F22" s="21" t="s">
        <v>82</v>
      </c>
      <c r="G22" s="21" t="s">
        <v>95</v>
      </c>
    </row>
    <row r="23" spans="2:7" x14ac:dyDescent="0.25">
      <c r="B23" s="17">
        <v>2018</v>
      </c>
      <c r="C23" s="18">
        <v>3444</v>
      </c>
      <c r="D23" s="18">
        <v>371</v>
      </c>
      <c r="E23" s="18">
        <v>3815</v>
      </c>
      <c r="F23" s="21" t="s">
        <v>83</v>
      </c>
      <c r="G23" s="21" t="s">
        <v>94</v>
      </c>
    </row>
    <row r="24" spans="2:7" x14ac:dyDescent="0.25">
      <c r="B24" s="17">
        <v>2019</v>
      </c>
      <c r="C24" s="18">
        <v>3513</v>
      </c>
      <c r="D24" s="18">
        <v>392</v>
      </c>
      <c r="E24" s="18">
        <v>3905</v>
      </c>
      <c r="F24" s="21" t="s">
        <v>82</v>
      </c>
      <c r="G24" s="21" t="s">
        <v>96</v>
      </c>
    </row>
    <row r="25" spans="2:7" x14ac:dyDescent="0.25">
      <c r="B25" s="17">
        <v>2020</v>
      </c>
      <c r="C25" s="18">
        <v>3495</v>
      </c>
      <c r="D25" s="18">
        <v>404</v>
      </c>
      <c r="E25" s="18">
        <v>3899</v>
      </c>
      <c r="F25" s="21" t="s">
        <v>84</v>
      </c>
      <c r="G25" s="21" t="s">
        <v>97</v>
      </c>
    </row>
    <row r="26" spans="2:7" x14ac:dyDescent="0.25">
      <c r="B26" s="19">
        <v>2021</v>
      </c>
      <c r="C26" s="20">
        <v>3539</v>
      </c>
      <c r="D26" s="20">
        <v>422</v>
      </c>
      <c r="E26" s="20">
        <v>3961</v>
      </c>
      <c r="F26" s="22" t="s">
        <v>85</v>
      </c>
      <c r="G26" s="22" t="s">
        <v>94</v>
      </c>
    </row>
    <row r="28" spans="2:7" ht="13.2" customHeight="1" x14ac:dyDescent="0.25">
      <c r="B28" s="61" t="s">
        <v>98</v>
      </c>
      <c r="C28" s="62"/>
      <c r="D28" s="62"/>
      <c r="E28" s="62"/>
      <c r="F28" s="62"/>
      <c r="G28" s="62"/>
    </row>
    <row r="29" spans="2:7" ht="13.2" customHeight="1" x14ac:dyDescent="0.25">
      <c r="B29" s="61" t="s">
        <v>99</v>
      </c>
      <c r="C29" s="62"/>
      <c r="D29" s="62"/>
      <c r="E29" s="62"/>
      <c r="F29" s="62"/>
      <c r="G29" s="62"/>
    </row>
  </sheetData>
  <mergeCells count="5">
    <mergeCell ref="B4:B5"/>
    <mergeCell ref="C4:E4"/>
    <mergeCell ref="F4:G4"/>
    <mergeCell ref="B28:G28"/>
    <mergeCell ref="B29:G29"/>
  </mergeCells>
  <pageMargins left="0.7" right="0.7" top="0.75" bottom="0.75" header="0.3" footer="0.3"/>
  <pageSetup paperSize="9" scale="76" fitToHeight="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82A9"/>
    <pageSetUpPr fitToPage="1"/>
  </sheetPr>
  <dimension ref="B1:E27"/>
  <sheetViews>
    <sheetView showGridLines="0" workbookViewId="0">
      <selection activeCell="P34" sqref="P34"/>
    </sheetView>
  </sheetViews>
  <sheetFormatPr baseColWidth="10" defaultRowHeight="13.2" x14ac:dyDescent="0.25"/>
  <cols>
    <col min="1" max="1" width="2.5546875" customWidth="1"/>
    <col min="2" max="2" width="7.6640625" customWidth="1"/>
    <col min="3" max="3" width="52.88671875" customWidth="1"/>
    <col min="4" max="4" width="12.6640625" customWidth="1"/>
    <col min="5" max="5" width="14.6640625" customWidth="1"/>
  </cols>
  <sheetData>
    <row r="1" spans="2:5" ht="17.399999999999999" x14ac:dyDescent="0.3">
      <c r="B1" s="3" t="s">
        <v>33</v>
      </c>
    </row>
    <row r="4" spans="2:5" ht="28.05" customHeight="1" x14ac:dyDescent="0.25">
      <c r="B4" s="15" t="s">
        <v>297</v>
      </c>
      <c r="C4" s="16" t="s">
        <v>298</v>
      </c>
      <c r="D4" s="16" t="s">
        <v>299</v>
      </c>
      <c r="E4" s="16" t="s">
        <v>300</v>
      </c>
    </row>
    <row r="5" spans="2:5" x14ac:dyDescent="0.25">
      <c r="B5" s="64" t="s">
        <v>391</v>
      </c>
      <c r="C5" s="69"/>
      <c r="D5" s="65"/>
      <c r="E5" s="65"/>
    </row>
    <row r="6" spans="2:5" x14ac:dyDescent="0.25">
      <c r="B6" s="17">
        <v>710</v>
      </c>
      <c r="C6" s="27" t="s">
        <v>393</v>
      </c>
      <c r="D6" s="18">
        <v>377859.35274149798</v>
      </c>
      <c r="E6" s="18">
        <v>112220671.136334</v>
      </c>
    </row>
    <row r="7" spans="2:5" x14ac:dyDescent="0.25">
      <c r="B7" s="17">
        <v>713</v>
      </c>
      <c r="C7" s="27" t="s">
        <v>394</v>
      </c>
      <c r="D7" s="18">
        <v>165087.25249193999</v>
      </c>
      <c r="E7" s="18">
        <v>727318.88273090299</v>
      </c>
    </row>
    <row r="8" spans="2:5" x14ac:dyDescent="0.25">
      <c r="B8" s="17">
        <v>716</v>
      </c>
      <c r="C8" s="27" t="s">
        <v>395</v>
      </c>
      <c r="D8" s="18">
        <v>39178.183530950599</v>
      </c>
      <c r="E8" s="18">
        <v>2323536.8452884001</v>
      </c>
    </row>
    <row r="9" spans="2:5" x14ac:dyDescent="0.25">
      <c r="B9" s="17">
        <v>717</v>
      </c>
      <c r="C9" s="27" t="s">
        <v>396</v>
      </c>
      <c r="D9" s="18">
        <v>8641.4454779344196</v>
      </c>
      <c r="E9" s="18">
        <v>735560.32094630599</v>
      </c>
    </row>
    <row r="10" spans="2:5" x14ac:dyDescent="0.25">
      <c r="B10" s="17">
        <v>718</v>
      </c>
      <c r="C10" s="27" t="s">
        <v>397</v>
      </c>
      <c r="D10" s="18">
        <v>96801.904562359501</v>
      </c>
      <c r="E10" s="18">
        <v>1032385.71196283</v>
      </c>
    </row>
    <row r="11" spans="2:5" x14ac:dyDescent="0.25">
      <c r="B11" s="17">
        <v>719</v>
      </c>
      <c r="C11" s="27" t="s">
        <v>164</v>
      </c>
      <c r="D11" s="18">
        <v>17164.897820501101</v>
      </c>
      <c r="E11" s="18">
        <v>1493348.9614993299</v>
      </c>
    </row>
    <row r="12" spans="2:5" x14ac:dyDescent="0.25">
      <c r="B12" s="17">
        <v>720</v>
      </c>
      <c r="C12" s="27" t="s">
        <v>398</v>
      </c>
      <c r="D12" s="18">
        <v>174036.561308745</v>
      </c>
      <c r="E12" s="18">
        <v>95982424.181345701</v>
      </c>
    </row>
    <row r="13" spans="2:5" x14ac:dyDescent="0.25">
      <c r="B13" s="17">
        <v>730</v>
      </c>
      <c r="C13" s="27" t="s">
        <v>399</v>
      </c>
      <c r="D13" s="18">
        <v>1605.65262661426</v>
      </c>
      <c r="E13" s="18">
        <v>114145.236086177</v>
      </c>
    </row>
    <row r="14" spans="2:5" x14ac:dyDescent="0.25">
      <c r="B14" s="17">
        <v>740</v>
      </c>
      <c r="C14" s="27" t="s">
        <v>400</v>
      </c>
      <c r="D14" s="18">
        <v>19565.0970742301</v>
      </c>
      <c r="E14" s="18">
        <v>2153791.9106759601</v>
      </c>
    </row>
    <row r="15" spans="2:5" ht="15.6" x14ac:dyDescent="0.25">
      <c r="B15" s="25" t="s">
        <v>392</v>
      </c>
      <c r="C15" s="28" t="s">
        <v>401</v>
      </c>
      <c r="D15" s="26">
        <v>381237.15699986299</v>
      </c>
      <c r="E15" s="26">
        <v>214515117.233419</v>
      </c>
    </row>
    <row r="16" spans="2:5" x14ac:dyDescent="0.25">
      <c r="B16" s="64" t="s">
        <v>166</v>
      </c>
      <c r="C16" s="69"/>
      <c r="D16" s="65"/>
      <c r="E16" s="65"/>
    </row>
    <row r="17" spans="2:5" x14ac:dyDescent="0.25">
      <c r="B17" s="17">
        <v>750</v>
      </c>
      <c r="C17" s="27" t="s">
        <v>166</v>
      </c>
      <c r="D17" s="18">
        <v>209401.91979437499</v>
      </c>
      <c r="E17" s="18">
        <v>85046799.356217593</v>
      </c>
    </row>
    <row r="18" spans="2:5" x14ac:dyDescent="0.25">
      <c r="B18" s="64" t="s">
        <v>167</v>
      </c>
      <c r="C18" s="69"/>
      <c r="D18" s="65"/>
      <c r="E18" s="65"/>
    </row>
    <row r="19" spans="2:5" ht="15.6" x14ac:dyDescent="0.25">
      <c r="B19" s="25" t="s">
        <v>402</v>
      </c>
      <c r="C19" s="28" t="s">
        <v>167</v>
      </c>
      <c r="D19" s="26">
        <v>327114.76580626698</v>
      </c>
      <c r="E19" s="26">
        <v>135218966.73658201</v>
      </c>
    </row>
    <row r="20" spans="2:5" x14ac:dyDescent="0.25">
      <c r="B20" s="64" t="s">
        <v>231</v>
      </c>
      <c r="C20" s="69"/>
      <c r="D20" s="65"/>
      <c r="E20" s="65"/>
    </row>
    <row r="21" spans="2:5" x14ac:dyDescent="0.25">
      <c r="B21" s="17">
        <v>810</v>
      </c>
      <c r="C21" s="27" t="s">
        <v>404</v>
      </c>
      <c r="D21" s="18">
        <v>401897.19777845801</v>
      </c>
      <c r="E21" s="18">
        <v>54588432.062757798</v>
      </c>
    </row>
    <row r="22" spans="2:5" x14ac:dyDescent="0.25">
      <c r="B22" s="17">
        <v>820</v>
      </c>
      <c r="C22" s="27" t="s">
        <v>405</v>
      </c>
      <c r="D22" s="18">
        <v>82539.571501480707</v>
      </c>
      <c r="E22" s="18">
        <v>1725112.39063296</v>
      </c>
    </row>
    <row r="23" spans="2:5" ht="15.6" x14ac:dyDescent="0.25">
      <c r="B23" s="23" t="s">
        <v>403</v>
      </c>
      <c r="C23" s="29" t="s">
        <v>406</v>
      </c>
      <c r="D23" s="24">
        <v>139227.34064154801</v>
      </c>
      <c r="E23" s="24">
        <v>107437448.265736</v>
      </c>
    </row>
    <row r="25" spans="2:5" x14ac:dyDescent="0.25">
      <c r="B25" s="61" t="s">
        <v>407</v>
      </c>
      <c r="C25" s="62"/>
      <c r="D25" s="62"/>
      <c r="E25" s="62"/>
    </row>
    <row r="26" spans="2:5" ht="46.2" customHeight="1" x14ac:dyDescent="0.25">
      <c r="B26" s="61" t="s">
        <v>2340</v>
      </c>
      <c r="C26" s="62"/>
      <c r="D26" s="62"/>
      <c r="E26" s="62"/>
    </row>
    <row r="27" spans="2:5" ht="55.8" customHeight="1" x14ac:dyDescent="0.25">
      <c r="B27" s="61" t="s">
        <v>2341</v>
      </c>
      <c r="C27" s="62"/>
      <c r="D27" s="62"/>
      <c r="E27" s="62"/>
    </row>
  </sheetData>
  <mergeCells count="7">
    <mergeCell ref="B26:E26"/>
    <mergeCell ref="B27:E27"/>
    <mergeCell ref="B5:E5"/>
    <mergeCell ref="B16:E16"/>
    <mergeCell ref="B18:E18"/>
    <mergeCell ref="B20:E20"/>
    <mergeCell ref="B25:E25"/>
  </mergeCell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4C8562"/>
    <pageSetUpPr fitToPage="1"/>
  </sheetPr>
  <dimension ref="B1:O231"/>
  <sheetViews>
    <sheetView showGridLines="0" workbookViewId="0">
      <selection activeCell="C197" sqref="C197"/>
    </sheetView>
  </sheetViews>
  <sheetFormatPr baseColWidth="10" defaultRowHeight="13.2" x14ac:dyDescent="0.25"/>
  <cols>
    <col min="1" max="1" width="2.5546875" customWidth="1"/>
    <col min="2" max="2" width="18" customWidth="1"/>
    <col min="3" max="3" width="11.44140625" customWidth="1"/>
    <col min="4" max="15" width="12.88671875" customWidth="1"/>
  </cols>
  <sheetData>
    <row r="1" spans="2:15" ht="17.399999999999999" x14ac:dyDescent="0.3">
      <c r="B1" s="3" t="s">
        <v>35</v>
      </c>
    </row>
    <row r="4" spans="2:15" x14ac:dyDescent="0.25">
      <c r="B4" s="66" t="s">
        <v>408</v>
      </c>
      <c r="C4" s="63" t="s">
        <v>43</v>
      </c>
      <c r="D4" s="63" t="s">
        <v>339</v>
      </c>
      <c r="E4" s="63" t="s">
        <v>339</v>
      </c>
      <c r="F4" s="63" t="s">
        <v>339</v>
      </c>
      <c r="G4" s="63" t="s">
        <v>157</v>
      </c>
      <c r="H4" s="63" t="s">
        <v>157</v>
      </c>
      <c r="I4" s="63" t="s">
        <v>157</v>
      </c>
      <c r="J4" s="63" t="s">
        <v>409</v>
      </c>
      <c r="K4" s="63" t="s">
        <v>409</v>
      </c>
      <c r="L4" s="63" t="s">
        <v>409</v>
      </c>
      <c r="M4" s="63" t="s">
        <v>167</v>
      </c>
      <c r="N4" s="63" t="s">
        <v>167</v>
      </c>
      <c r="O4" s="63" t="s">
        <v>167</v>
      </c>
    </row>
    <row r="5" spans="2:15" ht="42" customHeight="1" x14ac:dyDescent="0.25">
      <c r="B5" s="66" t="s">
        <v>408</v>
      </c>
      <c r="C5" s="63" t="s">
        <v>43</v>
      </c>
      <c r="D5" s="16" t="s">
        <v>410</v>
      </c>
      <c r="E5" s="16" t="s">
        <v>411</v>
      </c>
      <c r="F5" s="16" t="s">
        <v>412</v>
      </c>
      <c r="G5" s="16" t="s">
        <v>410</v>
      </c>
      <c r="H5" s="16" t="s">
        <v>411</v>
      </c>
      <c r="I5" s="16" t="s">
        <v>412</v>
      </c>
      <c r="J5" s="16" t="s">
        <v>410</v>
      </c>
      <c r="K5" s="16" t="s">
        <v>411</v>
      </c>
      <c r="L5" s="16" t="s">
        <v>412</v>
      </c>
      <c r="M5" s="16" t="s">
        <v>410</v>
      </c>
      <c r="N5" s="16" t="s">
        <v>411</v>
      </c>
      <c r="O5" s="16" t="s">
        <v>412</v>
      </c>
    </row>
    <row r="6" spans="2:15" x14ac:dyDescent="0.25">
      <c r="B6" s="25" t="s">
        <v>413</v>
      </c>
      <c r="C6" s="26">
        <v>398631</v>
      </c>
      <c r="D6" s="26">
        <v>86900</v>
      </c>
      <c r="E6" s="26">
        <v>70700</v>
      </c>
      <c r="F6" s="30" t="s">
        <v>635</v>
      </c>
      <c r="G6" s="26">
        <v>69400</v>
      </c>
      <c r="H6" s="26">
        <v>57300</v>
      </c>
      <c r="I6" s="30" t="s">
        <v>637</v>
      </c>
      <c r="J6" s="26">
        <v>530000</v>
      </c>
      <c r="K6" s="26">
        <v>148200</v>
      </c>
      <c r="L6" s="30" t="s">
        <v>660</v>
      </c>
      <c r="M6" s="26">
        <v>333800</v>
      </c>
      <c r="N6" s="26">
        <v>46800</v>
      </c>
      <c r="O6" s="30" t="s">
        <v>685</v>
      </c>
    </row>
    <row r="7" spans="2:15" x14ac:dyDescent="0.25">
      <c r="B7" s="25" t="s">
        <v>414</v>
      </c>
      <c r="C7" s="26">
        <v>46825</v>
      </c>
      <c r="D7" s="26">
        <v>85400</v>
      </c>
      <c r="E7" s="26">
        <v>69400</v>
      </c>
      <c r="F7" s="30" t="s">
        <v>635</v>
      </c>
      <c r="G7" s="26">
        <v>68800</v>
      </c>
      <c r="H7" s="26">
        <v>57000</v>
      </c>
      <c r="I7" s="30" t="s">
        <v>637</v>
      </c>
      <c r="J7" s="26">
        <v>513900</v>
      </c>
      <c r="K7" s="26">
        <v>128200</v>
      </c>
      <c r="L7" s="30" t="s">
        <v>661</v>
      </c>
      <c r="M7" s="26">
        <v>336400</v>
      </c>
      <c r="N7" s="26">
        <v>50700</v>
      </c>
      <c r="O7" s="30" t="s">
        <v>685</v>
      </c>
    </row>
    <row r="8" spans="2:15" x14ac:dyDescent="0.25">
      <c r="B8" s="17" t="s">
        <v>415</v>
      </c>
      <c r="C8" s="18">
        <v>13681</v>
      </c>
      <c r="D8" s="18">
        <v>87900</v>
      </c>
      <c r="E8" s="18">
        <v>68900</v>
      </c>
      <c r="F8" s="21" t="s">
        <v>636</v>
      </c>
      <c r="G8" s="18">
        <v>71200</v>
      </c>
      <c r="H8" s="18">
        <v>56700</v>
      </c>
      <c r="I8" s="21" t="s">
        <v>641</v>
      </c>
      <c r="J8" s="18">
        <v>523300</v>
      </c>
      <c r="K8" s="18">
        <v>89100</v>
      </c>
      <c r="L8" s="21" t="s">
        <v>662</v>
      </c>
      <c r="M8" s="18">
        <v>380100</v>
      </c>
      <c r="N8" s="18">
        <v>55000</v>
      </c>
      <c r="O8" s="21" t="s">
        <v>686</v>
      </c>
    </row>
    <row r="9" spans="2:15" x14ac:dyDescent="0.25">
      <c r="B9" s="17" t="s">
        <v>416</v>
      </c>
      <c r="C9" s="18">
        <v>951</v>
      </c>
      <c r="D9" s="18">
        <v>112600</v>
      </c>
      <c r="E9" s="18">
        <v>91500</v>
      </c>
      <c r="F9" s="21" t="s">
        <v>637</v>
      </c>
      <c r="G9" s="18">
        <v>90100</v>
      </c>
      <c r="H9" s="18">
        <v>73700</v>
      </c>
      <c r="I9" s="21" t="s">
        <v>641</v>
      </c>
      <c r="J9" s="18">
        <v>1151600</v>
      </c>
      <c r="K9" s="18">
        <v>553300</v>
      </c>
      <c r="L9" s="21" t="s">
        <v>663</v>
      </c>
      <c r="M9" s="18">
        <v>814300</v>
      </c>
      <c r="N9" s="18">
        <v>167200</v>
      </c>
      <c r="O9" s="21" t="s">
        <v>687</v>
      </c>
    </row>
    <row r="10" spans="2:15" x14ac:dyDescent="0.25">
      <c r="B10" s="17" t="s">
        <v>417</v>
      </c>
      <c r="C10" s="18">
        <v>4455</v>
      </c>
      <c r="D10" s="18">
        <v>81300</v>
      </c>
      <c r="E10" s="18">
        <v>69500</v>
      </c>
      <c r="F10" s="21" t="s">
        <v>638</v>
      </c>
      <c r="G10" s="18">
        <v>66900</v>
      </c>
      <c r="H10" s="18">
        <v>58600</v>
      </c>
      <c r="I10" s="21" t="s">
        <v>640</v>
      </c>
      <c r="J10" s="18">
        <v>386200</v>
      </c>
      <c r="K10" s="18">
        <v>84800</v>
      </c>
      <c r="L10" s="21" t="s">
        <v>660</v>
      </c>
      <c r="M10" s="18">
        <v>239400</v>
      </c>
      <c r="N10" s="18">
        <v>43300</v>
      </c>
      <c r="O10" s="21" t="s">
        <v>677</v>
      </c>
    </row>
    <row r="11" spans="2:15" x14ac:dyDescent="0.25">
      <c r="B11" s="17" t="s">
        <v>418</v>
      </c>
      <c r="C11" s="18">
        <v>438</v>
      </c>
      <c r="D11" s="18">
        <v>79600</v>
      </c>
      <c r="E11" s="18">
        <v>64900</v>
      </c>
      <c r="F11" s="21" t="s">
        <v>638</v>
      </c>
      <c r="G11" s="18">
        <v>62800</v>
      </c>
      <c r="H11" s="18">
        <v>53400</v>
      </c>
      <c r="I11" s="21" t="s">
        <v>640</v>
      </c>
      <c r="J11" s="18">
        <v>491400</v>
      </c>
      <c r="K11" s="18">
        <v>348300</v>
      </c>
      <c r="L11" s="21" t="s">
        <v>664</v>
      </c>
      <c r="M11" s="18">
        <v>266600</v>
      </c>
      <c r="N11" s="18">
        <v>63800</v>
      </c>
      <c r="O11" s="21" t="s">
        <v>668</v>
      </c>
    </row>
    <row r="12" spans="2:15" x14ac:dyDescent="0.25">
      <c r="B12" s="17" t="s">
        <v>419</v>
      </c>
      <c r="C12" s="18">
        <v>2521</v>
      </c>
      <c r="D12" s="18">
        <v>99100</v>
      </c>
      <c r="E12" s="18">
        <v>79400</v>
      </c>
      <c r="F12" s="21" t="s">
        <v>637</v>
      </c>
      <c r="G12" s="18">
        <v>79500</v>
      </c>
      <c r="H12" s="18">
        <v>64800</v>
      </c>
      <c r="I12" s="21" t="s">
        <v>636</v>
      </c>
      <c r="J12" s="18">
        <v>730600</v>
      </c>
      <c r="K12" s="18">
        <v>351200</v>
      </c>
      <c r="L12" s="21" t="s">
        <v>665</v>
      </c>
      <c r="M12" s="18">
        <v>460900</v>
      </c>
      <c r="N12" s="18">
        <v>66500</v>
      </c>
      <c r="O12" s="21" t="s">
        <v>675</v>
      </c>
    </row>
    <row r="13" spans="2:15" x14ac:dyDescent="0.25">
      <c r="B13" s="17" t="s">
        <v>420</v>
      </c>
      <c r="C13" s="18">
        <v>4750</v>
      </c>
      <c r="D13" s="18">
        <v>80400</v>
      </c>
      <c r="E13" s="18">
        <v>69000</v>
      </c>
      <c r="F13" s="21" t="s">
        <v>639</v>
      </c>
      <c r="G13" s="18">
        <v>63700</v>
      </c>
      <c r="H13" s="18">
        <v>55900</v>
      </c>
      <c r="I13" s="21" t="s">
        <v>640</v>
      </c>
      <c r="J13" s="18">
        <v>465600</v>
      </c>
      <c r="K13" s="18">
        <v>203500</v>
      </c>
      <c r="L13" s="21" t="s">
        <v>666</v>
      </c>
      <c r="M13" s="18">
        <v>275500</v>
      </c>
      <c r="N13" s="18">
        <v>44700</v>
      </c>
      <c r="O13" s="21" t="s">
        <v>677</v>
      </c>
    </row>
    <row r="14" spans="2:15" x14ac:dyDescent="0.25">
      <c r="B14" s="17" t="s">
        <v>421</v>
      </c>
      <c r="C14" s="18">
        <v>944</v>
      </c>
      <c r="D14" s="18">
        <v>93900</v>
      </c>
      <c r="E14" s="18">
        <v>76100</v>
      </c>
      <c r="F14" s="21" t="s">
        <v>637</v>
      </c>
      <c r="G14" s="18">
        <v>74800</v>
      </c>
      <c r="H14" s="18">
        <v>61200</v>
      </c>
      <c r="I14" s="21" t="s">
        <v>636</v>
      </c>
      <c r="J14" s="18">
        <v>683900</v>
      </c>
      <c r="K14" s="18">
        <v>335800</v>
      </c>
      <c r="L14" s="21" t="s">
        <v>663</v>
      </c>
      <c r="M14" s="18">
        <v>396500</v>
      </c>
      <c r="N14" s="18">
        <v>50200</v>
      </c>
      <c r="O14" s="21" t="s">
        <v>686</v>
      </c>
    </row>
    <row r="15" spans="2:15" x14ac:dyDescent="0.25">
      <c r="B15" s="17" t="s">
        <v>422</v>
      </c>
      <c r="C15" s="18">
        <v>3729</v>
      </c>
      <c r="D15" s="18">
        <v>96400</v>
      </c>
      <c r="E15" s="18">
        <v>77400</v>
      </c>
      <c r="F15" s="21" t="s">
        <v>637</v>
      </c>
      <c r="G15" s="18">
        <v>76800</v>
      </c>
      <c r="H15" s="18">
        <v>62000</v>
      </c>
      <c r="I15" s="21" t="s">
        <v>641</v>
      </c>
      <c r="J15" s="18">
        <v>681600</v>
      </c>
      <c r="K15" s="18">
        <v>311000</v>
      </c>
      <c r="L15" s="21" t="s">
        <v>665</v>
      </c>
      <c r="M15" s="18">
        <v>444600</v>
      </c>
      <c r="N15" s="18">
        <v>85100</v>
      </c>
      <c r="O15" s="21" t="s">
        <v>662</v>
      </c>
    </row>
    <row r="16" spans="2:15" x14ac:dyDescent="0.25">
      <c r="B16" s="17" t="s">
        <v>423</v>
      </c>
      <c r="C16" s="18">
        <v>2277</v>
      </c>
      <c r="D16" s="18">
        <v>86100</v>
      </c>
      <c r="E16" s="18">
        <v>72400</v>
      </c>
      <c r="F16" s="21" t="s">
        <v>640</v>
      </c>
      <c r="G16" s="18">
        <v>68400</v>
      </c>
      <c r="H16" s="18">
        <v>59300</v>
      </c>
      <c r="I16" s="21" t="s">
        <v>643</v>
      </c>
      <c r="J16" s="18">
        <v>539300</v>
      </c>
      <c r="K16" s="18">
        <v>387100</v>
      </c>
      <c r="L16" s="21" t="s">
        <v>667</v>
      </c>
      <c r="M16" s="18">
        <v>303400</v>
      </c>
      <c r="N16" s="18">
        <v>72900</v>
      </c>
      <c r="O16" s="21" t="s">
        <v>669</v>
      </c>
    </row>
    <row r="17" spans="2:15" x14ac:dyDescent="0.25">
      <c r="B17" s="17" t="s">
        <v>424</v>
      </c>
      <c r="C17" s="18">
        <v>4762</v>
      </c>
      <c r="D17" s="18">
        <v>74600</v>
      </c>
      <c r="E17" s="18">
        <v>65000</v>
      </c>
      <c r="F17" s="21" t="s">
        <v>638</v>
      </c>
      <c r="G17" s="18">
        <v>60300</v>
      </c>
      <c r="H17" s="18">
        <v>53500</v>
      </c>
      <c r="I17" s="21" t="s">
        <v>640</v>
      </c>
      <c r="J17" s="18">
        <v>390500</v>
      </c>
      <c r="K17" s="18">
        <v>94200</v>
      </c>
      <c r="L17" s="21" t="s">
        <v>663</v>
      </c>
      <c r="M17" s="18">
        <v>239300</v>
      </c>
      <c r="N17" s="18">
        <v>36300</v>
      </c>
      <c r="O17" s="21" t="s">
        <v>677</v>
      </c>
    </row>
    <row r="18" spans="2:15" x14ac:dyDescent="0.25">
      <c r="B18" s="17" t="s">
        <v>425</v>
      </c>
      <c r="C18" s="18">
        <v>5868</v>
      </c>
      <c r="D18" s="18">
        <v>77600</v>
      </c>
      <c r="E18" s="18">
        <v>64000</v>
      </c>
      <c r="F18" s="21" t="s">
        <v>637</v>
      </c>
      <c r="G18" s="18">
        <v>62700</v>
      </c>
      <c r="H18" s="18">
        <v>52900</v>
      </c>
      <c r="I18" s="21" t="s">
        <v>636</v>
      </c>
      <c r="J18" s="18">
        <v>391700</v>
      </c>
      <c r="K18" s="18">
        <v>70100</v>
      </c>
      <c r="L18" s="21" t="s">
        <v>661</v>
      </c>
      <c r="M18" s="18">
        <v>252100</v>
      </c>
      <c r="N18" s="18">
        <v>34000</v>
      </c>
      <c r="O18" s="21" t="s">
        <v>675</v>
      </c>
    </row>
    <row r="19" spans="2:15" x14ac:dyDescent="0.25">
      <c r="B19" s="17" t="s">
        <v>426</v>
      </c>
      <c r="C19" s="18">
        <v>2449</v>
      </c>
      <c r="D19" s="18">
        <v>84700</v>
      </c>
      <c r="E19" s="18">
        <v>69200</v>
      </c>
      <c r="F19" s="21" t="s">
        <v>635</v>
      </c>
      <c r="G19" s="18">
        <v>67500</v>
      </c>
      <c r="H19" s="18">
        <v>55800</v>
      </c>
      <c r="I19" s="21" t="s">
        <v>637</v>
      </c>
      <c r="J19" s="18">
        <v>509700</v>
      </c>
      <c r="K19" s="18">
        <v>140000</v>
      </c>
      <c r="L19" s="21" t="s">
        <v>668</v>
      </c>
      <c r="M19" s="18">
        <v>318600</v>
      </c>
      <c r="N19" s="18">
        <v>49500</v>
      </c>
      <c r="O19" s="21" t="s">
        <v>677</v>
      </c>
    </row>
    <row r="20" spans="2:15" x14ac:dyDescent="0.25">
      <c r="B20" s="25" t="s">
        <v>427</v>
      </c>
      <c r="C20" s="26">
        <v>83295</v>
      </c>
      <c r="D20" s="26">
        <v>90700</v>
      </c>
      <c r="E20" s="26">
        <v>72400</v>
      </c>
      <c r="F20" s="30" t="s">
        <v>637</v>
      </c>
      <c r="G20" s="26">
        <v>72900</v>
      </c>
      <c r="H20" s="26">
        <v>59000</v>
      </c>
      <c r="I20" s="30" t="s">
        <v>636</v>
      </c>
      <c r="J20" s="26">
        <v>546600</v>
      </c>
      <c r="K20" s="26">
        <v>121600</v>
      </c>
      <c r="L20" s="30" t="s">
        <v>669</v>
      </c>
      <c r="M20" s="26">
        <v>353900</v>
      </c>
      <c r="N20" s="26">
        <v>48600</v>
      </c>
      <c r="O20" s="30" t="s">
        <v>685</v>
      </c>
    </row>
    <row r="21" spans="2:15" x14ac:dyDescent="0.25">
      <c r="B21" s="17" t="s">
        <v>428</v>
      </c>
      <c r="C21" s="18">
        <v>12114</v>
      </c>
      <c r="D21" s="18">
        <v>94900</v>
      </c>
      <c r="E21" s="18">
        <v>74600</v>
      </c>
      <c r="F21" s="21" t="s">
        <v>641</v>
      </c>
      <c r="G21" s="18">
        <v>76600</v>
      </c>
      <c r="H21" s="18">
        <v>60900</v>
      </c>
      <c r="I21" s="21" t="s">
        <v>644</v>
      </c>
      <c r="J21" s="18">
        <v>575200</v>
      </c>
      <c r="K21" s="18">
        <v>110200</v>
      </c>
      <c r="L21" s="21" t="s">
        <v>670</v>
      </c>
      <c r="M21" s="18">
        <v>410000</v>
      </c>
      <c r="N21" s="18">
        <v>60300</v>
      </c>
      <c r="O21" s="21" t="s">
        <v>687</v>
      </c>
    </row>
    <row r="22" spans="2:15" x14ac:dyDescent="0.25">
      <c r="B22" s="17" t="s">
        <v>429</v>
      </c>
      <c r="C22" s="18">
        <v>927</v>
      </c>
      <c r="D22" s="18">
        <v>112700</v>
      </c>
      <c r="E22" s="18">
        <v>89200</v>
      </c>
      <c r="F22" s="21" t="s">
        <v>641</v>
      </c>
      <c r="G22" s="18">
        <v>91500</v>
      </c>
      <c r="H22" s="18">
        <v>71100</v>
      </c>
      <c r="I22" s="21" t="s">
        <v>646</v>
      </c>
      <c r="J22" s="18">
        <v>925100</v>
      </c>
      <c r="K22" s="18">
        <v>413800</v>
      </c>
      <c r="L22" s="21" t="s">
        <v>663</v>
      </c>
      <c r="M22" s="18">
        <v>597600</v>
      </c>
      <c r="N22" s="18">
        <v>112300</v>
      </c>
      <c r="O22" s="21" t="s">
        <v>677</v>
      </c>
    </row>
    <row r="23" spans="2:15" x14ac:dyDescent="0.25">
      <c r="B23" s="17" t="s">
        <v>430</v>
      </c>
      <c r="C23" s="18">
        <v>1655</v>
      </c>
      <c r="D23" s="18">
        <v>120400</v>
      </c>
      <c r="E23" s="18">
        <v>89900</v>
      </c>
      <c r="F23" s="21" t="s">
        <v>641</v>
      </c>
      <c r="G23" s="18">
        <v>97300</v>
      </c>
      <c r="H23" s="18">
        <v>72300</v>
      </c>
      <c r="I23" s="21" t="s">
        <v>644</v>
      </c>
      <c r="J23" s="18">
        <v>1033600</v>
      </c>
      <c r="K23" s="18">
        <v>455200</v>
      </c>
      <c r="L23" s="21" t="s">
        <v>668</v>
      </c>
      <c r="M23" s="18">
        <v>649500</v>
      </c>
      <c r="N23" s="18">
        <v>105400</v>
      </c>
      <c r="O23" s="21" t="s">
        <v>677</v>
      </c>
    </row>
    <row r="24" spans="2:15" x14ac:dyDescent="0.25">
      <c r="B24" s="17" t="s">
        <v>431</v>
      </c>
      <c r="C24" s="18">
        <v>1665</v>
      </c>
      <c r="D24" s="18">
        <v>100300</v>
      </c>
      <c r="E24" s="18">
        <v>80100</v>
      </c>
      <c r="F24" s="21" t="s">
        <v>635</v>
      </c>
      <c r="G24" s="18">
        <v>80100</v>
      </c>
      <c r="H24" s="18">
        <v>65700</v>
      </c>
      <c r="I24" s="21" t="s">
        <v>637</v>
      </c>
      <c r="J24" s="18">
        <v>627100</v>
      </c>
      <c r="K24" s="18">
        <v>268300</v>
      </c>
      <c r="L24" s="21" t="s">
        <v>671</v>
      </c>
      <c r="M24" s="18">
        <v>361200</v>
      </c>
      <c r="N24" s="18">
        <v>68700</v>
      </c>
      <c r="O24" s="21" t="s">
        <v>670</v>
      </c>
    </row>
    <row r="25" spans="2:15" x14ac:dyDescent="0.25">
      <c r="B25" s="17" t="s">
        <v>432</v>
      </c>
      <c r="C25" s="18">
        <v>2770</v>
      </c>
      <c r="D25" s="18">
        <v>93000</v>
      </c>
      <c r="E25" s="18">
        <v>74900</v>
      </c>
      <c r="F25" s="21" t="s">
        <v>637</v>
      </c>
      <c r="G25" s="18">
        <v>73600</v>
      </c>
      <c r="H25" s="18">
        <v>59900</v>
      </c>
      <c r="I25" s="21" t="s">
        <v>636</v>
      </c>
      <c r="J25" s="18">
        <v>562500</v>
      </c>
      <c r="K25" s="18">
        <v>295800</v>
      </c>
      <c r="L25" s="21" t="s">
        <v>672</v>
      </c>
      <c r="M25" s="18">
        <v>329500</v>
      </c>
      <c r="N25" s="18">
        <v>61400</v>
      </c>
      <c r="O25" s="21" t="s">
        <v>678</v>
      </c>
    </row>
    <row r="26" spans="2:15" x14ac:dyDescent="0.25">
      <c r="B26" s="17" t="s">
        <v>433</v>
      </c>
      <c r="C26" s="18">
        <v>2050</v>
      </c>
      <c r="D26" s="18">
        <v>126600</v>
      </c>
      <c r="E26" s="18">
        <v>92000</v>
      </c>
      <c r="F26" s="21" t="s">
        <v>642</v>
      </c>
      <c r="G26" s="18">
        <v>102000</v>
      </c>
      <c r="H26" s="18">
        <v>76000</v>
      </c>
      <c r="I26" s="21" t="s">
        <v>655</v>
      </c>
      <c r="J26" s="18">
        <v>992700</v>
      </c>
      <c r="K26" s="18">
        <v>342100</v>
      </c>
      <c r="L26" s="21" t="s">
        <v>661</v>
      </c>
      <c r="M26" s="18">
        <v>676900</v>
      </c>
      <c r="N26" s="18">
        <v>104000</v>
      </c>
      <c r="O26" s="21" t="s">
        <v>685</v>
      </c>
    </row>
    <row r="27" spans="2:15" x14ac:dyDescent="0.25">
      <c r="B27" s="17" t="s">
        <v>434</v>
      </c>
      <c r="C27" s="18">
        <v>3212</v>
      </c>
      <c r="D27" s="18">
        <v>82200</v>
      </c>
      <c r="E27" s="18">
        <v>68000</v>
      </c>
      <c r="F27" s="21" t="s">
        <v>643</v>
      </c>
      <c r="G27" s="18">
        <v>65800</v>
      </c>
      <c r="H27" s="18">
        <v>55100</v>
      </c>
      <c r="I27" s="21" t="s">
        <v>637</v>
      </c>
      <c r="J27" s="18">
        <v>467700</v>
      </c>
      <c r="K27" s="18">
        <v>124700</v>
      </c>
      <c r="L27" s="21" t="s">
        <v>660</v>
      </c>
      <c r="M27" s="18">
        <v>294600</v>
      </c>
      <c r="N27" s="18">
        <v>49800</v>
      </c>
      <c r="O27" s="21" t="s">
        <v>662</v>
      </c>
    </row>
    <row r="28" spans="2:15" x14ac:dyDescent="0.25">
      <c r="B28" s="17" t="s">
        <v>435</v>
      </c>
      <c r="C28" s="18">
        <v>619</v>
      </c>
      <c r="D28" s="18">
        <v>98000</v>
      </c>
      <c r="E28" s="18">
        <v>82900</v>
      </c>
      <c r="F28" s="21" t="s">
        <v>640</v>
      </c>
      <c r="G28" s="18">
        <v>77000</v>
      </c>
      <c r="H28" s="18">
        <v>64500</v>
      </c>
      <c r="I28" s="21" t="s">
        <v>635</v>
      </c>
      <c r="J28" s="18">
        <v>546400</v>
      </c>
      <c r="K28" s="18">
        <v>330300</v>
      </c>
      <c r="L28" s="21" t="s">
        <v>667</v>
      </c>
      <c r="M28" s="18">
        <v>281300</v>
      </c>
      <c r="N28" s="18">
        <v>66100</v>
      </c>
      <c r="O28" s="21" t="s">
        <v>669</v>
      </c>
    </row>
    <row r="29" spans="2:15" x14ac:dyDescent="0.25">
      <c r="B29" s="17" t="s">
        <v>436</v>
      </c>
      <c r="C29" s="18">
        <v>3167</v>
      </c>
      <c r="D29" s="18">
        <v>86900</v>
      </c>
      <c r="E29" s="18">
        <v>73200</v>
      </c>
      <c r="F29" s="21" t="s">
        <v>640</v>
      </c>
      <c r="G29" s="18">
        <v>69000</v>
      </c>
      <c r="H29" s="18">
        <v>59300</v>
      </c>
      <c r="I29" s="21" t="s">
        <v>643</v>
      </c>
      <c r="J29" s="18">
        <v>502100</v>
      </c>
      <c r="K29" s="18">
        <v>179500</v>
      </c>
      <c r="L29" s="21" t="s">
        <v>665</v>
      </c>
      <c r="M29" s="18">
        <v>287000</v>
      </c>
      <c r="N29" s="18">
        <v>42700</v>
      </c>
      <c r="O29" s="21" t="s">
        <v>677</v>
      </c>
    </row>
    <row r="30" spans="2:15" x14ac:dyDescent="0.25">
      <c r="B30" s="17" t="s">
        <v>437</v>
      </c>
      <c r="C30" s="18">
        <v>1078</v>
      </c>
      <c r="D30" s="18">
        <v>93700</v>
      </c>
      <c r="E30" s="18">
        <v>80700</v>
      </c>
      <c r="F30" s="21" t="s">
        <v>635</v>
      </c>
      <c r="G30" s="18">
        <v>75500</v>
      </c>
      <c r="H30" s="18">
        <v>65200</v>
      </c>
      <c r="I30" s="21" t="s">
        <v>636</v>
      </c>
      <c r="J30" s="18">
        <v>543100</v>
      </c>
      <c r="K30" s="18">
        <v>305600</v>
      </c>
      <c r="L30" s="21" t="s">
        <v>673</v>
      </c>
      <c r="M30" s="18">
        <v>288900</v>
      </c>
      <c r="N30" s="18">
        <v>46100</v>
      </c>
      <c r="O30" s="21" t="s">
        <v>662</v>
      </c>
    </row>
    <row r="31" spans="2:15" x14ac:dyDescent="0.25">
      <c r="B31" s="17" t="s">
        <v>438</v>
      </c>
      <c r="C31" s="18">
        <v>1059</v>
      </c>
      <c r="D31" s="18">
        <v>93400</v>
      </c>
      <c r="E31" s="18">
        <v>75000</v>
      </c>
      <c r="F31" s="21" t="s">
        <v>635</v>
      </c>
      <c r="G31" s="18">
        <v>73000</v>
      </c>
      <c r="H31" s="18">
        <v>59400</v>
      </c>
      <c r="I31" s="21" t="s">
        <v>636</v>
      </c>
      <c r="J31" s="18">
        <v>526500</v>
      </c>
      <c r="K31" s="18">
        <v>284500</v>
      </c>
      <c r="L31" s="21" t="s">
        <v>674</v>
      </c>
      <c r="M31" s="18">
        <v>278100</v>
      </c>
      <c r="N31" s="18">
        <v>49600</v>
      </c>
      <c r="O31" s="21" t="s">
        <v>670</v>
      </c>
    </row>
    <row r="32" spans="2:15" x14ac:dyDescent="0.25">
      <c r="B32" s="17" t="s">
        <v>439</v>
      </c>
      <c r="C32" s="18">
        <v>1130</v>
      </c>
      <c r="D32" s="18">
        <v>87900</v>
      </c>
      <c r="E32" s="18">
        <v>73500</v>
      </c>
      <c r="F32" s="21" t="s">
        <v>635</v>
      </c>
      <c r="G32" s="18">
        <v>69300</v>
      </c>
      <c r="H32" s="18">
        <v>59400</v>
      </c>
      <c r="I32" s="21" t="s">
        <v>637</v>
      </c>
      <c r="J32" s="18">
        <v>517600</v>
      </c>
      <c r="K32" s="18">
        <v>207100</v>
      </c>
      <c r="L32" s="21" t="s">
        <v>665</v>
      </c>
      <c r="M32" s="18">
        <v>290000</v>
      </c>
      <c r="N32" s="18">
        <v>32500</v>
      </c>
      <c r="O32" s="21" t="s">
        <v>685</v>
      </c>
    </row>
    <row r="33" spans="2:15" x14ac:dyDescent="0.25">
      <c r="B33" s="17" t="s">
        <v>440</v>
      </c>
      <c r="C33" s="18">
        <v>3267</v>
      </c>
      <c r="D33" s="18">
        <v>84700</v>
      </c>
      <c r="E33" s="18">
        <v>70700</v>
      </c>
      <c r="F33" s="21" t="s">
        <v>643</v>
      </c>
      <c r="G33" s="18">
        <v>68200</v>
      </c>
      <c r="H33" s="18">
        <v>57600</v>
      </c>
      <c r="I33" s="21" t="s">
        <v>635</v>
      </c>
      <c r="J33" s="18">
        <v>394000</v>
      </c>
      <c r="K33" s="18">
        <v>86300</v>
      </c>
      <c r="L33" s="21" t="s">
        <v>661</v>
      </c>
      <c r="M33" s="18">
        <v>223000</v>
      </c>
      <c r="N33" s="18">
        <v>29300</v>
      </c>
      <c r="O33" s="21" t="s">
        <v>685</v>
      </c>
    </row>
    <row r="34" spans="2:15" x14ac:dyDescent="0.25">
      <c r="B34" s="17" t="s">
        <v>441</v>
      </c>
      <c r="C34" s="18">
        <v>4810</v>
      </c>
      <c r="D34" s="18">
        <v>70600</v>
      </c>
      <c r="E34" s="18">
        <v>61800</v>
      </c>
      <c r="F34" s="21" t="s">
        <v>639</v>
      </c>
      <c r="G34" s="18">
        <v>57300</v>
      </c>
      <c r="H34" s="18">
        <v>50500</v>
      </c>
      <c r="I34" s="21" t="s">
        <v>640</v>
      </c>
      <c r="J34" s="18">
        <v>270200</v>
      </c>
      <c r="K34" s="18">
        <v>35800</v>
      </c>
      <c r="L34" s="21" t="s">
        <v>662</v>
      </c>
      <c r="M34" s="18">
        <v>174900</v>
      </c>
      <c r="N34" s="18">
        <v>18400</v>
      </c>
      <c r="O34" s="21" t="s">
        <v>687</v>
      </c>
    </row>
    <row r="35" spans="2:15" x14ac:dyDescent="0.25">
      <c r="B35" s="17" t="s">
        <v>442</v>
      </c>
      <c r="C35" s="18">
        <v>2503</v>
      </c>
      <c r="D35" s="18">
        <v>101400</v>
      </c>
      <c r="E35" s="18">
        <v>83300</v>
      </c>
      <c r="F35" s="21" t="s">
        <v>643</v>
      </c>
      <c r="G35" s="18">
        <v>81000</v>
      </c>
      <c r="H35" s="18">
        <v>67000</v>
      </c>
      <c r="I35" s="21" t="s">
        <v>635</v>
      </c>
      <c r="J35" s="18">
        <v>609100</v>
      </c>
      <c r="K35" s="18">
        <v>294800</v>
      </c>
      <c r="L35" s="21" t="s">
        <v>666</v>
      </c>
      <c r="M35" s="18">
        <v>385400</v>
      </c>
      <c r="N35" s="18">
        <v>72000</v>
      </c>
      <c r="O35" s="21" t="s">
        <v>670</v>
      </c>
    </row>
    <row r="36" spans="2:15" x14ac:dyDescent="0.25">
      <c r="B36" s="17" t="s">
        <v>443</v>
      </c>
      <c r="C36" s="18">
        <v>2363</v>
      </c>
      <c r="D36" s="18">
        <v>107500</v>
      </c>
      <c r="E36" s="18">
        <v>81900</v>
      </c>
      <c r="F36" s="21" t="s">
        <v>644</v>
      </c>
      <c r="G36" s="18">
        <v>85300</v>
      </c>
      <c r="H36" s="18">
        <v>66600</v>
      </c>
      <c r="I36" s="21" t="s">
        <v>646</v>
      </c>
      <c r="J36" s="18">
        <v>908400</v>
      </c>
      <c r="K36" s="18">
        <v>430500</v>
      </c>
      <c r="L36" s="21" t="s">
        <v>663</v>
      </c>
      <c r="M36" s="18">
        <v>607000</v>
      </c>
      <c r="N36" s="18">
        <v>97700</v>
      </c>
      <c r="O36" s="21" t="s">
        <v>675</v>
      </c>
    </row>
    <row r="37" spans="2:15" x14ac:dyDescent="0.25">
      <c r="B37" s="17" t="s">
        <v>444</v>
      </c>
      <c r="C37" s="18">
        <v>4849</v>
      </c>
      <c r="D37" s="18">
        <v>90900</v>
      </c>
      <c r="E37" s="18">
        <v>72500</v>
      </c>
      <c r="F37" s="21" t="s">
        <v>636</v>
      </c>
      <c r="G37" s="18">
        <v>73500</v>
      </c>
      <c r="H37" s="18">
        <v>59300</v>
      </c>
      <c r="I37" s="21" t="s">
        <v>644</v>
      </c>
      <c r="J37" s="18">
        <v>586300</v>
      </c>
      <c r="K37" s="18">
        <v>165500</v>
      </c>
      <c r="L37" s="21" t="s">
        <v>660</v>
      </c>
      <c r="M37" s="18">
        <v>402100</v>
      </c>
      <c r="N37" s="18">
        <v>63400</v>
      </c>
      <c r="O37" s="21" t="s">
        <v>677</v>
      </c>
    </row>
    <row r="38" spans="2:15" x14ac:dyDescent="0.25">
      <c r="B38" s="17" t="s">
        <v>445</v>
      </c>
      <c r="C38" s="18">
        <v>1172</v>
      </c>
      <c r="D38" s="18">
        <v>116300</v>
      </c>
      <c r="E38" s="18">
        <v>80600</v>
      </c>
      <c r="F38" s="21" t="s">
        <v>645</v>
      </c>
      <c r="G38" s="18">
        <v>93400</v>
      </c>
      <c r="H38" s="18">
        <v>64100</v>
      </c>
      <c r="I38" s="21" t="s">
        <v>656</v>
      </c>
      <c r="J38" s="18">
        <v>911200</v>
      </c>
      <c r="K38" s="18">
        <v>398300</v>
      </c>
      <c r="L38" s="21" t="s">
        <v>668</v>
      </c>
      <c r="M38" s="18">
        <v>546200</v>
      </c>
      <c r="N38" s="18">
        <v>73500</v>
      </c>
      <c r="O38" s="21" t="s">
        <v>685</v>
      </c>
    </row>
    <row r="39" spans="2:15" x14ac:dyDescent="0.25">
      <c r="B39" s="17" t="s">
        <v>446</v>
      </c>
      <c r="C39" s="18">
        <v>6247</v>
      </c>
      <c r="D39" s="18">
        <v>71800</v>
      </c>
      <c r="E39" s="18">
        <v>62800</v>
      </c>
      <c r="F39" s="21" t="s">
        <v>639</v>
      </c>
      <c r="G39" s="18">
        <v>58500</v>
      </c>
      <c r="H39" s="18">
        <v>51900</v>
      </c>
      <c r="I39" s="21" t="s">
        <v>638</v>
      </c>
      <c r="J39" s="18">
        <v>235600</v>
      </c>
      <c r="K39" s="18">
        <v>23200</v>
      </c>
      <c r="L39" s="21" t="s">
        <v>675</v>
      </c>
      <c r="M39" s="18">
        <v>146100</v>
      </c>
      <c r="N39" s="18">
        <v>11300</v>
      </c>
      <c r="O39" s="21" t="s">
        <v>684</v>
      </c>
    </row>
    <row r="40" spans="2:15" x14ac:dyDescent="0.25">
      <c r="B40" s="17" t="s">
        <v>447</v>
      </c>
      <c r="C40" s="18">
        <v>1282</v>
      </c>
      <c r="D40" s="18">
        <v>87500</v>
      </c>
      <c r="E40" s="18">
        <v>74700</v>
      </c>
      <c r="F40" s="21" t="s">
        <v>639</v>
      </c>
      <c r="G40" s="18">
        <v>69600</v>
      </c>
      <c r="H40" s="18">
        <v>60300</v>
      </c>
      <c r="I40" s="21" t="s">
        <v>639</v>
      </c>
      <c r="J40" s="18">
        <v>469600</v>
      </c>
      <c r="K40" s="18">
        <v>119600</v>
      </c>
      <c r="L40" s="21" t="s">
        <v>663</v>
      </c>
      <c r="M40" s="18">
        <v>265300</v>
      </c>
      <c r="N40" s="18">
        <v>35400</v>
      </c>
      <c r="O40" s="21" t="s">
        <v>675</v>
      </c>
    </row>
    <row r="41" spans="2:15" x14ac:dyDescent="0.25">
      <c r="B41" s="17" t="s">
        <v>448</v>
      </c>
      <c r="C41" s="18">
        <v>1758</v>
      </c>
      <c r="D41" s="18">
        <v>75600</v>
      </c>
      <c r="E41" s="18">
        <v>62100</v>
      </c>
      <c r="F41" s="21" t="s">
        <v>635</v>
      </c>
      <c r="G41" s="18">
        <v>61200</v>
      </c>
      <c r="H41" s="18">
        <v>51200</v>
      </c>
      <c r="I41" s="21" t="s">
        <v>637</v>
      </c>
      <c r="J41" s="18">
        <v>367000</v>
      </c>
      <c r="K41" s="18">
        <v>49500</v>
      </c>
      <c r="L41" s="21" t="s">
        <v>670</v>
      </c>
      <c r="M41" s="18">
        <v>246900</v>
      </c>
      <c r="N41" s="18">
        <v>26400</v>
      </c>
      <c r="O41" s="21" t="s">
        <v>686</v>
      </c>
    </row>
    <row r="42" spans="2:15" x14ac:dyDescent="0.25">
      <c r="B42" s="17" t="s">
        <v>449</v>
      </c>
      <c r="C42" s="18">
        <v>4115</v>
      </c>
      <c r="D42" s="18">
        <v>85100</v>
      </c>
      <c r="E42" s="18">
        <v>70200</v>
      </c>
      <c r="F42" s="21" t="s">
        <v>635</v>
      </c>
      <c r="G42" s="18">
        <v>68100</v>
      </c>
      <c r="H42" s="18">
        <v>57000</v>
      </c>
      <c r="I42" s="21" t="s">
        <v>637</v>
      </c>
      <c r="J42" s="18">
        <v>533600</v>
      </c>
      <c r="K42" s="18">
        <v>143800</v>
      </c>
      <c r="L42" s="21" t="s">
        <v>660</v>
      </c>
      <c r="M42" s="18">
        <v>348500</v>
      </c>
      <c r="N42" s="18">
        <v>52000</v>
      </c>
      <c r="O42" s="21" t="s">
        <v>675</v>
      </c>
    </row>
    <row r="43" spans="2:15" x14ac:dyDescent="0.25">
      <c r="B43" s="17" t="s">
        <v>450</v>
      </c>
      <c r="C43" s="18">
        <v>12302</v>
      </c>
      <c r="D43" s="18">
        <v>88000</v>
      </c>
      <c r="E43" s="18">
        <v>69500</v>
      </c>
      <c r="F43" s="21" t="s">
        <v>636</v>
      </c>
      <c r="G43" s="18">
        <v>71400</v>
      </c>
      <c r="H43" s="18">
        <v>57200</v>
      </c>
      <c r="I43" s="21" t="s">
        <v>641</v>
      </c>
      <c r="J43" s="18">
        <v>535200</v>
      </c>
      <c r="K43" s="18">
        <v>95500</v>
      </c>
      <c r="L43" s="21" t="s">
        <v>670</v>
      </c>
      <c r="M43" s="18">
        <v>375200</v>
      </c>
      <c r="N43" s="18">
        <v>51600</v>
      </c>
      <c r="O43" s="21" t="s">
        <v>687</v>
      </c>
    </row>
    <row r="44" spans="2:15" x14ac:dyDescent="0.25">
      <c r="B44" s="17" t="s">
        <v>451</v>
      </c>
      <c r="C44" s="18">
        <v>947</v>
      </c>
      <c r="D44" s="18">
        <v>89600</v>
      </c>
      <c r="E44" s="18">
        <v>75300</v>
      </c>
      <c r="F44" s="21" t="s">
        <v>643</v>
      </c>
      <c r="G44" s="18">
        <v>71000</v>
      </c>
      <c r="H44" s="18">
        <v>59900</v>
      </c>
      <c r="I44" s="21" t="s">
        <v>635</v>
      </c>
      <c r="J44" s="18">
        <v>559400</v>
      </c>
      <c r="K44" s="18">
        <v>295000</v>
      </c>
      <c r="L44" s="21" t="s">
        <v>672</v>
      </c>
      <c r="M44" s="18">
        <v>297300</v>
      </c>
      <c r="N44" s="18">
        <v>46300</v>
      </c>
      <c r="O44" s="21" t="s">
        <v>662</v>
      </c>
    </row>
    <row r="45" spans="2:15" x14ac:dyDescent="0.25">
      <c r="B45" s="17" t="s">
        <v>452</v>
      </c>
      <c r="C45" s="18">
        <v>2701</v>
      </c>
      <c r="D45" s="18">
        <v>88000</v>
      </c>
      <c r="E45" s="18">
        <v>73200</v>
      </c>
      <c r="F45" s="21" t="s">
        <v>638</v>
      </c>
      <c r="G45" s="18">
        <v>70600</v>
      </c>
      <c r="H45" s="18">
        <v>60500</v>
      </c>
      <c r="I45" s="21" t="s">
        <v>643</v>
      </c>
      <c r="J45" s="18">
        <v>488700</v>
      </c>
      <c r="K45" s="18">
        <v>129400</v>
      </c>
      <c r="L45" s="21" t="s">
        <v>668</v>
      </c>
      <c r="M45" s="18">
        <v>291800</v>
      </c>
      <c r="N45" s="18">
        <v>44100</v>
      </c>
      <c r="O45" s="21" t="s">
        <v>677</v>
      </c>
    </row>
    <row r="46" spans="2:15" x14ac:dyDescent="0.25">
      <c r="B46" s="17" t="s">
        <v>453</v>
      </c>
      <c r="C46" s="18">
        <v>3533</v>
      </c>
      <c r="D46" s="18">
        <v>104300</v>
      </c>
      <c r="E46" s="18">
        <v>83200</v>
      </c>
      <c r="F46" s="21" t="s">
        <v>637</v>
      </c>
      <c r="G46" s="18">
        <v>82500</v>
      </c>
      <c r="H46" s="18">
        <v>67200</v>
      </c>
      <c r="I46" s="21" t="s">
        <v>636</v>
      </c>
      <c r="J46" s="18">
        <v>758500</v>
      </c>
      <c r="K46" s="18">
        <v>392600</v>
      </c>
      <c r="L46" s="21" t="s">
        <v>671</v>
      </c>
      <c r="M46" s="18">
        <v>468500</v>
      </c>
      <c r="N46" s="18">
        <v>86500</v>
      </c>
      <c r="O46" s="21" t="s">
        <v>677</v>
      </c>
    </row>
    <row r="47" spans="2:15" x14ac:dyDescent="0.25">
      <c r="B47" s="25" t="s">
        <v>454</v>
      </c>
      <c r="C47" s="26">
        <v>45179</v>
      </c>
      <c r="D47" s="26">
        <v>91900</v>
      </c>
      <c r="E47" s="26">
        <v>72100</v>
      </c>
      <c r="F47" s="30" t="s">
        <v>636</v>
      </c>
      <c r="G47" s="26">
        <v>73700</v>
      </c>
      <c r="H47" s="26">
        <v>58200</v>
      </c>
      <c r="I47" s="30" t="s">
        <v>641</v>
      </c>
      <c r="J47" s="26">
        <v>588600</v>
      </c>
      <c r="K47" s="26">
        <v>149200</v>
      </c>
      <c r="L47" s="30" t="s">
        <v>669</v>
      </c>
      <c r="M47" s="26">
        <v>363500</v>
      </c>
      <c r="N47" s="26">
        <v>45300</v>
      </c>
      <c r="O47" s="30" t="s">
        <v>687</v>
      </c>
    </row>
    <row r="48" spans="2:15" x14ac:dyDescent="0.25">
      <c r="B48" s="17" t="s">
        <v>455</v>
      </c>
      <c r="C48" s="18">
        <v>1053</v>
      </c>
      <c r="D48" s="18">
        <v>116000</v>
      </c>
      <c r="E48" s="18">
        <v>89500</v>
      </c>
      <c r="F48" s="21" t="s">
        <v>644</v>
      </c>
      <c r="G48" s="18">
        <v>91600</v>
      </c>
      <c r="H48" s="18">
        <v>69800</v>
      </c>
      <c r="I48" s="21" t="s">
        <v>646</v>
      </c>
      <c r="J48" s="18">
        <v>927600</v>
      </c>
      <c r="K48" s="18">
        <v>410000</v>
      </c>
      <c r="L48" s="21" t="s">
        <v>663</v>
      </c>
      <c r="M48" s="18">
        <v>553900</v>
      </c>
      <c r="N48" s="18">
        <v>98800</v>
      </c>
      <c r="O48" s="21" t="s">
        <v>662</v>
      </c>
    </row>
    <row r="49" spans="2:15" x14ac:dyDescent="0.25">
      <c r="B49" s="17" t="s">
        <v>456</v>
      </c>
      <c r="C49" s="18">
        <v>2810</v>
      </c>
      <c r="D49" s="18">
        <v>93900</v>
      </c>
      <c r="E49" s="18">
        <v>74300</v>
      </c>
      <c r="F49" s="21" t="s">
        <v>636</v>
      </c>
      <c r="G49" s="18">
        <v>76300</v>
      </c>
      <c r="H49" s="18">
        <v>61200</v>
      </c>
      <c r="I49" s="21" t="s">
        <v>641</v>
      </c>
      <c r="J49" s="18">
        <v>611100</v>
      </c>
      <c r="K49" s="18">
        <v>121400</v>
      </c>
      <c r="L49" s="21" t="s">
        <v>676</v>
      </c>
      <c r="M49" s="18">
        <v>410200</v>
      </c>
      <c r="N49" s="18">
        <v>57100</v>
      </c>
      <c r="O49" s="21" t="s">
        <v>685</v>
      </c>
    </row>
    <row r="50" spans="2:15" x14ac:dyDescent="0.25">
      <c r="B50" s="17" t="s">
        <v>457</v>
      </c>
      <c r="C50" s="18">
        <v>5164</v>
      </c>
      <c r="D50" s="18">
        <v>85200</v>
      </c>
      <c r="E50" s="18">
        <v>67800</v>
      </c>
      <c r="F50" s="21" t="s">
        <v>637</v>
      </c>
      <c r="G50" s="18">
        <v>68200</v>
      </c>
      <c r="H50" s="18">
        <v>55000</v>
      </c>
      <c r="I50" s="21" t="s">
        <v>641</v>
      </c>
      <c r="J50" s="18">
        <v>496100</v>
      </c>
      <c r="K50" s="18">
        <v>69900</v>
      </c>
      <c r="L50" s="21" t="s">
        <v>677</v>
      </c>
      <c r="M50" s="18">
        <v>321200</v>
      </c>
      <c r="N50" s="18">
        <v>36000</v>
      </c>
      <c r="O50" s="21" t="s">
        <v>688</v>
      </c>
    </row>
    <row r="51" spans="2:15" x14ac:dyDescent="0.25">
      <c r="B51" s="17" t="s">
        <v>458</v>
      </c>
      <c r="C51" s="18">
        <v>624</v>
      </c>
      <c r="D51" s="18">
        <v>93600</v>
      </c>
      <c r="E51" s="18">
        <v>78100</v>
      </c>
      <c r="F51" s="21" t="s">
        <v>635</v>
      </c>
      <c r="G51" s="18">
        <v>74400</v>
      </c>
      <c r="H51" s="18">
        <v>61000</v>
      </c>
      <c r="I51" s="21" t="s">
        <v>637</v>
      </c>
      <c r="J51" s="18">
        <v>543000</v>
      </c>
      <c r="K51" s="18">
        <v>391600</v>
      </c>
      <c r="L51" s="21" t="s">
        <v>667</v>
      </c>
      <c r="M51" s="18">
        <v>269900</v>
      </c>
      <c r="N51" s="18">
        <v>43300</v>
      </c>
      <c r="O51" s="21" t="s">
        <v>677</v>
      </c>
    </row>
    <row r="52" spans="2:15" x14ac:dyDescent="0.25">
      <c r="B52" s="17" t="s">
        <v>459</v>
      </c>
      <c r="C52" s="18">
        <v>2240</v>
      </c>
      <c r="D52" s="18">
        <v>79300</v>
      </c>
      <c r="E52" s="18">
        <v>67000</v>
      </c>
      <c r="F52" s="21" t="s">
        <v>638</v>
      </c>
      <c r="G52" s="18">
        <v>63600</v>
      </c>
      <c r="H52" s="18">
        <v>54100</v>
      </c>
      <c r="I52" s="21" t="s">
        <v>640</v>
      </c>
      <c r="J52" s="18">
        <v>396000</v>
      </c>
      <c r="K52" s="18">
        <v>83100</v>
      </c>
      <c r="L52" s="21" t="s">
        <v>661</v>
      </c>
      <c r="M52" s="18">
        <v>237400</v>
      </c>
      <c r="N52" s="18">
        <v>27400</v>
      </c>
      <c r="O52" s="21" t="s">
        <v>685</v>
      </c>
    </row>
    <row r="53" spans="2:15" x14ac:dyDescent="0.25">
      <c r="B53" s="17" t="s">
        <v>460</v>
      </c>
      <c r="C53" s="18">
        <v>579</v>
      </c>
      <c r="D53" s="18">
        <v>99700</v>
      </c>
      <c r="E53" s="18">
        <v>80000</v>
      </c>
      <c r="F53" s="21" t="s">
        <v>635</v>
      </c>
      <c r="G53" s="18">
        <v>78200</v>
      </c>
      <c r="H53" s="18">
        <v>63000</v>
      </c>
      <c r="I53" s="21" t="s">
        <v>637</v>
      </c>
      <c r="J53" s="18">
        <v>614400</v>
      </c>
      <c r="K53" s="18">
        <v>406200</v>
      </c>
      <c r="L53" s="21" t="s">
        <v>667</v>
      </c>
      <c r="M53" s="18">
        <v>312600</v>
      </c>
      <c r="N53" s="18">
        <v>53800</v>
      </c>
      <c r="O53" s="21" t="s">
        <v>678</v>
      </c>
    </row>
    <row r="54" spans="2:15" x14ac:dyDescent="0.25">
      <c r="B54" s="17" t="s">
        <v>461</v>
      </c>
      <c r="C54" s="18">
        <v>944</v>
      </c>
      <c r="D54" s="18">
        <v>90300</v>
      </c>
      <c r="E54" s="18">
        <v>74100</v>
      </c>
      <c r="F54" s="21" t="s">
        <v>635</v>
      </c>
      <c r="G54" s="18">
        <v>72500</v>
      </c>
      <c r="H54" s="18">
        <v>58100</v>
      </c>
      <c r="I54" s="21" t="s">
        <v>641</v>
      </c>
      <c r="J54" s="18">
        <v>513000</v>
      </c>
      <c r="K54" s="18">
        <v>220300</v>
      </c>
      <c r="L54" s="21" t="s">
        <v>671</v>
      </c>
      <c r="M54" s="18">
        <v>306100</v>
      </c>
      <c r="N54" s="18">
        <v>39100</v>
      </c>
      <c r="O54" s="21" t="s">
        <v>675</v>
      </c>
    </row>
    <row r="55" spans="2:15" x14ac:dyDescent="0.25">
      <c r="B55" s="17" t="s">
        <v>462</v>
      </c>
      <c r="C55" s="18">
        <v>1402</v>
      </c>
      <c r="D55" s="18">
        <v>94200</v>
      </c>
      <c r="E55" s="18">
        <v>75900</v>
      </c>
      <c r="F55" s="21" t="s">
        <v>643</v>
      </c>
      <c r="G55" s="18">
        <v>74200</v>
      </c>
      <c r="H55" s="18">
        <v>61200</v>
      </c>
      <c r="I55" s="21" t="s">
        <v>637</v>
      </c>
      <c r="J55" s="18">
        <v>628500</v>
      </c>
      <c r="K55" s="18">
        <v>376500</v>
      </c>
      <c r="L55" s="21" t="s">
        <v>674</v>
      </c>
      <c r="M55" s="18">
        <v>370000</v>
      </c>
      <c r="N55" s="18">
        <v>69000</v>
      </c>
      <c r="O55" s="21" t="s">
        <v>662</v>
      </c>
    </row>
    <row r="56" spans="2:15" x14ac:dyDescent="0.25">
      <c r="B56" s="17" t="s">
        <v>463</v>
      </c>
      <c r="C56" s="18">
        <v>368</v>
      </c>
      <c r="D56" s="18">
        <v>106900</v>
      </c>
      <c r="E56" s="18">
        <v>90400</v>
      </c>
      <c r="F56" s="21" t="s">
        <v>643</v>
      </c>
      <c r="G56" s="18">
        <v>85500</v>
      </c>
      <c r="H56" s="18">
        <v>73300</v>
      </c>
      <c r="I56" s="21" t="s">
        <v>637</v>
      </c>
      <c r="J56" s="18">
        <v>742400</v>
      </c>
      <c r="K56" s="18">
        <v>382500</v>
      </c>
      <c r="L56" s="21" t="s">
        <v>666</v>
      </c>
      <c r="M56" s="18">
        <v>420800</v>
      </c>
      <c r="N56" s="18">
        <v>76900</v>
      </c>
      <c r="O56" s="21" t="s">
        <v>670</v>
      </c>
    </row>
    <row r="57" spans="2:15" x14ac:dyDescent="0.25">
      <c r="B57" s="17" t="s">
        <v>464</v>
      </c>
      <c r="C57" s="18">
        <v>1212</v>
      </c>
      <c r="D57" s="18">
        <v>111000</v>
      </c>
      <c r="E57" s="18">
        <v>83700</v>
      </c>
      <c r="F57" s="21" t="s">
        <v>644</v>
      </c>
      <c r="G57" s="18">
        <v>88500</v>
      </c>
      <c r="H57" s="18">
        <v>68300</v>
      </c>
      <c r="I57" s="21" t="s">
        <v>646</v>
      </c>
      <c r="J57" s="18">
        <v>655500</v>
      </c>
      <c r="K57" s="18">
        <v>359000</v>
      </c>
      <c r="L57" s="21" t="s">
        <v>673</v>
      </c>
      <c r="M57" s="18">
        <v>346600</v>
      </c>
      <c r="N57" s="18">
        <v>59500</v>
      </c>
      <c r="O57" s="21" t="s">
        <v>678</v>
      </c>
    </row>
    <row r="58" spans="2:15" x14ac:dyDescent="0.25">
      <c r="B58" s="17" t="s">
        <v>465</v>
      </c>
      <c r="C58" s="18">
        <v>1627</v>
      </c>
      <c r="D58" s="18">
        <v>87000</v>
      </c>
      <c r="E58" s="18">
        <v>72700</v>
      </c>
      <c r="F58" s="21" t="s">
        <v>640</v>
      </c>
      <c r="G58" s="18">
        <v>68800</v>
      </c>
      <c r="H58" s="18">
        <v>57800</v>
      </c>
      <c r="I58" s="21" t="s">
        <v>635</v>
      </c>
      <c r="J58" s="18">
        <v>487900</v>
      </c>
      <c r="K58" s="18">
        <v>201100</v>
      </c>
      <c r="L58" s="21" t="s">
        <v>671</v>
      </c>
      <c r="M58" s="18">
        <v>267800</v>
      </c>
      <c r="N58" s="18">
        <v>36300</v>
      </c>
      <c r="O58" s="21" t="s">
        <v>677</v>
      </c>
    </row>
    <row r="59" spans="2:15" x14ac:dyDescent="0.25">
      <c r="B59" s="17" t="s">
        <v>466</v>
      </c>
      <c r="C59" s="18">
        <v>1230</v>
      </c>
      <c r="D59" s="18">
        <v>117300</v>
      </c>
      <c r="E59" s="18">
        <v>86900</v>
      </c>
      <c r="F59" s="21" t="s">
        <v>646</v>
      </c>
      <c r="G59" s="18">
        <v>94600</v>
      </c>
      <c r="H59" s="18">
        <v>70100</v>
      </c>
      <c r="I59" s="21" t="s">
        <v>642</v>
      </c>
      <c r="J59" s="18">
        <v>1038800</v>
      </c>
      <c r="K59" s="18">
        <v>382500</v>
      </c>
      <c r="L59" s="21" t="s">
        <v>661</v>
      </c>
      <c r="M59" s="18">
        <v>693600</v>
      </c>
      <c r="N59" s="18">
        <v>100000</v>
      </c>
      <c r="O59" s="21" t="s">
        <v>685</v>
      </c>
    </row>
    <row r="60" spans="2:15" x14ac:dyDescent="0.25">
      <c r="B60" s="17" t="s">
        <v>467</v>
      </c>
      <c r="C60" s="18">
        <v>1461</v>
      </c>
      <c r="D60" s="18">
        <v>154200</v>
      </c>
      <c r="E60" s="18">
        <v>92000</v>
      </c>
      <c r="F60" s="21" t="s">
        <v>647</v>
      </c>
      <c r="G60" s="18">
        <v>126600</v>
      </c>
      <c r="H60" s="18">
        <v>73400</v>
      </c>
      <c r="I60" s="21" t="s">
        <v>657</v>
      </c>
      <c r="J60" s="18">
        <v>1569400</v>
      </c>
      <c r="K60" s="18">
        <v>504200</v>
      </c>
      <c r="L60" s="21" t="s">
        <v>678</v>
      </c>
      <c r="M60" s="18">
        <v>1083000</v>
      </c>
      <c r="N60" s="18">
        <v>146900</v>
      </c>
      <c r="O60" s="21" t="s">
        <v>686</v>
      </c>
    </row>
    <row r="61" spans="2:15" x14ac:dyDescent="0.25">
      <c r="B61" s="17" t="s">
        <v>468</v>
      </c>
      <c r="C61" s="18">
        <v>2540</v>
      </c>
      <c r="D61" s="18">
        <v>91200</v>
      </c>
      <c r="E61" s="18">
        <v>73400</v>
      </c>
      <c r="F61" s="21" t="s">
        <v>637</v>
      </c>
      <c r="G61" s="18">
        <v>73300</v>
      </c>
      <c r="H61" s="18">
        <v>59100</v>
      </c>
      <c r="I61" s="21" t="s">
        <v>636</v>
      </c>
      <c r="J61" s="18">
        <v>548900</v>
      </c>
      <c r="K61" s="18">
        <v>106000</v>
      </c>
      <c r="L61" s="21" t="s">
        <v>676</v>
      </c>
      <c r="M61" s="18">
        <v>343000</v>
      </c>
      <c r="N61" s="18">
        <v>39200</v>
      </c>
      <c r="O61" s="21" t="s">
        <v>687</v>
      </c>
    </row>
    <row r="62" spans="2:15" x14ac:dyDescent="0.25">
      <c r="B62" s="17" t="s">
        <v>469</v>
      </c>
      <c r="C62" s="18">
        <v>1712</v>
      </c>
      <c r="D62" s="18">
        <v>88900</v>
      </c>
      <c r="E62" s="18">
        <v>73100</v>
      </c>
      <c r="F62" s="21" t="s">
        <v>643</v>
      </c>
      <c r="G62" s="18">
        <v>69400</v>
      </c>
      <c r="H62" s="18">
        <v>57900</v>
      </c>
      <c r="I62" s="21" t="s">
        <v>635</v>
      </c>
      <c r="J62" s="18">
        <v>526100</v>
      </c>
      <c r="K62" s="18">
        <v>252200</v>
      </c>
      <c r="L62" s="21" t="s">
        <v>672</v>
      </c>
      <c r="M62" s="18">
        <v>284900</v>
      </c>
      <c r="N62" s="18">
        <v>55500</v>
      </c>
      <c r="O62" s="21" t="s">
        <v>670</v>
      </c>
    </row>
    <row r="63" spans="2:15" x14ac:dyDescent="0.25">
      <c r="B63" s="17" t="s">
        <v>470</v>
      </c>
      <c r="C63" s="18">
        <v>789</v>
      </c>
      <c r="D63" s="18">
        <v>85500</v>
      </c>
      <c r="E63" s="18">
        <v>71300</v>
      </c>
      <c r="F63" s="21" t="s">
        <v>635</v>
      </c>
      <c r="G63" s="18">
        <v>67500</v>
      </c>
      <c r="H63" s="18">
        <v>57200</v>
      </c>
      <c r="I63" s="21" t="s">
        <v>636</v>
      </c>
      <c r="J63" s="18">
        <v>496300</v>
      </c>
      <c r="K63" s="18">
        <v>300100</v>
      </c>
      <c r="L63" s="21" t="s">
        <v>673</v>
      </c>
      <c r="M63" s="18">
        <v>268600</v>
      </c>
      <c r="N63" s="18">
        <v>37200</v>
      </c>
      <c r="O63" s="21" t="s">
        <v>662</v>
      </c>
    </row>
    <row r="64" spans="2:15" x14ac:dyDescent="0.25">
      <c r="B64" s="17" t="s">
        <v>471</v>
      </c>
      <c r="C64" s="18">
        <v>287</v>
      </c>
      <c r="D64" s="18">
        <v>83800</v>
      </c>
      <c r="E64" s="18">
        <v>70700</v>
      </c>
      <c r="F64" s="21" t="s">
        <v>648</v>
      </c>
      <c r="G64" s="18">
        <v>64800</v>
      </c>
      <c r="H64" s="18">
        <v>56200</v>
      </c>
      <c r="I64" s="21" t="s">
        <v>638</v>
      </c>
      <c r="J64" s="18">
        <v>471000</v>
      </c>
      <c r="K64" s="18">
        <v>370300</v>
      </c>
      <c r="L64" s="21" t="s">
        <v>653</v>
      </c>
      <c r="M64" s="18">
        <v>224600</v>
      </c>
      <c r="N64" s="18">
        <v>51400</v>
      </c>
      <c r="O64" s="21" t="s">
        <v>678</v>
      </c>
    </row>
    <row r="65" spans="2:15" x14ac:dyDescent="0.25">
      <c r="B65" s="17" t="s">
        <v>472</v>
      </c>
      <c r="C65" s="18">
        <v>917</v>
      </c>
      <c r="D65" s="18">
        <v>100700</v>
      </c>
      <c r="E65" s="18">
        <v>82900</v>
      </c>
      <c r="F65" s="21" t="s">
        <v>640</v>
      </c>
      <c r="G65" s="18">
        <v>79600</v>
      </c>
      <c r="H65" s="18">
        <v>65300</v>
      </c>
      <c r="I65" s="21" t="s">
        <v>635</v>
      </c>
      <c r="J65" s="18">
        <v>671600</v>
      </c>
      <c r="K65" s="18">
        <v>277500</v>
      </c>
      <c r="L65" s="21" t="s">
        <v>671</v>
      </c>
      <c r="M65" s="18">
        <v>390600</v>
      </c>
      <c r="N65" s="18">
        <v>67500</v>
      </c>
      <c r="O65" s="21" t="s">
        <v>677</v>
      </c>
    </row>
    <row r="66" spans="2:15" x14ac:dyDescent="0.25">
      <c r="B66" s="17" t="s">
        <v>473</v>
      </c>
      <c r="C66" s="18">
        <v>4196</v>
      </c>
      <c r="D66" s="18">
        <v>80200</v>
      </c>
      <c r="E66" s="18">
        <v>69700</v>
      </c>
      <c r="F66" s="21" t="s">
        <v>639</v>
      </c>
      <c r="G66" s="18">
        <v>64300</v>
      </c>
      <c r="H66" s="18">
        <v>56400</v>
      </c>
      <c r="I66" s="21" t="s">
        <v>638</v>
      </c>
      <c r="J66" s="18">
        <v>397300</v>
      </c>
      <c r="K66" s="18">
        <v>97300</v>
      </c>
      <c r="L66" s="21" t="s">
        <v>668</v>
      </c>
      <c r="M66" s="18">
        <v>222800</v>
      </c>
      <c r="N66" s="18">
        <v>29500</v>
      </c>
      <c r="O66" s="21" t="s">
        <v>685</v>
      </c>
    </row>
    <row r="67" spans="2:15" x14ac:dyDescent="0.25">
      <c r="B67" s="17" t="s">
        <v>474</v>
      </c>
      <c r="C67" s="18">
        <v>2249</v>
      </c>
      <c r="D67" s="18">
        <v>115200</v>
      </c>
      <c r="E67" s="18">
        <v>79100</v>
      </c>
      <c r="F67" s="21" t="s">
        <v>649</v>
      </c>
      <c r="G67" s="18">
        <v>95500</v>
      </c>
      <c r="H67" s="18">
        <v>65400</v>
      </c>
      <c r="I67" s="21" t="s">
        <v>654</v>
      </c>
      <c r="J67" s="18">
        <v>962900</v>
      </c>
      <c r="K67" s="18">
        <v>227100</v>
      </c>
      <c r="L67" s="21" t="s">
        <v>678</v>
      </c>
      <c r="M67" s="18">
        <v>683800</v>
      </c>
      <c r="N67" s="18">
        <v>103900</v>
      </c>
      <c r="O67" s="21" t="s">
        <v>687</v>
      </c>
    </row>
    <row r="68" spans="2:15" x14ac:dyDescent="0.25">
      <c r="B68" s="17" t="s">
        <v>475</v>
      </c>
      <c r="C68" s="18">
        <v>9126</v>
      </c>
      <c r="D68" s="18">
        <v>77700</v>
      </c>
      <c r="E68" s="18">
        <v>63600</v>
      </c>
      <c r="F68" s="21" t="s">
        <v>635</v>
      </c>
      <c r="G68" s="18">
        <v>61900</v>
      </c>
      <c r="H68" s="18">
        <v>52000</v>
      </c>
      <c r="I68" s="21" t="s">
        <v>636</v>
      </c>
      <c r="J68" s="18">
        <v>433800</v>
      </c>
      <c r="K68" s="18">
        <v>80100</v>
      </c>
      <c r="L68" s="21" t="s">
        <v>661</v>
      </c>
      <c r="M68" s="18">
        <v>257200</v>
      </c>
      <c r="N68" s="18">
        <v>28600</v>
      </c>
      <c r="O68" s="21" t="s">
        <v>687</v>
      </c>
    </row>
    <row r="69" spans="2:15" x14ac:dyDescent="0.25">
      <c r="B69" s="17" t="s">
        <v>476</v>
      </c>
      <c r="C69" s="18">
        <v>2649</v>
      </c>
      <c r="D69" s="18">
        <v>98000</v>
      </c>
      <c r="E69" s="18">
        <v>77800</v>
      </c>
      <c r="F69" s="21" t="s">
        <v>637</v>
      </c>
      <c r="G69" s="18">
        <v>79000</v>
      </c>
      <c r="H69" s="18">
        <v>63700</v>
      </c>
      <c r="I69" s="21" t="s">
        <v>636</v>
      </c>
      <c r="J69" s="18">
        <v>653300</v>
      </c>
      <c r="K69" s="18">
        <v>195000</v>
      </c>
      <c r="L69" s="21" t="s">
        <v>660</v>
      </c>
      <c r="M69" s="18">
        <v>407800</v>
      </c>
      <c r="N69" s="18">
        <v>61700</v>
      </c>
      <c r="O69" s="21" t="s">
        <v>675</v>
      </c>
    </row>
    <row r="70" spans="2:15" x14ac:dyDescent="0.25">
      <c r="B70" s="25" t="s">
        <v>477</v>
      </c>
      <c r="C70" s="26">
        <v>30030</v>
      </c>
      <c r="D70" s="26">
        <v>84900</v>
      </c>
      <c r="E70" s="26">
        <v>70700</v>
      </c>
      <c r="F70" s="30" t="s">
        <v>643</v>
      </c>
      <c r="G70" s="26">
        <v>67700</v>
      </c>
      <c r="H70" s="26">
        <v>57200</v>
      </c>
      <c r="I70" s="30" t="s">
        <v>635</v>
      </c>
      <c r="J70" s="26">
        <v>526400</v>
      </c>
      <c r="K70" s="26">
        <v>168400</v>
      </c>
      <c r="L70" s="30" t="s">
        <v>668</v>
      </c>
      <c r="M70" s="26">
        <v>337800</v>
      </c>
      <c r="N70" s="26">
        <v>51900</v>
      </c>
      <c r="O70" s="30" t="s">
        <v>675</v>
      </c>
    </row>
    <row r="71" spans="2:15" x14ac:dyDescent="0.25">
      <c r="B71" s="17" t="s">
        <v>478</v>
      </c>
      <c r="C71" s="18">
        <v>994</v>
      </c>
      <c r="D71" s="18">
        <v>97600</v>
      </c>
      <c r="E71" s="18">
        <v>77800</v>
      </c>
      <c r="F71" s="21" t="s">
        <v>635</v>
      </c>
      <c r="G71" s="18">
        <v>77700</v>
      </c>
      <c r="H71" s="18">
        <v>62600</v>
      </c>
      <c r="I71" s="21" t="s">
        <v>636</v>
      </c>
      <c r="J71" s="18">
        <v>800800</v>
      </c>
      <c r="K71" s="18">
        <v>403800</v>
      </c>
      <c r="L71" s="21" t="s">
        <v>663</v>
      </c>
      <c r="M71" s="18">
        <v>553700</v>
      </c>
      <c r="N71" s="18">
        <v>78400</v>
      </c>
      <c r="O71" s="21" t="s">
        <v>687</v>
      </c>
    </row>
    <row r="72" spans="2:15" x14ac:dyDescent="0.25">
      <c r="B72" s="17" t="s">
        <v>479</v>
      </c>
      <c r="C72" s="18">
        <v>2251</v>
      </c>
      <c r="D72" s="18">
        <v>80000</v>
      </c>
      <c r="E72" s="18">
        <v>69800</v>
      </c>
      <c r="F72" s="21" t="s">
        <v>638</v>
      </c>
      <c r="G72" s="18">
        <v>64300</v>
      </c>
      <c r="H72" s="18">
        <v>57000</v>
      </c>
      <c r="I72" s="21" t="s">
        <v>640</v>
      </c>
      <c r="J72" s="18">
        <v>355700</v>
      </c>
      <c r="K72" s="18">
        <v>85500</v>
      </c>
      <c r="L72" s="21" t="s">
        <v>668</v>
      </c>
      <c r="M72" s="18">
        <v>192100</v>
      </c>
      <c r="N72" s="18">
        <v>16000</v>
      </c>
      <c r="O72" s="21" t="s">
        <v>687</v>
      </c>
    </row>
    <row r="73" spans="2:15" x14ac:dyDescent="0.25">
      <c r="B73" s="17" t="s">
        <v>480</v>
      </c>
      <c r="C73" s="18">
        <v>454</v>
      </c>
      <c r="D73" s="18">
        <v>92700</v>
      </c>
      <c r="E73" s="18">
        <v>73600</v>
      </c>
      <c r="F73" s="21" t="s">
        <v>643</v>
      </c>
      <c r="G73" s="18">
        <v>73600</v>
      </c>
      <c r="H73" s="18">
        <v>57500</v>
      </c>
      <c r="I73" s="21" t="s">
        <v>637</v>
      </c>
      <c r="J73" s="18">
        <v>540600</v>
      </c>
      <c r="K73" s="18">
        <v>324500</v>
      </c>
      <c r="L73" s="21" t="s">
        <v>679</v>
      </c>
      <c r="M73" s="18">
        <v>278000</v>
      </c>
      <c r="N73" s="18">
        <v>43000</v>
      </c>
      <c r="O73" s="21" t="s">
        <v>675</v>
      </c>
    </row>
    <row r="74" spans="2:15" x14ac:dyDescent="0.25">
      <c r="B74" s="17" t="s">
        <v>481</v>
      </c>
      <c r="C74" s="18">
        <v>955</v>
      </c>
      <c r="D74" s="18">
        <v>91000</v>
      </c>
      <c r="E74" s="18">
        <v>77300</v>
      </c>
      <c r="F74" s="21" t="s">
        <v>643</v>
      </c>
      <c r="G74" s="18">
        <v>71600</v>
      </c>
      <c r="H74" s="18">
        <v>61400</v>
      </c>
      <c r="I74" s="21" t="s">
        <v>635</v>
      </c>
      <c r="J74" s="18">
        <v>715400</v>
      </c>
      <c r="K74" s="18">
        <v>381300</v>
      </c>
      <c r="L74" s="21" t="s">
        <v>672</v>
      </c>
      <c r="M74" s="18">
        <v>457800</v>
      </c>
      <c r="N74" s="18">
        <v>96300</v>
      </c>
      <c r="O74" s="21" t="s">
        <v>670</v>
      </c>
    </row>
    <row r="75" spans="2:15" x14ac:dyDescent="0.25">
      <c r="B75" s="17" t="s">
        <v>482</v>
      </c>
      <c r="C75" s="18">
        <v>496</v>
      </c>
      <c r="D75" s="18">
        <v>81600</v>
      </c>
      <c r="E75" s="18">
        <v>69900</v>
      </c>
      <c r="F75" s="21" t="s">
        <v>648</v>
      </c>
      <c r="G75" s="18">
        <v>63900</v>
      </c>
      <c r="H75" s="18">
        <v>54800</v>
      </c>
      <c r="I75" s="21" t="s">
        <v>638</v>
      </c>
      <c r="J75" s="18">
        <v>483000</v>
      </c>
      <c r="K75" s="18">
        <v>268200</v>
      </c>
      <c r="L75" s="21" t="s">
        <v>679</v>
      </c>
      <c r="M75" s="18">
        <v>240200</v>
      </c>
      <c r="N75" s="18">
        <v>60000</v>
      </c>
      <c r="O75" s="21" t="s">
        <v>669</v>
      </c>
    </row>
    <row r="76" spans="2:15" x14ac:dyDescent="0.25">
      <c r="B76" s="17" t="s">
        <v>483</v>
      </c>
      <c r="C76" s="18">
        <v>7594</v>
      </c>
      <c r="D76" s="18">
        <v>81700</v>
      </c>
      <c r="E76" s="18">
        <v>67200</v>
      </c>
      <c r="F76" s="21" t="s">
        <v>635</v>
      </c>
      <c r="G76" s="18">
        <v>65900</v>
      </c>
      <c r="H76" s="18">
        <v>55100</v>
      </c>
      <c r="I76" s="21" t="s">
        <v>636</v>
      </c>
      <c r="J76" s="18">
        <v>506700</v>
      </c>
      <c r="K76" s="18">
        <v>101000</v>
      </c>
      <c r="L76" s="21" t="s">
        <v>678</v>
      </c>
      <c r="M76" s="18">
        <v>362900</v>
      </c>
      <c r="N76" s="18">
        <v>50200</v>
      </c>
      <c r="O76" s="21" t="s">
        <v>687</v>
      </c>
    </row>
    <row r="77" spans="2:15" x14ac:dyDescent="0.25">
      <c r="B77" s="17" t="s">
        <v>484</v>
      </c>
      <c r="C77" s="18">
        <v>318</v>
      </c>
      <c r="D77" s="18">
        <v>100000</v>
      </c>
      <c r="E77" s="18">
        <v>78500</v>
      </c>
      <c r="F77" s="21" t="s">
        <v>636</v>
      </c>
      <c r="G77" s="18">
        <v>79600</v>
      </c>
      <c r="H77" s="18">
        <v>61800</v>
      </c>
      <c r="I77" s="21" t="s">
        <v>646</v>
      </c>
      <c r="J77" s="18">
        <v>647200</v>
      </c>
      <c r="K77" s="18">
        <v>466800</v>
      </c>
      <c r="L77" s="21" t="s">
        <v>653</v>
      </c>
      <c r="M77" s="18">
        <v>330000</v>
      </c>
      <c r="N77" s="18">
        <v>85800</v>
      </c>
      <c r="O77" s="21" t="s">
        <v>661</v>
      </c>
    </row>
    <row r="78" spans="2:15" x14ac:dyDescent="0.25">
      <c r="B78" s="17" t="s">
        <v>485</v>
      </c>
      <c r="C78" s="18">
        <v>166</v>
      </c>
      <c r="D78" s="18">
        <v>89600</v>
      </c>
      <c r="E78" s="18">
        <v>81500</v>
      </c>
      <c r="F78" s="21" t="s">
        <v>640</v>
      </c>
      <c r="G78" s="18">
        <v>68900</v>
      </c>
      <c r="H78" s="18">
        <v>63300</v>
      </c>
      <c r="I78" s="21" t="s">
        <v>635</v>
      </c>
      <c r="J78" s="18">
        <v>679300</v>
      </c>
      <c r="K78" s="18">
        <v>475200</v>
      </c>
      <c r="L78" s="21" t="s">
        <v>680</v>
      </c>
      <c r="M78" s="18">
        <v>351200</v>
      </c>
      <c r="N78" s="18">
        <v>61500</v>
      </c>
      <c r="O78" s="21" t="s">
        <v>678</v>
      </c>
    </row>
    <row r="79" spans="2:15" x14ac:dyDescent="0.25">
      <c r="B79" s="17" t="s">
        <v>486</v>
      </c>
      <c r="C79" s="18">
        <v>264</v>
      </c>
      <c r="D79" s="18">
        <v>115200</v>
      </c>
      <c r="E79" s="18">
        <v>81100</v>
      </c>
      <c r="F79" s="21" t="s">
        <v>642</v>
      </c>
      <c r="G79" s="18">
        <v>86600</v>
      </c>
      <c r="H79" s="18">
        <v>63500</v>
      </c>
      <c r="I79" s="21" t="s">
        <v>655</v>
      </c>
      <c r="J79" s="18">
        <v>980900</v>
      </c>
      <c r="K79" s="18">
        <v>476600</v>
      </c>
      <c r="L79" s="21" t="s">
        <v>665</v>
      </c>
      <c r="M79" s="18">
        <v>602600</v>
      </c>
      <c r="N79" s="18">
        <v>110800</v>
      </c>
      <c r="O79" s="21" t="s">
        <v>678</v>
      </c>
    </row>
    <row r="80" spans="2:15" x14ac:dyDescent="0.25">
      <c r="B80" s="17" t="s">
        <v>487</v>
      </c>
      <c r="C80" s="18">
        <v>2096</v>
      </c>
      <c r="D80" s="18">
        <v>89700</v>
      </c>
      <c r="E80" s="18">
        <v>74900</v>
      </c>
      <c r="F80" s="21" t="s">
        <v>638</v>
      </c>
      <c r="G80" s="18">
        <v>71200</v>
      </c>
      <c r="H80" s="18">
        <v>60100</v>
      </c>
      <c r="I80" s="21" t="s">
        <v>640</v>
      </c>
      <c r="J80" s="18">
        <v>527600</v>
      </c>
      <c r="K80" s="18">
        <v>205100</v>
      </c>
      <c r="L80" s="21" t="s">
        <v>665</v>
      </c>
      <c r="M80" s="18">
        <v>324600</v>
      </c>
      <c r="N80" s="18">
        <v>50400</v>
      </c>
      <c r="O80" s="21" t="s">
        <v>675</v>
      </c>
    </row>
    <row r="81" spans="2:15" x14ac:dyDescent="0.25">
      <c r="B81" s="17" t="s">
        <v>488</v>
      </c>
      <c r="C81" s="18">
        <v>1914</v>
      </c>
      <c r="D81" s="18">
        <v>84500</v>
      </c>
      <c r="E81" s="18">
        <v>70400</v>
      </c>
      <c r="F81" s="21" t="s">
        <v>640</v>
      </c>
      <c r="G81" s="18">
        <v>66500</v>
      </c>
      <c r="H81" s="18">
        <v>57600</v>
      </c>
      <c r="I81" s="21" t="s">
        <v>640</v>
      </c>
      <c r="J81" s="18">
        <v>530800</v>
      </c>
      <c r="K81" s="18">
        <v>201000</v>
      </c>
      <c r="L81" s="21" t="s">
        <v>665</v>
      </c>
      <c r="M81" s="18">
        <v>322400</v>
      </c>
      <c r="N81" s="18">
        <v>52800</v>
      </c>
      <c r="O81" s="21" t="s">
        <v>662</v>
      </c>
    </row>
    <row r="82" spans="2:15" x14ac:dyDescent="0.25">
      <c r="B82" s="17" t="s">
        <v>489</v>
      </c>
      <c r="C82" s="18">
        <v>186</v>
      </c>
      <c r="D82" s="18">
        <v>91600</v>
      </c>
      <c r="E82" s="18">
        <v>70900</v>
      </c>
      <c r="F82" s="21" t="s">
        <v>637</v>
      </c>
      <c r="G82" s="18">
        <v>73100</v>
      </c>
      <c r="H82" s="18">
        <v>57300</v>
      </c>
      <c r="I82" s="21" t="s">
        <v>641</v>
      </c>
      <c r="J82" s="18">
        <v>734800</v>
      </c>
      <c r="K82" s="18">
        <v>354400</v>
      </c>
      <c r="L82" s="21" t="s">
        <v>668</v>
      </c>
      <c r="M82" s="18">
        <v>522700</v>
      </c>
      <c r="N82" s="18">
        <v>66900</v>
      </c>
      <c r="O82" s="21" t="s">
        <v>688</v>
      </c>
    </row>
    <row r="83" spans="2:15" x14ac:dyDescent="0.25">
      <c r="B83" s="17" t="s">
        <v>490</v>
      </c>
      <c r="C83" s="18">
        <v>217</v>
      </c>
      <c r="D83" s="18">
        <v>87200</v>
      </c>
      <c r="E83" s="18">
        <v>78800</v>
      </c>
      <c r="F83" s="21" t="s">
        <v>639</v>
      </c>
      <c r="G83" s="18">
        <v>69800</v>
      </c>
      <c r="H83" s="18">
        <v>62300</v>
      </c>
      <c r="I83" s="21" t="s">
        <v>640</v>
      </c>
      <c r="J83" s="18">
        <v>643400</v>
      </c>
      <c r="K83" s="18">
        <v>558400</v>
      </c>
      <c r="L83" s="21" t="s">
        <v>656</v>
      </c>
      <c r="M83" s="18">
        <v>360200</v>
      </c>
      <c r="N83" s="18">
        <v>127600</v>
      </c>
      <c r="O83" s="21" t="s">
        <v>672</v>
      </c>
    </row>
    <row r="84" spans="2:15" x14ac:dyDescent="0.25">
      <c r="B84" s="17" t="s">
        <v>491</v>
      </c>
      <c r="C84" s="18">
        <v>610</v>
      </c>
      <c r="D84" s="18">
        <v>86700</v>
      </c>
      <c r="E84" s="18">
        <v>77600</v>
      </c>
      <c r="F84" s="21" t="s">
        <v>650</v>
      </c>
      <c r="G84" s="18">
        <v>69000</v>
      </c>
      <c r="H84" s="18">
        <v>61400</v>
      </c>
      <c r="I84" s="21" t="s">
        <v>651</v>
      </c>
      <c r="J84" s="18">
        <v>429800</v>
      </c>
      <c r="K84" s="18">
        <v>162700</v>
      </c>
      <c r="L84" s="21" t="s">
        <v>666</v>
      </c>
      <c r="M84" s="18">
        <v>249000</v>
      </c>
      <c r="N84" s="18">
        <v>46100</v>
      </c>
      <c r="O84" s="21" t="s">
        <v>670</v>
      </c>
    </row>
    <row r="85" spans="2:15" x14ac:dyDescent="0.25">
      <c r="B85" s="17" t="s">
        <v>492</v>
      </c>
      <c r="C85" s="18">
        <v>751</v>
      </c>
      <c r="D85" s="18">
        <v>90600</v>
      </c>
      <c r="E85" s="18">
        <v>76900</v>
      </c>
      <c r="F85" s="21" t="s">
        <v>648</v>
      </c>
      <c r="G85" s="18">
        <v>71500</v>
      </c>
      <c r="H85" s="18">
        <v>61600</v>
      </c>
      <c r="I85" s="21" t="s">
        <v>638</v>
      </c>
      <c r="J85" s="18">
        <v>609100</v>
      </c>
      <c r="K85" s="18">
        <v>359400</v>
      </c>
      <c r="L85" s="21" t="s">
        <v>679</v>
      </c>
      <c r="M85" s="18">
        <v>367500</v>
      </c>
      <c r="N85" s="18">
        <v>78400</v>
      </c>
      <c r="O85" s="21" t="s">
        <v>676</v>
      </c>
    </row>
    <row r="86" spans="2:15" x14ac:dyDescent="0.25">
      <c r="B86" s="17" t="s">
        <v>493</v>
      </c>
      <c r="C86" s="18">
        <v>813</v>
      </c>
      <c r="D86" s="18">
        <v>84500</v>
      </c>
      <c r="E86" s="18">
        <v>71000</v>
      </c>
      <c r="F86" s="21" t="s">
        <v>640</v>
      </c>
      <c r="G86" s="18">
        <v>68300</v>
      </c>
      <c r="H86" s="18">
        <v>57500</v>
      </c>
      <c r="I86" s="21" t="s">
        <v>635</v>
      </c>
      <c r="J86" s="18">
        <v>639300</v>
      </c>
      <c r="K86" s="18">
        <v>274300</v>
      </c>
      <c r="L86" s="21" t="s">
        <v>665</v>
      </c>
      <c r="M86" s="18">
        <v>434200</v>
      </c>
      <c r="N86" s="18">
        <v>67800</v>
      </c>
      <c r="O86" s="21" t="s">
        <v>675</v>
      </c>
    </row>
    <row r="87" spans="2:15" x14ac:dyDescent="0.25">
      <c r="B87" s="17" t="s">
        <v>494</v>
      </c>
      <c r="C87" s="18">
        <v>487</v>
      </c>
      <c r="D87" s="18">
        <v>91100</v>
      </c>
      <c r="E87" s="18">
        <v>75400</v>
      </c>
      <c r="F87" s="21" t="s">
        <v>643</v>
      </c>
      <c r="G87" s="18">
        <v>71000</v>
      </c>
      <c r="H87" s="18">
        <v>61300</v>
      </c>
      <c r="I87" s="21" t="s">
        <v>637</v>
      </c>
      <c r="J87" s="18">
        <v>591600</v>
      </c>
      <c r="K87" s="18">
        <v>466100</v>
      </c>
      <c r="L87" s="21" t="s">
        <v>680</v>
      </c>
      <c r="M87" s="18">
        <v>327800</v>
      </c>
      <c r="N87" s="18">
        <v>84600</v>
      </c>
      <c r="O87" s="21" t="s">
        <v>661</v>
      </c>
    </row>
    <row r="88" spans="2:15" x14ac:dyDescent="0.25">
      <c r="B88" s="17" t="s">
        <v>495</v>
      </c>
      <c r="C88" s="18">
        <v>1389</v>
      </c>
      <c r="D88" s="18">
        <v>86600</v>
      </c>
      <c r="E88" s="18">
        <v>69700</v>
      </c>
      <c r="F88" s="21" t="s">
        <v>635</v>
      </c>
      <c r="G88" s="18">
        <v>68500</v>
      </c>
      <c r="H88" s="18">
        <v>56300</v>
      </c>
      <c r="I88" s="21" t="s">
        <v>636</v>
      </c>
      <c r="J88" s="18">
        <v>665200</v>
      </c>
      <c r="K88" s="18">
        <v>280100</v>
      </c>
      <c r="L88" s="21" t="s">
        <v>663</v>
      </c>
      <c r="M88" s="18">
        <v>448400</v>
      </c>
      <c r="N88" s="18">
        <v>70000</v>
      </c>
      <c r="O88" s="21" t="s">
        <v>677</v>
      </c>
    </row>
    <row r="89" spans="2:15" x14ac:dyDescent="0.25">
      <c r="B89" s="17" t="s">
        <v>496</v>
      </c>
      <c r="C89" s="18">
        <v>494</v>
      </c>
      <c r="D89" s="18">
        <v>85000</v>
      </c>
      <c r="E89" s="18">
        <v>72400</v>
      </c>
      <c r="F89" s="21" t="s">
        <v>648</v>
      </c>
      <c r="G89" s="18">
        <v>67100</v>
      </c>
      <c r="H89" s="18">
        <v>57400</v>
      </c>
      <c r="I89" s="21" t="s">
        <v>638</v>
      </c>
      <c r="J89" s="18">
        <v>621700</v>
      </c>
      <c r="K89" s="18">
        <v>459700</v>
      </c>
      <c r="L89" s="21" t="s">
        <v>653</v>
      </c>
      <c r="M89" s="18">
        <v>378800</v>
      </c>
      <c r="N89" s="18">
        <v>109600</v>
      </c>
      <c r="O89" s="21" t="s">
        <v>663</v>
      </c>
    </row>
    <row r="90" spans="2:15" x14ac:dyDescent="0.25">
      <c r="B90" s="17" t="s">
        <v>497</v>
      </c>
      <c r="C90" s="18">
        <v>911</v>
      </c>
      <c r="D90" s="18">
        <v>80800</v>
      </c>
      <c r="E90" s="18">
        <v>68600</v>
      </c>
      <c r="F90" s="21" t="s">
        <v>643</v>
      </c>
      <c r="G90" s="18">
        <v>64000</v>
      </c>
      <c r="H90" s="18">
        <v>55500</v>
      </c>
      <c r="I90" s="21" t="s">
        <v>635</v>
      </c>
      <c r="J90" s="18">
        <v>458600</v>
      </c>
      <c r="K90" s="18">
        <v>149200</v>
      </c>
      <c r="L90" s="21" t="s">
        <v>663</v>
      </c>
      <c r="M90" s="18">
        <v>275500</v>
      </c>
      <c r="N90" s="18">
        <v>39600</v>
      </c>
      <c r="O90" s="21" t="s">
        <v>675</v>
      </c>
    </row>
    <row r="91" spans="2:15" x14ac:dyDescent="0.25">
      <c r="B91" s="17" t="s">
        <v>498</v>
      </c>
      <c r="C91" s="18">
        <v>1220</v>
      </c>
      <c r="D91" s="18">
        <v>85500</v>
      </c>
      <c r="E91" s="18">
        <v>75700</v>
      </c>
      <c r="F91" s="21" t="s">
        <v>648</v>
      </c>
      <c r="G91" s="18">
        <v>68900</v>
      </c>
      <c r="H91" s="18">
        <v>61100</v>
      </c>
      <c r="I91" s="21" t="s">
        <v>639</v>
      </c>
      <c r="J91" s="18">
        <v>504500</v>
      </c>
      <c r="K91" s="18">
        <v>253700</v>
      </c>
      <c r="L91" s="21" t="s">
        <v>674</v>
      </c>
      <c r="M91" s="18">
        <v>298600</v>
      </c>
      <c r="N91" s="18">
        <v>59600</v>
      </c>
      <c r="O91" s="21" t="s">
        <v>676</v>
      </c>
    </row>
    <row r="92" spans="2:15" x14ac:dyDescent="0.25">
      <c r="B92" s="17" t="s">
        <v>499</v>
      </c>
      <c r="C92" s="18">
        <v>913</v>
      </c>
      <c r="D92" s="18">
        <v>86500</v>
      </c>
      <c r="E92" s="18">
        <v>73100</v>
      </c>
      <c r="F92" s="21" t="s">
        <v>640</v>
      </c>
      <c r="G92" s="18">
        <v>67700</v>
      </c>
      <c r="H92" s="18">
        <v>59300</v>
      </c>
      <c r="I92" s="21" t="s">
        <v>643</v>
      </c>
      <c r="J92" s="18">
        <v>556300</v>
      </c>
      <c r="K92" s="18">
        <v>360400</v>
      </c>
      <c r="L92" s="21" t="s">
        <v>673</v>
      </c>
      <c r="M92" s="18">
        <v>298800</v>
      </c>
      <c r="N92" s="18">
        <v>58700</v>
      </c>
      <c r="O92" s="21" t="s">
        <v>678</v>
      </c>
    </row>
    <row r="93" spans="2:15" x14ac:dyDescent="0.25">
      <c r="B93" s="17" t="s">
        <v>500</v>
      </c>
      <c r="C93" s="18">
        <v>4537</v>
      </c>
      <c r="D93" s="18">
        <v>80800</v>
      </c>
      <c r="E93" s="18">
        <v>66100</v>
      </c>
      <c r="F93" s="21" t="s">
        <v>637</v>
      </c>
      <c r="G93" s="18">
        <v>64600</v>
      </c>
      <c r="H93" s="18">
        <v>53500</v>
      </c>
      <c r="I93" s="21" t="s">
        <v>641</v>
      </c>
      <c r="J93" s="18">
        <v>422800</v>
      </c>
      <c r="K93" s="18">
        <v>81700</v>
      </c>
      <c r="L93" s="21" t="s">
        <v>669</v>
      </c>
      <c r="M93" s="18">
        <v>284200</v>
      </c>
      <c r="N93" s="18">
        <v>44100</v>
      </c>
      <c r="O93" s="21" t="s">
        <v>675</v>
      </c>
    </row>
    <row r="94" spans="2:15" x14ac:dyDescent="0.25">
      <c r="B94" s="25" t="s">
        <v>501</v>
      </c>
      <c r="C94" s="26">
        <v>24755</v>
      </c>
      <c r="D94" s="26">
        <v>76200</v>
      </c>
      <c r="E94" s="26">
        <v>64200</v>
      </c>
      <c r="F94" s="30" t="s">
        <v>638</v>
      </c>
      <c r="G94" s="26">
        <v>60300</v>
      </c>
      <c r="H94" s="26">
        <v>51400</v>
      </c>
      <c r="I94" s="30" t="s">
        <v>643</v>
      </c>
      <c r="J94" s="26">
        <v>456400</v>
      </c>
      <c r="K94" s="26">
        <v>157300</v>
      </c>
      <c r="L94" s="30" t="s">
        <v>663</v>
      </c>
      <c r="M94" s="26">
        <v>274600</v>
      </c>
      <c r="N94" s="26">
        <v>36400</v>
      </c>
      <c r="O94" s="30" t="s">
        <v>675</v>
      </c>
    </row>
    <row r="95" spans="2:15" x14ac:dyDescent="0.25">
      <c r="B95" s="17" t="s">
        <v>502</v>
      </c>
      <c r="C95" s="18">
        <v>2036</v>
      </c>
      <c r="D95" s="18">
        <v>93100</v>
      </c>
      <c r="E95" s="18">
        <v>71700</v>
      </c>
      <c r="F95" s="21" t="s">
        <v>636</v>
      </c>
      <c r="G95" s="18">
        <v>73600</v>
      </c>
      <c r="H95" s="18">
        <v>56600</v>
      </c>
      <c r="I95" s="21" t="s">
        <v>644</v>
      </c>
      <c r="J95" s="18">
        <v>662300</v>
      </c>
      <c r="K95" s="18">
        <v>315300</v>
      </c>
      <c r="L95" s="21" t="s">
        <v>665</v>
      </c>
      <c r="M95" s="18">
        <v>399300</v>
      </c>
      <c r="N95" s="18">
        <v>59700</v>
      </c>
      <c r="O95" s="21" t="s">
        <v>675</v>
      </c>
    </row>
    <row r="96" spans="2:15" x14ac:dyDescent="0.25">
      <c r="B96" s="17" t="s">
        <v>503</v>
      </c>
      <c r="C96" s="18">
        <v>778</v>
      </c>
      <c r="D96" s="18">
        <v>96200</v>
      </c>
      <c r="E96" s="18">
        <v>76900</v>
      </c>
      <c r="F96" s="21" t="s">
        <v>635</v>
      </c>
      <c r="G96" s="18">
        <v>77500</v>
      </c>
      <c r="H96" s="18">
        <v>62400</v>
      </c>
      <c r="I96" s="21" t="s">
        <v>637</v>
      </c>
      <c r="J96" s="18">
        <v>770100</v>
      </c>
      <c r="K96" s="18">
        <v>361300</v>
      </c>
      <c r="L96" s="21" t="s">
        <v>665</v>
      </c>
      <c r="M96" s="18">
        <v>504600</v>
      </c>
      <c r="N96" s="18">
        <v>96000</v>
      </c>
      <c r="O96" s="21" t="s">
        <v>677</v>
      </c>
    </row>
    <row r="97" spans="2:15" x14ac:dyDescent="0.25">
      <c r="B97" s="17" t="s">
        <v>504</v>
      </c>
      <c r="C97" s="18">
        <v>591</v>
      </c>
      <c r="D97" s="18">
        <v>72400</v>
      </c>
      <c r="E97" s="18">
        <v>62600</v>
      </c>
      <c r="F97" s="21" t="s">
        <v>648</v>
      </c>
      <c r="G97" s="18">
        <v>57400</v>
      </c>
      <c r="H97" s="18">
        <v>50400</v>
      </c>
      <c r="I97" s="21" t="s">
        <v>639</v>
      </c>
      <c r="J97" s="18">
        <v>395100</v>
      </c>
      <c r="K97" s="18">
        <v>133500</v>
      </c>
      <c r="L97" s="21" t="s">
        <v>668</v>
      </c>
      <c r="M97" s="18">
        <v>232300</v>
      </c>
      <c r="N97" s="18">
        <v>21300</v>
      </c>
      <c r="O97" s="21" t="s">
        <v>684</v>
      </c>
    </row>
    <row r="98" spans="2:15" x14ac:dyDescent="0.25">
      <c r="B98" s="17" t="s">
        <v>505</v>
      </c>
      <c r="C98" s="18">
        <v>699</v>
      </c>
      <c r="D98" s="18">
        <v>87800</v>
      </c>
      <c r="E98" s="18">
        <v>73400</v>
      </c>
      <c r="F98" s="21" t="s">
        <v>638</v>
      </c>
      <c r="G98" s="18">
        <v>68500</v>
      </c>
      <c r="H98" s="18">
        <v>58600</v>
      </c>
      <c r="I98" s="21" t="s">
        <v>640</v>
      </c>
      <c r="J98" s="18">
        <v>645800</v>
      </c>
      <c r="K98" s="18">
        <v>372900</v>
      </c>
      <c r="L98" s="21" t="s">
        <v>672</v>
      </c>
      <c r="M98" s="18">
        <v>399100</v>
      </c>
      <c r="N98" s="18">
        <v>72400</v>
      </c>
      <c r="O98" s="21" t="s">
        <v>677</v>
      </c>
    </row>
    <row r="99" spans="2:15" x14ac:dyDescent="0.25">
      <c r="B99" s="17" t="s">
        <v>506</v>
      </c>
      <c r="C99" s="18">
        <v>1251</v>
      </c>
      <c r="D99" s="18">
        <v>74500</v>
      </c>
      <c r="E99" s="18">
        <v>62600</v>
      </c>
      <c r="F99" s="21" t="s">
        <v>639</v>
      </c>
      <c r="G99" s="18">
        <v>59000</v>
      </c>
      <c r="H99" s="18">
        <v>49900</v>
      </c>
      <c r="I99" s="21" t="s">
        <v>640</v>
      </c>
      <c r="J99" s="18">
        <v>471300</v>
      </c>
      <c r="K99" s="18">
        <v>227600</v>
      </c>
      <c r="L99" s="21" t="s">
        <v>672</v>
      </c>
      <c r="M99" s="18">
        <v>283500</v>
      </c>
      <c r="N99" s="18">
        <v>43400</v>
      </c>
      <c r="O99" s="21" t="s">
        <v>662</v>
      </c>
    </row>
    <row r="100" spans="2:15" x14ac:dyDescent="0.25">
      <c r="B100" s="17" t="s">
        <v>507</v>
      </c>
      <c r="C100" s="18">
        <v>987</v>
      </c>
      <c r="D100" s="18">
        <v>77800</v>
      </c>
      <c r="E100" s="18">
        <v>66700</v>
      </c>
      <c r="F100" s="21" t="s">
        <v>651</v>
      </c>
      <c r="G100" s="18">
        <v>61100</v>
      </c>
      <c r="H100" s="18">
        <v>53100</v>
      </c>
      <c r="I100" s="21" t="s">
        <v>639</v>
      </c>
      <c r="J100" s="18">
        <v>400100</v>
      </c>
      <c r="K100" s="18">
        <v>91400</v>
      </c>
      <c r="L100" s="21" t="s">
        <v>660</v>
      </c>
      <c r="M100" s="18">
        <v>231200</v>
      </c>
      <c r="N100" s="18">
        <v>28000</v>
      </c>
      <c r="O100" s="21" t="s">
        <v>687</v>
      </c>
    </row>
    <row r="101" spans="2:15" x14ac:dyDescent="0.25">
      <c r="B101" s="17" t="s">
        <v>508</v>
      </c>
      <c r="C101" s="18">
        <v>287</v>
      </c>
      <c r="D101" s="18">
        <v>87300</v>
      </c>
      <c r="E101" s="18">
        <v>72400</v>
      </c>
      <c r="F101" s="21" t="s">
        <v>640</v>
      </c>
      <c r="G101" s="18">
        <v>68800</v>
      </c>
      <c r="H101" s="18">
        <v>56700</v>
      </c>
      <c r="I101" s="21" t="s">
        <v>643</v>
      </c>
      <c r="J101" s="18">
        <v>619000</v>
      </c>
      <c r="K101" s="18">
        <v>379500</v>
      </c>
      <c r="L101" s="21" t="s">
        <v>672</v>
      </c>
      <c r="M101" s="18">
        <v>359000</v>
      </c>
      <c r="N101" s="18">
        <v>51200</v>
      </c>
      <c r="O101" s="21" t="s">
        <v>685</v>
      </c>
    </row>
    <row r="102" spans="2:15" x14ac:dyDescent="0.25">
      <c r="B102" s="17" t="s">
        <v>509</v>
      </c>
      <c r="C102" s="18">
        <v>449</v>
      </c>
      <c r="D102" s="18">
        <v>80700</v>
      </c>
      <c r="E102" s="18">
        <v>69600</v>
      </c>
      <c r="F102" s="21" t="s">
        <v>643</v>
      </c>
      <c r="G102" s="18">
        <v>62400</v>
      </c>
      <c r="H102" s="18">
        <v>54800</v>
      </c>
      <c r="I102" s="21" t="s">
        <v>637</v>
      </c>
      <c r="J102" s="18">
        <v>548600</v>
      </c>
      <c r="K102" s="18">
        <v>375400</v>
      </c>
      <c r="L102" s="21" t="s">
        <v>680</v>
      </c>
      <c r="M102" s="18">
        <v>300000</v>
      </c>
      <c r="N102" s="18">
        <v>77500</v>
      </c>
      <c r="O102" s="21" t="s">
        <v>660</v>
      </c>
    </row>
    <row r="103" spans="2:15" x14ac:dyDescent="0.25">
      <c r="B103" s="17" t="s">
        <v>510</v>
      </c>
      <c r="C103" s="18">
        <v>3627</v>
      </c>
      <c r="D103" s="18">
        <v>71100</v>
      </c>
      <c r="E103" s="18">
        <v>60900</v>
      </c>
      <c r="F103" s="21" t="s">
        <v>638</v>
      </c>
      <c r="G103" s="18">
        <v>56700</v>
      </c>
      <c r="H103" s="18">
        <v>49300</v>
      </c>
      <c r="I103" s="21" t="s">
        <v>640</v>
      </c>
      <c r="J103" s="18">
        <v>393100</v>
      </c>
      <c r="K103" s="18">
        <v>73400</v>
      </c>
      <c r="L103" s="21" t="s">
        <v>669</v>
      </c>
      <c r="M103" s="18">
        <v>240500</v>
      </c>
      <c r="N103" s="18">
        <v>25000</v>
      </c>
      <c r="O103" s="21" t="s">
        <v>686</v>
      </c>
    </row>
    <row r="104" spans="2:15" x14ac:dyDescent="0.25">
      <c r="B104" s="17" t="s">
        <v>511</v>
      </c>
      <c r="C104" s="18">
        <v>1535</v>
      </c>
      <c r="D104" s="18">
        <v>75100</v>
      </c>
      <c r="E104" s="18">
        <v>66000</v>
      </c>
      <c r="F104" s="21" t="s">
        <v>648</v>
      </c>
      <c r="G104" s="18">
        <v>59600</v>
      </c>
      <c r="H104" s="18">
        <v>52100</v>
      </c>
      <c r="I104" s="21" t="s">
        <v>638</v>
      </c>
      <c r="J104" s="18">
        <v>458000</v>
      </c>
      <c r="K104" s="18">
        <v>233700</v>
      </c>
      <c r="L104" s="21" t="s">
        <v>666</v>
      </c>
      <c r="M104" s="18">
        <v>278700</v>
      </c>
      <c r="N104" s="18">
        <v>50300</v>
      </c>
      <c r="O104" s="21" t="s">
        <v>677</v>
      </c>
    </row>
    <row r="105" spans="2:15" x14ac:dyDescent="0.25">
      <c r="B105" s="17" t="s">
        <v>512</v>
      </c>
      <c r="C105" s="18">
        <v>4957</v>
      </c>
      <c r="D105" s="18">
        <v>67900</v>
      </c>
      <c r="E105" s="18">
        <v>57800</v>
      </c>
      <c r="F105" s="21" t="s">
        <v>638</v>
      </c>
      <c r="G105" s="18">
        <v>54100</v>
      </c>
      <c r="H105" s="18">
        <v>46900</v>
      </c>
      <c r="I105" s="21" t="s">
        <v>643</v>
      </c>
      <c r="J105" s="18">
        <v>366000</v>
      </c>
      <c r="K105" s="18">
        <v>61200</v>
      </c>
      <c r="L105" s="21" t="s">
        <v>676</v>
      </c>
      <c r="M105" s="18">
        <v>227800</v>
      </c>
      <c r="N105" s="18">
        <v>20400</v>
      </c>
      <c r="O105" s="21" t="s">
        <v>686</v>
      </c>
    </row>
    <row r="106" spans="2:15" x14ac:dyDescent="0.25">
      <c r="B106" s="17" t="s">
        <v>513</v>
      </c>
      <c r="C106" s="18">
        <v>503</v>
      </c>
      <c r="D106" s="18">
        <v>74800</v>
      </c>
      <c r="E106" s="18">
        <v>64800</v>
      </c>
      <c r="F106" s="21" t="s">
        <v>638</v>
      </c>
      <c r="G106" s="18">
        <v>56800</v>
      </c>
      <c r="H106" s="18">
        <v>50500</v>
      </c>
      <c r="I106" s="21" t="s">
        <v>643</v>
      </c>
      <c r="J106" s="18">
        <v>413400</v>
      </c>
      <c r="K106" s="18">
        <v>256800</v>
      </c>
      <c r="L106" s="21" t="s">
        <v>667</v>
      </c>
      <c r="M106" s="18">
        <v>211300</v>
      </c>
      <c r="N106" s="18">
        <v>37800</v>
      </c>
      <c r="O106" s="21" t="s">
        <v>676</v>
      </c>
    </row>
    <row r="107" spans="2:15" x14ac:dyDescent="0.25">
      <c r="B107" s="17" t="s">
        <v>514</v>
      </c>
      <c r="C107" s="18">
        <v>701</v>
      </c>
      <c r="D107" s="18">
        <v>71800</v>
      </c>
      <c r="E107" s="18">
        <v>61000</v>
      </c>
      <c r="F107" s="21" t="s">
        <v>648</v>
      </c>
      <c r="G107" s="18">
        <v>54800</v>
      </c>
      <c r="H107" s="18">
        <v>47300</v>
      </c>
      <c r="I107" s="21" t="s">
        <v>640</v>
      </c>
      <c r="J107" s="18">
        <v>433800</v>
      </c>
      <c r="K107" s="18">
        <v>272100</v>
      </c>
      <c r="L107" s="21" t="s">
        <v>658</v>
      </c>
      <c r="M107" s="18">
        <v>228200</v>
      </c>
      <c r="N107" s="18">
        <v>50400</v>
      </c>
      <c r="O107" s="21" t="s">
        <v>676</v>
      </c>
    </row>
    <row r="108" spans="2:15" x14ac:dyDescent="0.25">
      <c r="B108" s="17" t="s">
        <v>515</v>
      </c>
      <c r="C108" s="18">
        <v>2719</v>
      </c>
      <c r="D108" s="18">
        <v>80500</v>
      </c>
      <c r="E108" s="18">
        <v>67300</v>
      </c>
      <c r="F108" s="21" t="s">
        <v>638</v>
      </c>
      <c r="G108" s="18">
        <v>63400</v>
      </c>
      <c r="H108" s="18">
        <v>54600</v>
      </c>
      <c r="I108" s="21" t="s">
        <v>640</v>
      </c>
      <c r="J108" s="18">
        <v>484700</v>
      </c>
      <c r="K108" s="18">
        <v>157600</v>
      </c>
      <c r="L108" s="21" t="s">
        <v>663</v>
      </c>
      <c r="M108" s="18">
        <v>301600</v>
      </c>
      <c r="N108" s="18">
        <v>54900</v>
      </c>
      <c r="O108" s="21" t="s">
        <v>677</v>
      </c>
    </row>
    <row r="109" spans="2:15" x14ac:dyDescent="0.25">
      <c r="B109" s="17" t="s">
        <v>516</v>
      </c>
      <c r="C109" s="18">
        <v>975</v>
      </c>
      <c r="D109" s="18">
        <v>74700</v>
      </c>
      <c r="E109" s="18">
        <v>64400</v>
      </c>
      <c r="F109" s="21" t="s">
        <v>648</v>
      </c>
      <c r="G109" s="18">
        <v>58800</v>
      </c>
      <c r="H109" s="18">
        <v>52200</v>
      </c>
      <c r="I109" s="21" t="s">
        <v>639</v>
      </c>
      <c r="J109" s="18">
        <v>364900</v>
      </c>
      <c r="K109" s="18">
        <v>160500</v>
      </c>
      <c r="L109" s="21" t="s">
        <v>672</v>
      </c>
      <c r="M109" s="18">
        <v>190000</v>
      </c>
      <c r="N109" s="18">
        <v>34600</v>
      </c>
      <c r="O109" s="21" t="s">
        <v>670</v>
      </c>
    </row>
    <row r="110" spans="2:15" x14ac:dyDescent="0.25">
      <c r="B110" s="17" t="s">
        <v>517</v>
      </c>
      <c r="C110" s="18">
        <v>1886</v>
      </c>
      <c r="D110" s="18">
        <v>73000</v>
      </c>
      <c r="E110" s="18">
        <v>64700</v>
      </c>
      <c r="F110" s="21" t="s">
        <v>651</v>
      </c>
      <c r="G110" s="18">
        <v>58200</v>
      </c>
      <c r="H110" s="18">
        <v>51400</v>
      </c>
      <c r="I110" s="21" t="s">
        <v>639</v>
      </c>
      <c r="J110" s="18">
        <v>388900</v>
      </c>
      <c r="K110" s="18">
        <v>141800</v>
      </c>
      <c r="L110" s="21" t="s">
        <v>666</v>
      </c>
      <c r="M110" s="18">
        <v>228000</v>
      </c>
      <c r="N110" s="18">
        <v>28500</v>
      </c>
      <c r="O110" s="21" t="s">
        <v>677</v>
      </c>
    </row>
    <row r="111" spans="2:15" x14ac:dyDescent="0.25">
      <c r="B111" s="17" t="s">
        <v>518</v>
      </c>
      <c r="C111" s="18">
        <v>774</v>
      </c>
      <c r="D111" s="18">
        <v>76400</v>
      </c>
      <c r="E111" s="18">
        <v>67800</v>
      </c>
      <c r="F111" s="21" t="s">
        <v>648</v>
      </c>
      <c r="G111" s="18">
        <v>59400</v>
      </c>
      <c r="H111" s="18">
        <v>53300</v>
      </c>
      <c r="I111" s="21" t="s">
        <v>638</v>
      </c>
      <c r="J111" s="18">
        <v>509700</v>
      </c>
      <c r="K111" s="18">
        <v>352200</v>
      </c>
      <c r="L111" s="21" t="s">
        <v>658</v>
      </c>
      <c r="M111" s="18">
        <v>291500</v>
      </c>
      <c r="N111" s="18">
        <v>64600</v>
      </c>
      <c r="O111" s="21" t="s">
        <v>676</v>
      </c>
    </row>
    <row r="112" spans="2:15" x14ac:dyDescent="0.25">
      <c r="B112" s="25" t="s">
        <v>519</v>
      </c>
      <c r="C112" s="26">
        <v>19175</v>
      </c>
      <c r="D112" s="26">
        <v>88000</v>
      </c>
      <c r="E112" s="26">
        <v>73100</v>
      </c>
      <c r="F112" s="30" t="s">
        <v>640</v>
      </c>
      <c r="G112" s="26">
        <v>69500</v>
      </c>
      <c r="H112" s="26">
        <v>58800</v>
      </c>
      <c r="I112" s="30" t="s">
        <v>635</v>
      </c>
      <c r="J112" s="26">
        <v>526600</v>
      </c>
      <c r="K112" s="26">
        <v>270100</v>
      </c>
      <c r="L112" s="30" t="s">
        <v>672</v>
      </c>
      <c r="M112" s="26">
        <v>304100</v>
      </c>
      <c r="N112" s="26">
        <v>56600</v>
      </c>
      <c r="O112" s="30" t="s">
        <v>670</v>
      </c>
    </row>
    <row r="113" spans="2:15" x14ac:dyDescent="0.25">
      <c r="B113" s="17" t="s">
        <v>520</v>
      </c>
      <c r="C113" s="18">
        <v>1314</v>
      </c>
      <c r="D113" s="18">
        <v>86400</v>
      </c>
      <c r="E113" s="18">
        <v>74300</v>
      </c>
      <c r="F113" s="21" t="s">
        <v>638</v>
      </c>
      <c r="G113" s="18">
        <v>67900</v>
      </c>
      <c r="H113" s="18">
        <v>59100</v>
      </c>
      <c r="I113" s="21" t="s">
        <v>640</v>
      </c>
      <c r="J113" s="18">
        <v>476300</v>
      </c>
      <c r="K113" s="18">
        <v>257100</v>
      </c>
      <c r="L113" s="21" t="s">
        <v>674</v>
      </c>
      <c r="M113" s="18">
        <v>257400</v>
      </c>
      <c r="N113" s="18">
        <v>45400</v>
      </c>
      <c r="O113" s="21" t="s">
        <v>662</v>
      </c>
    </row>
    <row r="114" spans="2:15" x14ac:dyDescent="0.25">
      <c r="B114" s="17" t="s">
        <v>521</v>
      </c>
      <c r="C114" s="18">
        <v>3246</v>
      </c>
      <c r="D114" s="18">
        <v>89100</v>
      </c>
      <c r="E114" s="18">
        <v>70400</v>
      </c>
      <c r="F114" s="21" t="s">
        <v>635</v>
      </c>
      <c r="G114" s="18">
        <v>71300</v>
      </c>
      <c r="H114" s="18">
        <v>58000</v>
      </c>
      <c r="I114" s="21" t="s">
        <v>637</v>
      </c>
      <c r="J114" s="18">
        <v>523700</v>
      </c>
      <c r="K114" s="18">
        <v>132800</v>
      </c>
      <c r="L114" s="21" t="s">
        <v>661</v>
      </c>
      <c r="M114" s="18">
        <v>327000</v>
      </c>
      <c r="N114" s="18">
        <v>55000</v>
      </c>
      <c r="O114" s="21" t="s">
        <v>675</v>
      </c>
    </row>
    <row r="115" spans="2:15" x14ac:dyDescent="0.25">
      <c r="B115" s="17" t="s">
        <v>522</v>
      </c>
      <c r="C115" s="18">
        <v>589</v>
      </c>
      <c r="D115" s="18">
        <v>89700</v>
      </c>
      <c r="E115" s="18">
        <v>76000</v>
      </c>
      <c r="F115" s="21" t="s">
        <v>635</v>
      </c>
      <c r="G115" s="18">
        <v>70400</v>
      </c>
      <c r="H115" s="18">
        <v>61000</v>
      </c>
      <c r="I115" s="21" t="s">
        <v>637</v>
      </c>
      <c r="J115" s="18">
        <v>646100</v>
      </c>
      <c r="K115" s="18">
        <v>408800</v>
      </c>
      <c r="L115" s="21" t="s">
        <v>673</v>
      </c>
      <c r="M115" s="18">
        <v>378600</v>
      </c>
      <c r="N115" s="18">
        <v>103300</v>
      </c>
      <c r="O115" s="21" t="s">
        <v>676</v>
      </c>
    </row>
    <row r="116" spans="2:15" x14ac:dyDescent="0.25">
      <c r="B116" s="17" t="s">
        <v>523</v>
      </c>
      <c r="C116" s="18">
        <v>2209</v>
      </c>
      <c r="D116" s="18">
        <v>93800</v>
      </c>
      <c r="E116" s="18">
        <v>74200</v>
      </c>
      <c r="F116" s="21" t="s">
        <v>637</v>
      </c>
      <c r="G116" s="18">
        <v>74000</v>
      </c>
      <c r="H116" s="18">
        <v>59200</v>
      </c>
      <c r="I116" s="21" t="s">
        <v>641</v>
      </c>
      <c r="J116" s="18">
        <v>626200</v>
      </c>
      <c r="K116" s="18">
        <v>335500</v>
      </c>
      <c r="L116" s="21" t="s">
        <v>672</v>
      </c>
      <c r="M116" s="18">
        <v>385500</v>
      </c>
      <c r="N116" s="18">
        <v>72200</v>
      </c>
      <c r="O116" s="21" t="s">
        <v>678</v>
      </c>
    </row>
    <row r="117" spans="2:15" x14ac:dyDescent="0.25">
      <c r="B117" s="17" t="s">
        <v>524</v>
      </c>
      <c r="C117" s="18">
        <v>882</v>
      </c>
      <c r="D117" s="18">
        <v>93500</v>
      </c>
      <c r="E117" s="18">
        <v>76400</v>
      </c>
      <c r="F117" s="21" t="s">
        <v>643</v>
      </c>
      <c r="G117" s="18">
        <v>73700</v>
      </c>
      <c r="H117" s="18">
        <v>61800</v>
      </c>
      <c r="I117" s="21" t="s">
        <v>635</v>
      </c>
      <c r="J117" s="18">
        <v>600800</v>
      </c>
      <c r="K117" s="18">
        <v>360500</v>
      </c>
      <c r="L117" s="21" t="s">
        <v>679</v>
      </c>
      <c r="M117" s="18">
        <v>328700</v>
      </c>
      <c r="N117" s="18">
        <v>72500</v>
      </c>
      <c r="O117" s="21" t="s">
        <v>669</v>
      </c>
    </row>
    <row r="118" spans="2:15" x14ac:dyDescent="0.25">
      <c r="B118" s="17" t="s">
        <v>525</v>
      </c>
      <c r="C118" s="18">
        <v>574</v>
      </c>
      <c r="D118" s="18">
        <v>80100</v>
      </c>
      <c r="E118" s="18">
        <v>69000</v>
      </c>
      <c r="F118" s="21" t="s">
        <v>648</v>
      </c>
      <c r="G118" s="18">
        <v>62400</v>
      </c>
      <c r="H118" s="18">
        <v>55900</v>
      </c>
      <c r="I118" s="21" t="s">
        <v>638</v>
      </c>
      <c r="J118" s="18">
        <v>422100</v>
      </c>
      <c r="K118" s="18">
        <v>236400</v>
      </c>
      <c r="L118" s="21" t="s">
        <v>673</v>
      </c>
      <c r="M118" s="18">
        <v>203500</v>
      </c>
      <c r="N118" s="18">
        <v>23400</v>
      </c>
      <c r="O118" s="21" t="s">
        <v>677</v>
      </c>
    </row>
    <row r="119" spans="2:15" x14ac:dyDescent="0.25">
      <c r="B119" s="17" t="s">
        <v>526</v>
      </c>
      <c r="C119" s="18">
        <v>1608</v>
      </c>
      <c r="D119" s="18">
        <v>89400</v>
      </c>
      <c r="E119" s="18">
        <v>75700</v>
      </c>
      <c r="F119" s="21" t="s">
        <v>638</v>
      </c>
      <c r="G119" s="18">
        <v>69400</v>
      </c>
      <c r="H119" s="18">
        <v>60600</v>
      </c>
      <c r="I119" s="21" t="s">
        <v>640</v>
      </c>
      <c r="J119" s="18">
        <v>548300</v>
      </c>
      <c r="K119" s="18">
        <v>353800</v>
      </c>
      <c r="L119" s="21" t="s">
        <v>679</v>
      </c>
      <c r="M119" s="18">
        <v>314700</v>
      </c>
      <c r="N119" s="18">
        <v>64100</v>
      </c>
      <c r="O119" s="21" t="s">
        <v>678</v>
      </c>
    </row>
    <row r="120" spans="2:15" x14ac:dyDescent="0.25">
      <c r="B120" s="17" t="s">
        <v>527</v>
      </c>
      <c r="C120" s="18">
        <v>2012</v>
      </c>
      <c r="D120" s="18">
        <v>85200</v>
      </c>
      <c r="E120" s="18">
        <v>72500</v>
      </c>
      <c r="F120" s="21" t="s">
        <v>643</v>
      </c>
      <c r="G120" s="18">
        <v>68600</v>
      </c>
      <c r="H120" s="18">
        <v>58100</v>
      </c>
      <c r="I120" s="21" t="s">
        <v>635</v>
      </c>
      <c r="J120" s="18">
        <v>487700</v>
      </c>
      <c r="K120" s="18">
        <v>229300</v>
      </c>
      <c r="L120" s="21" t="s">
        <v>672</v>
      </c>
      <c r="M120" s="18">
        <v>299300</v>
      </c>
      <c r="N120" s="18">
        <v>56200</v>
      </c>
      <c r="O120" s="21" t="s">
        <v>678</v>
      </c>
    </row>
    <row r="121" spans="2:15" x14ac:dyDescent="0.25">
      <c r="B121" s="17" t="s">
        <v>528</v>
      </c>
      <c r="C121" s="18">
        <v>1237</v>
      </c>
      <c r="D121" s="18">
        <v>87300</v>
      </c>
      <c r="E121" s="18">
        <v>74000</v>
      </c>
      <c r="F121" s="21" t="s">
        <v>639</v>
      </c>
      <c r="G121" s="18">
        <v>68800</v>
      </c>
      <c r="H121" s="18">
        <v>60000</v>
      </c>
      <c r="I121" s="21" t="s">
        <v>640</v>
      </c>
      <c r="J121" s="18">
        <v>588700</v>
      </c>
      <c r="K121" s="18">
        <v>381900</v>
      </c>
      <c r="L121" s="21" t="s">
        <v>679</v>
      </c>
      <c r="M121" s="18">
        <v>349200</v>
      </c>
      <c r="N121" s="18">
        <v>78400</v>
      </c>
      <c r="O121" s="21" t="s">
        <v>670</v>
      </c>
    </row>
    <row r="122" spans="2:15" x14ac:dyDescent="0.25">
      <c r="B122" s="17" t="s">
        <v>529</v>
      </c>
      <c r="C122" s="18">
        <v>579</v>
      </c>
      <c r="D122" s="18">
        <v>86500</v>
      </c>
      <c r="E122" s="18">
        <v>71600</v>
      </c>
      <c r="F122" s="21" t="s">
        <v>640</v>
      </c>
      <c r="G122" s="18">
        <v>69200</v>
      </c>
      <c r="H122" s="18">
        <v>56500</v>
      </c>
      <c r="I122" s="21" t="s">
        <v>637</v>
      </c>
      <c r="J122" s="18">
        <v>452800</v>
      </c>
      <c r="K122" s="18">
        <v>155800</v>
      </c>
      <c r="L122" s="21" t="s">
        <v>665</v>
      </c>
      <c r="M122" s="18">
        <v>282300</v>
      </c>
      <c r="N122" s="18">
        <v>44200</v>
      </c>
      <c r="O122" s="21" t="s">
        <v>675</v>
      </c>
    </row>
    <row r="123" spans="2:15" x14ac:dyDescent="0.25">
      <c r="B123" s="17" t="s">
        <v>530</v>
      </c>
      <c r="C123" s="18">
        <v>294</v>
      </c>
      <c r="D123" s="18">
        <v>91400</v>
      </c>
      <c r="E123" s="18">
        <v>80800</v>
      </c>
      <c r="F123" s="21" t="s">
        <v>635</v>
      </c>
      <c r="G123" s="18">
        <v>71600</v>
      </c>
      <c r="H123" s="18">
        <v>63700</v>
      </c>
      <c r="I123" s="21" t="s">
        <v>636</v>
      </c>
      <c r="J123" s="18">
        <v>585000</v>
      </c>
      <c r="K123" s="18">
        <v>466700</v>
      </c>
      <c r="L123" s="21" t="s">
        <v>647</v>
      </c>
      <c r="M123" s="18">
        <v>298100</v>
      </c>
      <c r="N123" s="18">
        <v>93100</v>
      </c>
      <c r="O123" s="21" t="s">
        <v>665</v>
      </c>
    </row>
    <row r="124" spans="2:15" x14ac:dyDescent="0.25">
      <c r="B124" s="17" t="s">
        <v>531</v>
      </c>
      <c r="C124" s="18">
        <v>617</v>
      </c>
      <c r="D124" s="18">
        <v>89500</v>
      </c>
      <c r="E124" s="18">
        <v>73700</v>
      </c>
      <c r="F124" s="21" t="s">
        <v>640</v>
      </c>
      <c r="G124" s="18">
        <v>69900</v>
      </c>
      <c r="H124" s="18">
        <v>60200</v>
      </c>
      <c r="I124" s="21" t="s">
        <v>640</v>
      </c>
      <c r="J124" s="18">
        <v>523800</v>
      </c>
      <c r="K124" s="18">
        <v>389500</v>
      </c>
      <c r="L124" s="21" t="s">
        <v>664</v>
      </c>
      <c r="M124" s="18">
        <v>281600</v>
      </c>
      <c r="N124" s="18">
        <v>56100</v>
      </c>
      <c r="O124" s="21" t="s">
        <v>676</v>
      </c>
    </row>
    <row r="125" spans="2:15" x14ac:dyDescent="0.25">
      <c r="B125" s="17" t="s">
        <v>532</v>
      </c>
      <c r="C125" s="18">
        <v>384</v>
      </c>
      <c r="D125" s="18">
        <v>83300</v>
      </c>
      <c r="E125" s="18">
        <v>72400</v>
      </c>
      <c r="F125" s="21" t="s">
        <v>639</v>
      </c>
      <c r="G125" s="18">
        <v>64900</v>
      </c>
      <c r="H125" s="18">
        <v>58000</v>
      </c>
      <c r="I125" s="21" t="s">
        <v>640</v>
      </c>
      <c r="J125" s="18">
        <v>477400</v>
      </c>
      <c r="K125" s="18">
        <v>346600</v>
      </c>
      <c r="L125" s="21" t="s">
        <v>667</v>
      </c>
      <c r="M125" s="18">
        <v>261400</v>
      </c>
      <c r="N125" s="18">
        <v>67900</v>
      </c>
      <c r="O125" s="21" t="s">
        <v>669</v>
      </c>
    </row>
    <row r="126" spans="2:15" x14ac:dyDescent="0.25">
      <c r="B126" s="17" t="s">
        <v>533</v>
      </c>
      <c r="C126" s="18">
        <v>988</v>
      </c>
      <c r="D126" s="18">
        <v>89300</v>
      </c>
      <c r="E126" s="18">
        <v>75800</v>
      </c>
      <c r="F126" s="21" t="s">
        <v>638</v>
      </c>
      <c r="G126" s="18">
        <v>71100</v>
      </c>
      <c r="H126" s="18">
        <v>61000</v>
      </c>
      <c r="I126" s="21" t="s">
        <v>640</v>
      </c>
      <c r="J126" s="18">
        <v>434000</v>
      </c>
      <c r="K126" s="18">
        <v>201700</v>
      </c>
      <c r="L126" s="21" t="s">
        <v>672</v>
      </c>
      <c r="M126" s="18">
        <v>222400</v>
      </c>
      <c r="N126" s="18">
        <v>34400</v>
      </c>
      <c r="O126" s="21" t="s">
        <v>677</v>
      </c>
    </row>
    <row r="127" spans="2:15" x14ac:dyDescent="0.25">
      <c r="B127" s="17" t="s">
        <v>534</v>
      </c>
      <c r="C127" s="18">
        <v>577</v>
      </c>
      <c r="D127" s="18">
        <v>83300</v>
      </c>
      <c r="E127" s="18">
        <v>70800</v>
      </c>
      <c r="F127" s="21" t="s">
        <v>643</v>
      </c>
      <c r="G127" s="18">
        <v>65000</v>
      </c>
      <c r="H127" s="18">
        <v>55100</v>
      </c>
      <c r="I127" s="21" t="s">
        <v>635</v>
      </c>
      <c r="J127" s="18">
        <v>409400</v>
      </c>
      <c r="K127" s="18">
        <v>238400</v>
      </c>
      <c r="L127" s="21" t="s">
        <v>679</v>
      </c>
      <c r="M127" s="18">
        <v>190700</v>
      </c>
      <c r="N127" s="18">
        <v>28800</v>
      </c>
      <c r="O127" s="21" t="s">
        <v>662</v>
      </c>
    </row>
    <row r="128" spans="2:15" x14ac:dyDescent="0.25">
      <c r="B128" s="17" t="s">
        <v>535</v>
      </c>
      <c r="C128" s="18">
        <v>787</v>
      </c>
      <c r="D128" s="18">
        <v>86100</v>
      </c>
      <c r="E128" s="18">
        <v>73600</v>
      </c>
      <c r="F128" s="21" t="s">
        <v>638</v>
      </c>
      <c r="G128" s="18">
        <v>67600</v>
      </c>
      <c r="H128" s="18">
        <v>59000</v>
      </c>
      <c r="I128" s="21" t="s">
        <v>640</v>
      </c>
      <c r="J128" s="18">
        <v>522800</v>
      </c>
      <c r="K128" s="18">
        <v>269000</v>
      </c>
      <c r="L128" s="21" t="s">
        <v>674</v>
      </c>
      <c r="M128" s="18">
        <v>287500</v>
      </c>
      <c r="N128" s="18">
        <v>63900</v>
      </c>
      <c r="O128" s="21" t="s">
        <v>678</v>
      </c>
    </row>
    <row r="129" spans="2:15" x14ac:dyDescent="0.25">
      <c r="B129" s="17" t="s">
        <v>536</v>
      </c>
      <c r="C129" s="18">
        <v>614</v>
      </c>
      <c r="D129" s="18">
        <v>80000</v>
      </c>
      <c r="E129" s="18">
        <v>67700</v>
      </c>
      <c r="F129" s="21" t="s">
        <v>640</v>
      </c>
      <c r="G129" s="18">
        <v>62500</v>
      </c>
      <c r="H129" s="18">
        <v>54300</v>
      </c>
      <c r="I129" s="21" t="s">
        <v>643</v>
      </c>
      <c r="J129" s="18">
        <v>494300</v>
      </c>
      <c r="K129" s="18">
        <v>252300</v>
      </c>
      <c r="L129" s="21" t="s">
        <v>674</v>
      </c>
      <c r="M129" s="18">
        <v>271100</v>
      </c>
      <c r="N129" s="18">
        <v>67800</v>
      </c>
      <c r="O129" s="21" t="s">
        <v>661</v>
      </c>
    </row>
    <row r="130" spans="2:15" x14ac:dyDescent="0.25">
      <c r="B130" s="17" t="s">
        <v>537</v>
      </c>
      <c r="C130" s="18">
        <v>664</v>
      </c>
      <c r="D130" s="18">
        <v>85000</v>
      </c>
      <c r="E130" s="18">
        <v>72600</v>
      </c>
      <c r="F130" s="21" t="s">
        <v>639</v>
      </c>
      <c r="G130" s="18">
        <v>65300</v>
      </c>
      <c r="H130" s="18">
        <v>58000</v>
      </c>
      <c r="I130" s="21" t="s">
        <v>638</v>
      </c>
      <c r="J130" s="18">
        <v>487900</v>
      </c>
      <c r="K130" s="18">
        <v>318300</v>
      </c>
      <c r="L130" s="21" t="s">
        <v>658</v>
      </c>
      <c r="M130" s="18">
        <v>245500</v>
      </c>
      <c r="N130" s="18">
        <v>49000</v>
      </c>
      <c r="O130" s="21" t="s">
        <v>678</v>
      </c>
    </row>
    <row r="131" spans="2:15" x14ac:dyDescent="0.25">
      <c r="B131" s="25" t="s">
        <v>538</v>
      </c>
      <c r="C131" s="26">
        <v>38007</v>
      </c>
      <c r="D131" s="26">
        <v>88200</v>
      </c>
      <c r="E131" s="26">
        <v>71700</v>
      </c>
      <c r="F131" s="30" t="s">
        <v>643</v>
      </c>
      <c r="G131" s="26">
        <v>69900</v>
      </c>
      <c r="H131" s="26">
        <v>57800</v>
      </c>
      <c r="I131" s="30" t="s">
        <v>635</v>
      </c>
      <c r="J131" s="26">
        <v>573500</v>
      </c>
      <c r="K131" s="26">
        <v>155500</v>
      </c>
      <c r="L131" s="30" t="s">
        <v>661</v>
      </c>
      <c r="M131" s="26">
        <v>370300</v>
      </c>
      <c r="N131" s="26">
        <v>48200</v>
      </c>
      <c r="O131" s="30" t="s">
        <v>686</v>
      </c>
    </row>
    <row r="132" spans="2:15" x14ac:dyDescent="0.25">
      <c r="B132" s="17" t="s">
        <v>539</v>
      </c>
      <c r="C132" s="18">
        <v>398</v>
      </c>
      <c r="D132" s="18">
        <v>90200</v>
      </c>
      <c r="E132" s="18">
        <v>75500</v>
      </c>
      <c r="F132" s="21" t="s">
        <v>638</v>
      </c>
      <c r="G132" s="18">
        <v>71000</v>
      </c>
      <c r="H132" s="18">
        <v>63300</v>
      </c>
      <c r="I132" s="21" t="s">
        <v>640</v>
      </c>
      <c r="J132" s="18">
        <v>534000</v>
      </c>
      <c r="K132" s="18">
        <v>355000</v>
      </c>
      <c r="L132" s="21" t="s">
        <v>667</v>
      </c>
      <c r="M132" s="18">
        <v>297900</v>
      </c>
      <c r="N132" s="18">
        <v>66500</v>
      </c>
      <c r="O132" s="21" t="s">
        <v>660</v>
      </c>
    </row>
    <row r="133" spans="2:15" x14ac:dyDescent="0.25">
      <c r="B133" s="17" t="s">
        <v>540</v>
      </c>
      <c r="C133" s="18">
        <v>946</v>
      </c>
      <c r="D133" s="18">
        <v>84500</v>
      </c>
      <c r="E133" s="18">
        <v>70200</v>
      </c>
      <c r="F133" s="21" t="s">
        <v>640</v>
      </c>
      <c r="G133" s="18">
        <v>65300</v>
      </c>
      <c r="H133" s="18">
        <v>55700</v>
      </c>
      <c r="I133" s="21" t="s">
        <v>643</v>
      </c>
      <c r="J133" s="18">
        <v>565500</v>
      </c>
      <c r="K133" s="18">
        <v>280000</v>
      </c>
      <c r="L133" s="21" t="s">
        <v>672</v>
      </c>
      <c r="M133" s="18">
        <v>311800</v>
      </c>
      <c r="N133" s="18">
        <v>57300</v>
      </c>
      <c r="O133" s="21" t="s">
        <v>678</v>
      </c>
    </row>
    <row r="134" spans="2:15" x14ac:dyDescent="0.25">
      <c r="B134" s="17" t="s">
        <v>541</v>
      </c>
      <c r="C134" s="18">
        <v>497</v>
      </c>
      <c r="D134" s="18">
        <v>93800</v>
      </c>
      <c r="E134" s="18">
        <v>80800</v>
      </c>
      <c r="F134" s="21" t="s">
        <v>648</v>
      </c>
      <c r="G134" s="18">
        <v>74200</v>
      </c>
      <c r="H134" s="18">
        <v>64600</v>
      </c>
      <c r="I134" s="21" t="s">
        <v>639</v>
      </c>
      <c r="J134" s="18">
        <v>415500</v>
      </c>
      <c r="K134" s="18">
        <v>246000</v>
      </c>
      <c r="L134" s="21" t="s">
        <v>667</v>
      </c>
      <c r="M134" s="18">
        <v>184700</v>
      </c>
      <c r="N134" s="18">
        <v>41800</v>
      </c>
      <c r="O134" s="21" t="s">
        <v>678</v>
      </c>
    </row>
    <row r="135" spans="2:15" x14ac:dyDescent="0.25">
      <c r="B135" s="17" t="s">
        <v>542</v>
      </c>
      <c r="C135" s="18">
        <v>1272</v>
      </c>
      <c r="D135" s="18">
        <v>85800</v>
      </c>
      <c r="E135" s="18">
        <v>74000</v>
      </c>
      <c r="F135" s="21" t="s">
        <v>638</v>
      </c>
      <c r="G135" s="18">
        <v>67300</v>
      </c>
      <c r="H135" s="18">
        <v>58800</v>
      </c>
      <c r="I135" s="21" t="s">
        <v>640</v>
      </c>
      <c r="J135" s="18">
        <v>466400</v>
      </c>
      <c r="K135" s="18">
        <v>301400</v>
      </c>
      <c r="L135" s="21" t="s">
        <v>679</v>
      </c>
      <c r="M135" s="18">
        <v>244900</v>
      </c>
      <c r="N135" s="18">
        <v>52200</v>
      </c>
      <c r="O135" s="21" t="s">
        <v>670</v>
      </c>
    </row>
    <row r="136" spans="2:15" x14ac:dyDescent="0.25">
      <c r="B136" s="17" t="s">
        <v>543</v>
      </c>
      <c r="C136" s="18">
        <v>880</v>
      </c>
      <c r="D136" s="18">
        <v>85200</v>
      </c>
      <c r="E136" s="18">
        <v>73000</v>
      </c>
      <c r="F136" s="21" t="s">
        <v>638</v>
      </c>
      <c r="G136" s="18">
        <v>66500</v>
      </c>
      <c r="H136" s="18">
        <v>57700</v>
      </c>
      <c r="I136" s="21" t="s">
        <v>640</v>
      </c>
      <c r="J136" s="18">
        <v>571500</v>
      </c>
      <c r="K136" s="18">
        <v>293300</v>
      </c>
      <c r="L136" s="21" t="s">
        <v>672</v>
      </c>
      <c r="M136" s="18">
        <v>337300</v>
      </c>
      <c r="N136" s="18">
        <v>64100</v>
      </c>
      <c r="O136" s="21" t="s">
        <v>670</v>
      </c>
    </row>
    <row r="137" spans="2:15" x14ac:dyDescent="0.25">
      <c r="B137" s="17" t="s">
        <v>544</v>
      </c>
      <c r="C137" s="18">
        <v>1348</v>
      </c>
      <c r="D137" s="18">
        <v>76700</v>
      </c>
      <c r="E137" s="18">
        <v>65600</v>
      </c>
      <c r="F137" s="21" t="s">
        <v>638</v>
      </c>
      <c r="G137" s="18">
        <v>59800</v>
      </c>
      <c r="H137" s="18">
        <v>52600</v>
      </c>
      <c r="I137" s="21" t="s">
        <v>640</v>
      </c>
      <c r="J137" s="18">
        <v>460700</v>
      </c>
      <c r="K137" s="18">
        <v>159600</v>
      </c>
      <c r="L137" s="21" t="s">
        <v>665</v>
      </c>
      <c r="M137" s="18">
        <v>254000</v>
      </c>
      <c r="N137" s="18">
        <v>33400</v>
      </c>
      <c r="O137" s="21" t="s">
        <v>675</v>
      </c>
    </row>
    <row r="138" spans="2:15" x14ac:dyDescent="0.25">
      <c r="B138" s="17" t="s">
        <v>545</v>
      </c>
      <c r="C138" s="18">
        <v>599</v>
      </c>
      <c r="D138" s="18">
        <v>72400</v>
      </c>
      <c r="E138" s="18">
        <v>64900</v>
      </c>
      <c r="F138" s="21" t="s">
        <v>639</v>
      </c>
      <c r="G138" s="18">
        <v>56900</v>
      </c>
      <c r="H138" s="18">
        <v>51300</v>
      </c>
      <c r="I138" s="21" t="s">
        <v>640</v>
      </c>
      <c r="J138" s="18">
        <v>383100</v>
      </c>
      <c r="K138" s="18">
        <v>149900</v>
      </c>
      <c r="L138" s="21" t="s">
        <v>666</v>
      </c>
      <c r="M138" s="18">
        <v>204600</v>
      </c>
      <c r="N138" s="18">
        <v>30800</v>
      </c>
      <c r="O138" s="21" t="s">
        <v>677</v>
      </c>
    </row>
    <row r="139" spans="2:15" x14ac:dyDescent="0.25">
      <c r="B139" s="17" t="s">
        <v>546</v>
      </c>
      <c r="C139" s="18">
        <v>730</v>
      </c>
      <c r="D139" s="18">
        <v>79100</v>
      </c>
      <c r="E139" s="18">
        <v>68600</v>
      </c>
      <c r="F139" s="21" t="s">
        <v>650</v>
      </c>
      <c r="G139" s="18">
        <v>61600</v>
      </c>
      <c r="H139" s="18">
        <v>54500</v>
      </c>
      <c r="I139" s="21" t="s">
        <v>651</v>
      </c>
      <c r="J139" s="18">
        <v>384200</v>
      </c>
      <c r="K139" s="18">
        <v>115900</v>
      </c>
      <c r="L139" s="21" t="s">
        <v>672</v>
      </c>
      <c r="M139" s="18">
        <v>202000</v>
      </c>
      <c r="N139" s="18">
        <v>29300</v>
      </c>
      <c r="O139" s="21" t="s">
        <v>662</v>
      </c>
    </row>
    <row r="140" spans="2:15" x14ac:dyDescent="0.25">
      <c r="B140" s="17" t="s">
        <v>547</v>
      </c>
      <c r="C140" s="18">
        <v>838</v>
      </c>
      <c r="D140" s="18">
        <v>78200</v>
      </c>
      <c r="E140" s="18">
        <v>69000</v>
      </c>
      <c r="F140" s="21" t="s">
        <v>652</v>
      </c>
      <c r="G140" s="18">
        <v>62100</v>
      </c>
      <c r="H140" s="18">
        <v>55300</v>
      </c>
      <c r="I140" s="21" t="s">
        <v>650</v>
      </c>
      <c r="J140" s="18">
        <v>334500</v>
      </c>
      <c r="K140" s="18">
        <v>93900</v>
      </c>
      <c r="L140" s="21" t="s">
        <v>671</v>
      </c>
      <c r="M140" s="18">
        <v>174900</v>
      </c>
      <c r="N140" s="18">
        <v>25500</v>
      </c>
      <c r="O140" s="21" t="s">
        <v>677</v>
      </c>
    </row>
    <row r="141" spans="2:15" x14ac:dyDescent="0.25">
      <c r="B141" s="17" t="s">
        <v>548</v>
      </c>
      <c r="C141" s="18">
        <v>2368</v>
      </c>
      <c r="D141" s="18">
        <v>80100</v>
      </c>
      <c r="E141" s="18">
        <v>68500</v>
      </c>
      <c r="F141" s="21" t="s">
        <v>648</v>
      </c>
      <c r="G141" s="18">
        <v>63900</v>
      </c>
      <c r="H141" s="18">
        <v>55100</v>
      </c>
      <c r="I141" s="21" t="s">
        <v>639</v>
      </c>
      <c r="J141" s="18">
        <v>370300</v>
      </c>
      <c r="K141" s="18">
        <v>88600</v>
      </c>
      <c r="L141" s="21" t="s">
        <v>668</v>
      </c>
      <c r="M141" s="18">
        <v>209000</v>
      </c>
      <c r="N141" s="18">
        <v>31700</v>
      </c>
      <c r="O141" s="21" t="s">
        <v>675</v>
      </c>
    </row>
    <row r="142" spans="2:15" x14ac:dyDescent="0.25">
      <c r="B142" s="17" t="s">
        <v>549</v>
      </c>
      <c r="C142" s="18">
        <v>6677</v>
      </c>
      <c r="D142" s="18">
        <v>87000</v>
      </c>
      <c r="E142" s="18">
        <v>69100</v>
      </c>
      <c r="F142" s="21" t="s">
        <v>637</v>
      </c>
      <c r="G142" s="18">
        <v>70200</v>
      </c>
      <c r="H142" s="18">
        <v>56300</v>
      </c>
      <c r="I142" s="21" t="s">
        <v>641</v>
      </c>
      <c r="J142" s="18">
        <v>493900</v>
      </c>
      <c r="K142" s="18">
        <v>80800</v>
      </c>
      <c r="L142" s="21" t="s">
        <v>662</v>
      </c>
      <c r="M142" s="18">
        <v>349400</v>
      </c>
      <c r="N142" s="18">
        <v>47000</v>
      </c>
      <c r="O142" s="21" t="s">
        <v>687</v>
      </c>
    </row>
    <row r="143" spans="2:15" x14ac:dyDescent="0.25">
      <c r="B143" s="17" t="s">
        <v>550</v>
      </c>
      <c r="C143" s="18">
        <v>1906</v>
      </c>
      <c r="D143" s="18">
        <v>114800</v>
      </c>
      <c r="E143" s="18">
        <v>80400</v>
      </c>
      <c r="F143" s="21" t="s">
        <v>642</v>
      </c>
      <c r="G143" s="18">
        <v>91000</v>
      </c>
      <c r="H143" s="18">
        <v>63400</v>
      </c>
      <c r="I143" s="21" t="s">
        <v>649</v>
      </c>
      <c r="J143" s="18">
        <v>1801000</v>
      </c>
      <c r="K143" s="18">
        <v>360000</v>
      </c>
      <c r="L143" s="21" t="s">
        <v>681</v>
      </c>
      <c r="M143" s="18">
        <v>1439900</v>
      </c>
      <c r="N143" s="18">
        <v>77100</v>
      </c>
      <c r="O143" s="21" t="s">
        <v>682</v>
      </c>
    </row>
    <row r="144" spans="2:15" x14ac:dyDescent="0.25">
      <c r="B144" s="17" t="s">
        <v>551</v>
      </c>
      <c r="C144" s="18">
        <v>2582</v>
      </c>
      <c r="D144" s="18">
        <v>92700</v>
      </c>
      <c r="E144" s="18">
        <v>73100</v>
      </c>
      <c r="F144" s="21" t="s">
        <v>637</v>
      </c>
      <c r="G144" s="18">
        <v>73800</v>
      </c>
      <c r="H144" s="18">
        <v>59500</v>
      </c>
      <c r="I144" s="21" t="s">
        <v>641</v>
      </c>
      <c r="J144" s="18">
        <v>644700</v>
      </c>
      <c r="K144" s="18">
        <v>292100</v>
      </c>
      <c r="L144" s="21" t="s">
        <v>665</v>
      </c>
      <c r="M144" s="18">
        <v>406700</v>
      </c>
      <c r="N144" s="18">
        <v>64900</v>
      </c>
      <c r="O144" s="21" t="s">
        <v>677</v>
      </c>
    </row>
    <row r="145" spans="2:15" x14ac:dyDescent="0.25">
      <c r="B145" s="17" t="s">
        <v>552</v>
      </c>
      <c r="C145" s="18">
        <v>2553</v>
      </c>
      <c r="D145" s="18">
        <v>82800</v>
      </c>
      <c r="E145" s="18">
        <v>69200</v>
      </c>
      <c r="F145" s="21" t="s">
        <v>640</v>
      </c>
      <c r="G145" s="18">
        <v>64400</v>
      </c>
      <c r="H145" s="18">
        <v>55500</v>
      </c>
      <c r="I145" s="21" t="s">
        <v>643</v>
      </c>
      <c r="J145" s="18">
        <v>424400</v>
      </c>
      <c r="K145" s="18">
        <v>140900</v>
      </c>
      <c r="L145" s="21" t="s">
        <v>671</v>
      </c>
      <c r="M145" s="18">
        <v>241500</v>
      </c>
      <c r="N145" s="18">
        <v>34700</v>
      </c>
      <c r="O145" s="21" t="s">
        <v>677</v>
      </c>
    </row>
    <row r="146" spans="2:15" x14ac:dyDescent="0.25">
      <c r="B146" s="17" t="s">
        <v>553</v>
      </c>
      <c r="C146" s="18">
        <v>1653</v>
      </c>
      <c r="D146" s="18">
        <v>84700</v>
      </c>
      <c r="E146" s="18">
        <v>70400</v>
      </c>
      <c r="F146" s="21" t="s">
        <v>638</v>
      </c>
      <c r="G146" s="18">
        <v>65800</v>
      </c>
      <c r="H146" s="18">
        <v>57000</v>
      </c>
      <c r="I146" s="21" t="s">
        <v>638</v>
      </c>
      <c r="J146" s="18">
        <v>390300</v>
      </c>
      <c r="K146" s="18">
        <v>84200</v>
      </c>
      <c r="L146" s="21" t="s">
        <v>668</v>
      </c>
      <c r="M146" s="18">
        <v>214600</v>
      </c>
      <c r="N146" s="18">
        <v>25500</v>
      </c>
      <c r="O146" s="21" t="s">
        <v>685</v>
      </c>
    </row>
    <row r="147" spans="2:15" x14ac:dyDescent="0.25">
      <c r="B147" s="17" t="s">
        <v>554</v>
      </c>
      <c r="C147" s="18">
        <v>3214</v>
      </c>
      <c r="D147" s="18">
        <v>86700</v>
      </c>
      <c r="E147" s="18">
        <v>73400</v>
      </c>
      <c r="F147" s="21" t="s">
        <v>638</v>
      </c>
      <c r="G147" s="18">
        <v>68600</v>
      </c>
      <c r="H147" s="18">
        <v>59900</v>
      </c>
      <c r="I147" s="21" t="s">
        <v>640</v>
      </c>
      <c r="J147" s="18">
        <v>466300</v>
      </c>
      <c r="K147" s="18">
        <v>161900</v>
      </c>
      <c r="L147" s="21" t="s">
        <v>665</v>
      </c>
      <c r="M147" s="18">
        <v>269100</v>
      </c>
      <c r="N147" s="18">
        <v>42500</v>
      </c>
      <c r="O147" s="21" t="s">
        <v>675</v>
      </c>
    </row>
    <row r="148" spans="2:15" x14ac:dyDescent="0.25">
      <c r="B148" s="17" t="s">
        <v>555</v>
      </c>
      <c r="C148" s="18">
        <v>1672</v>
      </c>
      <c r="D148" s="18">
        <v>85800</v>
      </c>
      <c r="E148" s="18">
        <v>72900</v>
      </c>
      <c r="F148" s="21" t="s">
        <v>638</v>
      </c>
      <c r="G148" s="18">
        <v>67800</v>
      </c>
      <c r="H148" s="18">
        <v>59000</v>
      </c>
      <c r="I148" s="21" t="s">
        <v>640</v>
      </c>
      <c r="J148" s="18">
        <v>513400</v>
      </c>
      <c r="K148" s="18">
        <v>337400</v>
      </c>
      <c r="L148" s="21" t="s">
        <v>673</v>
      </c>
      <c r="M148" s="18">
        <v>289900</v>
      </c>
      <c r="N148" s="18">
        <v>55900</v>
      </c>
      <c r="O148" s="21" t="s">
        <v>678</v>
      </c>
    </row>
    <row r="149" spans="2:15" x14ac:dyDescent="0.25">
      <c r="B149" s="17" t="s">
        <v>556</v>
      </c>
      <c r="C149" s="18">
        <v>2507</v>
      </c>
      <c r="D149" s="18">
        <v>103200</v>
      </c>
      <c r="E149" s="18">
        <v>77000</v>
      </c>
      <c r="F149" s="21" t="s">
        <v>641</v>
      </c>
      <c r="G149" s="18">
        <v>81600</v>
      </c>
      <c r="H149" s="18">
        <v>61800</v>
      </c>
      <c r="I149" s="21" t="s">
        <v>646</v>
      </c>
      <c r="J149" s="18">
        <v>852500</v>
      </c>
      <c r="K149" s="18">
        <v>326100</v>
      </c>
      <c r="L149" s="21" t="s">
        <v>660</v>
      </c>
      <c r="M149" s="18">
        <v>566700</v>
      </c>
      <c r="N149" s="18">
        <v>95000</v>
      </c>
      <c r="O149" s="21" t="s">
        <v>675</v>
      </c>
    </row>
    <row r="150" spans="2:15" x14ac:dyDescent="0.25">
      <c r="B150" s="17" t="s">
        <v>557</v>
      </c>
      <c r="C150" s="18">
        <v>2927</v>
      </c>
      <c r="D150" s="18">
        <v>82800</v>
      </c>
      <c r="E150" s="18">
        <v>69300</v>
      </c>
      <c r="F150" s="21" t="s">
        <v>640</v>
      </c>
      <c r="G150" s="18">
        <v>65900</v>
      </c>
      <c r="H150" s="18">
        <v>56600</v>
      </c>
      <c r="I150" s="21" t="s">
        <v>643</v>
      </c>
      <c r="J150" s="18">
        <v>522500</v>
      </c>
      <c r="K150" s="18">
        <v>191500</v>
      </c>
      <c r="L150" s="21" t="s">
        <v>665</v>
      </c>
      <c r="M150" s="18">
        <v>329700</v>
      </c>
      <c r="N150" s="18">
        <v>53600</v>
      </c>
      <c r="O150" s="21" t="s">
        <v>677</v>
      </c>
    </row>
    <row r="151" spans="2:15" x14ac:dyDescent="0.25">
      <c r="B151" s="17" t="s">
        <v>558</v>
      </c>
      <c r="C151" s="18">
        <v>2440</v>
      </c>
      <c r="D151" s="18">
        <v>94400</v>
      </c>
      <c r="E151" s="18">
        <v>78400</v>
      </c>
      <c r="F151" s="21" t="s">
        <v>638</v>
      </c>
      <c r="G151" s="18">
        <v>75600</v>
      </c>
      <c r="H151" s="18">
        <v>63200</v>
      </c>
      <c r="I151" s="21" t="s">
        <v>643</v>
      </c>
      <c r="J151" s="18">
        <v>537700</v>
      </c>
      <c r="K151" s="18">
        <v>164600</v>
      </c>
      <c r="L151" s="21" t="s">
        <v>663</v>
      </c>
      <c r="M151" s="18">
        <v>357200</v>
      </c>
      <c r="N151" s="18">
        <v>57800</v>
      </c>
      <c r="O151" s="21" t="s">
        <v>677</v>
      </c>
    </row>
    <row r="152" spans="2:15" x14ac:dyDescent="0.25">
      <c r="B152" s="25" t="s">
        <v>559</v>
      </c>
      <c r="C152" s="26">
        <v>21061</v>
      </c>
      <c r="D152" s="26">
        <v>88700</v>
      </c>
      <c r="E152" s="26">
        <v>72600</v>
      </c>
      <c r="F152" s="30" t="s">
        <v>643</v>
      </c>
      <c r="G152" s="26">
        <v>69600</v>
      </c>
      <c r="H152" s="26">
        <v>57900</v>
      </c>
      <c r="I152" s="30" t="s">
        <v>637</v>
      </c>
      <c r="J152" s="26">
        <v>526800</v>
      </c>
      <c r="K152" s="26">
        <v>185700</v>
      </c>
      <c r="L152" s="30" t="s">
        <v>665</v>
      </c>
      <c r="M152" s="26">
        <v>300000</v>
      </c>
      <c r="N152" s="26">
        <v>48600</v>
      </c>
      <c r="O152" s="30" t="s">
        <v>677</v>
      </c>
    </row>
    <row r="153" spans="2:15" x14ac:dyDescent="0.25">
      <c r="B153" s="17" t="s">
        <v>560</v>
      </c>
      <c r="C153" s="18">
        <v>555</v>
      </c>
      <c r="D153" s="18">
        <v>86000</v>
      </c>
      <c r="E153" s="18">
        <v>70700</v>
      </c>
      <c r="F153" s="21" t="s">
        <v>638</v>
      </c>
      <c r="G153" s="18">
        <v>65900</v>
      </c>
      <c r="H153" s="18">
        <v>55800</v>
      </c>
      <c r="I153" s="21" t="s">
        <v>643</v>
      </c>
      <c r="J153" s="18">
        <v>494400</v>
      </c>
      <c r="K153" s="18">
        <v>199800</v>
      </c>
      <c r="L153" s="21" t="s">
        <v>666</v>
      </c>
      <c r="M153" s="18">
        <v>261800</v>
      </c>
      <c r="N153" s="18">
        <v>38100</v>
      </c>
      <c r="O153" s="21" t="s">
        <v>677</v>
      </c>
    </row>
    <row r="154" spans="2:15" x14ac:dyDescent="0.25">
      <c r="B154" s="17" t="s">
        <v>561</v>
      </c>
      <c r="C154" s="18">
        <v>855</v>
      </c>
      <c r="D154" s="18">
        <v>99200</v>
      </c>
      <c r="E154" s="18">
        <v>79400</v>
      </c>
      <c r="F154" s="21" t="s">
        <v>643</v>
      </c>
      <c r="G154" s="18">
        <v>77200</v>
      </c>
      <c r="H154" s="18">
        <v>61900</v>
      </c>
      <c r="I154" s="21" t="s">
        <v>637</v>
      </c>
      <c r="J154" s="18">
        <v>582500</v>
      </c>
      <c r="K154" s="18">
        <v>338800</v>
      </c>
      <c r="L154" s="21" t="s">
        <v>674</v>
      </c>
      <c r="M154" s="18">
        <v>284400</v>
      </c>
      <c r="N154" s="18">
        <v>49000</v>
      </c>
      <c r="O154" s="21" t="s">
        <v>670</v>
      </c>
    </row>
    <row r="155" spans="2:15" x14ac:dyDescent="0.25">
      <c r="B155" s="17" t="s">
        <v>562</v>
      </c>
      <c r="C155" s="18">
        <v>1136</v>
      </c>
      <c r="D155" s="18">
        <v>94500</v>
      </c>
      <c r="E155" s="18">
        <v>75000</v>
      </c>
      <c r="F155" s="21" t="s">
        <v>635</v>
      </c>
      <c r="G155" s="18">
        <v>73400</v>
      </c>
      <c r="H155" s="18">
        <v>60800</v>
      </c>
      <c r="I155" s="21" t="s">
        <v>637</v>
      </c>
      <c r="J155" s="18">
        <v>520400</v>
      </c>
      <c r="K155" s="18">
        <v>136700</v>
      </c>
      <c r="L155" s="21" t="s">
        <v>660</v>
      </c>
      <c r="M155" s="18">
        <v>266700</v>
      </c>
      <c r="N155" s="18">
        <v>37000</v>
      </c>
      <c r="O155" s="21" t="s">
        <v>685</v>
      </c>
    </row>
    <row r="156" spans="2:15" x14ac:dyDescent="0.25">
      <c r="B156" s="17" t="s">
        <v>563</v>
      </c>
      <c r="C156" s="18">
        <v>653</v>
      </c>
      <c r="D156" s="18">
        <v>89400</v>
      </c>
      <c r="E156" s="18">
        <v>73500</v>
      </c>
      <c r="F156" s="21" t="s">
        <v>640</v>
      </c>
      <c r="G156" s="18">
        <v>70900</v>
      </c>
      <c r="H156" s="18">
        <v>58500</v>
      </c>
      <c r="I156" s="21" t="s">
        <v>635</v>
      </c>
      <c r="J156" s="18">
        <v>644200</v>
      </c>
      <c r="K156" s="18">
        <v>268600</v>
      </c>
      <c r="L156" s="21" t="s">
        <v>668</v>
      </c>
      <c r="M156" s="18">
        <v>384000</v>
      </c>
      <c r="N156" s="18">
        <v>69400</v>
      </c>
      <c r="O156" s="21" t="s">
        <v>685</v>
      </c>
    </row>
    <row r="157" spans="2:15" x14ac:dyDescent="0.25">
      <c r="B157" s="17" t="s">
        <v>564</v>
      </c>
      <c r="C157" s="18">
        <v>350</v>
      </c>
      <c r="D157" s="18">
        <v>91700</v>
      </c>
      <c r="E157" s="18">
        <v>78000</v>
      </c>
      <c r="F157" s="21" t="s">
        <v>635</v>
      </c>
      <c r="G157" s="18">
        <v>69800</v>
      </c>
      <c r="H157" s="18">
        <v>61500</v>
      </c>
      <c r="I157" s="21" t="s">
        <v>637</v>
      </c>
      <c r="J157" s="18">
        <v>539100</v>
      </c>
      <c r="K157" s="18">
        <v>362700</v>
      </c>
      <c r="L157" s="21" t="s">
        <v>667</v>
      </c>
      <c r="M157" s="18">
        <v>271400</v>
      </c>
      <c r="N157" s="18">
        <v>49700</v>
      </c>
      <c r="O157" s="21" t="s">
        <v>676</v>
      </c>
    </row>
    <row r="158" spans="2:15" x14ac:dyDescent="0.25">
      <c r="B158" s="17" t="s">
        <v>565</v>
      </c>
      <c r="C158" s="18">
        <v>391</v>
      </c>
      <c r="D158" s="18">
        <v>95600</v>
      </c>
      <c r="E158" s="18">
        <v>74500</v>
      </c>
      <c r="F158" s="21" t="s">
        <v>637</v>
      </c>
      <c r="G158" s="18">
        <v>76200</v>
      </c>
      <c r="H158" s="18">
        <v>57800</v>
      </c>
      <c r="I158" s="21" t="s">
        <v>644</v>
      </c>
      <c r="J158" s="18">
        <v>610200</v>
      </c>
      <c r="K158" s="18">
        <v>207900</v>
      </c>
      <c r="L158" s="21" t="s">
        <v>660</v>
      </c>
      <c r="M158" s="18">
        <v>352200</v>
      </c>
      <c r="N158" s="18">
        <v>68500</v>
      </c>
      <c r="O158" s="21" t="s">
        <v>677</v>
      </c>
    </row>
    <row r="159" spans="2:15" x14ac:dyDescent="0.25">
      <c r="B159" s="17" t="s">
        <v>566</v>
      </c>
      <c r="C159" s="18">
        <v>1682</v>
      </c>
      <c r="D159" s="18">
        <v>81900</v>
      </c>
      <c r="E159" s="18">
        <v>70400</v>
      </c>
      <c r="F159" s="21" t="s">
        <v>639</v>
      </c>
      <c r="G159" s="18">
        <v>64900</v>
      </c>
      <c r="H159" s="18">
        <v>56900</v>
      </c>
      <c r="I159" s="21" t="s">
        <v>640</v>
      </c>
      <c r="J159" s="18">
        <v>458100</v>
      </c>
      <c r="K159" s="18">
        <v>134200</v>
      </c>
      <c r="L159" s="21" t="s">
        <v>665</v>
      </c>
      <c r="M159" s="18">
        <v>268900</v>
      </c>
      <c r="N159" s="18">
        <v>48000</v>
      </c>
      <c r="O159" s="21" t="s">
        <v>662</v>
      </c>
    </row>
    <row r="160" spans="2:15" x14ac:dyDescent="0.25">
      <c r="B160" s="17" t="s">
        <v>567</v>
      </c>
      <c r="C160" s="18">
        <v>630</v>
      </c>
      <c r="D160" s="18">
        <v>83000</v>
      </c>
      <c r="E160" s="18">
        <v>71400</v>
      </c>
      <c r="F160" s="21" t="s">
        <v>639</v>
      </c>
      <c r="G160" s="18">
        <v>65600</v>
      </c>
      <c r="H160" s="18">
        <v>57200</v>
      </c>
      <c r="I160" s="21" t="s">
        <v>640</v>
      </c>
      <c r="J160" s="18">
        <v>496300</v>
      </c>
      <c r="K160" s="18">
        <v>228600</v>
      </c>
      <c r="L160" s="21" t="s">
        <v>674</v>
      </c>
      <c r="M160" s="18">
        <v>280400</v>
      </c>
      <c r="N160" s="18">
        <v>57300</v>
      </c>
      <c r="O160" s="21" t="s">
        <v>669</v>
      </c>
    </row>
    <row r="161" spans="2:15" x14ac:dyDescent="0.25">
      <c r="B161" s="17" t="s">
        <v>568</v>
      </c>
      <c r="C161" s="18">
        <v>737</v>
      </c>
      <c r="D161" s="18">
        <v>88200</v>
      </c>
      <c r="E161" s="18">
        <v>73400</v>
      </c>
      <c r="F161" s="21" t="s">
        <v>635</v>
      </c>
      <c r="G161" s="18">
        <v>67900</v>
      </c>
      <c r="H161" s="18">
        <v>57000</v>
      </c>
      <c r="I161" s="21" t="s">
        <v>636</v>
      </c>
      <c r="J161" s="18">
        <v>555300</v>
      </c>
      <c r="K161" s="18">
        <v>329600</v>
      </c>
      <c r="L161" s="21" t="s">
        <v>679</v>
      </c>
      <c r="M161" s="18">
        <v>298800</v>
      </c>
      <c r="N161" s="18">
        <v>61200</v>
      </c>
      <c r="O161" s="21" t="s">
        <v>670</v>
      </c>
    </row>
    <row r="162" spans="2:15" x14ac:dyDescent="0.25">
      <c r="B162" s="17" t="s">
        <v>569</v>
      </c>
      <c r="C162" s="18">
        <v>764</v>
      </c>
      <c r="D162" s="18">
        <v>87800</v>
      </c>
      <c r="E162" s="18">
        <v>73700</v>
      </c>
      <c r="F162" s="21" t="s">
        <v>640</v>
      </c>
      <c r="G162" s="18">
        <v>68800</v>
      </c>
      <c r="H162" s="18">
        <v>58500</v>
      </c>
      <c r="I162" s="21" t="s">
        <v>643</v>
      </c>
      <c r="J162" s="18">
        <v>488800</v>
      </c>
      <c r="K162" s="18">
        <v>142200</v>
      </c>
      <c r="L162" s="21" t="s">
        <v>663</v>
      </c>
      <c r="M162" s="18">
        <v>282400</v>
      </c>
      <c r="N162" s="18">
        <v>51900</v>
      </c>
      <c r="O162" s="21" t="s">
        <v>677</v>
      </c>
    </row>
    <row r="163" spans="2:15" x14ac:dyDescent="0.25">
      <c r="B163" s="17" t="s">
        <v>570</v>
      </c>
      <c r="C163" s="18">
        <v>122</v>
      </c>
      <c r="D163" s="18">
        <v>152500</v>
      </c>
      <c r="E163" s="18">
        <v>81800</v>
      </c>
      <c r="F163" s="21" t="s">
        <v>653</v>
      </c>
      <c r="G163" s="18">
        <v>128000</v>
      </c>
      <c r="H163" s="18">
        <v>64100</v>
      </c>
      <c r="I163" s="21" t="s">
        <v>658</v>
      </c>
      <c r="J163" s="18">
        <v>2532100</v>
      </c>
      <c r="K163" s="18">
        <v>326300</v>
      </c>
      <c r="L163" s="21" t="s">
        <v>682</v>
      </c>
      <c r="M163" s="18">
        <v>1961700</v>
      </c>
      <c r="N163" s="18">
        <v>56600</v>
      </c>
      <c r="O163" s="21" t="s">
        <v>689</v>
      </c>
    </row>
    <row r="164" spans="2:15" x14ac:dyDescent="0.25">
      <c r="B164" s="17" t="s">
        <v>571</v>
      </c>
      <c r="C164" s="18">
        <v>210</v>
      </c>
      <c r="D164" s="18">
        <v>106600</v>
      </c>
      <c r="E164" s="18">
        <v>82800</v>
      </c>
      <c r="F164" s="21" t="s">
        <v>637</v>
      </c>
      <c r="G164" s="18">
        <v>83900</v>
      </c>
      <c r="H164" s="18">
        <v>67000</v>
      </c>
      <c r="I164" s="21" t="s">
        <v>641</v>
      </c>
      <c r="J164" s="18">
        <v>964700</v>
      </c>
      <c r="K164" s="18">
        <v>486400</v>
      </c>
      <c r="L164" s="21" t="s">
        <v>663</v>
      </c>
      <c r="M164" s="18">
        <v>570500</v>
      </c>
      <c r="N164" s="18">
        <v>55900</v>
      </c>
      <c r="O164" s="21" t="s">
        <v>688</v>
      </c>
    </row>
    <row r="165" spans="2:15" x14ac:dyDescent="0.25">
      <c r="B165" s="17" t="s">
        <v>572</v>
      </c>
      <c r="C165" s="18">
        <v>1976</v>
      </c>
      <c r="D165" s="18">
        <v>90600</v>
      </c>
      <c r="E165" s="18">
        <v>76800</v>
      </c>
      <c r="F165" s="21" t="s">
        <v>635</v>
      </c>
      <c r="G165" s="18">
        <v>71000</v>
      </c>
      <c r="H165" s="18">
        <v>60400</v>
      </c>
      <c r="I165" s="21" t="s">
        <v>637</v>
      </c>
      <c r="J165" s="18">
        <v>513000</v>
      </c>
      <c r="K165" s="18">
        <v>242000</v>
      </c>
      <c r="L165" s="21" t="s">
        <v>672</v>
      </c>
      <c r="M165" s="18">
        <v>280300</v>
      </c>
      <c r="N165" s="18">
        <v>41800</v>
      </c>
      <c r="O165" s="21" t="s">
        <v>677</v>
      </c>
    </row>
    <row r="166" spans="2:15" x14ac:dyDescent="0.25">
      <c r="B166" s="17" t="s">
        <v>573</v>
      </c>
      <c r="C166" s="18">
        <v>688</v>
      </c>
      <c r="D166" s="18">
        <v>84800</v>
      </c>
      <c r="E166" s="18">
        <v>69400</v>
      </c>
      <c r="F166" s="21" t="s">
        <v>638</v>
      </c>
      <c r="G166" s="18">
        <v>66400</v>
      </c>
      <c r="H166" s="18">
        <v>56400</v>
      </c>
      <c r="I166" s="21" t="s">
        <v>640</v>
      </c>
      <c r="J166" s="18">
        <v>481300</v>
      </c>
      <c r="K166" s="18">
        <v>140100</v>
      </c>
      <c r="L166" s="21" t="s">
        <v>665</v>
      </c>
      <c r="M166" s="18">
        <v>266300</v>
      </c>
      <c r="N166" s="18">
        <v>44100</v>
      </c>
      <c r="O166" s="21" t="s">
        <v>662</v>
      </c>
    </row>
    <row r="167" spans="2:15" x14ac:dyDescent="0.25">
      <c r="B167" s="17" t="s">
        <v>574</v>
      </c>
      <c r="C167" s="18">
        <v>4844</v>
      </c>
      <c r="D167" s="18">
        <v>85900</v>
      </c>
      <c r="E167" s="18">
        <v>69400</v>
      </c>
      <c r="F167" s="21" t="s">
        <v>635</v>
      </c>
      <c r="G167" s="18">
        <v>68300</v>
      </c>
      <c r="H167" s="18">
        <v>55400</v>
      </c>
      <c r="I167" s="21" t="s">
        <v>637</v>
      </c>
      <c r="J167" s="18">
        <v>487700</v>
      </c>
      <c r="K167" s="18">
        <v>120800</v>
      </c>
      <c r="L167" s="21" t="s">
        <v>660</v>
      </c>
      <c r="M167" s="18">
        <v>291500</v>
      </c>
      <c r="N167" s="18">
        <v>46900</v>
      </c>
      <c r="O167" s="21" t="s">
        <v>677</v>
      </c>
    </row>
    <row r="168" spans="2:15" x14ac:dyDescent="0.25">
      <c r="B168" s="17" t="s">
        <v>575</v>
      </c>
      <c r="C168" s="18">
        <v>823</v>
      </c>
      <c r="D168" s="18">
        <v>91400</v>
      </c>
      <c r="E168" s="18">
        <v>78600</v>
      </c>
      <c r="F168" s="21" t="s">
        <v>638</v>
      </c>
      <c r="G168" s="18">
        <v>70200</v>
      </c>
      <c r="H168" s="18">
        <v>61200</v>
      </c>
      <c r="I168" s="21" t="s">
        <v>640</v>
      </c>
      <c r="J168" s="18">
        <v>519400</v>
      </c>
      <c r="K168" s="18">
        <v>339300</v>
      </c>
      <c r="L168" s="21" t="s">
        <v>679</v>
      </c>
      <c r="M168" s="18">
        <v>259800</v>
      </c>
      <c r="N168" s="18">
        <v>55800</v>
      </c>
      <c r="O168" s="21" t="s">
        <v>678</v>
      </c>
    </row>
    <row r="169" spans="2:15" x14ac:dyDescent="0.25">
      <c r="B169" s="17" t="s">
        <v>576</v>
      </c>
      <c r="C169" s="18">
        <v>560</v>
      </c>
      <c r="D169" s="18">
        <v>90400</v>
      </c>
      <c r="E169" s="18">
        <v>71100</v>
      </c>
      <c r="F169" s="21" t="s">
        <v>636</v>
      </c>
      <c r="G169" s="18">
        <v>71100</v>
      </c>
      <c r="H169" s="18">
        <v>56300</v>
      </c>
      <c r="I169" s="21" t="s">
        <v>646</v>
      </c>
      <c r="J169" s="18">
        <v>567000</v>
      </c>
      <c r="K169" s="18">
        <v>247900</v>
      </c>
      <c r="L169" s="21" t="s">
        <v>671</v>
      </c>
      <c r="M169" s="18">
        <v>298500</v>
      </c>
      <c r="N169" s="18">
        <v>48700</v>
      </c>
      <c r="O169" s="21" t="s">
        <v>662</v>
      </c>
    </row>
    <row r="170" spans="2:15" x14ac:dyDescent="0.25">
      <c r="B170" s="17" t="s">
        <v>577</v>
      </c>
      <c r="C170" s="18">
        <v>2312</v>
      </c>
      <c r="D170" s="18">
        <v>89200</v>
      </c>
      <c r="E170" s="18">
        <v>72400</v>
      </c>
      <c r="F170" s="21" t="s">
        <v>643</v>
      </c>
      <c r="G170" s="18">
        <v>69900</v>
      </c>
      <c r="H170" s="18">
        <v>58200</v>
      </c>
      <c r="I170" s="21" t="s">
        <v>637</v>
      </c>
      <c r="J170" s="18">
        <v>515800</v>
      </c>
      <c r="K170" s="18">
        <v>165800</v>
      </c>
      <c r="L170" s="21" t="s">
        <v>665</v>
      </c>
      <c r="M170" s="18">
        <v>309700</v>
      </c>
      <c r="N170" s="18">
        <v>57300</v>
      </c>
      <c r="O170" s="21" t="s">
        <v>670</v>
      </c>
    </row>
    <row r="171" spans="2:15" x14ac:dyDescent="0.25">
      <c r="B171" s="17" t="s">
        <v>578</v>
      </c>
      <c r="C171" s="18">
        <v>1773</v>
      </c>
      <c r="D171" s="18">
        <v>85200</v>
      </c>
      <c r="E171" s="18">
        <v>73000</v>
      </c>
      <c r="F171" s="21" t="s">
        <v>638</v>
      </c>
      <c r="G171" s="18">
        <v>66500</v>
      </c>
      <c r="H171" s="18">
        <v>57900</v>
      </c>
      <c r="I171" s="21" t="s">
        <v>643</v>
      </c>
      <c r="J171" s="18">
        <v>486100</v>
      </c>
      <c r="K171" s="18">
        <v>227000</v>
      </c>
      <c r="L171" s="21" t="s">
        <v>666</v>
      </c>
      <c r="M171" s="18">
        <v>267400</v>
      </c>
      <c r="N171" s="18">
        <v>42300</v>
      </c>
      <c r="O171" s="21" t="s">
        <v>662</v>
      </c>
    </row>
    <row r="172" spans="2:15" x14ac:dyDescent="0.25">
      <c r="B172" s="25" t="s">
        <v>579</v>
      </c>
      <c r="C172" s="26">
        <v>28064</v>
      </c>
      <c r="D172" s="26">
        <v>92100</v>
      </c>
      <c r="E172" s="26">
        <v>74700</v>
      </c>
      <c r="F172" s="30" t="s">
        <v>637</v>
      </c>
      <c r="G172" s="26">
        <v>73900</v>
      </c>
      <c r="H172" s="26">
        <v>60600</v>
      </c>
      <c r="I172" s="30" t="s">
        <v>636</v>
      </c>
      <c r="J172" s="26">
        <v>601300</v>
      </c>
      <c r="K172" s="26">
        <v>171300</v>
      </c>
      <c r="L172" s="30" t="s">
        <v>669</v>
      </c>
      <c r="M172" s="26">
        <v>399600</v>
      </c>
      <c r="N172" s="26">
        <v>50700</v>
      </c>
      <c r="O172" s="30" t="s">
        <v>686</v>
      </c>
    </row>
    <row r="173" spans="2:15" x14ac:dyDescent="0.25">
      <c r="B173" s="17" t="s">
        <v>580</v>
      </c>
      <c r="C173" s="18">
        <v>467</v>
      </c>
      <c r="D173" s="18">
        <v>83100</v>
      </c>
      <c r="E173" s="18">
        <v>73700</v>
      </c>
      <c r="F173" s="21" t="s">
        <v>650</v>
      </c>
      <c r="G173" s="18">
        <v>64100</v>
      </c>
      <c r="H173" s="18">
        <v>56900</v>
      </c>
      <c r="I173" s="21" t="s">
        <v>648</v>
      </c>
      <c r="J173" s="18">
        <v>520300</v>
      </c>
      <c r="K173" s="18">
        <v>406600</v>
      </c>
      <c r="L173" s="21" t="s">
        <v>683</v>
      </c>
      <c r="M173" s="18">
        <v>287500</v>
      </c>
      <c r="N173" s="18">
        <v>90400</v>
      </c>
      <c r="O173" s="21" t="s">
        <v>671</v>
      </c>
    </row>
    <row r="174" spans="2:15" x14ac:dyDescent="0.25">
      <c r="B174" s="17" t="s">
        <v>581</v>
      </c>
      <c r="C174" s="18">
        <v>3216</v>
      </c>
      <c r="D174" s="18">
        <v>87800</v>
      </c>
      <c r="E174" s="18">
        <v>76100</v>
      </c>
      <c r="F174" s="21" t="s">
        <v>638</v>
      </c>
      <c r="G174" s="18">
        <v>72500</v>
      </c>
      <c r="H174" s="18">
        <v>63400</v>
      </c>
      <c r="I174" s="21" t="s">
        <v>640</v>
      </c>
      <c r="J174" s="18">
        <v>385800</v>
      </c>
      <c r="K174" s="18">
        <v>93300</v>
      </c>
      <c r="L174" s="21" t="s">
        <v>660</v>
      </c>
      <c r="M174" s="18">
        <v>253600</v>
      </c>
      <c r="N174" s="18">
        <v>42700</v>
      </c>
      <c r="O174" s="21" t="s">
        <v>677</v>
      </c>
    </row>
    <row r="175" spans="2:15" x14ac:dyDescent="0.25">
      <c r="B175" s="17" t="s">
        <v>582</v>
      </c>
      <c r="C175" s="18">
        <v>2165</v>
      </c>
      <c r="D175" s="18">
        <v>115400</v>
      </c>
      <c r="E175" s="18">
        <v>87000</v>
      </c>
      <c r="F175" s="21" t="s">
        <v>646</v>
      </c>
      <c r="G175" s="18">
        <v>91800</v>
      </c>
      <c r="H175" s="18">
        <v>69100</v>
      </c>
      <c r="I175" s="21" t="s">
        <v>642</v>
      </c>
      <c r="J175" s="18">
        <v>951600</v>
      </c>
      <c r="K175" s="18">
        <v>484600</v>
      </c>
      <c r="L175" s="21" t="s">
        <v>665</v>
      </c>
      <c r="M175" s="18">
        <v>612600</v>
      </c>
      <c r="N175" s="18">
        <v>90400</v>
      </c>
      <c r="O175" s="21" t="s">
        <v>685</v>
      </c>
    </row>
    <row r="176" spans="2:15" x14ac:dyDescent="0.25">
      <c r="B176" s="17" t="s">
        <v>583</v>
      </c>
      <c r="C176" s="18">
        <v>6296</v>
      </c>
      <c r="D176" s="18">
        <v>85200</v>
      </c>
      <c r="E176" s="18">
        <v>71000</v>
      </c>
      <c r="F176" s="21" t="s">
        <v>643</v>
      </c>
      <c r="G176" s="18">
        <v>67600</v>
      </c>
      <c r="H176" s="18">
        <v>57700</v>
      </c>
      <c r="I176" s="21" t="s">
        <v>635</v>
      </c>
      <c r="J176" s="18">
        <v>466900</v>
      </c>
      <c r="K176" s="18">
        <v>148500</v>
      </c>
      <c r="L176" s="21" t="s">
        <v>665</v>
      </c>
      <c r="M176" s="18">
        <v>272400</v>
      </c>
      <c r="N176" s="18">
        <v>41500</v>
      </c>
      <c r="O176" s="21" t="s">
        <v>677</v>
      </c>
    </row>
    <row r="177" spans="2:15" x14ac:dyDescent="0.25">
      <c r="B177" s="17" t="s">
        <v>584</v>
      </c>
      <c r="C177" s="18">
        <v>917</v>
      </c>
      <c r="D177" s="18">
        <v>82300</v>
      </c>
      <c r="E177" s="18">
        <v>70200</v>
      </c>
      <c r="F177" s="21" t="s">
        <v>640</v>
      </c>
      <c r="G177" s="18">
        <v>65600</v>
      </c>
      <c r="H177" s="18">
        <v>57300</v>
      </c>
      <c r="I177" s="21" t="s">
        <v>643</v>
      </c>
      <c r="J177" s="18">
        <v>409100</v>
      </c>
      <c r="K177" s="18">
        <v>146100</v>
      </c>
      <c r="L177" s="21" t="s">
        <v>671</v>
      </c>
      <c r="M177" s="18">
        <v>212000</v>
      </c>
      <c r="N177" s="18">
        <v>28600</v>
      </c>
      <c r="O177" s="21" t="s">
        <v>677</v>
      </c>
    </row>
    <row r="178" spans="2:15" x14ac:dyDescent="0.25">
      <c r="B178" s="17" t="s">
        <v>585</v>
      </c>
      <c r="C178" s="18">
        <v>613</v>
      </c>
      <c r="D178" s="18">
        <v>81700</v>
      </c>
      <c r="E178" s="18">
        <v>73300</v>
      </c>
      <c r="F178" s="21" t="s">
        <v>638</v>
      </c>
      <c r="G178" s="18">
        <v>63400</v>
      </c>
      <c r="H178" s="18">
        <v>57200</v>
      </c>
      <c r="I178" s="21" t="s">
        <v>643</v>
      </c>
      <c r="J178" s="18">
        <v>453100</v>
      </c>
      <c r="K178" s="18">
        <v>285000</v>
      </c>
      <c r="L178" s="21" t="s">
        <v>658</v>
      </c>
      <c r="M178" s="18">
        <v>231600</v>
      </c>
      <c r="N178" s="18">
        <v>50500</v>
      </c>
      <c r="O178" s="21" t="s">
        <v>676</v>
      </c>
    </row>
    <row r="179" spans="2:15" x14ac:dyDescent="0.25">
      <c r="B179" s="17" t="s">
        <v>586</v>
      </c>
      <c r="C179" s="18">
        <v>201</v>
      </c>
      <c r="D179" s="18">
        <v>129100</v>
      </c>
      <c r="E179" s="18">
        <v>94000</v>
      </c>
      <c r="F179" s="21" t="s">
        <v>646</v>
      </c>
      <c r="G179" s="18">
        <v>106800</v>
      </c>
      <c r="H179" s="18">
        <v>75700</v>
      </c>
      <c r="I179" s="21" t="s">
        <v>655</v>
      </c>
      <c r="J179" s="18">
        <v>1022400</v>
      </c>
      <c r="K179" s="18">
        <v>650500</v>
      </c>
      <c r="L179" s="21" t="s">
        <v>667</v>
      </c>
      <c r="M179" s="18">
        <v>644800</v>
      </c>
      <c r="N179" s="18">
        <v>165400</v>
      </c>
      <c r="O179" s="21" t="s">
        <v>669</v>
      </c>
    </row>
    <row r="180" spans="2:15" x14ac:dyDescent="0.25">
      <c r="B180" s="17" t="s">
        <v>587</v>
      </c>
      <c r="C180" s="18">
        <v>8097</v>
      </c>
      <c r="D180" s="18">
        <v>92400</v>
      </c>
      <c r="E180" s="18">
        <v>73200</v>
      </c>
      <c r="F180" s="21" t="s">
        <v>636</v>
      </c>
      <c r="G180" s="18">
        <v>75200</v>
      </c>
      <c r="H180" s="18">
        <v>59900</v>
      </c>
      <c r="I180" s="21" t="s">
        <v>641</v>
      </c>
      <c r="J180" s="18">
        <v>736500</v>
      </c>
      <c r="K180" s="18">
        <v>105000</v>
      </c>
      <c r="L180" s="21" t="s">
        <v>684</v>
      </c>
      <c r="M180" s="18">
        <v>577500</v>
      </c>
      <c r="N180" s="18">
        <v>50000</v>
      </c>
      <c r="O180" s="21" t="s">
        <v>690</v>
      </c>
    </row>
    <row r="181" spans="2:15" x14ac:dyDescent="0.25">
      <c r="B181" s="17" t="s">
        <v>588</v>
      </c>
      <c r="C181" s="18">
        <v>481</v>
      </c>
      <c r="D181" s="18">
        <v>91300</v>
      </c>
      <c r="E181" s="18">
        <v>79500</v>
      </c>
      <c r="F181" s="21" t="s">
        <v>651</v>
      </c>
      <c r="G181" s="18">
        <v>70100</v>
      </c>
      <c r="H181" s="18">
        <v>63000</v>
      </c>
      <c r="I181" s="21" t="s">
        <v>651</v>
      </c>
      <c r="J181" s="18">
        <v>553900</v>
      </c>
      <c r="K181" s="18">
        <v>336600</v>
      </c>
      <c r="L181" s="21" t="s">
        <v>664</v>
      </c>
      <c r="M181" s="18">
        <v>306600</v>
      </c>
      <c r="N181" s="18">
        <v>78200</v>
      </c>
      <c r="O181" s="21" t="s">
        <v>660</v>
      </c>
    </row>
    <row r="182" spans="2:15" x14ac:dyDescent="0.25">
      <c r="B182" s="17" t="s">
        <v>589</v>
      </c>
      <c r="C182" s="18">
        <v>1907</v>
      </c>
      <c r="D182" s="18">
        <v>87600</v>
      </c>
      <c r="E182" s="18">
        <v>74100</v>
      </c>
      <c r="F182" s="21" t="s">
        <v>640</v>
      </c>
      <c r="G182" s="18">
        <v>70700</v>
      </c>
      <c r="H182" s="18">
        <v>60600</v>
      </c>
      <c r="I182" s="21" t="s">
        <v>635</v>
      </c>
      <c r="J182" s="18">
        <v>452000</v>
      </c>
      <c r="K182" s="18">
        <v>122500</v>
      </c>
      <c r="L182" s="21" t="s">
        <v>661</v>
      </c>
      <c r="M182" s="18">
        <v>272700</v>
      </c>
      <c r="N182" s="18">
        <v>39100</v>
      </c>
      <c r="O182" s="21" t="s">
        <v>685</v>
      </c>
    </row>
    <row r="183" spans="2:15" x14ac:dyDescent="0.25">
      <c r="B183" s="17" t="s">
        <v>590</v>
      </c>
      <c r="C183" s="18">
        <v>1185</v>
      </c>
      <c r="D183" s="18">
        <v>110300</v>
      </c>
      <c r="E183" s="18">
        <v>84000</v>
      </c>
      <c r="F183" s="21" t="s">
        <v>644</v>
      </c>
      <c r="G183" s="18">
        <v>88200</v>
      </c>
      <c r="H183" s="18">
        <v>68000</v>
      </c>
      <c r="I183" s="21" t="s">
        <v>646</v>
      </c>
      <c r="J183" s="18">
        <v>695600</v>
      </c>
      <c r="K183" s="18">
        <v>403800</v>
      </c>
      <c r="L183" s="21" t="s">
        <v>674</v>
      </c>
      <c r="M183" s="18">
        <v>397600</v>
      </c>
      <c r="N183" s="18">
        <v>73500</v>
      </c>
      <c r="O183" s="21" t="s">
        <v>670</v>
      </c>
    </row>
    <row r="184" spans="2:15" x14ac:dyDescent="0.25">
      <c r="B184" s="17" t="s">
        <v>591</v>
      </c>
      <c r="C184" s="18">
        <v>617</v>
      </c>
      <c r="D184" s="18">
        <v>83200</v>
      </c>
      <c r="E184" s="18">
        <v>69300</v>
      </c>
      <c r="F184" s="21" t="s">
        <v>640</v>
      </c>
      <c r="G184" s="18">
        <v>64300</v>
      </c>
      <c r="H184" s="18">
        <v>54600</v>
      </c>
      <c r="I184" s="21" t="s">
        <v>635</v>
      </c>
      <c r="J184" s="18">
        <v>564200</v>
      </c>
      <c r="K184" s="18">
        <v>412700</v>
      </c>
      <c r="L184" s="21" t="s">
        <v>680</v>
      </c>
      <c r="M184" s="18">
        <v>314000</v>
      </c>
      <c r="N184" s="18">
        <v>82300</v>
      </c>
      <c r="O184" s="21" t="s">
        <v>668</v>
      </c>
    </row>
    <row r="185" spans="2:15" x14ac:dyDescent="0.25">
      <c r="B185" s="17" t="s">
        <v>592</v>
      </c>
      <c r="C185" s="18">
        <v>1386</v>
      </c>
      <c r="D185" s="18">
        <v>97600</v>
      </c>
      <c r="E185" s="18">
        <v>80600</v>
      </c>
      <c r="F185" s="21" t="s">
        <v>637</v>
      </c>
      <c r="G185" s="18">
        <v>76800</v>
      </c>
      <c r="H185" s="18">
        <v>63800</v>
      </c>
      <c r="I185" s="21" t="s">
        <v>636</v>
      </c>
      <c r="J185" s="18">
        <v>680000</v>
      </c>
      <c r="K185" s="18">
        <v>383400</v>
      </c>
      <c r="L185" s="21" t="s">
        <v>666</v>
      </c>
      <c r="M185" s="18">
        <v>404900</v>
      </c>
      <c r="N185" s="18">
        <v>52500</v>
      </c>
      <c r="O185" s="21" t="s">
        <v>685</v>
      </c>
    </row>
    <row r="186" spans="2:15" x14ac:dyDescent="0.25">
      <c r="B186" s="17" t="s">
        <v>593</v>
      </c>
      <c r="C186" s="18">
        <v>516</v>
      </c>
      <c r="D186" s="18">
        <v>94500</v>
      </c>
      <c r="E186" s="18">
        <v>75800</v>
      </c>
      <c r="F186" s="21" t="s">
        <v>636</v>
      </c>
      <c r="G186" s="18">
        <v>74600</v>
      </c>
      <c r="H186" s="18">
        <v>58400</v>
      </c>
      <c r="I186" s="21" t="s">
        <v>646</v>
      </c>
      <c r="J186" s="18">
        <v>630700</v>
      </c>
      <c r="K186" s="18">
        <v>397300</v>
      </c>
      <c r="L186" s="21" t="s">
        <v>679</v>
      </c>
      <c r="M186" s="18">
        <v>361700</v>
      </c>
      <c r="N186" s="18">
        <v>66400</v>
      </c>
      <c r="O186" s="21" t="s">
        <v>662</v>
      </c>
    </row>
    <row r="187" spans="2:15" x14ac:dyDescent="0.25">
      <c r="B187" s="25" t="s">
        <v>594</v>
      </c>
      <c r="C187" s="26">
        <v>42402</v>
      </c>
      <c r="D187" s="26">
        <v>79400</v>
      </c>
      <c r="E187" s="26">
        <v>67100</v>
      </c>
      <c r="F187" s="30" t="s">
        <v>638</v>
      </c>
      <c r="G187" s="26">
        <v>63200</v>
      </c>
      <c r="H187" s="26">
        <v>54400</v>
      </c>
      <c r="I187" s="30" t="s">
        <v>640</v>
      </c>
      <c r="J187" s="26">
        <v>431400</v>
      </c>
      <c r="K187" s="26">
        <v>114300</v>
      </c>
      <c r="L187" s="30" t="s">
        <v>660</v>
      </c>
      <c r="M187" s="26">
        <v>260000</v>
      </c>
      <c r="N187" s="26">
        <v>36500</v>
      </c>
      <c r="O187" s="30" t="s">
        <v>685</v>
      </c>
    </row>
    <row r="188" spans="2:15" x14ac:dyDescent="0.25">
      <c r="B188" s="17" t="s">
        <v>595</v>
      </c>
      <c r="C188" s="18">
        <v>4751</v>
      </c>
      <c r="D188" s="18">
        <v>72700</v>
      </c>
      <c r="E188" s="18">
        <v>64300</v>
      </c>
      <c r="F188" s="21" t="s">
        <v>648</v>
      </c>
      <c r="G188" s="18">
        <v>58700</v>
      </c>
      <c r="H188" s="18">
        <v>52600</v>
      </c>
      <c r="I188" s="21" t="s">
        <v>639</v>
      </c>
      <c r="J188" s="18">
        <v>273900</v>
      </c>
      <c r="K188" s="18">
        <v>44600</v>
      </c>
      <c r="L188" s="21" t="s">
        <v>669</v>
      </c>
      <c r="M188" s="18">
        <v>156200</v>
      </c>
      <c r="N188" s="18">
        <v>20700</v>
      </c>
      <c r="O188" s="21" t="s">
        <v>685</v>
      </c>
    </row>
    <row r="189" spans="2:15" x14ac:dyDescent="0.25">
      <c r="B189" s="17" t="s">
        <v>596</v>
      </c>
      <c r="C189" s="18">
        <v>474</v>
      </c>
      <c r="D189" s="18">
        <v>83400</v>
      </c>
      <c r="E189" s="18">
        <v>73500</v>
      </c>
      <c r="F189" s="21" t="s">
        <v>648</v>
      </c>
      <c r="G189" s="18">
        <v>66200</v>
      </c>
      <c r="H189" s="18">
        <v>59500</v>
      </c>
      <c r="I189" s="21" t="s">
        <v>638</v>
      </c>
      <c r="J189" s="18">
        <v>494600</v>
      </c>
      <c r="K189" s="18">
        <v>287000</v>
      </c>
      <c r="L189" s="21" t="s">
        <v>673</v>
      </c>
      <c r="M189" s="18">
        <v>272500</v>
      </c>
      <c r="N189" s="18">
        <v>45200</v>
      </c>
      <c r="O189" s="21" t="s">
        <v>677</v>
      </c>
    </row>
    <row r="190" spans="2:15" x14ac:dyDescent="0.25">
      <c r="B190" s="17" t="s">
        <v>597</v>
      </c>
      <c r="C190" s="18">
        <v>2360</v>
      </c>
      <c r="D190" s="18">
        <v>82300</v>
      </c>
      <c r="E190" s="18">
        <v>69700</v>
      </c>
      <c r="F190" s="21" t="s">
        <v>638</v>
      </c>
      <c r="G190" s="18">
        <v>64400</v>
      </c>
      <c r="H190" s="18">
        <v>56300</v>
      </c>
      <c r="I190" s="21" t="s">
        <v>640</v>
      </c>
      <c r="J190" s="18">
        <v>475600</v>
      </c>
      <c r="K190" s="18">
        <v>284600</v>
      </c>
      <c r="L190" s="21" t="s">
        <v>679</v>
      </c>
      <c r="M190" s="18">
        <v>266900</v>
      </c>
      <c r="N190" s="18">
        <v>60000</v>
      </c>
      <c r="O190" s="21" t="s">
        <v>678</v>
      </c>
    </row>
    <row r="191" spans="2:15" x14ac:dyDescent="0.25">
      <c r="B191" s="17" t="s">
        <v>598</v>
      </c>
      <c r="C191" s="18">
        <v>520</v>
      </c>
      <c r="D191" s="18">
        <v>76800</v>
      </c>
      <c r="E191" s="18">
        <v>65900</v>
      </c>
      <c r="F191" s="21" t="s">
        <v>651</v>
      </c>
      <c r="G191" s="18">
        <v>59300</v>
      </c>
      <c r="H191" s="18">
        <v>51100</v>
      </c>
      <c r="I191" s="21" t="s">
        <v>648</v>
      </c>
      <c r="J191" s="18">
        <v>526200</v>
      </c>
      <c r="K191" s="18">
        <v>304200</v>
      </c>
      <c r="L191" s="21" t="s">
        <v>672</v>
      </c>
      <c r="M191" s="18">
        <v>276500</v>
      </c>
      <c r="N191" s="18">
        <v>50400</v>
      </c>
      <c r="O191" s="21" t="s">
        <v>670</v>
      </c>
    </row>
    <row r="192" spans="2:15" x14ac:dyDescent="0.25">
      <c r="B192" s="17" t="s">
        <v>599</v>
      </c>
      <c r="C192" s="18">
        <v>2540</v>
      </c>
      <c r="D192" s="18">
        <v>79700</v>
      </c>
      <c r="E192" s="18">
        <v>67900</v>
      </c>
      <c r="F192" s="21" t="s">
        <v>638</v>
      </c>
      <c r="G192" s="18">
        <v>63100</v>
      </c>
      <c r="H192" s="18">
        <v>54600</v>
      </c>
      <c r="I192" s="21" t="s">
        <v>640</v>
      </c>
      <c r="J192" s="18">
        <v>463200</v>
      </c>
      <c r="K192" s="18">
        <v>181900</v>
      </c>
      <c r="L192" s="21" t="s">
        <v>665</v>
      </c>
      <c r="M192" s="18">
        <v>257300</v>
      </c>
      <c r="N192" s="18">
        <v>34000</v>
      </c>
      <c r="O192" s="21" t="s">
        <v>685</v>
      </c>
    </row>
    <row r="193" spans="2:15" x14ac:dyDescent="0.25">
      <c r="B193" s="17" t="s">
        <v>600</v>
      </c>
      <c r="C193" s="18">
        <v>534</v>
      </c>
      <c r="D193" s="18">
        <v>81200</v>
      </c>
      <c r="E193" s="18">
        <v>67800</v>
      </c>
      <c r="F193" s="21" t="s">
        <v>639</v>
      </c>
      <c r="G193" s="18">
        <v>63700</v>
      </c>
      <c r="H193" s="18">
        <v>53600</v>
      </c>
      <c r="I193" s="21" t="s">
        <v>638</v>
      </c>
      <c r="J193" s="18">
        <v>494800</v>
      </c>
      <c r="K193" s="18">
        <v>169900</v>
      </c>
      <c r="L193" s="21" t="s">
        <v>665</v>
      </c>
      <c r="M193" s="18">
        <v>270700</v>
      </c>
      <c r="N193" s="18">
        <v>38500</v>
      </c>
      <c r="O193" s="21" t="s">
        <v>675</v>
      </c>
    </row>
    <row r="194" spans="2:15" x14ac:dyDescent="0.25">
      <c r="B194" s="17" t="s">
        <v>601</v>
      </c>
      <c r="C194" s="18">
        <v>1711</v>
      </c>
      <c r="D194" s="18">
        <v>76700</v>
      </c>
      <c r="E194" s="18">
        <v>64400</v>
      </c>
      <c r="F194" s="21" t="s">
        <v>640</v>
      </c>
      <c r="G194" s="18">
        <v>60100</v>
      </c>
      <c r="H194" s="18">
        <v>50700</v>
      </c>
      <c r="I194" s="21" t="s">
        <v>635</v>
      </c>
      <c r="J194" s="18">
        <v>486200</v>
      </c>
      <c r="K194" s="18">
        <v>225000</v>
      </c>
      <c r="L194" s="21" t="s">
        <v>665</v>
      </c>
      <c r="M194" s="18">
        <v>296000</v>
      </c>
      <c r="N194" s="18">
        <v>39200</v>
      </c>
      <c r="O194" s="21" t="s">
        <v>685</v>
      </c>
    </row>
    <row r="195" spans="2:15" x14ac:dyDescent="0.25">
      <c r="B195" s="17" t="s">
        <v>602</v>
      </c>
      <c r="C195" s="18">
        <v>7899</v>
      </c>
      <c r="D195" s="18">
        <v>76800</v>
      </c>
      <c r="E195" s="18">
        <v>66100</v>
      </c>
      <c r="F195" s="21" t="s">
        <v>639</v>
      </c>
      <c r="G195" s="18">
        <v>61500</v>
      </c>
      <c r="H195" s="18">
        <v>53700</v>
      </c>
      <c r="I195" s="21" t="s">
        <v>638</v>
      </c>
      <c r="J195" s="18">
        <v>332200</v>
      </c>
      <c r="K195" s="18">
        <v>66500</v>
      </c>
      <c r="L195" s="21" t="s">
        <v>661</v>
      </c>
      <c r="M195" s="18">
        <v>192100</v>
      </c>
      <c r="N195" s="18">
        <v>24100</v>
      </c>
      <c r="O195" s="21" t="s">
        <v>687</v>
      </c>
    </row>
    <row r="196" spans="2:15" x14ac:dyDescent="0.25">
      <c r="B196" s="17" t="s">
        <v>603</v>
      </c>
      <c r="C196" s="18">
        <v>872</v>
      </c>
      <c r="D196" s="18">
        <v>81100</v>
      </c>
      <c r="E196" s="18">
        <v>68400</v>
      </c>
      <c r="F196" s="21" t="s">
        <v>638</v>
      </c>
      <c r="G196" s="18">
        <v>62900</v>
      </c>
      <c r="H196" s="18">
        <v>52900</v>
      </c>
      <c r="I196" s="21" t="s">
        <v>635</v>
      </c>
      <c r="J196" s="18">
        <v>479500</v>
      </c>
      <c r="K196" s="18">
        <v>230500</v>
      </c>
      <c r="L196" s="21" t="s">
        <v>674</v>
      </c>
      <c r="M196" s="18">
        <v>260700</v>
      </c>
      <c r="N196" s="18">
        <v>44500</v>
      </c>
      <c r="O196" s="21" t="s">
        <v>662</v>
      </c>
    </row>
    <row r="197" spans="2:15" x14ac:dyDescent="0.25">
      <c r="B197" s="17" t="s">
        <v>604</v>
      </c>
      <c r="C197" s="18">
        <v>5179</v>
      </c>
      <c r="D197" s="18">
        <v>80000</v>
      </c>
      <c r="E197" s="18">
        <v>67600</v>
      </c>
      <c r="F197" s="21" t="s">
        <v>640</v>
      </c>
      <c r="G197" s="18">
        <v>63600</v>
      </c>
      <c r="H197" s="18">
        <v>54900</v>
      </c>
      <c r="I197" s="21" t="s">
        <v>643</v>
      </c>
      <c r="J197" s="18">
        <v>463400</v>
      </c>
      <c r="K197" s="18">
        <v>131700</v>
      </c>
      <c r="L197" s="21" t="s">
        <v>668</v>
      </c>
      <c r="M197" s="18">
        <v>275300</v>
      </c>
      <c r="N197" s="18">
        <v>36400</v>
      </c>
      <c r="O197" s="21" t="s">
        <v>685</v>
      </c>
    </row>
    <row r="198" spans="2:15" x14ac:dyDescent="0.25">
      <c r="B198" s="17" t="s">
        <v>605</v>
      </c>
      <c r="C198" s="18">
        <v>2436</v>
      </c>
      <c r="D198" s="18">
        <v>75800</v>
      </c>
      <c r="E198" s="18">
        <v>66700</v>
      </c>
      <c r="F198" s="21" t="s">
        <v>648</v>
      </c>
      <c r="G198" s="18">
        <v>59000</v>
      </c>
      <c r="H198" s="18">
        <v>52700</v>
      </c>
      <c r="I198" s="21" t="s">
        <v>639</v>
      </c>
      <c r="J198" s="18">
        <v>380400</v>
      </c>
      <c r="K198" s="18">
        <v>212300</v>
      </c>
      <c r="L198" s="21" t="s">
        <v>674</v>
      </c>
      <c r="M198" s="18">
        <v>194000</v>
      </c>
      <c r="N198" s="18">
        <v>26000</v>
      </c>
      <c r="O198" s="21" t="s">
        <v>677</v>
      </c>
    </row>
    <row r="199" spans="2:15" x14ac:dyDescent="0.25">
      <c r="B199" s="17" t="s">
        <v>606</v>
      </c>
      <c r="C199" s="18">
        <v>787</v>
      </c>
      <c r="D199" s="18">
        <v>77000</v>
      </c>
      <c r="E199" s="18">
        <v>65400</v>
      </c>
      <c r="F199" s="21" t="s">
        <v>651</v>
      </c>
      <c r="G199" s="18">
        <v>60700</v>
      </c>
      <c r="H199" s="18">
        <v>51500</v>
      </c>
      <c r="I199" s="21" t="s">
        <v>648</v>
      </c>
      <c r="J199" s="18">
        <v>427800</v>
      </c>
      <c r="K199" s="18">
        <v>191300</v>
      </c>
      <c r="L199" s="21" t="s">
        <v>672</v>
      </c>
      <c r="M199" s="18">
        <v>228900</v>
      </c>
      <c r="N199" s="18">
        <v>44500</v>
      </c>
      <c r="O199" s="21" t="s">
        <v>678</v>
      </c>
    </row>
    <row r="200" spans="2:15" x14ac:dyDescent="0.25">
      <c r="B200" s="17" t="s">
        <v>607</v>
      </c>
      <c r="C200" s="18">
        <v>2747</v>
      </c>
      <c r="D200" s="18">
        <v>74900</v>
      </c>
      <c r="E200" s="18">
        <v>63800</v>
      </c>
      <c r="F200" s="21" t="s">
        <v>638</v>
      </c>
      <c r="G200" s="18">
        <v>59200</v>
      </c>
      <c r="H200" s="18">
        <v>52100</v>
      </c>
      <c r="I200" s="21" t="s">
        <v>640</v>
      </c>
      <c r="J200" s="18">
        <v>400000</v>
      </c>
      <c r="K200" s="18">
        <v>110700</v>
      </c>
      <c r="L200" s="21" t="s">
        <v>663</v>
      </c>
      <c r="M200" s="18">
        <v>249800</v>
      </c>
      <c r="N200" s="18">
        <v>42300</v>
      </c>
      <c r="O200" s="21" t="s">
        <v>677</v>
      </c>
    </row>
    <row r="201" spans="2:15" x14ac:dyDescent="0.25">
      <c r="B201" s="17" t="s">
        <v>608</v>
      </c>
      <c r="C201" s="18">
        <v>809</v>
      </c>
      <c r="D201" s="18">
        <v>80100</v>
      </c>
      <c r="E201" s="18">
        <v>68700</v>
      </c>
      <c r="F201" s="21" t="s">
        <v>638</v>
      </c>
      <c r="G201" s="18">
        <v>63700</v>
      </c>
      <c r="H201" s="18">
        <v>54600</v>
      </c>
      <c r="I201" s="21" t="s">
        <v>643</v>
      </c>
      <c r="J201" s="18">
        <v>473500</v>
      </c>
      <c r="K201" s="18">
        <v>318100</v>
      </c>
      <c r="L201" s="21" t="s">
        <v>658</v>
      </c>
      <c r="M201" s="18">
        <v>250900</v>
      </c>
      <c r="N201" s="18">
        <v>40600</v>
      </c>
      <c r="O201" s="21" t="s">
        <v>662</v>
      </c>
    </row>
    <row r="202" spans="2:15" x14ac:dyDescent="0.25">
      <c r="B202" s="17" t="s">
        <v>609</v>
      </c>
      <c r="C202" s="18">
        <v>1110</v>
      </c>
      <c r="D202" s="18">
        <v>85100</v>
      </c>
      <c r="E202" s="18">
        <v>74300</v>
      </c>
      <c r="F202" s="21" t="s">
        <v>638</v>
      </c>
      <c r="G202" s="18">
        <v>66500</v>
      </c>
      <c r="H202" s="18">
        <v>59300</v>
      </c>
      <c r="I202" s="21" t="s">
        <v>640</v>
      </c>
      <c r="J202" s="18">
        <v>520200</v>
      </c>
      <c r="K202" s="18">
        <v>394600</v>
      </c>
      <c r="L202" s="21" t="s">
        <v>680</v>
      </c>
      <c r="M202" s="18">
        <v>280900</v>
      </c>
      <c r="N202" s="18">
        <v>74500</v>
      </c>
      <c r="O202" s="21" t="s">
        <v>676</v>
      </c>
    </row>
    <row r="203" spans="2:15" x14ac:dyDescent="0.25">
      <c r="B203" s="17" t="s">
        <v>610</v>
      </c>
      <c r="C203" s="18">
        <v>103</v>
      </c>
      <c r="D203" s="18">
        <v>93400</v>
      </c>
      <c r="E203" s="18">
        <v>84700</v>
      </c>
      <c r="F203" s="21" t="s">
        <v>640</v>
      </c>
      <c r="G203" s="18">
        <v>69800</v>
      </c>
      <c r="H203" s="18">
        <v>62900</v>
      </c>
      <c r="I203" s="21" t="s">
        <v>640</v>
      </c>
      <c r="J203" s="18">
        <v>600000</v>
      </c>
      <c r="K203" s="18">
        <v>557000</v>
      </c>
      <c r="L203" s="21" t="s">
        <v>654</v>
      </c>
      <c r="M203" s="18">
        <v>294200</v>
      </c>
      <c r="N203" s="18">
        <v>135200</v>
      </c>
      <c r="O203" s="21" t="s">
        <v>665</v>
      </c>
    </row>
    <row r="204" spans="2:15" x14ac:dyDescent="0.25">
      <c r="B204" s="17" t="s">
        <v>611</v>
      </c>
      <c r="C204" s="18">
        <v>7570</v>
      </c>
      <c r="D204" s="18">
        <v>87200</v>
      </c>
      <c r="E204" s="18">
        <v>69600</v>
      </c>
      <c r="F204" s="21" t="s">
        <v>637</v>
      </c>
      <c r="G204" s="18">
        <v>70100</v>
      </c>
      <c r="H204" s="18">
        <v>56800</v>
      </c>
      <c r="I204" s="21" t="s">
        <v>636</v>
      </c>
      <c r="J204" s="18">
        <v>563000</v>
      </c>
      <c r="K204" s="18">
        <v>103100</v>
      </c>
      <c r="L204" s="21" t="s">
        <v>670</v>
      </c>
      <c r="M204" s="18">
        <v>399100</v>
      </c>
      <c r="N204" s="18">
        <v>53000</v>
      </c>
      <c r="O204" s="21" t="s">
        <v>686</v>
      </c>
    </row>
    <row r="205" spans="2:15" x14ac:dyDescent="0.25">
      <c r="B205" s="25" t="s">
        <v>612</v>
      </c>
      <c r="C205" s="26">
        <v>19838</v>
      </c>
      <c r="D205" s="26">
        <v>83100</v>
      </c>
      <c r="E205" s="26">
        <v>69400</v>
      </c>
      <c r="F205" s="30" t="s">
        <v>643</v>
      </c>
      <c r="G205" s="26">
        <v>65900</v>
      </c>
      <c r="H205" s="26">
        <v>56100</v>
      </c>
      <c r="I205" s="30" t="s">
        <v>635</v>
      </c>
      <c r="J205" s="26">
        <v>496100</v>
      </c>
      <c r="K205" s="26">
        <v>198200</v>
      </c>
      <c r="L205" s="30" t="s">
        <v>665</v>
      </c>
      <c r="M205" s="26">
        <v>302000</v>
      </c>
      <c r="N205" s="26">
        <v>45900</v>
      </c>
      <c r="O205" s="30" t="s">
        <v>677</v>
      </c>
    </row>
    <row r="206" spans="2:15" x14ac:dyDescent="0.25">
      <c r="B206" s="17" t="s">
        <v>613</v>
      </c>
      <c r="C206" s="18">
        <v>2590</v>
      </c>
      <c r="D206" s="18">
        <v>77600</v>
      </c>
      <c r="E206" s="18">
        <v>64200</v>
      </c>
      <c r="F206" s="21" t="s">
        <v>643</v>
      </c>
      <c r="G206" s="18">
        <v>62100</v>
      </c>
      <c r="H206" s="18">
        <v>52200</v>
      </c>
      <c r="I206" s="21" t="s">
        <v>637</v>
      </c>
      <c r="J206" s="18">
        <v>456000</v>
      </c>
      <c r="K206" s="18">
        <v>131800</v>
      </c>
      <c r="L206" s="21" t="s">
        <v>668</v>
      </c>
      <c r="M206" s="18">
        <v>302300</v>
      </c>
      <c r="N206" s="18">
        <v>44000</v>
      </c>
      <c r="O206" s="21" t="s">
        <v>677</v>
      </c>
    </row>
    <row r="207" spans="2:15" x14ac:dyDescent="0.25">
      <c r="B207" s="17" t="s">
        <v>614</v>
      </c>
      <c r="C207" s="18">
        <v>153</v>
      </c>
      <c r="D207" s="18">
        <v>101800</v>
      </c>
      <c r="E207" s="18">
        <v>86300</v>
      </c>
      <c r="F207" s="21" t="s">
        <v>643</v>
      </c>
      <c r="G207" s="18">
        <v>78500</v>
      </c>
      <c r="H207" s="18">
        <v>67500</v>
      </c>
      <c r="I207" s="21" t="s">
        <v>635</v>
      </c>
      <c r="J207" s="18">
        <v>609000</v>
      </c>
      <c r="K207" s="18">
        <v>476500</v>
      </c>
      <c r="L207" s="21" t="s">
        <v>683</v>
      </c>
      <c r="M207" s="18">
        <v>318200</v>
      </c>
      <c r="N207" s="18">
        <v>54200</v>
      </c>
      <c r="O207" s="21" t="s">
        <v>676</v>
      </c>
    </row>
    <row r="208" spans="2:15" x14ac:dyDescent="0.25">
      <c r="B208" s="17" t="s">
        <v>615</v>
      </c>
      <c r="C208" s="18">
        <v>94</v>
      </c>
      <c r="D208" s="18">
        <v>82200</v>
      </c>
      <c r="E208" s="18">
        <v>73600</v>
      </c>
      <c r="F208" s="21" t="s">
        <v>651</v>
      </c>
      <c r="G208" s="18">
        <v>64200</v>
      </c>
      <c r="H208" s="18">
        <v>56000</v>
      </c>
      <c r="I208" s="21" t="s">
        <v>640</v>
      </c>
      <c r="J208" s="18">
        <v>682600</v>
      </c>
      <c r="K208" s="18">
        <v>395700</v>
      </c>
      <c r="L208" s="21" t="s">
        <v>674</v>
      </c>
      <c r="M208" s="18">
        <v>438000</v>
      </c>
      <c r="N208" s="18">
        <v>84700</v>
      </c>
      <c r="O208" s="21" t="s">
        <v>662</v>
      </c>
    </row>
    <row r="209" spans="2:15" x14ac:dyDescent="0.25">
      <c r="B209" s="17" t="s">
        <v>616</v>
      </c>
      <c r="C209" s="18">
        <v>2160</v>
      </c>
      <c r="D209" s="18">
        <v>77800</v>
      </c>
      <c r="E209" s="18">
        <v>66400</v>
      </c>
      <c r="F209" s="21" t="s">
        <v>639</v>
      </c>
      <c r="G209" s="18">
        <v>62200</v>
      </c>
      <c r="H209" s="18">
        <v>54800</v>
      </c>
      <c r="I209" s="21" t="s">
        <v>640</v>
      </c>
      <c r="J209" s="18">
        <v>427000</v>
      </c>
      <c r="K209" s="18">
        <v>144400</v>
      </c>
      <c r="L209" s="21" t="s">
        <v>665</v>
      </c>
      <c r="M209" s="18">
        <v>271300</v>
      </c>
      <c r="N209" s="18">
        <v>45300</v>
      </c>
      <c r="O209" s="21" t="s">
        <v>662</v>
      </c>
    </row>
    <row r="210" spans="2:15" x14ac:dyDescent="0.25">
      <c r="B210" s="17" t="s">
        <v>617</v>
      </c>
      <c r="C210" s="18">
        <v>2367</v>
      </c>
      <c r="D210" s="18">
        <v>79500</v>
      </c>
      <c r="E210" s="18">
        <v>66200</v>
      </c>
      <c r="F210" s="21" t="s">
        <v>640</v>
      </c>
      <c r="G210" s="18">
        <v>63500</v>
      </c>
      <c r="H210" s="18">
        <v>54400</v>
      </c>
      <c r="I210" s="21" t="s">
        <v>643</v>
      </c>
      <c r="J210" s="18">
        <v>424500</v>
      </c>
      <c r="K210" s="18">
        <v>94300</v>
      </c>
      <c r="L210" s="21" t="s">
        <v>669</v>
      </c>
      <c r="M210" s="18">
        <v>270100</v>
      </c>
      <c r="N210" s="18">
        <v>29900</v>
      </c>
      <c r="O210" s="21" t="s">
        <v>687</v>
      </c>
    </row>
    <row r="211" spans="2:15" x14ac:dyDescent="0.25">
      <c r="B211" s="17" t="s">
        <v>618</v>
      </c>
      <c r="C211" s="18">
        <v>1461</v>
      </c>
      <c r="D211" s="18">
        <v>90000</v>
      </c>
      <c r="E211" s="18">
        <v>73000</v>
      </c>
      <c r="F211" s="21" t="s">
        <v>636</v>
      </c>
      <c r="G211" s="18">
        <v>70600</v>
      </c>
      <c r="H211" s="18">
        <v>58200</v>
      </c>
      <c r="I211" s="21" t="s">
        <v>641</v>
      </c>
      <c r="J211" s="18">
        <v>571300</v>
      </c>
      <c r="K211" s="18">
        <v>249400</v>
      </c>
      <c r="L211" s="21" t="s">
        <v>666</v>
      </c>
      <c r="M211" s="18">
        <v>326000</v>
      </c>
      <c r="N211" s="18">
        <v>53600</v>
      </c>
      <c r="O211" s="21" t="s">
        <v>670</v>
      </c>
    </row>
    <row r="212" spans="2:15" x14ac:dyDescent="0.25">
      <c r="B212" s="17" t="s">
        <v>619</v>
      </c>
      <c r="C212" s="18">
        <v>263</v>
      </c>
      <c r="D212" s="18">
        <v>91200</v>
      </c>
      <c r="E212" s="18">
        <v>75600</v>
      </c>
      <c r="F212" s="21" t="s">
        <v>638</v>
      </c>
      <c r="G212" s="18">
        <v>71200</v>
      </c>
      <c r="H212" s="18">
        <v>62200</v>
      </c>
      <c r="I212" s="21" t="s">
        <v>643</v>
      </c>
      <c r="J212" s="18">
        <v>496600</v>
      </c>
      <c r="K212" s="18">
        <v>153900</v>
      </c>
      <c r="L212" s="21" t="s">
        <v>665</v>
      </c>
      <c r="M212" s="18">
        <v>274600</v>
      </c>
      <c r="N212" s="18">
        <v>36700</v>
      </c>
      <c r="O212" s="21" t="s">
        <v>687</v>
      </c>
    </row>
    <row r="213" spans="2:15" x14ac:dyDescent="0.25">
      <c r="B213" s="17" t="s">
        <v>620</v>
      </c>
      <c r="C213" s="18">
        <v>498</v>
      </c>
      <c r="D213" s="18">
        <v>90600</v>
      </c>
      <c r="E213" s="18">
        <v>78200</v>
      </c>
      <c r="F213" s="21" t="s">
        <v>640</v>
      </c>
      <c r="G213" s="18">
        <v>70400</v>
      </c>
      <c r="H213" s="18">
        <v>62200</v>
      </c>
      <c r="I213" s="21" t="s">
        <v>637</v>
      </c>
      <c r="J213" s="18">
        <v>763400</v>
      </c>
      <c r="K213" s="18">
        <v>467500</v>
      </c>
      <c r="L213" s="21" t="s">
        <v>671</v>
      </c>
      <c r="M213" s="18">
        <v>497300</v>
      </c>
      <c r="N213" s="18">
        <v>78400</v>
      </c>
      <c r="O213" s="21" t="s">
        <v>684</v>
      </c>
    </row>
    <row r="214" spans="2:15" x14ac:dyDescent="0.25">
      <c r="B214" s="17" t="s">
        <v>621</v>
      </c>
      <c r="C214" s="18">
        <v>238</v>
      </c>
      <c r="D214" s="18">
        <v>100500</v>
      </c>
      <c r="E214" s="18">
        <v>65400</v>
      </c>
      <c r="F214" s="21" t="s">
        <v>654</v>
      </c>
      <c r="G214" s="18">
        <v>83300</v>
      </c>
      <c r="H214" s="18">
        <v>52300</v>
      </c>
      <c r="I214" s="21" t="s">
        <v>659</v>
      </c>
      <c r="J214" s="18">
        <v>475800</v>
      </c>
      <c r="K214" s="18">
        <v>77900</v>
      </c>
      <c r="L214" s="21" t="s">
        <v>676</v>
      </c>
      <c r="M214" s="18">
        <v>304100</v>
      </c>
      <c r="N214" s="18">
        <v>39700</v>
      </c>
      <c r="O214" s="21" t="s">
        <v>675</v>
      </c>
    </row>
    <row r="215" spans="2:15" x14ac:dyDescent="0.25">
      <c r="B215" s="17" t="s">
        <v>622</v>
      </c>
      <c r="C215" s="18">
        <v>1997</v>
      </c>
      <c r="D215" s="18">
        <v>83200</v>
      </c>
      <c r="E215" s="18">
        <v>69800</v>
      </c>
      <c r="F215" s="21" t="s">
        <v>643</v>
      </c>
      <c r="G215" s="18">
        <v>66500</v>
      </c>
      <c r="H215" s="18">
        <v>56800</v>
      </c>
      <c r="I215" s="21" t="s">
        <v>637</v>
      </c>
      <c r="J215" s="18">
        <v>497100</v>
      </c>
      <c r="K215" s="18">
        <v>204300</v>
      </c>
      <c r="L215" s="21" t="s">
        <v>671</v>
      </c>
      <c r="M215" s="18">
        <v>297000</v>
      </c>
      <c r="N215" s="18">
        <v>47500</v>
      </c>
      <c r="O215" s="21" t="s">
        <v>662</v>
      </c>
    </row>
    <row r="216" spans="2:15" x14ac:dyDescent="0.25">
      <c r="B216" s="17" t="s">
        <v>623</v>
      </c>
      <c r="C216" s="18">
        <v>917</v>
      </c>
      <c r="D216" s="18">
        <v>75600</v>
      </c>
      <c r="E216" s="18">
        <v>66200</v>
      </c>
      <c r="F216" s="21" t="s">
        <v>638</v>
      </c>
      <c r="G216" s="18">
        <v>59600</v>
      </c>
      <c r="H216" s="18">
        <v>52900</v>
      </c>
      <c r="I216" s="21" t="s">
        <v>643</v>
      </c>
      <c r="J216" s="18">
        <v>320300</v>
      </c>
      <c r="K216" s="18">
        <v>101600</v>
      </c>
      <c r="L216" s="21" t="s">
        <v>671</v>
      </c>
      <c r="M216" s="18">
        <v>171200</v>
      </c>
      <c r="N216" s="18">
        <v>20000</v>
      </c>
      <c r="O216" s="21" t="s">
        <v>677</v>
      </c>
    </row>
    <row r="217" spans="2:15" x14ac:dyDescent="0.25">
      <c r="B217" s="17" t="s">
        <v>624</v>
      </c>
      <c r="C217" s="18">
        <v>801</v>
      </c>
      <c r="D217" s="18">
        <v>76100</v>
      </c>
      <c r="E217" s="18">
        <v>67600</v>
      </c>
      <c r="F217" s="21" t="s">
        <v>648</v>
      </c>
      <c r="G217" s="18">
        <v>60100</v>
      </c>
      <c r="H217" s="18">
        <v>54200</v>
      </c>
      <c r="I217" s="21" t="s">
        <v>638</v>
      </c>
      <c r="J217" s="18">
        <v>449300</v>
      </c>
      <c r="K217" s="18">
        <v>129700</v>
      </c>
      <c r="L217" s="21" t="s">
        <v>668</v>
      </c>
      <c r="M217" s="18">
        <v>304100</v>
      </c>
      <c r="N217" s="18">
        <v>43000</v>
      </c>
      <c r="O217" s="21" t="s">
        <v>675</v>
      </c>
    </row>
    <row r="218" spans="2:15" x14ac:dyDescent="0.25">
      <c r="B218" s="17" t="s">
        <v>625</v>
      </c>
      <c r="C218" s="18">
        <v>1584</v>
      </c>
      <c r="D218" s="18">
        <v>93300</v>
      </c>
      <c r="E218" s="18">
        <v>75700</v>
      </c>
      <c r="F218" s="21" t="s">
        <v>636</v>
      </c>
      <c r="G218" s="18">
        <v>73600</v>
      </c>
      <c r="H218" s="18">
        <v>59400</v>
      </c>
      <c r="I218" s="21" t="s">
        <v>644</v>
      </c>
      <c r="J218" s="18">
        <v>677900</v>
      </c>
      <c r="K218" s="18">
        <v>256300</v>
      </c>
      <c r="L218" s="21" t="s">
        <v>661</v>
      </c>
      <c r="M218" s="18">
        <v>437100</v>
      </c>
      <c r="N218" s="18">
        <v>57500</v>
      </c>
      <c r="O218" s="21" t="s">
        <v>684</v>
      </c>
    </row>
    <row r="219" spans="2:15" x14ac:dyDescent="0.25">
      <c r="B219" s="17" t="s">
        <v>626</v>
      </c>
      <c r="C219" s="18">
        <v>1311</v>
      </c>
      <c r="D219" s="18">
        <v>80700</v>
      </c>
      <c r="E219" s="18">
        <v>71000</v>
      </c>
      <c r="F219" s="21" t="s">
        <v>639</v>
      </c>
      <c r="G219" s="18">
        <v>63700</v>
      </c>
      <c r="H219" s="18">
        <v>56500</v>
      </c>
      <c r="I219" s="21" t="s">
        <v>640</v>
      </c>
      <c r="J219" s="18">
        <v>475800</v>
      </c>
      <c r="K219" s="18">
        <v>304800</v>
      </c>
      <c r="L219" s="21" t="s">
        <v>667</v>
      </c>
      <c r="M219" s="18">
        <v>265800</v>
      </c>
      <c r="N219" s="18">
        <v>64200</v>
      </c>
      <c r="O219" s="21" t="s">
        <v>661</v>
      </c>
    </row>
    <row r="220" spans="2:15" x14ac:dyDescent="0.25">
      <c r="B220" s="17" t="s">
        <v>627</v>
      </c>
      <c r="C220" s="18">
        <v>116</v>
      </c>
      <c r="D220" s="18">
        <v>87100</v>
      </c>
      <c r="E220" s="18">
        <v>69500</v>
      </c>
      <c r="F220" s="21" t="s">
        <v>635</v>
      </c>
      <c r="G220" s="18">
        <v>69500</v>
      </c>
      <c r="H220" s="18">
        <v>58300</v>
      </c>
      <c r="I220" s="21" t="s">
        <v>636</v>
      </c>
      <c r="J220" s="18">
        <v>742600</v>
      </c>
      <c r="K220" s="18">
        <v>442300</v>
      </c>
      <c r="L220" s="21" t="s">
        <v>673</v>
      </c>
      <c r="M220" s="18">
        <v>511700</v>
      </c>
      <c r="N220" s="18">
        <v>145700</v>
      </c>
      <c r="O220" s="21" t="s">
        <v>678</v>
      </c>
    </row>
    <row r="221" spans="2:15" x14ac:dyDescent="0.25">
      <c r="B221" s="17" t="s">
        <v>628</v>
      </c>
      <c r="C221" s="18">
        <v>519</v>
      </c>
      <c r="D221" s="18">
        <v>78500</v>
      </c>
      <c r="E221" s="18">
        <v>68800</v>
      </c>
      <c r="F221" s="21" t="s">
        <v>640</v>
      </c>
      <c r="G221" s="18">
        <v>61500</v>
      </c>
      <c r="H221" s="18">
        <v>54900</v>
      </c>
      <c r="I221" s="21" t="s">
        <v>643</v>
      </c>
      <c r="J221" s="18">
        <v>432900</v>
      </c>
      <c r="K221" s="18">
        <v>243300</v>
      </c>
      <c r="L221" s="21" t="s">
        <v>666</v>
      </c>
      <c r="M221" s="18">
        <v>211700</v>
      </c>
      <c r="N221" s="18">
        <v>26900</v>
      </c>
      <c r="O221" s="21" t="s">
        <v>675</v>
      </c>
    </row>
    <row r="222" spans="2:15" x14ac:dyDescent="0.25">
      <c r="B222" s="17" t="s">
        <v>629</v>
      </c>
      <c r="C222" s="18">
        <v>416</v>
      </c>
      <c r="D222" s="18">
        <v>74100</v>
      </c>
      <c r="E222" s="18">
        <v>66200</v>
      </c>
      <c r="F222" s="21" t="s">
        <v>640</v>
      </c>
      <c r="G222" s="18">
        <v>57400</v>
      </c>
      <c r="H222" s="18">
        <v>53800</v>
      </c>
      <c r="I222" s="21" t="s">
        <v>643</v>
      </c>
      <c r="J222" s="18">
        <v>359100</v>
      </c>
      <c r="K222" s="18">
        <v>163200</v>
      </c>
      <c r="L222" s="21" t="s">
        <v>674</v>
      </c>
      <c r="M222" s="18">
        <v>180000</v>
      </c>
      <c r="N222" s="18">
        <v>20900</v>
      </c>
      <c r="O222" s="21" t="s">
        <v>670</v>
      </c>
    </row>
    <row r="223" spans="2:15" x14ac:dyDescent="0.25">
      <c r="B223" s="17" t="s">
        <v>630</v>
      </c>
      <c r="C223" s="18">
        <v>180</v>
      </c>
      <c r="D223" s="18">
        <v>78600</v>
      </c>
      <c r="E223" s="18">
        <v>70900</v>
      </c>
      <c r="F223" s="21" t="s">
        <v>651</v>
      </c>
      <c r="G223" s="18">
        <v>61300</v>
      </c>
      <c r="H223" s="18">
        <v>54300</v>
      </c>
      <c r="I223" s="21" t="s">
        <v>639</v>
      </c>
      <c r="J223" s="18">
        <v>416200</v>
      </c>
      <c r="K223" s="18">
        <v>88600</v>
      </c>
      <c r="L223" s="21" t="s">
        <v>661</v>
      </c>
      <c r="M223" s="18">
        <v>221400</v>
      </c>
      <c r="N223" s="18">
        <v>18000</v>
      </c>
      <c r="O223" s="21" t="s">
        <v>686</v>
      </c>
    </row>
    <row r="224" spans="2:15" x14ac:dyDescent="0.25">
      <c r="B224" s="17" t="s">
        <v>631</v>
      </c>
      <c r="C224" s="18">
        <v>869</v>
      </c>
      <c r="D224" s="18">
        <v>93600</v>
      </c>
      <c r="E224" s="18">
        <v>78300</v>
      </c>
      <c r="F224" s="21" t="s">
        <v>640</v>
      </c>
      <c r="G224" s="18">
        <v>74000</v>
      </c>
      <c r="H224" s="18">
        <v>62600</v>
      </c>
      <c r="I224" s="21" t="s">
        <v>643</v>
      </c>
      <c r="J224" s="18">
        <v>596300</v>
      </c>
      <c r="K224" s="18">
        <v>413600</v>
      </c>
      <c r="L224" s="21" t="s">
        <v>680</v>
      </c>
      <c r="M224" s="18">
        <v>350400</v>
      </c>
      <c r="N224" s="18">
        <v>103400</v>
      </c>
      <c r="O224" s="21" t="s">
        <v>660</v>
      </c>
    </row>
    <row r="225" spans="2:15" x14ac:dyDescent="0.25">
      <c r="B225" s="17" t="s">
        <v>632</v>
      </c>
      <c r="C225" s="18">
        <v>388</v>
      </c>
      <c r="D225" s="18">
        <v>92100</v>
      </c>
      <c r="E225" s="18">
        <v>76800</v>
      </c>
      <c r="F225" s="21" t="s">
        <v>643</v>
      </c>
      <c r="G225" s="18">
        <v>71000</v>
      </c>
      <c r="H225" s="18">
        <v>59000</v>
      </c>
      <c r="I225" s="21" t="s">
        <v>635</v>
      </c>
      <c r="J225" s="18">
        <v>477700</v>
      </c>
      <c r="K225" s="18">
        <v>347900</v>
      </c>
      <c r="L225" s="21" t="s">
        <v>657</v>
      </c>
      <c r="M225" s="18">
        <v>230700</v>
      </c>
      <c r="N225" s="18">
        <v>50100</v>
      </c>
      <c r="O225" s="21" t="s">
        <v>661</v>
      </c>
    </row>
    <row r="226" spans="2:15" x14ac:dyDescent="0.25">
      <c r="B226" s="17" t="s">
        <v>633</v>
      </c>
      <c r="C226" s="18">
        <v>720</v>
      </c>
      <c r="D226" s="18">
        <v>88600</v>
      </c>
      <c r="E226" s="18">
        <v>75100</v>
      </c>
      <c r="F226" s="21" t="s">
        <v>640</v>
      </c>
      <c r="G226" s="18">
        <v>69400</v>
      </c>
      <c r="H226" s="18">
        <v>60800</v>
      </c>
      <c r="I226" s="21" t="s">
        <v>635</v>
      </c>
      <c r="J226" s="18">
        <v>612300</v>
      </c>
      <c r="K226" s="18">
        <v>234000</v>
      </c>
      <c r="L226" s="21" t="s">
        <v>668</v>
      </c>
      <c r="M226" s="18">
        <v>356600</v>
      </c>
      <c r="N226" s="18">
        <v>50100</v>
      </c>
      <c r="O226" s="21" t="s">
        <v>675</v>
      </c>
    </row>
    <row r="227" spans="2:15" x14ac:dyDescent="0.25">
      <c r="B227" s="19" t="s">
        <v>634</v>
      </c>
      <c r="C227" s="20">
        <v>196</v>
      </c>
      <c r="D227" s="20">
        <v>87000</v>
      </c>
      <c r="E227" s="20">
        <v>68600</v>
      </c>
      <c r="F227" s="22" t="s">
        <v>641</v>
      </c>
      <c r="G227" s="20">
        <v>71200</v>
      </c>
      <c r="H227" s="20">
        <v>54000</v>
      </c>
      <c r="I227" s="22" t="s">
        <v>642</v>
      </c>
      <c r="J227" s="20">
        <v>479900</v>
      </c>
      <c r="K227" s="20">
        <v>242500</v>
      </c>
      <c r="L227" s="22" t="s">
        <v>673</v>
      </c>
      <c r="M227" s="20">
        <v>279400</v>
      </c>
      <c r="N227" s="20">
        <v>68400</v>
      </c>
      <c r="O227" s="22" t="s">
        <v>678</v>
      </c>
    </row>
    <row r="229" spans="2:15" ht="26.4" customHeight="1" x14ac:dyDescent="0.25">
      <c r="B229" s="61" t="s">
        <v>2342</v>
      </c>
      <c r="C229" s="62"/>
      <c r="D229" s="62"/>
      <c r="E229" s="62"/>
      <c r="F229" s="62"/>
      <c r="G229" s="62"/>
      <c r="H229" s="62"/>
      <c r="I229" s="62"/>
      <c r="J229" s="62"/>
      <c r="K229" s="62"/>
      <c r="L229" s="62"/>
      <c r="M229" s="62"/>
      <c r="N229" s="62"/>
      <c r="O229" s="62"/>
    </row>
    <row r="230" spans="2:15" ht="13.2" customHeight="1" x14ac:dyDescent="0.25">
      <c r="B230" s="61" t="s">
        <v>691</v>
      </c>
      <c r="C230" s="62"/>
      <c r="D230" s="62"/>
      <c r="E230" s="62"/>
      <c r="F230" s="62"/>
      <c r="G230" s="62"/>
      <c r="H230" s="62"/>
      <c r="I230" s="62"/>
      <c r="J230" s="62"/>
      <c r="K230" s="62"/>
      <c r="L230" s="62"/>
      <c r="M230" s="62"/>
      <c r="N230" s="62"/>
      <c r="O230" s="62"/>
    </row>
    <row r="231" spans="2:15" ht="26.4" customHeight="1" x14ac:dyDescent="0.25">
      <c r="B231" s="61" t="s">
        <v>2343</v>
      </c>
      <c r="C231" s="62"/>
      <c r="D231" s="62"/>
      <c r="E231" s="62"/>
      <c r="F231" s="62"/>
      <c r="G231" s="62"/>
      <c r="H231" s="62"/>
      <c r="I231" s="62"/>
      <c r="J231" s="62"/>
      <c r="K231" s="62"/>
      <c r="L231" s="62"/>
      <c r="M231" s="62"/>
      <c r="N231" s="62"/>
      <c r="O231" s="62"/>
    </row>
  </sheetData>
  <mergeCells count="9">
    <mergeCell ref="M4:O4"/>
    <mergeCell ref="B229:O229"/>
    <mergeCell ref="B230:O230"/>
    <mergeCell ref="B231:O231"/>
    <mergeCell ref="B4:B5"/>
    <mergeCell ref="C4:C5"/>
    <mergeCell ref="D4:F4"/>
    <mergeCell ref="G4:I4"/>
    <mergeCell ref="J4:L4"/>
  </mergeCells>
  <pageMargins left="0.7" right="0.7" top="0.75" bottom="0.75" header="0.3" footer="0.3"/>
  <pageSetup paperSize="9" scale="47" fitToHeight="0"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4C8562"/>
    <pageSetUpPr fitToPage="1"/>
  </sheetPr>
  <dimension ref="B1:M231"/>
  <sheetViews>
    <sheetView showGridLines="0" workbookViewId="0">
      <selection activeCell="N7" sqref="N7"/>
    </sheetView>
  </sheetViews>
  <sheetFormatPr baseColWidth="10" defaultRowHeight="13.2" x14ac:dyDescent="0.25"/>
  <cols>
    <col min="1" max="1" width="2.5546875" customWidth="1"/>
    <col min="2" max="2" width="17.44140625" customWidth="1"/>
    <col min="3" max="3" width="11.44140625" customWidth="1"/>
    <col min="4" max="13" width="12.33203125" customWidth="1"/>
  </cols>
  <sheetData>
    <row r="1" spans="2:13" ht="17.399999999999999" x14ac:dyDescent="0.3">
      <c r="B1" s="3" t="s">
        <v>36</v>
      </c>
    </row>
    <row r="4" spans="2:13" ht="28.05" customHeight="1" x14ac:dyDescent="0.25">
      <c r="B4" s="66" t="s">
        <v>408</v>
      </c>
      <c r="C4" s="63" t="s">
        <v>43</v>
      </c>
      <c r="D4" s="63" t="s">
        <v>692</v>
      </c>
      <c r="E4" s="63" t="s">
        <v>692</v>
      </c>
      <c r="F4" s="63" t="s">
        <v>692</v>
      </c>
      <c r="G4" s="63" t="s">
        <v>692</v>
      </c>
      <c r="H4" s="63" t="s">
        <v>692</v>
      </c>
      <c r="I4" s="63" t="s">
        <v>693</v>
      </c>
      <c r="J4" s="63" t="s">
        <v>693</v>
      </c>
      <c r="K4" s="63" t="s">
        <v>693</v>
      </c>
      <c r="L4" s="63" t="s">
        <v>693</v>
      </c>
      <c r="M4" s="63" t="s">
        <v>693</v>
      </c>
    </row>
    <row r="5" spans="2:13" x14ac:dyDescent="0.25">
      <c r="B5" s="66" t="s">
        <v>408</v>
      </c>
      <c r="C5" s="63" t="s">
        <v>43</v>
      </c>
      <c r="D5" s="16" t="s">
        <v>694</v>
      </c>
      <c r="E5" s="16" t="s">
        <v>695</v>
      </c>
      <c r="F5" s="16" t="s">
        <v>696</v>
      </c>
      <c r="G5" s="16" t="s">
        <v>697</v>
      </c>
      <c r="H5" s="16" t="s">
        <v>698</v>
      </c>
      <c r="I5" s="16" t="s">
        <v>699</v>
      </c>
      <c r="J5" s="16" t="s">
        <v>696</v>
      </c>
      <c r="K5" s="16" t="s">
        <v>700</v>
      </c>
      <c r="L5" s="16" t="s">
        <v>701</v>
      </c>
      <c r="M5" s="16" t="s">
        <v>702</v>
      </c>
    </row>
    <row r="6" spans="2:13" x14ac:dyDescent="0.25">
      <c r="B6" s="25" t="s">
        <v>413</v>
      </c>
      <c r="C6" s="26">
        <v>398631</v>
      </c>
      <c r="D6" s="30" t="s">
        <v>703</v>
      </c>
      <c r="E6" s="30" t="s">
        <v>885</v>
      </c>
      <c r="F6" s="30" t="s">
        <v>1077</v>
      </c>
      <c r="G6" s="30" t="s">
        <v>1281</v>
      </c>
      <c r="H6" s="30" t="s">
        <v>1457</v>
      </c>
      <c r="I6" s="30" t="s">
        <v>1630</v>
      </c>
      <c r="J6" s="30" t="s">
        <v>1837</v>
      </c>
      <c r="K6" s="30" t="s">
        <v>1866</v>
      </c>
      <c r="L6" s="30" t="s">
        <v>729</v>
      </c>
      <c r="M6" s="30" t="s">
        <v>1449</v>
      </c>
    </row>
    <row r="7" spans="2:13" x14ac:dyDescent="0.25">
      <c r="B7" s="25" t="s">
        <v>414</v>
      </c>
      <c r="C7" s="26">
        <v>46825</v>
      </c>
      <c r="D7" s="30" t="s">
        <v>704</v>
      </c>
      <c r="E7" s="30" t="s">
        <v>886</v>
      </c>
      <c r="F7" s="30" t="s">
        <v>1078</v>
      </c>
      <c r="G7" s="30" t="s">
        <v>1282</v>
      </c>
      <c r="H7" s="30" t="s">
        <v>1458</v>
      </c>
      <c r="I7" s="30" t="s">
        <v>1631</v>
      </c>
      <c r="J7" s="30" t="s">
        <v>1463</v>
      </c>
      <c r="K7" s="30" t="s">
        <v>1945</v>
      </c>
      <c r="L7" s="30" t="s">
        <v>2049</v>
      </c>
      <c r="M7" s="30" t="s">
        <v>867</v>
      </c>
    </row>
    <row r="8" spans="2:13" x14ac:dyDescent="0.25">
      <c r="B8" s="17" t="s">
        <v>415</v>
      </c>
      <c r="C8" s="18">
        <v>13681</v>
      </c>
      <c r="D8" s="21" t="s">
        <v>705</v>
      </c>
      <c r="E8" s="21" t="s">
        <v>887</v>
      </c>
      <c r="F8" s="21" t="s">
        <v>1079</v>
      </c>
      <c r="G8" s="21" t="s">
        <v>1283</v>
      </c>
      <c r="H8" s="21" t="s">
        <v>1459</v>
      </c>
      <c r="I8" s="21" t="s">
        <v>1632</v>
      </c>
      <c r="J8" s="21" t="s">
        <v>1299</v>
      </c>
      <c r="K8" s="21" t="s">
        <v>1974</v>
      </c>
      <c r="L8" s="21" t="s">
        <v>1333</v>
      </c>
      <c r="M8" s="21" t="s">
        <v>2126</v>
      </c>
    </row>
    <row r="9" spans="2:13" x14ac:dyDescent="0.25">
      <c r="B9" s="17" t="s">
        <v>416</v>
      </c>
      <c r="C9" s="18">
        <v>951</v>
      </c>
      <c r="D9" s="21" t="s">
        <v>706</v>
      </c>
      <c r="E9" s="21" t="s">
        <v>888</v>
      </c>
      <c r="F9" s="21" t="s">
        <v>1080</v>
      </c>
      <c r="G9" s="21" t="s">
        <v>1284</v>
      </c>
      <c r="H9" s="21" t="s">
        <v>1460</v>
      </c>
      <c r="I9" s="21" t="s">
        <v>1633</v>
      </c>
      <c r="J9" s="21" t="s">
        <v>1838</v>
      </c>
      <c r="K9" s="21" t="s">
        <v>1975</v>
      </c>
      <c r="L9" s="21" t="s">
        <v>2050</v>
      </c>
      <c r="M9" s="21" t="s">
        <v>2140</v>
      </c>
    </row>
    <row r="10" spans="2:13" x14ac:dyDescent="0.25">
      <c r="B10" s="17" t="s">
        <v>417</v>
      </c>
      <c r="C10" s="18">
        <v>4455</v>
      </c>
      <c r="D10" s="21" t="s">
        <v>707</v>
      </c>
      <c r="E10" s="21" t="s">
        <v>889</v>
      </c>
      <c r="F10" s="21" t="s">
        <v>1081</v>
      </c>
      <c r="G10" s="21" t="s">
        <v>1285</v>
      </c>
      <c r="H10" s="21" t="s">
        <v>1461</v>
      </c>
      <c r="I10" s="21" t="s">
        <v>1634</v>
      </c>
      <c r="J10" s="21" t="s">
        <v>1839</v>
      </c>
      <c r="K10" s="21" t="s">
        <v>1889</v>
      </c>
      <c r="L10" s="21" t="s">
        <v>2051</v>
      </c>
      <c r="M10" s="21" t="s">
        <v>2141</v>
      </c>
    </row>
    <row r="11" spans="2:13" x14ac:dyDescent="0.25">
      <c r="B11" s="17" t="s">
        <v>418</v>
      </c>
      <c r="C11" s="18">
        <v>438</v>
      </c>
      <c r="D11" s="21" t="s">
        <v>708</v>
      </c>
      <c r="E11" s="21" t="s">
        <v>890</v>
      </c>
      <c r="F11" s="21" t="s">
        <v>1082</v>
      </c>
      <c r="G11" s="21" t="s">
        <v>1286</v>
      </c>
      <c r="H11" s="21" t="s">
        <v>1462</v>
      </c>
      <c r="I11" s="21" t="s">
        <v>1635</v>
      </c>
      <c r="J11" s="21" t="s">
        <v>1463</v>
      </c>
      <c r="K11" s="21" t="s">
        <v>1911</v>
      </c>
      <c r="L11" s="21" t="s">
        <v>791</v>
      </c>
      <c r="M11" s="21" t="s">
        <v>708</v>
      </c>
    </row>
    <row r="12" spans="2:13" x14ac:dyDescent="0.25">
      <c r="B12" s="17" t="s">
        <v>419</v>
      </c>
      <c r="C12" s="18">
        <v>2521</v>
      </c>
      <c r="D12" s="21" t="s">
        <v>709</v>
      </c>
      <c r="E12" s="21" t="s">
        <v>891</v>
      </c>
      <c r="F12" s="21" t="s">
        <v>1083</v>
      </c>
      <c r="G12" s="21" t="s">
        <v>1287</v>
      </c>
      <c r="H12" s="21" t="s">
        <v>1463</v>
      </c>
      <c r="I12" s="21" t="s">
        <v>1636</v>
      </c>
      <c r="J12" s="21" t="s">
        <v>1840</v>
      </c>
      <c r="K12" s="21" t="s">
        <v>1577</v>
      </c>
      <c r="L12" s="21" t="s">
        <v>2052</v>
      </c>
      <c r="M12" s="21" t="s">
        <v>2142</v>
      </c>
    </row>
    <row r="13" spans="2:13" x14ac:dyDescent="0.25">
      <c r="B13" s="17" t="s">
        <v>420</v>
      </c>
      <c r="C13" s="18">
        <v>4750</v>
      </c>
      <c r="D13" s="21" t="s">
        <v>710</v>
      </c>
      <c r="E13" s="21" t="s">
        <v>892</v>
      </c>
      <c r="F13" s="21" t="s">
        <v>1084</v>
      </c>
      <c r="G13" s="21" t="s">
        <v>1288</v>
      </c>
      <c r="H13" s="21" t="s">
        <v>1464</v>
      </c>
      <c r="I13" s="21" t="s">
        <v>1637</v>
      </c>
      <c r="J13" s="21" t="s">
        <v>1841</v>
      </c>
      <c r="K13" s="21" t="s">
        <v>1976</v>
      </c>
      <c r="L13" s="21" t="s">
        <v>1416</v>
      </c>
      <c r="M13" s="21" t="s">
        <v>2143</v>
      </c>
    </row>
    <row r="14" spans="2:13" x14ac:dyDescent="0.25">
      <c r="B14" s="17" t="s">
        <v>421</v>
      </c>
      <c r="C14" s="18">
        <v>944</v>
      </c>
      <c r="D14" s="21" t="s">
        <v>711</v>
      </c>
      <c r="E14" s="21" t="s">
        <v>893</v>
      </c>
      <c r="F14" s="21" t="s">
        <v>1085</v>
      </c>
      <c r="G14" s="21" t="s">
        <v>1289</v>
      </c>
      <c r="H14" s="21" t="s">
        <v>1465</v>
      </c>
      <c r="I14" s="21" t="s">
        <v>1638</v>
      </c>
      <c r="J14" s="21" t="s">
        <v>1842</v>
      </c>
      <c r="K14" s="21" t="s">
        <v>1977</v>
      </c>
      <c r="L14" s="21" t="s">
        <v>2053</v>
      </c>
      <c r="M14" s="21" t="s">
        <v>2144</v>
      </c>
    </row>
    <row r="15" spans="2:13" x14ac:dyDescent="0.25">
      <c r="B15" s="17" t="s">
        <v>422</v>
      </c>
      <c r="C15" s="18">
        <v>3729</v>
      </c>
      <c r="D15" s="21" t="s">
        <v>712</v>
      </c>
      <c r="E15" s="21" t="s">
        <v>894</v>
      </c>
      <c r="F15" s="21" t="s">
        <v>1086</v>
      </c>
      <c r="G15" s="21" t="s">
        <v>1290</v>
      </c>
      <c r="H15" s="21" t="s">
        <v>1466</v>
      </c>
      <c r="I15" s="21" t="s">
        <v>1639</v>
      </c>
      <c r="J15" s="21" t="s">
        <v>1843</v>
      </c>
      <c r="K15" s="21" t="s">
        <v>1942</v>
      </c>
      <c r="L15" s="21" t="s">
        <v>2054</v>
      </c>
      <c r="M15" s="21" t="s">
        <v>958</v>
      </c>
    </row>
    <row r="16" spans="2:13" x14ac:dyDescent="0.25">
      <c r="B16" s="17" t="s">
        <v>423</v>
      </c>
      <c r="C16" s="18">
        <v>2277</v>
      </c>
      <c r="D16" s="21" t="s">
        <v>711</v>
      </c>
      <c r="E16" s="21" t="s">
        <v>895</v>
      </c>
      <c r="F16" s="21" t="s">
        <v>1087</v>
      </c>
      <c r="G16" s="21" t="s">
        <v>1291</v>
      </c>
      <c r="H16" s="21" t="s">
        <v>1467</v>
      </c>
      <c r="I16" s="21" t="s">
        <v>1640</v>
      </c>
      <c r="J16" s="21" t="s">
        <v>1844</v>
      </c>
      <c r="K16" s="21" t="s">
        <v>1978</v>
      </c>
      <c r="L16" s="21" t="s">
        <v>712</v>
      </c>
      <c r="M16" s="21" t="s">
        <v>872</v>
      </c>
    </row>
    <row r="17" spans="2:13" x14ac:dyDescent="0.25">
      <c r="B17" s="17" t="s">
        <v>424</v>
      </c>
      <c r="C17" s="18">
        <v>4762</v>
      </c>
      <c r="D17" s="21" t="s">
        <v>713</v>
      </c>
      <c r="E17" s="21" t="s">
        <v>896</v>
      </c>
      <c r="F17" s="21" t="s">
        <v>1088</v>
      </c>
      <c r="G17" s="21" t="s">
        <v>1292</v>
      </c>
      <c r="H17" s="21" t="s">
        <v>1468</v>
      </c>
      <c r="I17" s="21" t="s">
        <v>1641</v>
      </c>
      <c r="J17" s="21" t="s">
        <v>1845</v>
      </c>
      <c r="K17" s="21" t="s">
        <v>1979</v>
      </c>
      <c r="L17" s="21" t="s">
        <v>2055</v>
      </c>
      <c r="M17" s="21" t="s">
        <v>2145</v>
      </c>
    </row>
    <row r="18" spans="2:13" x14ac:dyDescent="0.25">
      <c r="B18" s="17" t="s">
        <v>425</v>
      </c>
      <c r="C18" s="18">
        <v>5868</v>
      </c>
      <c r="D18" s="21" t="s">
        <v>714</v>
      </c>
      <c r="E18" s="21" t="s">
        <v>897</v>
      </c>
      <c r="F18" s="21" t="s">
        <v>1089</v>
      </c>
      <c r="G18" s="21" t="s">
        <v>1293</v>
      </c>
      <c r="H18" s="21" t="s">
        <v>1469</v>
      </c>
      <c r="I18" s="21" t="s">
        <v>1642</v>
      </c>
      <c r="J18" s="21" t="s">
        <v>1433</v>
      </c>
      <c r="K18" s="21" t="s">
        <v>1480</v>
      </c>
      <c r="L18" s="21" t="s">
        <v>2056</v>
      </c>
      <c r="M18" s="21" t="s">
        <v>1417</v>
      </c>
    </row>
    <row r="19" spans="2:13" x14ac:dyDescent="0.25">
      <c r="B19" s="17" t="s">
        <v>426</v>
      </c>
      <c r="C19" s="18">
        <v>2449</v>
      </c>
      <c r="D19" s="21" t="s">
        <v>715</v>
      </c>
      <c r="E19" s="21" t="s">
        <v>898</v>
      </c>
      <c r="F19" s="21" t="s">
        <v>1090</v>
      </c>
      <c r="G19" s="21" t="s">
        <v>1294</v>
      </c>
      <c r="H19" s="21" t="s">
        <v>1470</v>
      </c>
      <c r="I19" s="21" t="s">
        <v>1643</v>
      </c>
      <c r="J19" s="21" t="s">
        <v>1846</v>
      </c>
      <c r="K19" s="21" t="s">
        <v>1850</v>
      </c>
      <c r="L19" s="21" t="s">
        <v>1418</v>
      </c>
      <c r="M19" s="21" t="s">
        <v>2146</v>
      </c>
    </row>
    <row r="20" spans="2:13" x14ac:dyDescent="0.25">
      <c r="B20" s="25" t="s">
        <v>427</v>
      </c>
      <c r="C20" s="26">
        <v>83295</v>
      </c>
      <c r="D20" s="30" t="s">
        <v>716</v>
      </c>
      <c r="E20" s="30" t="s">
        <v>889</v>
      </c>
      <c r="F20" s="30" t="s">
        <v>1091</v>
      </c>
      <c r="G20" s="30" t="s">
        <v>1295</v>
      </c>
      <c r="H20" s="30" t="s">
        <v>1471</v>
      </c>
      <c r="I20" s="30" t="s">
        <v>1644</v>
      </c>
      <c r="J20" s="30" t="s">
        <v>1847</v>
      </c>
      <c r="K20" s="30" t="s">
        <v>1882</v>
      </c>
      <c r="L20" s="30" t="s">
        <v>2057</v>
      </c>
      <c r="M20" s="30" t="s">
        <v>2147</v>
      </c>
    </row>
    <row r="21" spans="2:13" x14ac:dyDescent="0.25">
      <c r="B21" s="17" t="s">
        <v>428</v>
      </c>
      <c r="C21" s="18">
        <v>12114</v>
      </c>
      <c r="D21" s="21" t="s">
        <v>715</v>
      </c>
      <c r="E21" s="21" t="s">
        <v>899</v>
      </c>
      <c r="F21" s="21" t="s">
        <v>1092</v>
      </c>
      <c r="G21" s="21" t="s">
        <v>1296</v>
      </c>
      <c r="H21" s="21" t="s">
        <v>1472</v>
      </c>
      <c r="I21" s="21" t="s">
        <v>1645</v>
      </c>
      <c r="J21" s="21" t="s">
        <v>1848</v>
      </c>
      <c r="K21" s="21" t="s">
        <v>1980</v>
      </c>
      <c r="L21" s="21" t="s">
        <v>2058</v>
      </c>
      <c r="M21" s="21" t="s">
        <v>2148</v>
      </c>
    </row>
    <row r="22" spans="2:13" x14ac:dyDescent="0.25">
      <c r="B22" s="17" t="s">
        <v>429</v>
      </c>
      <c r="C22" s="18">
        <v>927</v>
      </c>
      <c r="D22" s="21" t="s">
        <v>717</v>
      </c>
      <c r="E22" s="21" t="s">
        <v>900</v>
      </c>
      <c r="F22" s="21" t="s">
        <v>1093</v>
      </c>
      <c r="G22" s="21" t="s">
        <v>868</v>
      </c>
      <c r="H22" s="21" t="s">
        <v>1473</v>
      </c>
      <c r="I22" s="21" t="s">
        <v>1646</v>
      </c>
      <c r="J22" s="21" t="s">
        <v>1514</v>
      </c>
      <c r="K22" s="21" t="s">
        <v>1921</v>
      </c>
      <c r="L22" s="21" t="s">
        <v>2059</v>
      </c>
      <c r="M22" s="21" t="s">
        <v>2149</v>
      </c>
    </row>
    <row r="23" spans="2:13" x14ac:dyDescent="0.25">
      <c r="B23" s="17" t="s">
        <v>430</v>
      </c>
      <c r="C23" s="18">
        <v>1655</v>
      </c>
      <c r="D23" s="21" t="s">
        <v>718</v>
      </c>
      <c r="E23" s="21" t="s">
        <v>901</v>
      </c>
      <c r="F23" s="21" t="s">
        <v>1094</v>
      </c>
      <c r="G23" s="21" t="s">
        <v>832</v>
      </c>
      <c r="H23" s="21" t="s">
        <v>1474</v>
      </c>
      <c r="I23" s="21" t="s">
        <v>1250</v>
      </c>
      <c r="J23" s="21" t="s">
        <v>1849</v>
      </c>
      <c r="K23" s="21" t="s">
        <v>1862</v>
      </c>
      <c r="L23" s="21" t="s">
        <v>1405</v>
      </c>
      <c r="M23" s="21" t="s">
        <v>2150</v>
      </c>
    </row>
    <row r="24" spans="2:13" x14ac:dyDescent="0.25">
      <c r="B24" s="17" t="s">
        <v>431</v>
      </c>
      <c r="C24" s="18">
        <v>1665</v>
      </c>
      <c r="D24" s="21" t="s">
        <v>719</v>
      </c>
      <c r="E24" s="21" t="s">
        <v>820</v>
      </c>
      <c r="F24" s="21" t="s">
        <v>1095</v>
      </c>
      <c r="G24" s="21" t="s">
        <v>1297</v>
      </c>
      <c r="H24" s="21" t="s">
        <v>1475</v>
      </c>
      <c r="I24" s="21" t="s">
        <v>1647</v>
      </c>
      <c r="J24" s="21" t="s">
        <v>1343</v>
      </c>
      <c r="K24" s="21" t="s">
        <v>1574</v>
      </c>
      <c r="L24" s="21" t="s">
        <v>2060</v>
      </c>
      <c r="M24" s="21" t="s">
        <v>2151</v>
      </c>
    </row>
    <row r="25" spans="2:13" x14ac:dyDescent="0.25">
      <c r="B25" s="17" t="s">
        <v>432</v>
      </c>
      <c r="C25" s="18">
        <v>2770</v>
      </c>
      <c r="D25" s="21" t="s">
        <v>720</v>
      </c>
      <c r="E25" s="21" t="s">
        <v>902</v>
      </c>
      <c r="F25" s="21" t="s">
        <v>1096</v>
      </c>
      <c r="G25" s="21" t="s">
        <v>830</v>
      </c>
      <c r="H25" s="21" t="s">
        <v>1459</v>
      </c>
      <c r="I25" s="21" t="s">
        <v>1648</v>
      </c>
      <c r="J25" s="21" t="s">
        <v>1850</v>
      </c>
      <c r="K25" s="21" t="s">
        <v>1981</v>
      </c>
      <c r="L25" s="21" t="s">
        <v>2061</v>
      </c>
      <c r="M25" s="21" t="s">
        <v>2152</v>
      </c>
    </row>
    <row r="26" spans="2:13" x14ac:dyDescent="0.25">
      <c r="B26" s="17" t="s">
        <v>433</v>
      </c>
      <c r="C26" s="18">
        <v>2050</v>
      </c>
      <c r="D26" s="21" t="s">
        <v>721</v>
      </c>
      <c r="E26" s="21" t="s">
        <v>903</v>
      </c>
      <c r="F26" s="21" t="s">
        <v>1097</v>
      </c>
      <c r="G26" s="21" t="s">
        <v>1298</v>
      </c>
      <c r="H26" s="21" t="s">
        <v>1476</v>
      </c>
      <c r="I26" s="21" t="s">
        <v>1649</v>
      </c>
      <c r="J26" s="21" t="s">
        <v>1472</v>
      </c>
      <c r="K26" s="21" t="s">
        <v>1923</v>
      </c>
      <c r="L26" s="21" t="s">
        <v>2062</v>
      </c>
      <c r="M26" s="21" t="s">
        <v>2153</v>
      </c>
    </row>
    <row r="27" spans="2:13" x14ac:dyDescent="0.25">
      <c r="B27" s="17" t="s">
        <v>434</v>
      </c>
      <c r="C27" s="18">
        <v>3212</v>
      </c>
      <c r="D27" s="21" t="s">
        <v>722</v>
      </c>
      <c r="E27" s="21" t="s">
        <v>904</v>
      </c>
      <c r="F27" s="21" t="s">
        <v>1098</v>
      </c>
      <c r="G27" s="21" t="s">
        <v>1299</v>
      </c>
      <c r="H27" s="21" t="s">
        <v>1477</v>
      </c>
      <c r="I27" s="21" t="s">
        <v>1650</v>
      </c>
      <c r="J27" s="21" t="s">
        <v>1851</v>
      </c>
      <c r="K27" s="21" t="s">
        <v>1892</v>
      </c>
      <c r="L27" s="21" t="s">
        <v>1373</v>
      </c>
      <c r="M27" s="21" t="s">
        <v>1447</v>
      </c>
    </row>
    <row r="28" spans="2:13" x14ac:dyDescent="0.25">
      <c r="B28" s="17" t="s">
        <v>435</v>
      </c>
      <c r="C28" s="18">
        <v>619</v>
      </c>
      <c r="D28" s="21" t="s">
        <v>723</v>
      </c>
      <c r="E28" s="21" t="s">
        <v>905</v>
      </c>
      <c r="F28" s="21" t="s">
        <v>1099</v>
      </c>
      <c r="G28" s="21" t="s">
        <v>768</v>
      </c>
      <c r="H28" s="21" t="s">
        <v>1478</v>
      </c>
      <c r="I28" s="21" t="s">
        <v>1651</v>
      </c>
      <c r="J28" s="21" t="s">
        <v>1852</v>
      </c>
      <c r="K28" s="21" t="s">
        <v>1982</v>
      </c>
      <c r="L28" s="21" t="s">
        <v>2063</v>
      </c>
      <c r="M28" s="21" t="s">
        <v>2154</v>
      </c>
    </row>
    <row r="29" spans="2:13" x14ac:dyDescent="0.25">
      <c r="B29" s="17" t="s">
        <v>436</v>
      </c>
      <c r="C29" s="18">
        <v>3167</v>
      </c>
      <c r="D29" s="21" t="s">
        <v>724</v>
      </c>
      <c r="E29" s="21" t="s">
        <v>906</v>
      </c>
      <c r="F29" s="21" t="s">
        <v>1100</v>
      </c>
      <c r="G29" s="21" t="s">
        <v>1300</v>
      </c>
      <c r="H29" s="21" t="s">
        <v>1479</v>
      </c>
      <c r="I29" s="21" t="s">
        <v>1652</v>
      </c>
      <c r="J29" s="21" t="s">
        <v>1853</v>
      </c>
      <c r="K29" s="21" t="s">
        <v>1983</v>
      </c>
      <c r="L29" s="21" t="s">
        <v>2064</v>
      </c>
      <c r="M29" s="21" t="s">
        <v>2155</v>
      </c>
    </row>
    <row r="30" spans="2:13" x14ac:dyDescent="0.25">
      <c r="B30" s="17" t="s">
        <v>437</v>
      </c>
      <c r="C30" s="18">
        <v>1078</v>
      </c>
      <c r="D30" s="21" t="s">
        <v>725</v>
      </c>
      <c r="E30" s="21" t="s">
        <v>907</v>
      </c>
      <c r="F30" s="21" t="s">
        <v>1101</v>
      </c>
      <c r="G30" s="21" t="s">
        <v>817</v>
      </c>
      <c r="H30" s="21" t="s">
        <v>1480</v>
      </c>
      <c r="I30" s="21" t="s">
        <v>1653</v>
      </c>
      <c r="J30" s="21" t="s">
        <v>1854</v>
      </c>
      <c r="K30" s="21" t="s">
        <v>1855</v>
      </c>
      <c r="L30" s="21" t="s">
        <v>2065</v>
      </c>
      <c r="M30" s="21" t="s">
        <v>2156</v>
      </c>
    </row>
    <row r="31" spans="2:13" x14ac:dyDescent="0.25">
      <c r="B31" s="17" t="s">
        <v>438</v>
      </c>
      <c r="C31" s="18">
        <v>1059</v>
      </c>
      <c r="D31" s="21" t="s">
        <v>707</v>
      </c>
      <c r="E31" s="21" t="s">
        <v>908</v>
      </c>
      <c r="F31" s="21" t="s">
        <v>1102</v>
      </c>
      <c r="G31" s="21" t="s">
        <v>1301</v>
      </c>
      <c r="H31" s="21" t="s">
        <v>1481</v>
      </c>
      <c r="I31" s="21" t="s">
        <v>1654</v>
      </c>
      <c r="J31" s="21" t="s">
        <v>1855</v>
      </c>
      <c r="K31" s="21" t="s">
        <v>1843</v>
      </c>
      <c r="L31" s="21" t="s">
        <v>2058</v>
      </c>
      <c r="M31" s="21" t="s">
        <v>747</v>
      </c>
    </row>
    <row r="32" spans="2:13" x14ac:dyDescent="0.25">
      <c r="B32" s="17" t="s">
        <v>439</v>
      </c>
      <c r="C32" s="18">
        <v>1130</v>
      </c>
      <c r="D32" s="21" t="s">
        <v>726</v>
      </c>
      <c r="E32" s="21" t="s">
        <v>909</v>
      </c>
      <c r="F32" s="21" t="s">
        <v>1103</v>
      </c>
      <c r="G32" s="21" t="s">
        <v>1302</v>
      </c>
      <c r="H32" s="21" t="s">
        <v>1482</v>
      </c>
      <c r="I32" s="21" t="s">
        <v>1655</v>
      </c>
      <c r="J32" s="21" t="s">
        <v>1856</v>
      </c>
      <c r="K32" s="21" t="s">
        <v>1613</v>
      </c>
      <c r="L32" s="21" t="s">
        <v>1285</v>
      </c>
      <c r="M32" s="21" t="s">
        <v>830</v>
      </c>
    </row>
    <row r="33" spans="2:13" x14ac:dyDescent="0.25">
      <c r="B33" s="17" t="s">
        <v>440</v>
      </c>
      <c r="C33" s="18">
        <v>3267</v>
      </c>
      <c r="D33" s="21" t="s">
        <v>727</v>
      </c>
      <c r="E33" s="21" t="s">
        <v>910</v>
      </c>
      <c r="F33" s="21" t="s">
        <v>1104</v>
      </c>
      <c r="G33" s="21" t="s">
        <v>1303</v>
      </c>
      <c r="H33" s="21" t="s">
        <v>1483</v>
      </c>
      <c r="I33" s="21" t="s">
        <v>1656</v>
      </c>
      <c r="J33" s="21" t="s">
        <v>1857</v>
      </c>
      <c r="K33" s="21" t="s">
        <v>1984</v>
      </c>
      <c r="L33" s="21" t="s">
        <v>2066</v>
      </c>
      <c r="M33" s="21" t="s">
        <v>2157</v>
      </c>
    </row>
    <row r="34" spans="2:13" x14ac:dyDescent="0.25">
      <c r="B34" s="17" t="s">
        <v>441</v>
      </c>
      <c r="C34" s="18">
        <v>4810</v>
      </c>
      <c r="D34" s="21" t="s">
        <v>728</v>
      </c>
      <c r="E34" s="21" t="s">
        <v>911</v>
      </c>
      <c r="F34" s="21" t="s">
        <v>1105</v>
      </c>
      <c r="G34" s="21" t="s">
        <v>1304</v>
      </c>
      <c r="H34" s="21" t="s">
        <v>1484</v>
      </c>
      <c r="I34" s="21" t="s">
        <v>1657</v>
      </c>
      <c r="J34" s="21" t="s">
        <v>1308</v>
      </c>
      <c r="K34" s="21" t="s">
        <v>1985</v>
      </c>
      <c r="L34" s="21" t="s">
        <v>2067</v>
      </c>
      <c r="M34" s="21" t="s">
        <v>1501</v>
      </c>
    </row>
    <row r="35" spans="2:13" x14ac:dyDescent="0.25">
      <c r="B35" s="17" t="s">
        <v>442</v>
      </c>
      <c r="C35" s="18">
        <v>2503</v>
      </c>
      <c r="D35" s="21" t="s">
        <v>729</v>
      </c>
      <c r="E35" s="21" t="s">
        <v>912</v>
      </c>
      <c r="F35" s="21" t="s">
        <v>1106</v>
      </c>
      <c r="G35" s="21" t="s">
        <v>827</v>
      </c>
      <c r="H35" s="21" t="s">
        <v>1485</v>
      </c>
      <c r="I35" s="21" t="s">
        <v>1658</v>
      </c>
      <c r="J35" s="21" t="s">
        <v>1858</v>
      </c>
      <c r="K35" s="21" t="s">
        <v>1986</v>
      </c>
      <c r="L35" s="21" t="s">
        <v>888</v>
      </c>
      <c r="M35" s="21" t="s">
        <v>2124</v>
      </c>
    </row>
    <row r="36" spans="2:13" x14ac:dyDescent="0.25">
      <c r="B36" s="17" t="s">
        <v>443</v>
      </c>
      <c r="C36" s="18">
        <v>2363</v>
      </c>
      <c r="D36" s="21" t="s">
        <v>730</v>
      </c>
      <c r="E36" s="21" t="s">
        <v>733</v>
      </c>
      <c r="F36" s="21" t="s">
        <v>1107</v>
      </c>
      <c r="G36" s="21" t="s">
        <v>1305</v>
      </c>
      <c r="H36" s="21" t="s">
        <v>1486</v>
      </c>
      <c r="I36" s="21" t="s">
        <v>1659</v>
      </c>
      <c r="J36" s="21" t="s">
        <v>1859</v>
      </c>
      <c r="K36" s="21" t="s">
        <v>1392</v>
      </c>
      <c r="L36" s="21" t="s">
        <v>1306</v>
      </c>
      <c r="M36" s="21" t="s">
        <v>2158</v>
      </c>
    </row>
    <row r="37" spans="2:13" x14ac:dyDescent="0.25">
      <c r="B37" s="17" t="s">
        <v>444</v>
      </c>
      <c r="C37" s="18">
        <v>4849</v>
      </c>
      <c r="D37" s="21" t="s">
        <v>731</v>
      </c>
      <c r="E37" s="21" t="s">
        <v>913</v>
      </c>
      <c r="F37" s="21" t="s">
        <v>1108</v>
      </c>
      <c r="G37" s="21" t="s">
        <v>1306</v>
      </c>
      <c r="H37" s="21" t="s">
        <v>1487</v>
      </c>
      <c r="I37" s="21" t="s">
        <v>1660</v>
      </c>
      <c r="J37" s="21" t="s">
        <v>1363</v>
      </c>
      <c r="K37" s="21" t="s">
        <v>1987</v>
      </c>
      <c r="L37" s="21" t="s">
        <v>2068</v>
      </c>
      <c r="M37" s="21" t="s">
        <v>2159</v>
      </c>
    </row>
    <row r="38" spans="2:13" x14ac:dyDescent="0.25">
      <c r="B38" s="17" t="s">
        <v>445</v>
      </c>
      <c r="C38" s="18">
        <v>1172</v>
      </c>
      <c r="D38" s="21" t="s">
        <v>732</v>
      </c>
      <c r="E38" s="21" t="s">
        <v>914</v>
      </c>
      <c r="F38" s="21" t="s">
        <v>1109</v>
      </c>
      <c r="G38" s="21" t="s">
        <v>1307</v>
      </c>
      <c r="H38" s="21" t="s">
        <v>1488</v>
      </c>
      <c r="I38" s="21" t="s">
        <v>1661</v>
      </c>
      <c r="J38" s="21" t="s">
        <v>1860</v>
      </c>
      <c r="K38" s="21" t="s">
        <v>1988</v>
      </c>
      <c r="L38" s="21" t="s">
        <v>706</v>
      </c>
      <c r="M38" s="21" t="s">
        <v>2160</v>
      </c>
    </row>
    <row r="39" spans="2:13" x14ac:dyDescent="0.25">
      <c r="B39" s="17" t="s">
        <v>446</v>
      </c>
      <c r="C39" s="18">
        <v>6247</v>
      </c>
      <c r="D39" s="21" t="s">
        <v>733</v>
      </c>
      <c r="E39" s="21" t="s">
        <v>915</v>
      </c>
      <c r="F39" s="21" t="s">
        <v>1110</v>
      </c>
      <c r="G39" s="21" t="s">
        <v>1308</v>
      </c>
      <c r="H39" s="21" t="s">
        <v>1489</v>
      </c>
      <c r="I39" s="21" t="s">
        <v>1662</v>
      </c>
      <c r="J39" s="21" t="s">
        <v>1840</v>
      </c>
      <c r="K39" s="21" t="s">
        <v>1908</v>
      </c>
      <c r="L39" s="21" t="s">
        <v>1964</v>
      </c>
      <c r="M39" s="21" t="s">
        <v>1916</v>
      </c>
    </row>
    <row r="40" spans="2:13" x14ac:dyDescent="0.25">
      <c r="B40" s="17" t="s">
        <v>447</v>
      </c>
      <c r="C40" s="18">
        <v>1282</v>
      </c>
      <c r="D40" s="21" t="s">
        <v>734</v>
      </c>
      <c r="E40" s="21" t="s">
        <v>916</v>
      </c>
      <c r="F40" s="21" t="s">
        <v>1111</v>
      </c>
      <c r="G40" s="21" t="s">
        <v>1309</v>
      </c>
      <c r="H40" s="21" t="s">
        <v>81</v>
      </c>
      <c r="I40" s="21" t="s">
        <v>1663</v>
      </c>
      <c r="J40" s="21" t="s">
        <v>1857</v>
      </c>
      <c r="K40" s="21" t="s">
        <v>1868</v>
      </c>
      <c r="L40" s="21" t="s">
        <v>2069</v>
      </c>
      <c r="M40" s="21" t="s">
        <v>1309</v>
      </c>
    </row>
    <row r="41" spans="2:13" x14ac:dyDescent="0.25">
      <c r="B41" s="17" t="s">
        <v>448</v>
      </c>
      <c r="C41" s="18">
        <v>1758</v>
      </c>
      <c r="D41" s="21" t="s">
        <v>735</v>
      </c>
      <c r="E41" s="21" t="s">
        <v>917</v>
      </c>
      <c r="F41" s="21" t="s">
        <v>1112</v>
      </c>
      <c r="G41" s="21" t="s">
        <v>1310</v>
      </c>
      <c r="H41" s="21" t="s">
        <v>1490</v>
      </c>
      <c r="I41" s="21" t="s">
        <v>1664</v>
      </c>
      <c r="J41" s="21" t="s">
        <v>1861</v>
      </c>
      <c r="K41" s="21" t="s">
        <v>1989</v>
      </c>
      <c r="L41" s="21" t="s">
        <v>1349</v>
      </c>
      <c r="M41" s="21" t="s">
        <v>1332</v>
      </c>
    </row>
    <row r="42" spans="2:13" x14ac:dyDescent="0.25">
      <c r="B42" s="17" t="s">
        <v>449</v>
      </c>
      <c r="C42" s="18">
        <v>4115</v>
      </c>
      <c r="D42" s="21" t="s">
        <v>736</v>
      </c>
      <c r="E42" s="21" t="s">
        <v>918</v>
      </c>
      <c r="F42" s="21" t="s">
        <v>1103</v>
      </c>
      <c r="G42" s="21" t="s">
        <v>1311</v>
      </c>
      <c r="H42" s="21" t="s">
        <v>1458</v>
      </c>
      <c r="I42" s="21" t="s">
        <v>1665</v>
      </c>
      <c r="J42" s="21" t="s">
        <v>1841</v>
      </c>
      <c r="K42" s="21" t="s">
        <v>1954</v>
      </c>
      <c r="L42" s="21" t="s">
        <v>2070</v>
      </c>
      <c r="M42" s="21" t="s">
        <v>2148</v>
      </c>
    </row>
    <row r="43" spans="2:13" x14ac:dyDescent="0.25">
      <c r="B43" s="17" t="s">
        <v>450</v>
      </c>
      <c r="C43" s="18">
        <v>12302</v>
      </c>
      <c r="D43" s="21" t="s">
        <v>737</v>
      </c>
      <c r="E43" s="21" t="s">
        <v>919</v>
      </c>
      <c r="F43" s="21" t="s">
        <v>1113</v>
      </c>
      <c r="G43" s="21" t="s">
        <v>1312</v>
      </c>
      <c r="H43" s="21" t="s">
        <v>1491</v>
      </c>
      <c r="I43" s="21" t="s">
        <v>1666</v>
      </c>
      <c r="J43" s="21" t="s">
        <v>1437</v>
      </c>
      <c r="K43" s="21" t="s">
        <v>1972</v>
      </c>
      <c r="L43" s="21" t="s">
        <v>2071</v>
      </c>
      <c r="M43" s="21" t="s">
        <v>2161</v>
      </c>
    </row>
    <row r="44" spans="2:13" x14ac:dyDescent="0.25">
      <c r="B44" s="17" t="s">
        <v>451</v>
      </c>
      <c r="C44" s="18">
        <v>947</v>
      </c>
      <c r="D44" s="21" t="s">
        <v>738</v>
      </c>
      <c r="E44" s="21" t="s">
        <v>920</v>
      </c>
      <c r="F44" s="21" t="s">
        <v>1114</v>
      </c>
      <c r="G44" s="21" t="s">
        <v>1313</v>
      </c>
      <c r="H44" s="21" t="s">
        <v>1492</v>
      </c>
      <c r="I44" s="21" t="s">
        <v>1667</v>
      </c>
      <c r="J44" s="21" t="s">
        <v>1862</v>
      </c>
      <c r="K44" s="21" t="s">
        <v>1861</v>
      </c>
      <c r="L44" s="21" t="s">
        <v>2072</v>
      </c>
      <c r="M44" s="21" t="s">
        <v>703</v>
      </c>
    </row>
    <row r="45" spans="2:13" x14ac:dyDescent="0.25">
      <c r="B45" s="17" t="s">
        <v>452</v>
      </c>
      <c r="C45" s="18">
        <v>2701</v>
      </c>
      <c r="D45" s="21" t="s">
        <v>739</v>
      </c>
      <c r="E45" s="21" t="s">
        <v>921</v>
      </c>
      <c r="F45" s="21" t="s">
        <v>1115</v>
      </c>
      <c r="G45" s="21" t="s">
        <v>1314</v>
      </c>
      <c r="H45" s="21" t="s">
        <v>1493</v>
      </c>
      <c r="I45" s="21" t="s">
        <v>1668</v>
      </c>
      <c r="J45" s="21" t="s">
        <v>1853</v>
      </c>
      <c r="K45" s="21" t="s">
        <v>1837</v>
      </c>
      <c r="L45" s="21" t="s">
        <v>2051</v>
      </c>
      <c r="M45" s="21" t="s">
        <v>810</v>
      </c>
    </row>
    <row r="46" spans="2:13" x14ac:dyDescent="0.25">
      <c r="B46" s="17" t="s">
        <v>453</v>
      </c>
      <c r="C46" s="18">
        <v>3533</v>
      </c>
      <c r="D46" s="21" t="s">
        <v>740</v>
      </c>
      <c r="E46" s="21" t="s">
        <v>868</v>
      </c>
      <c r="F46" s="21" t="s">
        <v>1116</v>
      </c>
      <c r="G46" s="21" t="s">
        <v>1315</v>
      </c>
      <c r="H46" s="21" t="s">
        <v>1494</v>
      </c>
      <c r="I46" s="21" t="s">
        <v>1669</v>
      </c>
      <c r="J46" s="21" t="s">
        <v>1863</v>
      </c>
      <c r="K46" s="21" t="s">
        <v>1853</v>
      </c>
      <c r="L46" s="21" t="s">
        <v>881</v>
      </c>
      <c r="M46" s="21" t="s">
        <v>2162</v>
      </c>
    </row>
    <row r="47" spans="2:13" x14ac:dyDescent="0.25">
      <c r="B47" s="25" t="s">
        <v>454</v>
      </c>
      <c r="C47" s="26">
        <v>45179</v>
      </c>
      <c r="D47" s="30" t="s">
        <v>741</v>
      </c>
      <c r="E47" s="30" t="s">
        <v>922</v>
      </c>
      <c r="F47" s="30" t="s">
        <v>1098</v>
      </c>
      <c r="G47" s="30" t="s">
        <v>1316</v>
      </c>
      <c r="H47" s="30" t="s">
        <v>1495</v>
      </c>
      <c r="I47" s="30" t="s">
        <v>1670</v>
      </c>
      <c r="J47" s="30" t="s">
        <v>1864</v>
      </c>
      <c r="K47" s="30" t="s">
        <v>1990</v>
      </c>
      <c r="L47" s="30" t="s">
        <v>2073</v>
      </c>
      <c r="M47" s="30" t="s">
        <v>1287</v>
      </c>
    </row>
    <row r="48" spans="2:13" x14ac:dyDescent="0.25">
      <c r="B48" s="17" t="s">
        <v>455</v>
      </c>
      <c r="C48" s="18">
        <v>1053</v>
      </c>
      <c r="D48" s="21" t="s">
        <v>742</v>
      </c>
      <c r="E48" s="21" t="s">
        <v>923</v>
      </c>
      <c r="F48" s="21" t="s">
        <v>1117</v>
      </c>
      <c r="G48" s="21" t="s">
        <v>923</v>
      </c>
      <c r="H48" s="21" t="s">
        <v>852</v>
      </c>
      <c r="I48" s="21" t="s">
        <v>1250</v>
      </c>
      <c r="J48" s="21" t="s">
        <v>1865</v>
      </c>
      <c r="K48" s="21" t="s">
        <v>1991</v>
      </c>
      <c r="L48" s="21" t="s">
        <v>2074</v>
      </c>
      <c r="M48" s="21" t="s">
        <v>2163</v>
      </c>
    </row>
    <row r="49" spans="2:13" x14ac:dyDescent="0.25">
      <c r="B49" s="17" t="s">
        <v>456</v>
      </c>
      <c r="C49" s="18">
        <v>2810</v>
      </c>
      <c r="D49" s="21" t="s">
        <v>743</v>
      </c>
      <c r="E49" s="21" t="s">
        <v>924</v>
      </c>
      <c r="F49" s="21" t="s">
        <v>1118</v>
      </c>
      <c r="G49" s="21" t="s">
        <v>1317</v>
      </c>
      <c r="H49" s="21" t="s">
        <v>1496</v>
      </c>
      <c r="I49" s="21" t="s">
        <v>1671</v>
      </c>
      <c r="J49" s="21" t="s">
        <v>1582</v>
      </c>
      <c r="K49" s="21" t="s">
        <v>1437</v>
      </c>
      <c r="L49" s="21" t="s">
        <v>2075</v>
      </c>
      <c r="M49" s="21" t="s">
        <v>2164</v>
      </c>
    </row>
    <row r="50" spans="2:13" x14ac:dyDescent="0.25">
      <c r="B50" s="17" t="s">
        <v>457</v>
      </c>
      <c r="C50" s="18">
        <v>5164</v>
      </c>
      <c r="D50" s="21" t="s">
        <v>744</v>
      </c>
      <c r="E50" s="21" t="s">
        <v>925</v>
      </c>
      <c r="F50" s="21" t="s">
        <v>1119</v>
      </c>
      <c r="G50" s="21" t="s">
        <v>1318</v>
      </c>
      <c r="H50" s="21" t="s">
        <v>1497</v>
      </c>
      <c r="I50" s="21" t="s">
        <v>1672</v>
      </c>
      <c r="J50" s="21" t="s">
        <v>1866</v>
      </c>
      <c r="K50" s="21" t="s">
        <v>1881</v>
      </c>
      <c r="L50" s="21" t="s">
        <v>1510</v>
      </c>
      <c r="M50" s="21" t="s">
        <v>2100</v>
      </c>
    </row>
    <row r="51" spans="2:13" x14ac:dyDescent="0.25">
      <c r="B51" s="17" t="s">
        <v>458</v>
      </c>
      <c r="C51" s="18">
        <v>624</v>
      </c>
      <c r="D51" s="21" t="s">
        <v>745</v>
      </c>
      <c r="E51" s="21" t="s">
        <v>926</v>
      </c>
      <c r="F51" s="21" t="s">
        <v>1120</v>
      </c>
      <c r="G51" s="21" t="s">
        <v>1319</v>
      </c>
      <c r="H51" s="21" t="s">
        <v>1498</v>
      </c>
      <c r="I51" s="21" t="s">
        <v>1673</v>
      </c>
      <c r="J51" s="21" t="s">
        <v>1867</v>
      </c>
      <c r="K51" s="21" t="s">
        <v>1851</v>
      </c>
      <c r="L51" s="21" t="s">
        <v>819</v>
      </c>
      <c r="M51" s="21" t="s">
        <v>1405</v>
      </c>
    </row>
    <row r="52" spans="2:13" x14ac:dyDescent="0.25">
      <c r="B52" s="17" t="s">
        <v>459</v>
      </c>
      <c r="C52" s="18">
        <v>2240</v>
      </c>
      <c r="D52" s="21" t="s">
        <v>741</v>
      </c>
      <c r="E52" s="21" t="s">
        <v>927</v>
      </c>
      <c r="F52" s="21" t="s">
        <v>1121</v>
      </c>
      <c r="G52" s="21" t="s">
        <v>1320</v>
      </c>
      <c r="H52" s="21" t="s">
        <v>1499</v>
      </c>
      <c r="I52" s="21" t="s">
        <v>1674</v>
      </c>
      <c r="J52" s="21" t="s">
        <v>1393</v>
      </c>
      <c r="K52" s="21" t="s">
        <v>1864</v>
      </c>
      <c r="L52" s="21" t="s">
        <v>2076</v>
      </c>
      <c r="M52" s="21" t="s">
        <v>2165</v>
      </c>
    </row>
    <row r="53" spans="2:13" x14ac:dyDescent="0.25">
      <c r="B53" s="17" t="s">
        <v>460</v>
      </c>
      <c r="C53" s="18">
        <v>579</v>
      </c>
      <c r="D53" s="21" t="s">
        <v>746</v>
      </c>
      <c r="E53" s="21" t="s">
        <v>928</v>
      </c>
      <c r="F53" s="21" t="s">
        <v>1122</v>
      </c>
      <c r="G53" s="21" t="s">
        <v>808</v>
      </c>
      <c r="H53" s="21" t="s">
        <v>1500</v>
      </c>
      <c r="I53" s="21" t="s">
        <v>1675</v>
      </c>
      <c r="J53" s="21" t="s">
        <v>1868</v>
      </c>
      <c r="K53" s="21" t="s">
        <v>1589</v>
      </c>
      <c r="L53" s="21" t="s">
        <v>1409</v>
      </c>
      <c r="M53" s="21" t="s">
        <v>2166</v>
      </c>
    </row>
    <row r="54" spans="2:13" x14ac:dyDescent="0.25">
      <c r="B54" s="17" t="s">
        <v>461</v>
      </c>
      <c r="C54" s="18">
        <v>944</v>
      </c>
      <c r="D54" s="21" t="s">
        <v>747</v>
      </c>
      <c r="E54" s="21" t="s">
        <v>929</v>
      </c>
      <c r="F54" s="21" t="s">
        <v>1123</v>
      </c>
      <c r="G54" s="21" t="s">
        <v>1289</v>
      </c>
      <c r="H54" s="21" t="s">
        <v>71</v>
      </c>
      <c r="I54" s="21" t="s">
        <v>1676</v>
      </c>
      <c r="J54" s="21" t="s">
        <v>1869</v>
      </c>
      <c r="K54" s="21" t="s">
        <v>1432</v>
      </c>
      <c r="L54" s="21" t="s">
        <v>2077</v>
      </c>
      <c r="M54" s="21" t="s">
        <v>2167</v>
      </c>
    </row>
    <row r="55" spans="2:13" x14ac:dyDescent="0.25">
      <c r="B55" s="17" t="s">
        <v>462</v>
      </c>
      <c r="C55" s="18">
        <v>1402</v>
      </c>
      <c r="D55" s="21" t="s">
        <v>748</v>
      </c>
      <c r="E55" s="21" t="s">
        <v>930</v>
      </c>
      <c r="F55" s="21" t="s">
        <v>1124</v>
      </c>
      <c r="G55" s="21" t="s">
        <v>1321</v>
      </c>
      <c r="H55" s="21" t="s">
        <v>1501</v>
      </c>
      <c r="I55" s="21" t="s">
        <v>1677</v>
      </c>
      <c r="J55" s="21" t="s">
        <v>1870</v>
      </c>
      <c r="K55" s="21" t="s">
        <v>1992</v>
      </c>
      <c r="L55" s="21" t="s">
        <v>771</v>
      </c>
      <c r="M55" s="21" t="s">
        <v>853</v>
      </c>
    </row>
    <row r="56" spans="2:13" x14ac:dyDescent="0.25">
      <c r="B56" s="17" t="s">
        <v>463</v>
      </c>
      <c r="C56" s="18">
        <v>368</v>
      </c>
      <c r="D56" s="21" t="s">
        <v>749</v>
      </c>
      <c r="E56" s="21" t="s">
        <v>931</v>
      </c>
      <c r="F56" s="21" t="s">
        <v>1125</v>
      </c>
      <c r="G56" s="21" t="s">
        <v>1322</v>
      </c>
      <c r="H56" s="21" t="s">
        <v>1337</v>
      </c>
      <c r="I56" s="21" t="s">
        <v>1678</v>
      </c>
      <c r="J56" s="21" t="s">
        <v>1871</v>
      </c>
      <c r="K56" s="21" t="s">
        <v>1577</v>
      </c>
      <c r="L56" s="21" t="s">
        <v>721</v>
      </c>
      <c r="M56" s="21" t="s">
        <v>2168</v>
      </c>
    </row>
    <row r="57" spans="2:13" x14ac:dyDescent="0.25">
      <c r="B57" s="17" t="s">
        <v>464</v>
      </c>
      <c r="C57" s="18">
        <v>1212</v>
      </c>
      <c r="D57" s="21" t="s">
        <v>750</v>
      </c>
      <c r="E57" s="21" t="s">
        <v>932</v>
      </c>
      <c r="F57" s="21" t="s">
        <v>1126</v>
      </c>
      <c r="G57" s="21" t="s">
        <v>1323</v>
      </c>
      <c r="H57" s="21" t="s">
        <v>1330</v>
      </c>
      <c r="I57" s="21" t="s">
        <v>1679</v>
      </c>
      <c r="J57" s="21" t="s">
        <v>1872</v>
      </c>
      <c r="K57" s="21" t="s">
        <v>1940</v>
      </c>
      <c r="L57" s="21" t="s">
        <v>783</v>
      </c>
      <c r="M57" s="21" t="s">
        <v>2169</v>
      </c>
    </row>
    <row r="58" spans="2:13" x14ac:dyDescent="0.25">
      <c r="B58" s="17" t="s">
        <v>465</v>
      </c>
      <c r="C58" s="18">
        <v>1627</v>
      </c>
      <c r="D58" s="21" t="s">
        <v>751</v>
      </c>
      <c r="E58" s="21" t="s">
        <v>933</v>
      </c>
      <c r="F58" s="21" t="s">
        <v>1127</v>
      </c>
      <c r="G58" s="21" t="s">
        <v>1324</v>
      </c>
      <c r="H58" s="21" t="s">
        <v>1502</v>
      </c>
      <c r="I58" s="21" t="s">
        <v>1680</v>
      </c>
      <c r="J58" s="21" t="s">
        <v>1873</v>
      </c>
      <c r="K58" s="21" t="s">
        <v>1987</v>
      </c>
      <c r="L58" s="21" t="s">
        <v>729</v>
      </c>
      <c r="M58" s="21" t="s">
        <v>2170</v>
      </c>
    </row>
    <row r="59" spans="2:13" x14ac:dyDescent="0.25">
      <c r="B59" s="17" t="s">
        <v>466</v>
      </c>
      <c r="C59" s="18">
        <v>1230</v>
      </c>
      <c r="D59" s="21" t="s">
        <v>752</v>
      </c>
      <c r="E59" s="21" t="s">
        <v>934</v>
      </c>
      <c r="F59" s="21" t="s">
        <v>1128</v>
      </c>
      <c r="G59" s="21" t="s">
        <v>1325</v>
      </c>
      <c r="H59" s="21" t="s">
        <v>758</v>
      </c>
      <c r="I59" s="21" t="s">
        <v>1681</v>
      </c>
      <c r="J59" s="21" t="s">
        <v>1874</v>
      </c>
      <c r="K59" s="21" t="s">
        <v>1358</v>
      </c>
      <c r="L59" s="21" t="s">
        <v>2078</v>
      </c>
      <c r="M59" s="21" t="s">
        <v>2171</v>
      </c>
    </row>
    <row r="60" spans="2:13" x14ac:dyDescent="0.25">
      <c r="B60" s="17" t="s">
        <v>467</v>
      </c>
      <c r="C60" s="18">
        <v>1461</v>
      </c>
      <c r="D60" s="21" t="s">
        <v>753</v>
      </c>
      <c r="E60" s="21" t="s">
        <v>935</v>
      </c>
      <c r="F60" s="21" t="s">
        <v>1129</v>
      </c>
      <c r="G60" s="21" t="s">
        <v>1326</v>
      </c>
      <c r="H60" s="21" t="s">
        <v>1503</v>
      </c>
      <c r="I60" s="21" t="s">
        <v>1096</v>
      </c>
      <c r="J60" s="21" t="s">
        <v>1617</v>
      </c>
      <c r="K60" s="21" t="s">
        <v>1993</v>
      </c>
      <c r="L60" s="21" t="s">
        <v>2079</v>
      </c>
      <c r="M60" s="21" t="s">
        <v>2172</v>
      </c>
    </row>
    <row r="61" spans="2:13" x14ac:dyDescent="0.25">
      <c r="B61" s="17" t="s">
        <v>468</v>
      </c>
      <c r="C61" s="18">
        <v>2540</v>
      </c>
      <c r="D61" s="21" t="s">
        <v>754</v>
      </c>
      <c r="E61" s="21" t="s">
        <v>936</v>
      </c>
      <c r="F61" s="21" t="s">
        <v>1130</v>
      </c>
      <c r="G61" s="21" t="s">
        <v>1327</v>
      </c>
      <c r="H61" s="21" t="s">
        <v>1504</v>
      </c>
      <c r="I61" s="21" t="s">
        <v>1682</v>
      </c>
      <c r="J61" s="21" t="s">
        <v>1875</v>
      </c>
      <c r="K61" s="21" t="s">
        <v>1895</v>
      </c>
      <c r="L61" s="21" t="s">
        <v>1440</v>
      </c>
      <c r="M61" s="21" t="s">
        <v>2173</v>
      </c>
    </row>
    <row r="62" spans="2:13" x14ac:dyDescent="0.25">
      <c r="B62" s="17" t="s">
        <v>469</v>
      </c>
      <c r="C62" s="18">
        <v>1712</v>
      </c>
      <c r="D62" s="21" t="s">
        <v>755</v>
      </c>
      <c r="E62" s="21" t="s">
        <v>937</v>
      </c>
      <c r="F62" s="21" t="s">
        <v>1131</v>
      </c>
      <c r="G62" s="21" t="s">
        <v>1328</v>
      </c>
      <c r="H62" s="21" t="s">
        <v>1505</v>
      </c>
      <c r="I62" s="21" t="s">
        <v>1683</v>
      </c>
      <c r="J62" s="21" t="s">
        <v>1876</v>
      </c>
      <c r="K62" s="21" t="s">
        <v>1994</v>
      </c>
      <c r="L62" s="21" t="s">
        <v>2080</v>
      </c>
      <c r="M62" s="21" t="s">
        <v>2106</v>
      </c>
    </row>
    <row r="63" spans="2:13" x14ac:dyDescent="0.25">
      <c r="B63" s="17" t="s">
        <v>470</v>
      </c>
      <c r="C63" s="18">
        <v>789</v>
      </c>
      <c r="D63" s="21" t="s">
        <v>756</v>
      </c>
      <c r="E63" s="21" t="s">
        <v>938</v>
      </c>
      <c r="F63" s="21" t="s">
        <v>1132</v>
      </c>
      <c r="G63" s="21" t="s">
        <v>1329</v>
      </c>
      <c r="H63" s="21" t="s">
        <v>1506</v>
      </c>
      <c r="I63" s="21" t="s">
        <v>1684</v>
      </c>
      <c r="J63" s="21" t="s">
        <v>1519</v>
      </c>
      <c r="K63" s="21" t="s">
        <v>1995</v>
      </c>
      <c r="L63" s="21" t="s">
        <v>1329</v>
      </c>
      <c r="M63" s="21" t="s">
        <v>2126</v>
      </c>
    </row>
    <row r="64" spans="2:13" x14ac:dyDescent="0.25">
      <c r="B64" s="17" t="s">
        <v>471</v>
      </c>
      <c r="C64" s="18">
        <v>287</v>
      </c>
      <c r="D64" s="21" t="s">
        <v>757</v>
      </c>
      <c r="E64" s="21" t="s">
        <v>939</v>
      </c>
      <c r="F64" s="21" t="s">
        <v>1133</v>
      </c>
      <c r="G64" s="21" t="s">
        <v>1330</v>
      </c>
      <c r="H64" s="21" t="s">
        <v>1507</v>
      </c>
      <c r="I64" s="21" t="s">
        <v>1685</v>
      </c>
      <c r="J64" s="21" t="s">
        <v>1877</v>
      </c>
      <c r="K64" s="21" t="s">
        <v>1943</v>
      </c>
      <c r="L64" s="21" t="s">
        <v>822</v>
      </c>
      <c r="M64" s="21" t="s">
        <v>2145</v>
      </c>
    </row>
    <row r="65" spans="2:13" x14ac:dyDescent="0.25">
      <c r="B65" s="17" t="s">
        <v>472</v>
      </c>
      <c r="C65" s="18">
        <v>917</v>
      </c>
      <c r="D65" s="21" t="s">
        <v>758</v>
      </c>
      <c r="E65" s="21" t="s">
        <v>940</v>
      </c>
      <c r="F65" s="21" t="s">
        <v>1134</v>
      </c>
      <c r="G65" s="21" t="s">
        <v>776</v>
      </c>
      <c r="H65" s="21" t="s">
        <v>1508</v>
      </c>
      <c r="I65" s="21" t="s">
        <v>1686</v>
      </c>
      <c r="J65" s="21" t="s">
        <v>1878</v>
      </c>
      <c r="K65" s="21" t="s">
        <v>1574</v>
      </c>
      <c r="L65" s="21" t="s">
        <v>2081</v>
      </c>
      <c r="M65" s="21" t="s">
        <v>2174</v>
      </c>
    </row>
    <row r="66" spans="2:13" x14ac:dyDescent="0.25">
      <c r="B66" s="17" t="s">
        <v>473</v>
      </c>
      <c r="C66" s="18">
        <v>4196</v>
      </c>
      <c r="D66" s="21" t="s">
        <v>759</v>
      </c>
      <c r="E66" s="21" t="s">
        <v>941</v>
      </c>
      <c r="F66" s="21" t="s">
        <v>1135</v>
      </c>
      <c r="G66" s="21" t="s">
        <v>1331</v>
      </c>
      <c r="H66" s="21" t="s">
        <v>1509</v>
      </c>
      <c r="I66" s="21" t="s">
        <v>1687</v>
      </c>
      <c r="J66" s="21" t="s">
        <v>1850</v>
      </c>
      <c r="K66" s="21" t="s">
        <v>1917</v>
      </c>
      <c r="L66" s="21" t="s">
        <v>2082</v>
      </c>
      <c r="M66" s="21" t="s">
        <v>1974</v>
      </c>
    </row>
    <row r="67" spans="2:13" x14ac:dyDescent="0.25">
      <c r="B67" s="17" t="s">
        <v>474</v>
      </c>
      <c r="C67" s="18">
        <v>2249</v>
      </c>
      <c r="D67" s="21" t="s">
        <v>745</v>
      </c>
      <c r="E67" s="21" t="s">
        <v>942</v>
      </c>
      <c r="F67" s="21" t="s">
        <v>1136</v>
      </c>
      <c r="G67" s="21" t="s">
        <v>1314</v>
      </c>
      <c r="H67" s="21" t="s">
        <v>1510</v>
      </c>
      <c r="I67" s="21" t="s">
        <v>1277</v>
      </c>
      <c r="J67" s="21" t="s">
        <v>1879</v>
      </c>
      <c r="K67" s="21" t="s">
        <v>1996</v>
      </c>
      <c r="L67" s="21" t="s">
        <v>2083</v>
      </c>
      <c r="M67" s="21" t="s">
        <v>2175</v>
      </c>
    </row>
    <row r="68" spans="2:13" x14ac:dyDescent="0.25">
      <c r="B68" s="17" t="s">
        <v>475</v>
      </c>
      <c r="C68" s="18">
        <v>9126</v>
      </c>
      <c r="D68" s="21" t="s">
        <v>760</v>
      </c>
      <c r="E68" s="21" t="s">
        <v>943</v>
      </c>
      <c r="F68" s="21" t="s">
        <v>1137</v>
      </c>
      <c r="G68" s="21" t="s">
        <v>1332</v>
      </c>
      <c r="H68" s="21" t="s">
        <v>1499</v>
      </c>
      <c r="I68" s="21" t="s">
        <v>1688</v>
      </c>
      <c r="J68" s="21" t="s">
        <v>1880</v>
      </c>
      <c r="K68" s="21" t="s">
        <v>1997</v>
      </c>
      <c r="L68" s="21" t="s">
        <v>2084</v>
      </c>
      <c r="M68" s="21" t="s">
        <v>1330</v>
      </c>
    </row>
    <row r="69" spans="2:13" x14ac:dyDescent="0.25">
      <c r="B69" s="17" t="s">
        <v>476</v>
      </c>
      <c r="C69" s="18">
        <v>2649</v>
      </c>
      <c r="D69" s="21" t="s">
        <v>761</v>
      </c>
      <c r="E69" s="21" t="s">
        <v>944</v>
      </c>
      <c r="F69" s="21" t="s">
        <v>1138</v>
      </c>
      <c r="G69" s="21" t="s">
        <v>717</v>
      </c>
      <c r="H69" s="21" t="s">
        <v>1427</v>
      </c>
      <c r="I69" s="21" t="s">
        <v>1689</v>
      </c>
      <c r="J69" s="21" t="s">
        <v>1881</v>
      </c>
      <c r="K69" s="21" t="s">
        <v>1901</v>
      </c>
      <c r="L69" s="21" t="s">
        <v>1312</v>
      </c>
      <c r="M69" s="21" t="s">
        <v>2097</v>
      </c>
    </row>
    <row r="70" spans="2:13" x14ac:dyDescent="0.25">
      <c r="B70" s="25" t="s">
        <v>477</v>
      </c>
      <c r="C70" s="26">
        <v>30030</v>
      </c>
      <c r="D70" s="30" t="s">
        <v>762</v>
      </c>
      <c r="E70" s="30" t="s">
        <v>945</v>
      </c>
      <c r="F70" s="30" t="s">
        <v>1139</v>
      </c>
      <c r="G70" s="30" t="s">
        <v>1333</v>
      </c>
      <c r="H70" s="30" t="s">
        <v>1511</v>
      </c>
      <c r="I70" s="30" t="s">
        <v>1690</v>
      </c>
      <c r="J70" s="30" t="s">
        <v>1882</v>
      </c>
      <c r="K70" s="30" t="s">
        <v>1857</v>
      </c>
      <c r="L70" s="30" t="s">
        <v>1371</v>
      </c>
      <c r="M70" s="30" t="s">
        <v>2176</v>
      </c>
    </row>
    <row r="71" spans="2:13" x14ac:dyDescent="0.25">
      <c r="B71" s="17" t="s">
        <v>478</v>
      </c>
      <c r="C71" s="18">
        <v>994</v>
      </c>
      <c r="D71" s="21" t="s">
        <v>763</v>
      </c>
      <c r="E71" s="21" t="s">
        <v>946</v>
      </c>
      <c r="F71" s="21" t="s">
        <v>1140</v>
      </c>
      <c r="G71" s="21" t="s">
        <v>1334</v>
      </c>
      <c r="H71" s="21" t="s">
        <v>1365</v>
      </c>
      <c r="I71" s="21" t="s">
        <v>1691</v>
      </c>
      <c r="J71" s="21" t="s">
        <v>1883</v>
      </c>
      <c r="K71" s="21" t="s">
        <v>1998</v>
      </c>
      <c r="L71" s="21" t="s">
        <v>2068</v>
      </c>
      <c r="M71" s="21" t="s">
        <v>2177</v>
      </c>
    </row>
    <row r="72" spans="2:13" x14ac:dyDescent="0.25">
      <c r="B72" s="17" t="s">
        <v>479</v>
      </c>
      <c r="C72" s="18">
        <v>2251</v>
      </c>
      <c r="D72" s="21" t="s">
        <v>708</v>
      </c>
      <c r="E72" s="21" t="s">
        <v>885</v>
      </c>
      <c r="F72" s="21" t="s">
        <v>1141</v>
      </c>
      <c r="G72" s="21" t="s">
        <v>1335</v>
      </c>
      <c r="H72" s="21" t="s">
        <v>1512</v>
      </c>
      <c r="I72" s="21" t="s">
        <v>1692</v>
      </c>
      <c r="J72" s="21" t="s">
        <v>1884</v>
      </c>
      <c r="K72" s="21" t="s">
        <v>1999</v>
      </c>
      <c r="L72" s="21" t="s">
        <v>2085</v>
      </c>
      <c r="M72" s="21" t="s">
        <v>2178</v>
      </c>
    </row>
    <row r="73" spans="2:13" x14ac:dyDescent="0.25">
      <c r="B73" s="17" t="s">
        <v>480</v>
      </c>
      <c r="C73" s="18">
        <v>454</v>
      </c>
      <c r="D73" s="21" t="s">
        <v>764</v>
      </c>
      <c r="E73" s="21" t="s">
        <v>947</v>
      </c>
      <c r="F73" s="21" t="s">
        <v>1142</v>
      </c>
      <c r="G73" s="21" t="s">
        <v>1336</v>
      </c>
      <c r="H73" s="21" t="s">
        <v>1513</v>
      </c>
      <c r="I73" s="21" t="s">
        <v>1693</v>
      </c>
      <c r="J73" s="21" t="s">
        <v>1885</v>
      </c>
      <c r="K73" s="21" t="s">
        <v>2000</v>
      </c>
      <c r="L73" s="21" t="s">
        <v>2075</v>
      </c>
      <c r="M73" s="21" t="s">
        <v>844</v>
      </c>
    </row>
    <row r="74" spans="2:13" x14ac:dyDescent="0.25">
      <c r="B74" s="17" t="s">
        <v>481</v>
      </c>
      <c r="C74" s="18">
        <v>955</v>
      </c>
      <c r="D74" s="21" t="s">
        <v>765</v>
      </c>
      <c r="E74" s="21" t="s">
        <v>948</v>
      </c>
      <c r="F74" s="21" t="s">
        <v>1143</v>
      </c>
      <c r="G74" s="21" t="s">
        <v>1301</v>
      </c>
      <c r="H74" s="21" t="s">
        <v>1514</v>
      </c>
      <c r="I74" s="21" t="s">
        <v>1190</v>
      </c>
      <c r="J74" s="21" t="s">
        <v>1886</v>
      </c>
      <c r="K74" s="21" t="s">
        <v>2001</v>
      </c>
      <c r="L74" s="21" t="s">
        <v>2086</v>
      </c>
      <c r="M74" s="21" t="s">
        <v>2179</v>
      </c>
    </row>
    <row r="75" spans="2:13" x14ac:dyDescent="0.25">
      <c r="B75" s="17" t="s">
        <v>482</v>
      </c>
      <c r="C75" s="18">
        <v>496</v>
      </c>
      <c r="D75" s="21" t="s">
        <v>766</v>
      </c>
      <c r="E75" s="21" t="s">
        <v>949</v>
      </c>
      <c r="F75" s="21" t="s">
        <v>1144</v>
      </c>
      <c r="G75" s="21" t="s">
        <v>1337</v>
      </c>
      <c r="H75" s="21" t="s">
        <v>1515</v>
      </c>
      <c r="I75" s="21" t="s">
        <v>1694</v>
      </c>
      <c r="J75" s="21" t="s">
        <v>1855</v>
      </c>
      <c r="K75" s="21" t="s">
        <v>1847</v>
      </c>
      <c r="L75" s="21" t="s">
        <v>747</v>
      </c>
      <c r="M75" s="21" t="s">
        <v>2081</v>
      </c>
    </row>
    <row r="76" spans="2:13" x14ac:dyDescent="0.25">
      <c r="B76" s="17" t="s">
        <v>483</v>
      </c>
      <c r="C76" s="18">
        <v>7594</v>
      </c>
      <c r="D76" s="21" t="s">
        <v>767</v>
      </c>
      <c r="E76" s="21" t="s">
        <v>950</v>
      </c>
      <c r="F76" s="21" t="s">
        <v>1145</v>
      </c>
      <c r="G76" s="21" t="s">
        <v>1338</v>
      </c>
      <c r="H76" s="21" t="s">
        <v>1479</v>
      </c>
      <c r="I76" s="21" t="s">
        <v>1695</v>
      </c>
      <c r="J76" s="21" t="s">
        <v>1508</v>
      </c>
      <c r="K76" s="21" t="s">
        <v>1954</v>
      </c>
      <c r="L76" s="21" t="s">
        <v>2087</v>
      </c>
      <c r="M76" s="21" t="s">
        <v>2180</v>
      </c>
    </row>
    <row r="77" spans="2:13" x14ac:dyDescent="0.25">
      <c r="B77" s="17" t="s">
        <v>484</v>
      </c>
      <c r="C77" s="18">
        <v>318</v>
      </c>
      <c r="D77" s="21" t="s">
        <v>768</v>
      </c>
      <c r="E77" s="21" t="s">
        <v>951</v>
      </c>
      <c r="F77" s="21" t="s">
        <v>1146</v>
      </c>
      <c r="G77" s="21" t="s">
        <v>1339</v>
      </c>
      <c r="H77" s="21" t="s">
        <v>1516</v>
      </c>
      <c r="I77" s="21" t="s">
        <v>1696</v>
      </c>
      <c r="J77" s="21" t="s">
        <v>1887</v>
      </c>
      <c r="K77" s="21" t="s">
        <v>1977</v>
      </c>
      <c r="L77" s="21" t="s">
        <v>827</v>
      </c>
      <c r="M77" s="21" t="s">
        <v>2181</v>
      </c>
    </row>
    <row r="78" spans="2:13" x14ac:dyDescent="0.25">
      <c r="B78" s="17" t="s">
        <v>485</v>
      </c>
      <c r="C78" s="18">
        <v>166</v>
      </c>
      <c r="D78" s="21" t="s">
        <v>769</v>
      </c>
      <c r="E78" s="21" t="s">
        <v>952</v>
      </c>
      <c r="F78" s="21" t="s">
        <v>1147</v>
      </c>
      <c r="G78" s="21" t="s">
        <v>1340</v>
      </c>
      <c r="H78" s="21" t="s">
        <v>1517</v>
      </c>
      <c r="I78" s="21" t="s">
        <v>1697</v>
      </c>
      <c r="J78" s="21" t="s">
        <v>1888</v>
      </c>
      <c r="K78" s="21" t="s">
        <v>1969</v>
      </c>
      <c r="L78" s="21" t="s">
        <v>1445</v>
      </c>
      <c r="M78" s="21" t="s">
        <v>2182</v>
      </c>
    </row>
    <row r="79" spans="2:13" x14ac:dyDescent="0.25">
      <c r="B79" s="17" t="s">
        <v>486</v>
      </c>
      <c r="C79" s="18">
        <v>264</v>
      </c>
      <c r="D79" s="21" t="s">
        <v>770</v>
      </c>
      <c r="E79" s="21" t="s">
        <v>953</v>
      </c>
      <c r="F79" s="21" t="s">
        <v>1148</v>
      </c>
      <c r="G79" s="21" t="s">
        <v>1341</v>
      </c>
      <c r="H79" s="21" t="s">
        <v>1518</v>
      </c>
      <c r="I79" s="21" t="s">
        <v>1698</v>
      </c>
      <c r="J79" s="21" t="s">
        <v>1889</v>
      </c>
      <c r="K79" s="21" t="s">
        <v>1896</v>
      </c>
      <c r="L79" s="21" t="s">
        <v>2088</v>
      </c>
      <c r="M79" s="21" t="s">
        <v>2183</v>
      </c>
    </row>
    <row r="80" spans="2:13" x14ac:dyDescent="0.25">
      <c r="B80" s="17" t="s">
        <v>487</v>
      </c>
      <c r="C80" s="18">
        <v>2096</v>
      </c>
      <c r="D80" s="21" t="s">
        <v>771</v>
      </c>
      <c r="E80" s="21" t="s">
        <v>954</v>
      </c>
      <c r="F80" s="21" t="s">
        <v>1149</v>
      </c>
      <c r="G80" s="21" t="s">
        <v>836</v>
      </c>
      <c r="H80" s="21" t="s">
        <v>1519</v>
      </c>
      <c r="I80" s="21" t="s">
        <v>1631</v>
      </c>
      <c r="J80" s="21" t="s">
        <v>1375</v>
      </c>
      <c r="K80" s="21" t="s">
        <v>1946</v>
      </c>
      <c r="L80" s="21" t="s">
        <v>2089</v>
      </c>
      <c r="M80" s="21" t="s">
        <v>2184</v>
      </c>
    </row>
    <row r="81" spans="2:13" x14ac:dyDescent="0.25">
      <c r="B81" s="17" t="s">
        <v>488</v>
      </c>
      <c r="C81" s="18">
        <v>1914</v>
      </c>
      <c r="D81" s="21" t="s">
        <v>772</v>
      </c>
      <c r="E81" s="21" t="s">
        <v>955</v>
      </c>
      <c r="F81" s="21" t="s">
        <v>1147</v>
      </c>
      <c r="G81" s="21" t="s">
        <v>1342</v>
      </c>
      <c r="H81" s="21" t="s">
        <v>81</v>
      </c>
      <c r="I81" s="21" t="s">
        <v>1699</v>
      </c>
      <c r="J81" s="21" t="s">
        <v>1890</v>
      </c>
      <c r="K81" s="21" t="s">
        <v>2002</v>
      </c>
      <c r="L81" s="21" t="s">
        <v>1370</v>
      </c>
      <c r="M81" s="21" t="s">
        <v>1323</v>
      </c>
    </row>
    <row r="82" spans="2:13" x14ac:dyDescent="0.25">
      <c r="B82" s="17" t="s">
        <v>489</v>
      </c>
      <c r="C82" s="18">
        <v>186</v>
      </c>
      <c r="D82" s="21" t="s">
        <v>773</v>
      </c>
      <c r="E82" s="21" t="s">
        <v>956</v>
      </c>
      <c r="F82" s="21" t="s">
        <v>1150</v>
      </c>
      <c r="G82" s="21" t="s">
        <v>1343</v>
      </c>
      <c r="H82" s="21" t="s">
        <v>1520</v>
      </c>
      <c r="I82" s="21" t="s">
        <v>1700</v>
      </c>
      <c r="J82" s="21" t="s">
        <v>1343</v>
      </c>
      <c r="K82" s="21" t="s">
        <v>1356</v>
      </c>
      <c r="L82" s="21" t="s">
        <v>774</v>
      </c>
      <c r="M82" s="21" t="s">
        <v>2185</v>
      </c>
    </row>
    <row r="83" spans="2:13" x14ac:dyDescent="0.25">
      <c r="B83" s="17" t="s">
        <v>490</v>
      </c>
      <c r="C83" s="18">
        <v>217</v>
      </c>
      <c r="D83" s="21" t="s">
        <v>774</v>
      </c>
      <c r="E83" s="21" t="s">
        <v>880</v>
      </c>
      <c r="F83" s="21" t="s">
        <v>1151</v>
      </c>
      <c r="G83" s="21" t="s">
        <v>1344</v>
      </c>
      <c r="H83" s="21" t="s">
        <v>1521</v>
      </c>
      <c r="I83" s="21" t="s">
        <v>1701</v>
      </c>
      <c r="J83" s="21" t="s">
        <v>1891</v>
      </c>
      <c r="K83" s="21" t="s">
        <v>1935</v>
      </c>
      <c r="L83" s="21" t="s">
        <v>2090</v>
      </c>
      <c r="M83" s="21" t="s">
        <v>2186</v>
      </c>
    </row>
    <row r="84" spans="2:13" x14ac:dyDescent="0.25">
      <c r="B84" s="17" t="s">
        <v>491</v>
      </c>
      <c r="C84" s="18">
        <v>610</v>
      </c>
      <c r="D84" s="21" t="s">
        <v>775</v>
      </c>
      <c r="E84" s="21" t="s">
        <v>957</v>
      </c>
      <c r="F84" s="21" t="s">
        <v>1152</v>
      </c>
      <c r="G84" s="21" t="s">
        <v>1345</v>
      </c>
      <c r="H84" s="21" t="s">
        <v>1522</v>
      </c>
      <c r="I84" s="21" t="s">
        <v>1702</v>
      </c>
      <c r="J84" s="21" t="s">
        <v>1892</v>
      </c>
      <c r="K84" s="21" t="s">
        <v>2003</v>
      </c>
      <c r="L84" s="21" t="s">
        <v>2051</v>
      </c>
      <c r="M84" s="21" t="s">
        <v>2187</v>
      </c>
    </row>
    <row r="85" spans="2:13" x14ac:dyDescent="0.25">
      <c r="B85" s="17" t="s">
        <v>492</v>
      </c>
      <c r="C85" s="18">
        <v>751</v>
      </c>
      <c r="D85" s="21" t="s">
        <v>773</v>
      </c>
      <c r="E85" s="21" t="s">
        <v>958</v>
      </c>
      <c r="F85" s="21" t="s">
        <v>1153</v>
      </c>
      <c r="G85" s="21" t="s">
        <v>1346</v>
      </c>
      <c r="H85" s="21" t="s">
        <v>1523</v>
      </c>
      <c r="I85" s="21" t="s">
        <v>1703</v>
      </c>
      <c r="J85" s="21" t="s">
        <v>1893</v>
      </c>
      <c r="K85" s="21" t="s">
        <v>2004</v>
      </c>
      <c r="L85" s="21" t="s">
        <v>2091</v>
      </c>
      <c r="M85" s="21" t="s">
        <v>1026</v>
      </c>
    </row>
    <row r="86" spans="2:13" x14ac:dyDescent="0.25">
      <c r="B86" s="17" t="s">
        <v>493</v>
      </c>
      <c r="C86" s="18">
        <v>813</v>
      </c>
      <c r="D86" s="21" t="s">
        <v>776</v>
      </c>
      <c r="E86" s="21" t="s">
        <v>959</v>
      </c>
      <c r="F86" s="21" t="s">
        <v>1077</v>
      </c>
      <c r="G86" s="21" t="s">
        <v>1347</v>
      </c>
      <c r="H86" s="21" t="s">
        <v>1524</v>
      </c>
      <c r="I86" s="21" t="s">
        <v>1704</v>
      </c>
      <c r="J86" s="21" t="s">
        <v>1894</v>
      </c>
      <c r="K86" s="21" t="s">
        <v>2005</v>
      </c>
      <c r="L86" s="21" t="s">
        <v>1419</v>
      </c>
      <c r="M86" s="21" t="s">
        <v>2188</v>
      </c>
    </row>
    <row r="87" spans="2:13" x14ac:dyDescent="0.25">
      <c r="B87" s="17" t="s">
        <v>494</v>
      </c>
      <c r="C87" s="18">
        <v>487</v>
      </c>
      <c r="D87" s="21" t="s">
        <v>777</v>
      </c>
      <c r="E87" s="21" t="s">
        <v>960</v>
      </c>
      <c r="F87" s="21" t="s">
        <v>1154</v>
      </c>
      <c r="G87" s="21" t="s">
        <v>1348</v>
      </c>
      <c r="H87" s="21" t="s">
        <v>1525</v>
      </c>
      <c r="I87" s="21" t="s">
        <v>1705</v>
      </c>
      <c r="J87" s="21" t="s">
        <v>1895</v>
      </c>
      <c r="K87" s="21" t="s">
        <v>2006</v>
      </c>
      <c r="L87" s="21" t="s">
        <v>845</v>
      </c>
      <c r="M87" s="21" t="s">
        <v>2189</v>
      </c>
    </row>
    <row r="88" spans="2:13" x14ac:dyDescent="0.25">
      <c r="B88" s="17" t="s">
        <v>495</v>
      </c>
      <c r="C88" s="18">
        <v>1389</v>
      </c>
      <c r="D88" s="21" t="s">
        <v>704</v>
      </c>
      <c r="E88" s="21" t="s">
        <v>961</v>
      </c>
      <c r="F88" s="21" t="s">
        <v>1155</v>
      </c>
      <c r="G88" s="21" t="s">
        <v>1349</v>
      </c>
      <c r="H88" s="21" t="s">
        <v>1526</v>
      </c>
      <c r="I88" s="21" t="s">
        <v>1706</v>
      </c>
      <c r="J88" s="21" t="s">
        <v>1896</v>
      </c>
      <c r="K88" s="21" t="s">
        <v>1950</v>
      </c>
      <c r="L88" s="21" t="s">
        <v>2092</v>
      </c>
      <c r="M88" s="21" t="s">
        <v>2190</v>
      </c>
    </row>
    <row r="89" spans="2:13" x14ac:dyDescent="0.25">
      <c r="B89" s="17" t="s">
        <v>496</v>
      </c>
      <c r="C89" s="18">
        <v>494</v>
      </c>
      <c r="D89" s="21" t="s">
        <v>778</v>
      </c>
      <c r="E89" s="21" t="s">
        <v>962</v>
      </c>
      <c r="F89" s="21" t="s">
        <v>1156</v>
      </c>
      <c r="G89" s="21" t="s">
        <v>1318</v>
      </c>
      <c r="H89" s="21" t="s">
        <v>1527</v>
      </c>
      <c r="I89" s="21" t="s">
        <v>1136</v>
      </c>
      <c r="J89" s="21" t="s">
        <v>1897</v>
      </c>
      <c r="K89" s="21" t="s">
        <v>1978</v>
      </c>
      <c r="L89" s="21" t="s">
        <v>732</v>
      </c>
      <c r="M89" s="21" t="s">
        <v>887</v>
      </c>
    </row>
    <row r="90" spans="2:13" x14ac:dyDescent="0.25">
      <c r="B90" s="17" t="s">
        <v>497</v>
      </c>
      <c r="C90" s="18">
        <v>911</v>
      </c>
      <c r="D90" s="21" t="s">
        <v>779</v>
      </c>
      <c r="E90" s="21" t="s">
        <v>963</v>
      </c>
      <c r="F90" s="21" t="s">
        <v>1157</v>
      </c>
      <c r="G90" s="21" t="s">
        <v>1350</v>
      </c>
      <c r="H90" s="21" t="s">
        <v>1528</v>
      </c>
      <c r="I90" s="21" t="s">
        <v>1707</v>
      </c>
      <c r="J90" s="21" t="s">
        <v>1466</v>
      </c>
      <c r="K90" s="21" t="s">
        <v>1352</v>
      </c>
      <c r="L90" s="21" t="s">
        <v>2093</v>
      </c>
      <c r="M90" s="21" t="s">
        <v>2191</v>
      </c>
    </row>
    <row r="91" spans="2:13" x14ac:dyDescent="0.25">
      <c r="B91" s="17" t="s">
        <v>498</v>
      </c>
      <c r="C91" s="18">
        <v>1220</v>
      </c>
      <c r="D91" s="21" t="s">
        <v>749</v>
      </c>
      <c r="E91" s="21" t="s">
        <v>788</v>
      </c>
      <c r="F91" s="21" t="s">
        <v>1158</v>
      </c>
      <c r="G91" s="21" t="s">
        <v>1351</v>
      </c>
      <c r="H91" s="21" t="s">
        <v>1529</v>
      </c>
      <c r="I91" s="21" t="s">
        <v>1708</v>
      </c>
      <c r="J91" s="21" t="s">
        <v>1898</v>
      </c>
      <c r="K91" s="21" t="s">
        <v>2004</v>
      </c>
      <c r="L91" s="21" t="s">
        <v>749</v>
      </c>
      <c r="M91" s="21" t="s">
        <v>875</v>
      </c>
    </row>
    <row r="92" spans="2:13" x14ac:dyDescent="0.25">
      <c r="B92" s="17" t="s">
        <v>499</v>
      </c>
      <c r="C92" s="18">
        <v>913</v>
      </c>
      <c r="D92" s="21" t="s">
        <v>780</v>
      </c>
      <c r="E92" s="21" t="s">
        <v>964</v>
      </c>
      <c r="F92" s="21" t="s">
        <v>1159</v>
      </c>
      <c r="G92" s="21" t="s">
        <v>1289</v>
      </c>
      <c r="H92" s="21" t="s">
        <v>1530</v>
      </c>
      <c r="I92" s="21" t="s">
        <v>1709</v>
      </c>
      <c r="J92" s="21" t="s">
        <v>1899</v>
      </c>
      <c r="K92" s="21" t="s">
        <v>1984</v>
      </c>
      <c r="L92" s="21" t="s">
        <v>2065</v>
      </c>
      <c r="M92" s="21" t="s">
        <v>713</v>
      </c>
    </row>
    <row r="93" spans="2:13" x14ac:dyDescent="0.25">
      <c r="B93" s="17" t="s">
        <v>500</v>
      </c>
      <c r="C93" s="18">
        <v>4537</v>
      </c>
      <c r="D93" s="21" t="s">
        <v>781</v>
      </c>
      <c r="E93" s="21" t="s">
        <v>965</v>
      </c>
      <c r="F93" s="21" t="s">
        <v>1160</v>
      </c>
      <c r="G93" s="21" t="s">
        <v>1352</v>
      </c>
      <c r="H93" s="21" t="s">
        <v>1531</v>
      </c>
      <c r="I93" s="21" t="s">
        <v>1710</v>
      </c>
      <c r="J93" s="21" t="s">
        <v>1352</v>
      </c>
      <c r="K93" s="21" t="s">
        <v>1837</v>
      </c>
      <c r="L93" s="21" t="s">
        <v>1335</v>
      </c>
      <c r="M93" s="21" t="s">
        <v>2192</v>
      </c>
    </row>
    <row r="94" spans="2:13" x14ac:dyDescent="0.25">
      <c r="B94" s="25" t="s">
        <v>501</v>
      </c>
      <c r="C94" s="26">
        <v>24755</v>
      </c>
      <c r="D94" s="30" t="s">
        <v>731</v>
      </c>
      <c r="E94" s="30" t="s">
        <v>966</v>
      </c>
      <c r="F94" s="30" t="s">
        <v>1161</v>
      </c>
      <c r="G94" s="30" t="s">
        <v>1353</v>
      </c>
      <c r="H94" s="30" t="s">
        <v>1532</v>
      </c>
      <c r="I94" s="30" t="s">
        <v>1711</v>
      </c>
      <c r="J94" s="30" t="s">
        <v>1356</v>
      </c>
      <c r="K94" s="30" t="s">
        <v>2004</v>
      </c>
      <c r="L94" s="30" t="s">
        <v>2064</v>
      </c>
      <c r="M94" s="30" t="s">
        <v>1377</v>
      </c>
    </row>
    <row r="95" spans="2:13" x14ac:dyDescent="0.25">
      <c r="B95" s="17" t="s">
        <v>502</v>
      </c>
      <c r="C95" s="18">
        <v>2036</v>
      </c>
      <c r="D95" s="21" t="s">
        <v>782</v>
      </c>
      <c r="E95" s="21" t="s">
        <v>967</v>
      </c>
      <c r="F95" s="21" t="s">
        <v>1162</v>
      </c>
      <c r="G95" s="21" t="s">
        <v>1354</v>
      </c>
      <c r="H95" s="21" t="s">
        <v>1533</v>
      </c>
      <c r="I95" s="21" t="s">
        <v>1712</v>
      </c>
      <c r="J95" s="21" t="s">
        <v>1900</v>
      </c>
      <c r="K95" s="21" t="s">
        <v>1391</v>
      </c>
      <c r="L95" s="21" t="s">
        <v>1419</v>
      </c>
      <c r="M95" s="21" t="s">
        <v>2193</v>
      </c>
    </row>
    <row r="96" spans="2:13" x14ac:dyDescent="0.25">
      <c r="B96" s="17" t="s">
        <v>503</v>
      </c>
      <c r="C96" s="18">
        <v>778</v>
      </c>
      <c r="D96" s="21" t="s">
        <v>783</v>
      </c>
      <c r="E96" s="21" t="s">
        <v>968</v>
      </c>
      <c r="F96" s="21" t="s">
        <v>1163</v>
      </c>
      <c r="G96" s="21" t="s">
        <v>1355</v>
      </c>
      <c r="H96" s="21" t="s">
        <v>1492</v>
      </c>
      <c r="I96" s="21" t="s">
        <v>1278</v>
      </c>
      <c r="J96" s="21" t="s">
        <v>1901</v>
      </c>
      <c r="K96" s="21" t="s">
        <v>2007</v>
      </c>
      <c r="L96" s="21" t="s">
        <v>2094</v>
      </c>
      <c r="M96" s="21" t="s">
        <v>998</v>
      </c>
    </row>
    <row r="97" spans="2:13" x14ac:dyDescent="0.25">
      <c r="B97" s="17" t="s">
        <v>504</v>
      </c>
      <c r="C97" s="18">
        <v>591</v>
      </c>
      <c r="D97" s="21" t="s">
        <v>784</v>
      </c>
      <c r="E97" s="21" t="s">
        <v>969</v>
      </c>
      <c r="F97" s="21" t="s">
        <v>1095</v>
      </c>
      <c r="G97" s="21" t="s">
        <v>1356</v>
      </c>
      <c r="H97" s="21" t="s">
        <v>1534</v>
      </c>
      <c r="I97" s="21" t="s">
        <v>1713</v>
      </c>
      <c r="J97" s="21" t="s">
        <v>1504</v>
      </c>
      <c r="K97" s="21" t="s">
        <v>1901</v>
      </c>
      <c r="L97" s="21" t="s">
        <v>2095</v>
      </c>
      <c r="M97" s="21" t="s">
        <v>1899</v>
      </c>
    </row>
    <row r="98" spans="2:13" x14ac:dyDescent="0.25">
      <c r="B98" s="17" t="s">
        <v>505</v>
      </c>
      <c r="C98" s="18">
        <v>699</v>
      </c>
      <c r="D98" s="21" t="s">
        <v>782</v>
      </c>
      <c r="E98" s="21" t="s">
        <v>970</v>
      </c>
      <c r="F98" s="21" t="s">
        <v>1164</v>
      </c>
      <c r="G98" s="21" t="s">
        <v>1357</v>
      </c>
      <c r="H98" s="21" t="s">
        <v>1535</v>
      </c>
      <c r="I98" s="21" t="s">
        <v>1714</v>
      </c>
      <c r="J98" s="21" t="s">
        <v>1902</v>
      </c>
      <c r="K98" s="21" t="s">
        <v>1942</v>
      </c>
      <c r="L98" s="21" t="s">
        <v>2096</v>
      </c>
      <c r="M98" s="21" t="s">
        <v>2194</v>
      </c>
    </row>
    <row r="99" spans="2:13" x14ac:dyDescent="0.25">
      <c r="B99" s="17" t="s">
        <v>506</v>
      </c>
      <c r="C99" s="18">
        <v>1251</v>
      </c>
      <c r="D99" s="21" t="s">
        <v>785</v>
      </c>
      <c r="E99" s="21" t="s">
        <v>971</v>
      </c>
      <c r="F99" s="21" t="s">
        <v>1165</v>
      </c>
      <c r="G99" s="21" t="s">
        <v>1358</v>
      </c>
      <c r="H99" s="21" t="s">
        <v>1536</v>
      </c>
      <c r="I99" s="21" t="s">
        <v>1715</v>
      </c>
      <c r="J99" s="21" t="s">
        <v>1578</v>
      </c>
      <c r="K99" s="21" t="s">
        <v>2008</v>
      </c>
      <c r="L99" s="21" t="s">
        <v>2072</v>
      </c>
      <c r="M99" s="21" t="s">
        <v>2195</v>
      </c>
    </row>
    <row r="100" spans="2:13" x14ac:dyDescent="0.25">
      <c r="B100" s="17" t="s">
        <v>507</v>
      </c>
      <c r="C100" s="18">
        <v>987</v>
      </c>
      <c r="D100" s="21" t="s">
        <v>719</v>
      </c>
      <c r="E100" s="21" t="s">
        <v>972</v>
      </c>
      <c r="F100" s="21" t="s">
        <v>1166</v>
      </c>
      <c r="G100" s="21" t="s">
        <v>1359</v>
      </c>
      <c r="H100" s="21" t="s">
        <v>1537</v>
      </c>
      <c r="I100" s="21" t="s">
        <v>1716</v>
      </c>
      <c r="J100" s="21" t="s">
        <v>1903</v>
      </c>
      <c r="K100" s="21" t="s">
        <v>2009</v>
      </c>
      <c r="L100" s="21" t="s">
        <v>1331</v>
      </c>
      <c r="M100" s="21" t="s">
        <v>1282</v>
      </c>
    </row>
    <row r="101" spans="2:13" x14ac:dyDescent="0.25">
      <c r="B101" s="17" t="s">
        <v>508</v>
      </c>
      <c r="C101" s="18">
        <v>287</v>
      </c>
      <c r="D101" s="21" t="s">
        <v>739</v>
      </c>
      <c r="E101" s="21" t="s">
        <v>927</v>
      </c>
      <c r="F101" s="21" t="s">
        <v>1167</v>
      </c>
      <c r="G101" s="21" t="s">
        <v>1360</v>
      </c>
      <c r="H101" s="21" t="s">
        <v>1538</v>
      </c>
      <c r="I101" s="21" t="s">
        <v>1717</v>
      </c>
      <c r="J101" s="21" t="s">
        <v>1904</v>
      </c>
      <c r="K101" s="21" t="s">
        <v>2010</v>
      </c>
      <c r="L101" s="21" t="s">
        <v>739</v>
      </c>
      <c r="M101" s="21" t="s">
        <v>2196</v>
      </c>
    </row>
    <row r="102" spans="2:13" x14ac:dyDescent="0.25">
      <c r="B102" s="17" t="s">
        <v>509</v>
      </c>
      <c r="C102" s="18">
        <v>449</v>
      </c>
      <c r="D102" s="21" t="s">
        <v>786</v>
      </c>
      <c r="E102" s="21" t="s">
        <v>945</v>
      </c>
      <c r="F102" s="21" t="s">
        <v>1168</v>
      </c>
      <c r="G102" s="21" t="s">
        <v>1361</v>
      </c>
      <c r="H102" s="21" t="s">
        <v>1539</v>
      </c>
      <c r="I102" s="21" t="s">
        <v>1718</v>
      </c>
      <c r="J102" s="21" t="s">
        <v>1508</v>
      </c>
      <c r="K102" s="21" t="s">
        <v>1578</v>
      </c>
      <c r="L102" s="21" t="s">
        <v>2097</v>
      </c>
      <c r="M102" s="21" t="s">
        <v>1323</v>
      </c>
    </row>
    <row r="103" spans="2:13" x14ac:dyDescent="0.25">
      <c r="B103" s="17" t="s">
        <v>510</v>
      </c>
      <c r="C103" s="18">
        <v>3627</v>
      </c>
      <c r="D103" s="21" t="s">
        <v>787</v>
      </c>
      <c r="E103" s="21" t="s">
        <v>973</v>
      </c>
      <c r="F103" s="21" t="s">
        <v>1169</v>
      </c>
      <c r="G103" s="21" t="s">
        <v>1362</v>
      </c>
      <c r="H103" s="21" t="s">
        <v>1540</v>
      </c>
      <c r="I103" s="21" t="s">
        <v>1719</v>
      </c>
      <c r="J103" s="21" t="s">
        <v>1365</v>
      </c>
      <c r="K103" s="21" t="s">
        <v>1362</v>
      </c>
      <c r="L103" s="21" t="s">
        <v>1313</v>
      </c>
      <c r="M103" s="21" t="s">
        <v>2084</v>
      </c>
    </row>
    <row r="104" spans="2:13" x14ac:dyDescent="0.25">
      <c r="B104" s="17" t="s">
        <v>511</v>
      </c>
      <c r="C104" s="18">
        <v>1535</v>
      </c>
      <c r="D104" s="21" t="s">
        <v>762</v>
      </c>
      <c r="E104" s="21" t="s">
        <v>974</v>
      </c>
      <c r="F104" s="21" t="s">
        <v>1170</v>
      </c>
      <c r="G104" s="21" t="s">
        <v>1363</v>
      </c>
      <c r="H104" s="21" t="s">
        <v>1541</v>
      </c>
      <c r="I104" s="21" t="s">
        <v>1720</v>
      </c>
      <c r="J104" s="21" t="s">
        <v>1864</v>
      </c>
      <c r="K104" s="21" t="s">
        <v>2011</v>
      </c>
      <c r="L104" s="21" t="s">
        <v>2098</v>
      </c>
      <c r="M104" s="21" t="s">
        <v>2197</v>
      </c>
    </row>
    <row r="105" spans="2:13" x14ac:dyDescent="0.25">
      <c r="B105" s="17" t="s">
        <v>512</v>
      </c>
      <c r="C105" s="18">
        <v>4957</v>
      </c>
      <c r="D105" s="21" t="s">
        <v>788</v>
      </c>
      <c r="E105" s="21" t="s">
        <v>975</v>
      </c>
      <c r="F105" s="21" t="s">
        <v>1171</v>
      </c>
      <c r="G105" s="21" t="s">
        <v>1364</v>
      </c>
      <c r="H105" s="21" t="s">
        <v>1542</v>
      </c>
      <c r="I105" s="21" t="s">
        <v>1721</v>
      </c>
      <c r="J105" s="21" t="s">
        <v>1905</v>
      </c>
      <c r="K105" s="21" t="s">
        <v>2012</v>
      </c>
      <c r="L105" s="21" t="s">
        <v>1996</v>
      </c>
      <c r="M105" s="21" t="s">
        <v>2198</v>
      </c>
    </row>
    <row r="106" spans="2:13" x14ac:dyDescent="0.25">
      <c r="B106" s="17" t="s">
        <v>513</v>
      </c>
      <c r="C106" s="18">
        <v>503</v>
      </c>
      <c r="D106" s="21" t="s">
        <v>789</v>
      </c>
      <c r="E106" s="21" t="s">
        <v>976</v>
      </c>
      <c r="F106" s="21" t="s">
        <v>1172</v>
      </c>
      <c r="G106" s="21" t="s">
        <v>1365</v>
      </c>
      <c r="H106" s="21" t="s">
        <v>1543</v>
      </c>
      <c r="I106" s="21" t="s">
        <v>1722</v>
      </c>
      <c r="J106" s="21" t="s">
        <v>1883</v>
      </c>
      <c r="K106" s="21" t="s">
        <v>2013</v>
      </c>
      <c r="L106" s="21" t="s">
        <v>2061</v>
      </c>
      <c r="M106" s="21" t="s">
        <v>2055</v>
      </c>
    </row>
    <row r="107" spans="2:13" x14ac:dyDescent="0.25">
      <c r="B107" s="17" t="s">
        <v>514</v>
      </c>
      <c r="C107" s="18">
        <v>701</v>
      </c>
      <c r="D107" s="21" t="s">
        <v>790</v>
      </c>
      <c r="E107" s="21" t="s">
        <v>977</v>
      </c>
      <c r="F107" s="21" t="s">
        <v>1173</v>
      </c>
      <c r="G107" s="21" t="s">
        <v>1358</v>
      </c>
      <c r="H107" s="21" t="s">
        <v>1544</v>
      </c>
      <c r="I107" s="21" t="s">
        <v>1723</v>
      </c>
      <c r="J107" s="21" t="s">
        <v>1906</v>
      </c>
      <c r="K107" s="21" t="s">
        <v>1986</v>
      </c>
      <c r="L107" s="21" t="s">
        <v>1327</v>
      </c>
      <c r="M107" s="21" t="s">
        <v>2199</v>
      </c>
    </row>
    <row r="108" spans="2:13" x14ac:dyDescent="0.25">
      <c r="B108" s="17" t="s">
        <v>515</v>
      </c>
      <c r="C108" s="18">
        <v>2719</v>
      </c>
      <c r="D108" s="21" t="s">
        <v>791</v>
      </c>
      <c r="E108" s="21" t="s">
        <v>978</v>
      </c>
      <c r="F108" s="21" t="s">
        <v>1174</v>
      </c>
      <c r="G108" s="21" t="s">
        <v>1366</v>
      </c>
      <c r="H108" s="21" t="s">
        <v>1545</v>
      </c>
      <c r="I108" s="21" t="s">
        <v>1724</v>
      </c>
      <c r="J108" s="21" t="s">
        <v>1907</v>
      </c>
      <c r="K108" s="21" t="s">
        <v>2014</v>
      </c>
      <c r="L108" s="21" t="s">
        <v>2099</v>
      </c>
      <c r="M108" s="21" t="s">
        <v>2042</v>
      </c>
    </row>
    <row r="109" spans="2:13" x14ac:dyDescent="0.25">
      <c r="B109" s="17" t="s">
        <v>516</v>
      </c>
      <c r="C109" s="18">
        <v>975</v>
      </c>
      <c r="D109" s="21" t="s">
        <v>792</v>
      </c>
      <c r="E109" s="21" t="s">
        <v>979</v>
      </c>
      <c r="F109" s="21" t="s">
        <v>1175</v>
      </c>
      <c r="G109" s="21" t="s">
        <v>1367</v>
      </c>
      <c r="H109" s="21" t="s">
        <v>1546</v>
      </c>
      <c r="I109" s="21" t="s">
        <v>1725</v>
      </c>
      <c r="J109" s="21" t="s">
        <v>1906</v>
      </c>
      <c r="K109" s="21" t="s">
        <v>1875</v>
      </c>
      <c r="L109" s="21" t="s">
        <v>1418</v>
      </c>
      <c r="M109" s="21" t="s">
        <v>1367</v>
      </c>
    </row>
    <row r="110" spans="2:13" x14ac:dyDescent="0.25">
      <c r="B110" s="17" t="s">
        <v>517</v>
      </c>
      <c r="C110" s="18">
        <v>1886</v>
      </c>
      <c r="D110" s="21" t="s">
        <v>793</v>
      </c>
      <c r="E110" s="21" t="s">
        <v>980</v>
      </c>
      <c r="F110" s="21" t="s">
        <v>1176</v>
      </c>
      <c r="G110" s="21" t="s">
        <v>1368</v>
      </c>
      <c r="H110" s="21" t="s">
        <v>1540</v>
      </c>
      <c r="I110" s="21" t="s">
        <v>1726</v>
      </c>
      <c r="J110" s="21" t="s">
        <v>1908</v>
      </c>
      <c r="K110" s="21" t="s">
        <v>2015</v>
      </c>
      <c r="L110" s="21" t="s">
        <v>1294</v>
      </c>
      <c r="M110" s="21" t="s">
        <v>2200</v>
      </c>
    </row>
    <row r="111" spans="2:13" x14ac:dyDescent="0.25">
      <c r="B111" s="17" t="s">
        <v>518</v>
      </c>
      <c r="C111" s="18">
        <v>774</v>
      </c>
      <c r="D111" s="21" t="s">
        <v>731</v>
      </c>
      <c r="E111" s="21" t="s">
        <v>981</v>
      </c>
      <c r="F111" s="21" t="s">
        <v>1177</v>
      </c>
      <c r="G111" s="21" t="s">
        <v>1369</v>
      </c>
      <c r="H111" s="21" t="s">
        <v>1547</v>
      </c>
      <c r="I111" s="21" t="s">
        <v>1727</v>
      </c>
      <c r="J111" s="21" t="s">
        <v>1909</v>
      </c>
      <c r="K111" s="21" t="s">
        <v>2016</v>
      </c>
      <c r="L111" s="21" t="s">
        <v>1326</v>
      </c>
      <c r="M111" s="21" t="s">
        <v>2201</v>
      </c>
    </row>
    <row r="112" spans="2:13" x14ac:dyDescent="0.25">
      <c r="B112" s="25" t="s">
        <v>519</v>
      </c>
      <c r="C112" s="26">
        <v>19175</v>
      </c>
      <c r="D112" s="30" t="s">
        <v>794</v>
      </c>
      <c r="E112" s="30" t="s">
        <v>918</v>
      </c>
      <c r="F112" s="30" t="s">
        <v>1143</v>
      </c>
      <c r="G112" s="30" t="s">
        <v>1370</v>
      </c>
      <c r="H112" s="30" t="s">
        <v>1548</v>
      </c>
      <c r="I112" s="30" t="s">
        <v>1728</v>
      </c>
      <c r="J112" s="30" t="s">
        <v>1910</v>
      </c>
      <c r="K112" s="30" t="s">
        <v>1929</v>
      </c>
      <c r="L112" s="30" t="s">
        <v>2060</v>
      </c>
      <c r="M112" s="30" t="s">
        <v>827</v>
      </c>
    </row>
    <row r="113" spans="2:13" x14ac:dyDescent="0.25">
      <c r="B113" s="17" t="s">
        <v>520</v>
      </c>
      <c r="C113" s="18">
        <v>1314</v>
      </c>
      <c r="D113" s="21" t="s">
        <v>795</v>
      </c>
      <c r="E113" s="21" t="s">
        <v>982</v>
      </c>
      <c r="F113" s="21" t="s">
        <v>1178</v>
      </c>
      <c r="G113" s="21" t="s">
        <v>1371</v>
      </c>
      <c r="H113" s="21" t="s">
        <v>1549</v>
      </c>
      <c r="I113" s="21" t="s">
        <v>1729</v>
      </c>
      <c r="J113" s="21" t="s">
        <v>1911</v>
      </c>
      <c r="K113" s="21" t="s">
        <v>1478</v>
      </c>
      <c r="L113" s="21" t="s">
        <v>2100</v>
      </c>
      <c r="M113" s="21" t="s">
        <v>2202</v>
      </c>
    </row>
    <row r="114" spans="2:13" x14ac:dyDescent="0.25">
      <c r="B114" s="17" t="s">
        <v>521</v>
      </c>
      <c r="C114" s="18">
        <v>3246</v>
      </c>
      <c r="D114" s="21" t="s">
        <v>796</v>
      </c>
      <c r="E114" s="21" t="s">
        <v>983</v>
      </c>
      <c r="F114" s="21" t="s">
        <v>1179</v>
      </c>
      <c r="G114" s="21" t="s">
        <v>1372</v>
      </c>
      <c r="H114" s="21" t="s">
        <v>1550</v>
      </c>
      <c r="I114" s="21" t="s">
        <v>1730</v>
      </c>
      <c r="J114" s="21" t="s">
        <v>1912</v>
      </c>
      <c r="K114" s="21" t="s">
        <v>1343</v>
      </c>
      <c r="L114" s="21" t="s">
        <v>2055</v>
      </c>
      <c r="M114" s="21" t="s">
        <v>851</v>
      </c>
    </row>
    <row r="115" spans="2:13" x14ac:dyDescent="0.25">
      <c r="B115" s="17" t="s">
        <v>522</v>
      </c>
      <c r="C115" s="18">
        <v>589</v>
      </c>
      <c r="D115" s="21" t="s">
        <v>797</v>
      </c>
      <c r="E115" s="21" t="s">
        <v>984</v>
      </c>
      <c r="F115" s="21" t="s">
        <v>1180</v>
      </c>
      <c r="G115" s="21" t="s">
        <v>1373</v>
      </c>
      <c r="H115" s="21" t="s">
        <v>1551</v>
      </c>
      <c r="I115" s="21" t="s">
        <v>1731</v>
      </c>
      <c r="J115" s="21" t="s">
        <v>1913</v>
      </c>
      <c r="K115" s="21" t="s">
        <v>2017</v>
      </c>
      <c r="L115" s="21" t="s">
        <v>1000</v>
      </c>
      <c r="M115" s="21" t="s">
        <v>1033</v>
      </c>
    </row>
    <row r="116" spans="2:13" x14ac:dyDescent="0.25">
      <c r="B116" s="17" t="s">
        <v>523</v>
      </c>
      <c r="C116" s="18">
        <v>2209</v>
      </c>
      <c r="D116" s="21" t="s">
        <v>798</v>
      </c>
      <c r="E116" s="21" t="s">
        <v>985</v>
      </c>
      <c r="F116" s="21" t="s">
        <v>1181</v>
      </c>
      <c r="G116" s="21" t="s">
        <v>1374</v>
      </c>
      <c r="H116" s="21" t="s">
        <v>1552</v>
      </c>
      <c r="I116" s="21" t="s">
        <v>1732</v>
      </c>
      <c r="J116" s="21" t="s">
        <v>1914</v>
      </c>
      <c r="K116" s="21" t="s">
        <v>1946</v>
      </c>
      <c r="L116" s="21" t="s">
        <v>2101</v>
      </c>
      <c r="M116" s="21" t="s">
        <v>2203</v>
      </c>
    </row>
    <row r="117" spans="2:13" x14ac:dyDescent="0.25">
      <c r="B117" s="17" t="s">
        <v>524</v>
      </c>
      <c r="C117" s="18">
        <v>882</v>
      </c>
      <c r="D117" s="21" t="s">
        <v>799</v>
      </c>
      <c r="E117" s="21" t="s">
        <v>986</v>
      </c>
      <c r="F117" s="21" t="s">
        <v>1182</v>
      </c>
      <c r="G117" s="21" t="s">
        <v>852</v>
      </c>
      <c r="H117" s="21" t="s">
        <v>1553</v>
      </c>
      <c r="I117" s="21" t="s">
        <v>1733</v>
      </c>
      <c r="J117" s="21" t="s">
        <v>1915</v>
      </c>
      <c r="K117" s="21" t="s">
        <v>1915</v>
      </c>
      <c r="L117" s="21" t="s">
        <v>1380</v>
      </c>
      <c r="M117" s="21" t="s">
        <v>2204</v>
      </c>
    </row>
    <row r="118" spans="2:13" x14ac:dyDescent="0.25">
      <c r="B118" s="17" t="s">
        <v>525</v>
      </c>
      <c r="C118" s="18">
        <v>574</v>
      </c>
      <c r="D118" s="21" t="s">
        <v>800</v>
      </c>
      <c r="E118" s="21" t="s">
        <v>904</v>
      </c>
      <c r="F118" s="21" t="s">
        <v>1183</v>
      </c>
      <c r="G118" s="21" t="s">
        <v>1375</v>
      </c>
      <c r="H118" s="21" t="s">
        <v>1554</v>
      </c>
      <c r="I118" s="21" t="s">
        <v>1734</v>
      </c>
      <c r="J118" s="21" t="s">
        <v>1916</v>
      </c>
      <c r="K118" s="21" t="s">
        <v>1904</v>
      </c>
      <c r="L118" s="21" t="s">
        <v>2102</v>
      </c>
      <c r="M118" s="21" t="s">
        <v>1420</v>
      </c>
    </row>
    <row r="119" spans="2:13" x14ac:dyDescent="0.25">
      <c r="B119" s="17" t="s">
        <v>526</v>
      </c>
      <c r="C119" s="18">
        <v>1608</v>
      </c>
      <c r="D119" s="21" t="s">
        <v>801</v>
      </c>
      <c r="E119" s="21" t="s">
        <v>987</v>
      </c>
      <c r="F119" s="21" t="s">
        <v>1184</v>
      </c>
      <c r="G119" s="21" t="s">
        <v>1376</v>
      </c>
      <c r="H119" s="21" t="s">
        <v>1555</v>
      </c>
      <c r="I119" s="21" t="s">
        <v>1735</v>
      </c>
      <c r="J119" s="21" t="s">
        <v>1917</v>
      </c>
      <c r="K119" s="21" t="s">
        <v>1921</v>
      </c>
      <c r="L119" s="21" t="s">
        <v>857</v>
      </c>
      <c r="M119" s="21" t="s">
        <v>1027</v>
      </c>
    </row>
    <row r="120" spans="2:13" x14ac:dyDescent="0.25">
      <c r="B120" s="17" t="s">
        <v>527</v>
      </c>
      <c r="C120" s="18">
        <v>2012</v>
      </c>
      <c r="D120" s="21" t="s">
        <v>802</v>
      </c>
      <c r="E120" s="21" t="s">
        <v>988</v>
      </c>
      <c r="F120" s="21" t="s">
        <v>1185</v>
      </c>
      <c r="G120" s="21" t="s">
        <v>1377</v>
      </c>
      <c r="H120" s="21" t="s">
        <v>1556</v>
      </c>
      <c r="I120" s="21" t="s">
        <v>1736</v>
      </c>
      <c r="J120" s="21" t="s">
        <v>1918</v>
      </c>
      <c r="K120" s="21" t="s">
        <v>1918</v>
      </c>
      <c r="L120" s="21" t="s">
        <v>706</v>
      </c>
      <c r="M120" s="21" t="s">
        <v>725</v>
      </c>
    </row>
    <row r="121" spans="2:13" x14ac:dyDescent="0.25">
      <c r="B121" s="17" t="s">
        <v>528</v>
      </c>
      <c r="C121" s="18">
        <v>1237</v>
      </c>
      <c r="D121" s="21" t="s">
        <v>803</v>
      </c>
      <c r="E121" s="21" t="s">
        <v>989</v>
      </c>
      <c r="F121" s="21" t="s">
        <v>1186</v>
      </c>
      <c r="G121" s="21" t="s">
        <v>1378</v>
      </c>
      <c r="H121" s="21" t="s">
        <v>1557</v>
      </c>
      <c r="I121" s="21" t="s">
        <v>1737</v>
      </c>
      <c r="J121" s="21" t="s">
        <v>1919</v>
      </c>
      <c r="K121" s="21" t="s">
        <v>2018</v>
      </c>
      <c r="L121" s="21" t="s">
        <v>851</v>
      </c>
      <c r="M121" s="21" t="s">
        <v>907</v>
      </c>
    </row>
    <row r="122" spans="2:13" x14ac:dyDescent="0.25">
      <c r="B122" s="17" t="s">
        <v>529</v>
      </c>
      <c r="C122" s="18">
        <v>579</v>
      </c>
      <c r="D122" s="21" t="s">
        <v>804</v>
      </c>
      <c r="E122" s="21" t="s">
        <v>990</v>
      </c>
      <c r="F122" s="21" t="s">
        <v>1187</v>
      </c>
      <c r="G122" s="21" t="s">
        <v>1379</v>
      </c>
      <c r="H122" s="21" t="s">
        <v>1558</v>
      </c>
      <c r="I122" s="21" t="s">
        <v>1738</v>
      </c>
      <c r="J122" s="21" t="s">
        <v>1292</v>
      </c>
      <c r="K122" s="21" t="s">
        <v>1892</v>
      </c>
      <c r="L122" s="21" t="s">
        <v>1282</v>
      </c>
      <c r="M122" s="21" t="s">
        <v>1409</v>
      </c>
    </row>
    <row r="123" spans="2:13" x14ac:dyDescent="0.25">
      <c r="B123" s="17" t="s">
        <v>530</v>
      </c>
      <c r="C123" s="18">
        <v>294</v>
      </c>
      <c r="D123" s="21" t="s">
        <v>805</v>
      </c>
      <c r="E123" s="21" t="s">
        <v>991</v>
      </c>
      <c r="F123" s="21" t="s">
        <v>1188</v>
      </c>
      <c r="G123" s="21" t="s">
        <v>1380</v>
      </c>
      <c r="H123" s="21" t="s">
        <v>1559</v>
      </c>
      <c r="I123" s="21" t="s">
        <v>1739</v>
      </c>
      <c r="J123" s="21" t="s">
        <v>1920</v>
      </c>
      <c r="K123" s="21" t="s">
        <v>1984</v>
      </c>
      <c r="L123" s="21" t="s">
        <v>805</v>
      </c>
      <c r="M123" s="21" t="s">
        <v>847</v>
      </c>
    </row>
    <row r="124" spans="2:13" x14ac:dyDescent="0.25">
      <c r="B124" s="17" t="s">
        <v>531</v>
      </c>
      <c r="C124" s="18">
        <v>617</v>
      </c>
      <c r="D124" s="21" t="s">
        <v>806</v>
      </c>
      <c r="E124" s="21" t="s">
        <v>992</v>
      </c>
      <c r="F124" s="21" t="s">
        <v>1189</v>
      </c>
      <c r="G124" s="21" t="s">
        <v>806</v>
      </c>
      <c r="H124" s="21" t="s">
        <v>1519</v>
      </c>
      <c r="I124" s="21" t="s">
        <v>1740</v>
      </c>
      <c r="J124" s="21" t="s">
        <v>1364</v>
      </c>
      <c r="K124" s="21" t="s">
        <v>2017</v>
      </c>
      <c r="L124" s="21" t="s">
        <v>1348</v>
      </c>
      <c r="M124" s="21" t="s">
        <v>2205</v>
      </c>
    </row>
    <row r="125" spans="2:13" x14ac:dyDescent="0.25">
      <c r="B125" s="17" t="s">
        <v>532</v>
      </c>
      <c r="C125" s="18">
        <v>384</v>
      </c>
      <c r="D125" s="21" t="s">
        <v>807</v>
      </c>
      <c r="E125" s="21" t="s">
        <v>993</v>
      </c>
      <c r="F125" s="21" t="s">
        <v>1190</v>
      </c>
      <c r="G125" s="21" t="s">
        <v>1381</v>
      </c>
      <c r="H125" s="21" t="s">
        <v>1560</v>
      </c>
      <c r="I125" s="21" t="s">
        <v>1741</v>
      </c>
      <c r="J125" s="21" t="s">
        <v>1450</v>
      </c>
      <c r="K125" s="21" t="s">
        <v>1337</v>
      </c>
      <c r="L125" s="21" t="s">
        <v>1322</v>
      </c>
      <c r="M125" s="21" t="s">
        <v>1351</v>
      </c>
    </row>
    <row r="126" spans="2:13" x14ac:dyDescent="0.25">
      <c r="B126" s="17" t="s">
        <v>533</v>
      </c>
      <c r="C126" s="18">
        <v>988</v>
      </c>
      <c r="D126" s="21" t="s">
        <v>808</v>
      </c>
      <c r="E126" s="21" t="s">
        <v>994</v>
      </c>
      <c r="F126" s="21" t="s">
        <v>1102</v>
      </c>
      <c r="G126" s="21" t="s">
        <v>1336</v>
      </c>
      <c r="H126" s="21" t="s">
        <v>1561</v>
      </c>
      <c r="I126" s="21" t="s">
        <v>1742</v>
      </c>
      <c r="J126" s="21" t="s">
        <v>1864</v>
      </c>
      <c r="K126" s="21" t="s">
        <v>1910</v>
      </c>
      <c r="L126" s="21" t="s">
        <v>2103</v>
      </c>
      <c r="M126" s="21" t="s">
        <v>1350</v>
      </c>
    </row>
    <row r="127" spans="2:13" x14ac:dyDescent="0.25">
      <c r="B127" s="17" t="s">
        <v>534</v>
      </c>
      <c r="C127" s="18">
        <v>577</v>
      </c>
      <c r="D127" s="21" t="s">
        <v>809</v>
      </c>
      <c r="E127" s="21" t="s">
        <v>995</v>
      </c>
      <c r="F127" s="21" t="s">
        <v>1191</v>
      </c>
      <c r="G127" s="21" t="s">
        <v>1382</v>
      </c>
      <c r="H127" s="21" t="s">
        <v>1562</v>
      </c>
      <c r="I127" s="21" t="s">
        <v>1743</v>
      </c>
      <c r="J127" s="21" t="s">
        <v>1921</v>
      </c>
      <c r="K127" s="21" t="s">
        <v>2019</v>
      </c>
      <c r="L127" s="21" t="s">
        <v>2104</v>
      </c>
      <c r="M127" s="21" t="s">
        <v>2206</v>
      </c>
    </row>
    <row r="128" spans="2:13" x14ac:dyDescent="0.25">
      <c r="B128" s="17" t="s">
        <v>535</v>
      </c>
      <c r="C128" s="18">
        <v>787</v>
      </c>
      <c r="D128" s="21" t="s">
        <v>708</v>
      </c>
      <c r="E128" s="21" t="s">
        <v>996</v>
      </c>
      <c r="F128" s="21" t="s">
        <v>1192</v>
      </c>
      <c r="G128" s="21" t="s">
        <v>1383</v>
      </c>
      <c r="H128" s="21" t="s">
        <v>78</v>
      </c>
      <c r="I128" s="21" t="s">
        <v>1636</v>
      </c>
      <c r="J128" s="21" t="s">
        <v>1922</v>
      </c>
      <c r="K128" s="21" t="s">
        <v>2020</v>
      </c>
      <c r="L128" s="21" t="s">
        <v>2105</v>
      </c>
      <c r="M128" s="21" t="s">
        <v>2207</v>
      </c>
    </row>
    <row r="129" spans="2:13" x14ac:dyDescent="0.25">
      <c r="B129" s="17" t="s">
        <v>536</v>
      </c>
      <c r="C129" s="18">
        <v>614</v>
      </c>
      <c r="D129" s="21" t="s">
        <v>777</v>
      </c>
      <c r="E129" s="21" t="s">
        <v>997</v>
      </c>
      <c r="F129" s="21" t="s">
        <v>1193</v>
      </c>
      <c r="G129" s="21" t="s">
        <v>1384</v>
      </c>
      <c r="H129" s="21" t="s">
        <v>1563</v>
      </c>
      <c r="I129" s="21" t="s">
        <v>1744</v>
      </c>
      <c r="J129" s="21" t="s">
        <v>1923</v>
      </c>
      <c r="K129" s="21" t="s">
        <v>2021</v>
      </c>
      <c r="L129" s="21" t="s">
        <v>2106</v>
      </c>
      <c r="M129" s="21" t="s">
        <v>1287</v>
      </c>
    </row>
    <row r="130" spans="2:13" x14ac:dyDescent="0.25">
      <c r="B130" s="17" t="s">
        <v>537</v>
      </c>
      <c r="C130" s="18">
        <v>664</v>
      </c>
      <c r="D130" s="21" t="s">
        <v>810</v>
      </c>
      <c r="E130" s="21" t="s">
        <v>998</v>
      </c>
      <c r="F130" s="21" t="s">
        <v>1194</v>
      </c>
      <c r="G130" s="21" t="s">
        <v>1355</v>
      </c>
      <c r="H130" s="21" t="s">
        <v>1564</v>
      </c>
      <c r="I130" s="21" t="s">
        <v>1745</v>
      </c>
      <c r="J130" s="21" t="s">
        <v>1894</v>
      </c>
      <c r="K130" s="21" t="s">
        <v>2022</v>
      </c>
      <c r="L130" s="21" t="s">
        <v>2107</v>
      </c>
      <c r="M130" s="21" t="s">
        <v>2208</v>
      </c>
    </row>
    <row r="131" spans="2:13" x14ac:dyDescent="0.25">
      <c r="B131" s="25" t="s">
        <v>538</v>
      </c>
      <c r="C131" s="26">
        <v>38007</v>
      </c>
      <c r="D131" s="30" t="s">
        <v>707</v>
      </c>
      <c r="E131" s="30" t="s">
        <v>999</v>
      </c>
      <c r="F131" s="30" t="s">
        <v>1195</v>
      </c>
      <c r="G131" s="30" t="s">
        <v>1385</v>
      </c>
      <c r="H131" s="30" t="s">
        <v>1565</v>
      </c>
      <c r="I131" s="30" t="s">
        <v>1746</v>
      </c>
      <c r="J131" s="30" t="s">
        <v>1881</v>
      </c>
      <c r="K131" s="30" t="s">
        <v>1879</v>
      </c>
      <c r="L131" s="30" t="s">
        <v>2108</v>
      </c>
      <c r="M131" s="30" t="s">
        <v>2209</v>
      </c>
    </row>
    <row r="132" spans="2:13" x14ac:dyDescent="0.25">
      <c r="B132" s="17" t="s">
        <v>539</v>
      </c>
      <c r="C132" s="18">
        <v>398</v>
      </c>
      <c r="D132" s="21" t="s">
        <v>751</v>
      </c>
      <c r="E132" s="21" t="s">
        <v>1000</v>
      </c>
      <c r="F132" s="21" t="s">
        <v>1196</v>
      </c>
      <c r="G132" s="21" t="s">
        <v>1386</v>
      </c>
      <c r="H132" s="21" t="s">
        <v>1555</v>
      </c>
      <c r="I132" s="21" t="s">
        <v>1747</v>
      </c>
      <c r="J132" s="21" t="s">
        <v>1472</v>
      </c>
      <c r="K132" s="21" t="s">
        <v>1911</v>
      </c>
      <c r="L132" s="21" t="s">
        <v>799</v>
      </c>
      <c r="M132" s="21" t="s">
        <v>2210</v>
      </c>
    </row>
    <row r="133" spans="2:13" x14ac:dyDescent="0.25">
      <c r="B133" s="17" t="s">
        <v>540</v>
      </c>
      <c r="C133" s="18">
        <v>946</v>
      </c>
      <c r="D133" s="21" t="s">
        <v>811</v>
      </c>
      <c r="E133" s="21" t="s">
        <v>959</v>
      </c>
      <c r="F133" s="21" t="s">
        <v>1197</v>
      </c>
      <c r="G133" s="21" t="s">
        <v>1387</v>
      </c>
      <c r="H133" s="21" t="s">
        <v>85</v>
      </c>
      <c r="I133" s="21" t="s">
        <v>1748</v>
      </c>
      <c r="J133" s="21" t="s">
        <v>1924</v>
      </c>
      <c r="K133" s="21" t="s">
        <v>1857</v>
      </c>
      <c r="L133" s="21" t="s">
        <v>2109</v>
      </c>
      <c r="M133" s="21" t="s">
        <v>2211</v>
      </c>
    </row>
    <row r="134" spans="2:13" x14ac:dyDescent="0.25">
      <c r="B134" s="17" t="s">
        <v>541</v>
      </c>
      <c r="C134" s="18">
        <v>497</v>
      </c>
      <c r="D134" s="21" t="s">
        <v>812</v>
      </c>
      <c r="E134" s="21" t="s">
        <v>1001</v>
      </c>
      <c r="F134" s="21" t="s">
        <v>1198</v>
      </c>
      <c r="G134" s="21" t="s">
        <v>1388</v>
      </c>
      <c r="H134" s="21" t="s">
        <v>1562</v>
      </c>
      <c r="I134" s="21" t="s">
        <v>1749</v>
      </c>
      <c r="J134" s="21" t="s">
        <v>1422</v>
      </c>
      <c r="K134" s="21" t="s">
        <v>2023</v>
      </c>
      <c r="L134" s="21" t="s">
        <v>1327</v>
      </c>
      <c r="M134" s="21" t="s">
        <v>1427</v>
      </c>
    </row>
    <row r="135" spans="2:13" x14ac:dyDescent="0.25">
      <c r="B135" s="17" t="s">
        <v>542</v>
      </c>
      <c r="C135" s="18">
        <v>1272</v>
      </c>
      <c r="D135" s="21" t="s">
        <v>813</v>
      </c>
      <c r="E135" s="21" t="s">
        <v>1002</v>
      </c>
      <c r="F135" s="21" t="s">
        <v>1199</v>
      </c>
      <c r="G135" s="21" t="s">
        <v>1389</v>
      </c>
      <c r="H135" s="21" t="s">
        <v>1529</v>
      </c>
      <c r="I135" s="21" t="s">
        <v>1750</v>
      </c>
      <c r="J135" s="21" t="s">
        <v>1574</v>
      </c>
      <c r="K135" s="21" t="s">
        <v>2021</v>
      </c>
      <c r="L135" s="21" t="s">
        <v>1383</v>
      </c>
      <c r="M135" s="21" t="s">
        <v>2105</v>
      </c>
    </row>
    <row r="136" spans="2:13" x14ac:dyDescent="0.25">
      <c r="B136" s="17" t="s">
        <v>543</v>
      </c>
      <c r="C136" s="18">
        <v>880</v>
      </c>
      <c r="D136" s="21" t="s">
        <v>796</v>
      </c>
      <c r="E136" s="21" t="s">
        <v>1003</v>
      </c>
      <c r="F136" s="21" t="s">
        <v>1200</v>
      </c>
      <c r="G136" s="21" t="s">
        <v>1390</v>
      </c>
      <c r="H136" s="21" t="s">
        <v>1467</v>
      </c>
      <c r="I136" s="21" t="s">
        <v>1708</v>
      </c>
      <c r="J136" s="21" t="s">
        <v>1925</v>
      </c>
      <c r="K136" s="21" t="s">
        <v>1878</v>
      </c>
      <c r="L136" s="21" t="s">
        <v>2110</v>
      </c>
      <c r="M136" s="21" t="s">
        <v>2212</v>
      </c>
    </row>
    <row r="137" spans="2:13" x14ac:dyDescent="0.25">
      <c r="B137" s="17" t="s">
        <v>544</v>
      </c>
      <c r="C137" s="18">
        <v>1348</v>
      </c>
      <c r="D137" s="21" t="s">
        <v>814</v>
      </c>
      <c r="E137" s="21" t="s">
        <v>1004</v>
      </c>
      <c r="F137" s="21" t="s">
        <v>1201</v>
      </c>
      <c r="G137" s="21" t="s">
        <v>1391</v>
      </c>
      <c r="H137" s="21" t="s">
        <v>1566</v>
      </c>
      <c r="I137" s="21" t="s">
        <v>1751</v>
      </c>
      <c r="J137" s="21" t="s">
        <v>1861</v>
      </c>
      <c r="K137" s="21" t="s">
        <v>2024</v>
      </c>
      <c r="L137" s="21" t="s">
        <v>2109</v>
      </c>
      <c r="M137" s="21" t="s">
        <v>1408</v>
      </c>
    </row>
    <row r="138" spans="2:13" x14ac:dyDescent="0.25">
      <c r="B138" s="17" t="s">
        <v>545</v>
      </c>
      <c r="C138" s="18">
        <v>599</v>
      </c>
      <c r="D138" s="21" t="s">
        <v>815</v>
      </c>
      <c r="E138" s="21" t="s">
        <v>1005</v>
      </c>
      <c r="F138" s="21" t="s">
        <v>1202</v>
      </c>
      <c r="G138" s="21" t="s">
        <v>1392</v>
      </c>
      <c r="H138" s="21" t="s">
        <v>1567</v>
      </c>
      <c r="I138" s="21" t="s">
        <v>1752</v>
      </c>
      <c r="J138" s="21" t="s">
        <v>1847</v>
      </c>
      <c r="K138" s="21" t="s">
        <v>2025</v>
      </c>
      <c r="L138" s="21" t="s">
        <v>2104</v>
      </c>
      <c r="M138" s="21" t="s">
        <v>2213</v>
      </c>
    </row>
    <row r="139" spans="2:13" x14ac:dyDescent="0.25">
      <c r="B139" s="17" t="s">
        <v>546</v>
      </c>
      <c r="C139" s="18">
        <v>730</v>
      </c>
      <c r="D139" s="21" t="s">
        <v>806</v>
      </c>
      <c r="E139" s="21" t="s">
        <v>1006</v>
      </c>
      <c r="F139" s="21" t="s">
        <v>1203</v>
      </c>
      <c r="G139" s="21" t="s">
        <v>1393</v>
      </c>
      <c r="H139" s="21" t="s">
        <v>1568</v>
      </c>
      <c r="I139" s="21" t="s">
        <v>1753</v>
      </c>
      <c r="J139" s="21" t="s">
        <v>1366</v>
      </c>
      <c r="K139" s="21" t="s">
        <v>1582</v>
      </c>
      <c r="L139" s="21" t="s">
        <v>1582</v>
      </c>
      <c r="M139" s="21" t="s">
        <v>812</v>
      </c>
    </row>
    <row r="140" spans="2:13" x14ac:dyDescent="0.25">
      <c r="B140" s="17" t="s">
        <v>547</v>
      </c>
      <c r="C140" s="18">
        <v>838</v>
      </c>
      <c r="D140" s="21" t="s">
        <v>816</v>
      </c>
      <c r="E140" s="21" t="s">
        <v>1007</v>
      </c>
      <c r="F140" s="21" t="s">
        <v>1204</v>
      </c>
      <c r="G140" s="21" t="s">
        <v>1394</v>
      </c>
      <c r="H140" s="21" t="s">
        <v>1569</v>
      </c>
      <c r="I140" s="21" t="s">
        <v>1754</v>
      </c>
      <c r="J140" s="21" t="s">
        <v>1926</v>
      </c>
      <c r="K140" s="21" t="s">
        <v>1437</v>
      </c>
      <c r="L140" s="21" t="s">
        <v>1889</v>
      </c>
      <c r="M140" s="21" t="s">
        <v>2214</v>
      </c>
    </row>
    <row r="141" spans="2:13" x14ac:dyDescent="0.25">
      <c r="B141" s="17" t="s">
        <v>548</v>
      </c>
      <c r="C141" s="18">
        <v>2368</v>
      </c>
      <c r="D141" s="21" t="s">
        <v>817</v>
      </c>
      <c r="E141" s="21" t="s">
        <v>1008</v>
      </c>
      <c r="F141" s="21" t="s">
        <v>1205</v>
      </c>
      <c r="G141" s="21" t="s">
        <v>1395</v>
      </c>
      <c r="H141" s="21" t="s">
        <v>1570</v>
      </c>
      <c r="I141" s="21" t="s">
        <v>1755</v>
      </c>
      <c r="J141" s="21" t="s">
        <v>1927</v>
      </c>
      <c r="K141" s="21" t="s">
        <v>2026</v>
      </c>
      <c r="L141" s="21" t="s">
        <v>1429</v>
      </c>
      <c r="M141" s="21" t="s">
        <v>1893</v>
      </c>
    </row>
    <row r="142" spans="2:13" x14ac:dyDescent="0.25">
      <c r="B142" s="17" t="s">
        <v>549</v>
      </c>
      <c r="C142" s="18">
        <v>6677</v>
      </c>
      <c r="D142" s="21" t="s">
        <v>818</v>
      </c>
      <c r="E142" s="21" t="s">
        <v>1002</v>
      </c>
      <c r="F142" s="21" t="s">
        <v>1206</v>
      </c>
      <c r="G142" s="21" t="s">
        <v>1396</v>
      </c>
      <c r="H142" s="21" t="s">
        <v>1571</v>
      </c>
      <c r="I142" s="21" t="s">
        <v>1756</v>
      </c>
      <c r="J142" s="21" t="s">
        <v>1367</v>
      </c>
      <c r="K142" s="21" t="s">
        <v>1366</v>
      </c>
      <c r="L142" s="21" t="s">
        <v>850</v>
      </c>
      <c r="M142" s="21" t="s">
        <v>2215</v>
      </c>
    </row>
    <row r="143" spans="2:13" x14ac:dyDescent="0.25">
      <c r="B143" s="17" t="s">
        <v>550</v>
      </c>
      <c r="C143" s="18">
        <v>1906</v>
      </c>
      <c r="D143" s="21" t="s">
        <v>819</v>
      </c>
      <c r="E143" s="21" t="s">
        <v>1009</v>
      </c>
      <c r="F143" s="21" t="s">
        <v>1207</v>
      </c>
      <c r="G143" s="21" t="s">
        <v>1397</v>
      </c>
      <c r="H143" s="21" t="s">
        <v>1291</v>
      </c>
      <c r="I143" s="21" t="s">
        <v>1757</v>
      </c>
      <c r="J143" s="21" t="s">
        <v>1362</v>
      </c>
      <c r="K143" s="21" t="s">
        <v>2027</v>
      </c>
      <c r="L143" s="21" t="s">
        <v>1414</v>
      </c>
      <c r="M143" s="21" t="s">
        <v>2216</v>
      </c>
    </row>
    <row r="144" spans="2:13" x14ac:dyDescent="0.25">
      <c r="B144" s="17" t="s">
        <v>551</v>
      </c>
      <c r="C144" s="18">
        <v>2582</v>
      </c>
      <c r="D144" s="21" t="s">
        <v>712</v>
      </c>
      <c r="E144" s="21" t="s">
        <v>1010</v>
      </c>
      <c r="F144" s="21" t="s">
        <v>1208</v>
      </c>
      <c r="G144" s="21" t="s">
        <v>1398</v>
      </c>
      <c r="H144" s="21" t="s">
        <v>1572</v>
      </c>
      <c r="I144" s="21" t="s">
        <v>1758</v>
      </c>
      <c r="J144" s="21" t="s">
        <v>1928</v>
      </c>
      <c r="K144" s="21" t="s">
        <v>1895</v>
      </c>
      <c r="L144" s="21" t="s">
        <v>773</v>
      </c>
      <c r="M144" s="21" t="s">
        <v>2217</v>
      </c>
    </row>
    <row r="145" spans="2:13" x14ac:dyDescent="0.25">
      <c r="B145" s="17" t="s">
        <v>552</v>
      </c>
      <c r="C145" s="18">
        <v>2553</v>
      </c>
      <c r="D145" s="21" t="s">
        <v>820</v>
      </c>
      <c r="E145" s="21" t="s">
        <v>1011</v>
      </c>
      <c r="F145" s="21" t="s">
        <v>1209</v>
      </c>
      <c r="G145" s="21" t="s">
        <v>1347</v>
      </c>
      <c r="H145" s="21" t="s">
        <v>1499</v>
      </c>
      <c r="I145" s="21" t="s">
        <v>1759</v>
      </c>
      <c r="J145" s="21" t="s">
        <v>1875</v>
      </c>
      <c r="K145" s="21" t="s">
        <v>1843</v>
      </c>
      <c r="L145" s="21" t="s">
        <v>1510</v>
      </c>
      <c r="M145" s="21" t="s">
        <v>2187</v>
      </c>
    </row>
    <row r="146" spans="2:13" x14ac:dyDescent="0.25">
      <c r="B146" s="17" t="s">
        <v>553</v>
      </c>
      <c r="C146" s="18">
        <v>1653</v>
      </c>
      <c r="D146" s="21" t="s">
        <v>821</v>
      </c>
      <c r="E146" s="21" t="s">
        <v>1012</v>
      </c>
      <c r="F146" s="21" t="s">
        <v>1210</v>
      </c>
      <c r="G146" s="21" t="s">
        <v>1399</v>
      </c>
      <c r="H146" s="21" t="s">
        <v>1573</v>
      </c>
      <c r="I146" s="21" t="s">
        <v>1760</v>
      </c>
      <c r="J146" s="21" t="s">
        <v>1886</v>
      </c>
      <c r="K146" s="21" t="s">
        <v>1883</v>
      </c>
      <c r="L146" s="21" t="s">
        <v>2111</v>
      </c>
      <c r="M146" s="21" t="s">
        <v>2218</v>
      </c>
    </row>
    <row r="147" spans="2:13" x14ac:dyDescent="0.25">
      <c r="B147" s="17" t="s">
        <v>554</v>
      </c>
      <c r="C147" s="18">
        <v>3214</v>
      </c>
      <c r="D147" s="21" t="s">
        <v>822</v>
      </c>
      <c r="E147" s="21" t="s">
        <v>1013</v>
      </c>
      <c r="F147" s="21" t="s">
        <v>1211</v>
      </c>
      <c r="G147" s="21" t="s">
        <v>1400</v>
      </c>
      <c r="H147" s="21" t="s">
        <v>81</v>
      </c>
      <c r="I147" s="21" t="s">
        <v>1761</v>
      </c>
      <c r="J147" s="21" t="s">
        <v>1929</v>
      </c>
      <c r="K147" s="21" t="s">
        <v>2028</v>
      </c>
      <c r="L147" s="21" t="s">
        <v>1291</v>
      </c>
      <c r="M147" s="21" t="s">
        <v>2089</v>
      </c>
    </row>
    <row r="148" spans="2:13" x14ac:dyDescent="0.25">
      <c r="B148" s="17" t="s">
        <v>555</v>
      </c>
      <c r="C148" s="18">
        <v>1672</v>
      </c>
      <c r="D148" s="21" t="s">
        <v>813</v>
      </c>
      <c r="E148" s="21" t="s">
        <v>1014</v>
      </c>
      <c r="F148" s="21" t="s">
        <v>1212</v>
      </c>
      <c r="G148" s="21" t="s">
        <v>1401</v>
      </c>
      <c r="H148" s="21" t="s">
        <v>85</v>
      </c>
      <c r="I148" s="21" t="s">
        <v>1762</v>
      </c>
      <c r="J148" s="21" t="s">
        <v>1480</v>
      </c>
      <c r="K148" s="21" t="s">
        <v>1986</v>
      </c>
      <c r="L148" s="21" t="s">
        <v>813</v>
      </c>
      <c r="M148" s="21" t="s">
        <v>2219</v>
      </c>
    </row>
    <row r="149" spans="2:13" x14ac:dyDescent="0.25">
      <c r="B149" s="17" t="s">
        <v>556</v>
      </c>
      <c r="C149" s="18">
        <v>2507</v>
      </c>
      <c r="D149" s="21" t="s">
        <v>823</v>
      </c>
      <c r="E149" s="21" t="s">
        <v>879</v>
      </c>
      <c r="F149" s="21" t="s">
        <v>1213</v>
      </c>
      <c r="G149" s="21" t="s">
        <v>816</v>
      </c>
      <c r="H149" s="21" t="s">
        <v>1574</v>
      </c>
      <c r="I149" s="21" t="s">
        <v>1763</v>
      </c>
      <c r="J149" s="21" t="s">
        <v>1393</v>
      </c>
      <c r="K149" s="21" t="s">
        <v>2029</v>
      </c>
      <c r="L149" s="21" t="s">
        <v>1409</v>
      </c>
      <c r="M149" s="21" t="s">
        <v>887</v>
      </c>
    </row>
    <row r="150" spans="2:13" x14ac:dyDescent="0.25">
      <c r="B150" s="17" t="s">
        <v>557</v>
      </c>
      <c r="C150" s="18">
        <v>2927</v>
      </c>
      <c r="D150" s="21" t="s">
        <v>824</v>
      </c>
      <c r="E150" s="21" t="s">
        <v>1015</v>
      </c>
      <c r="F150" s="21" t="s">
        <v>1214</v>
      </c>
      <c r="G150" s="21" t="s">
        <v>1402</v>
      </c>
      <c r="H150" s="21" t="s">
        <v>1557</v>
      </c>
      <c r="I150" s="21" t="s">
        <v>1764</v>
      </c>
      <c r="J150" s="21" t="s">
        <v>1930</v>
      </c>
      <c r="K150" s="21" t="s">
        <v>1978</v>
      </c>
      <c r="L150" s="21" t="s">
        <v>2092</v>
      </c>
      <c r="M150" s="21" t="s">
        <v>1284</v>
      </c>
    </row>
    <row r="151" spans="2:13" x14ac:dyDescent="0.25">
      <c r="B151" s="17" t="s">
        <v>558</v>
      </c>
      <c r="C151" s="18">
        <v>2440</v>
      </c>
      <c r="D151" s="21" t="s">
        <v>825</v>
      </c>
      <c r="E151" s="21" t="s">
        <v>1016</v>
      </c>
      <c r="F151" s="21" t="s">
        <v>1215</v>
      </c>
      <c r="G151" s="21" t="s">
        <v>1403</v>
      </c>
      <c r="H151" s="21" t="s">
        <v>1575</v>
      </c>
      <c r="I151" s="21" t="s">
        <v>1765</v>
      </c>
      <c r="J151" s="21" t="s">
        <v>1931</v>
      </c>
      <c r="K151" s="21" t="s">
        <v>1977</v>
      </c>
      <c r="L151" s="21" t="s">
        <v>2112</v>
      </c>
      <c r="M151" s="21" t="s">
        <v>827</v>
      </c>
    </row>
    <row r="152" spans="2:13" x14ac:dyDescent="0.25">
      <c r="B152" s="25" t="s">
        <v>559</v>
      </c>
      <c r="C152" s="26">
        <v>21061</v>
      </c>
      <c r="D152" s="30" t="s">
        <v>826</v>
      </c>
      <c r="E152" s="30" t="s">
        <v>1017</v>
      </c>
      <c r="F152" s="30" t="s">
        <v>1216</v>
      </c>
      <c r="G152" s="30" t="s">
        <v>836</v>
      </c>
      <c r="H152" s="30" t="s">
        <v>1576</v>
      </c>
      <c r="I152" s="30" t="s">
        <v>1766</v>
      </c>
      <c r="J152" s="30" t="s">
        <v>1881</v>
      </c>
      <c r="K152" s="30" t="s">
        <v>2029</v>
      </c>
      <c r="L152" s="30" t="s">
        <v>2074</v>
      </c>
      <c r="M152" s="30" t="s">
        <v>2220</v>
      </c>
    </row>
    <row r="153" spans="2:13" x14ac:dyDescent="0.25">
      <c r="B153" s="17" t="s">
        <v>560</v>
      </c>
      <c r="C153" s="18">
        <v>555</v>
      </c>
      <c r="D153" s="21" t="s">
        <v>827</v>
      </c>
      <c r="E153" s="21" t="s">
        <v>1018</v>
      </c>
      <c r="F153" s="21" t="s">
        <v>1217</v>
      </c>
      <c r="G153" s="21" t="s">
        <v>1404</v>
      </c>
      <c r="H153" s="21" t="s">
        <v>1497</v>
      </c>
      <c r="I153" s="21" t="s">
        <v>1767</v>
      </c>
      <c r="J153" s="21" t="s">
        <v>1304</v>
      </c>
      <c r="K153" s="21" t="s">
        <v>2030</v>
      </c>
      <c r="L153" s="21" t="s">
        <v>2113</v>
      </c>
      <c r="M153" s="21" t="s">
        <v>822</v>
      </c>
    </row>
    <row r="154" spans="2:13" x14ac:dyDescent="0.25">
      <c r="B154" s="17" t="s">
        <v>561</v>
      </c>
      <c r="C154" s="18">
        <v>855</v>
      </c>
      <c r="D154" s="21" t="s">
        <v>828</v>
      </c>
      <c r="E154" s="21" t="s">
        <v>1019</v>
      </c>
      <c r="F154" s="21" t="s">
        <v>1218</v>
      </c>
      <c r="G154" s="21" t="s">
        <v>1405</v>
      </c>
      <c r="H154" s="21" t="s">
        <v>1577</v>
      </c>
      <c r="I154" s="21" t="s">
        <v>1768</v>
      </c>
      <c r="J154" s="21" t="s">
        <v>1932</v>
      </c>
      <c r="K154" s="21" t="s">
        <v>2000</v>
      </c>
      <c r="L154" s="21" t="s">
        <v>2114</v>
      </c>
      <c r="M154" s="21" t="s">
        <v>2221</v>
      </c>
    </row>
    <row r="155" spans="2:13" x14ac:dyDescent="0.25">
      <c r="B155" s="17" t="s">
        <v>562</v>
      </c>
      <c r="C155" s="18">
        <v>1136</v>
      </c>
      <c r="D155" s="21" t="s">
        <v>829</v>
      </c>
      <c r="E155" s="21" t="s">
        <v>1020</v>
      </c>
      <c r="F155" s="21" t="s">
        <v>1219</v>
      </c>
      <c r="G155" s="21" t="s">
        <v>1406</v>
      </c>
      <c r="H155" s="21" t="s">
        <v>1553</v>
      </c>
      <c r="I155" s="21" t="s">
        <v>1769</v>
      </c>
      <c r="J155" s="21" t="s">
        <v>1897</v>
      </c>
      <c r="K155" s="21" t="s">
        <v>1929</v>
      </c>
      <c r="L155" s="21" t="s">
        <v>2115</v>
      </c>
      <c r="M155" s="21" t="s">
        <v>2222</v>
      </c>
    </row>
    <row r="156" spans="2:13" x14ac:dyDescent="0.25">
      <c r="B156" s="17" t="s">
        <v>563</v>
      </c>
      <c r="C156" s="18">
        <v>653</v>
      </c>
      <c r="D156" s="21" t="s">
        <v>830</v>
      </c>
      <c r="E156" s="21" t="s">
        <v>1021</v>
      </c>
      <c r="F156" s="21" t="s">
        <v>1220</v>
      </c>
      <c r="G156" s="21" t="s">
        <v>1399</v>
      </c>
      <c r="H156" s="21" t="s">
        <v>1578</v>
      </c>
      <c r="I156" s="21" t="s">
        <v>1770</v>
      </c>
      <c r="J156" s="21" t="s">
        <v>1353</v>
      </c>
      <c r="K156" s="21" t="s">
        <v>1959</v>
      </c>
      <c r="L156" s="21" t="s">
        <v>2116</v>
      </c>
      <c r="M156" s="21" t="s">
        <v>2223</v>
      </c>
    </row>
    <row r="157" spans="2:13" x14ac:dyDescent="0.25">
      <c r="B157" s="17" t="s">
        <v>564</v>
      </c>
      <c r="C157" s="18">
        <v>350</v>
      </c>
      <c r="D157" s="21" t="s">
        <v>831</v>
      </c>
      <c r="E157" s="21" t="s">
        <v>1022</v>
      </c>
      <c r="F157" s="21" t="s">
        <v>1221</v>
      </c>
      <c r="G157" s="21" t="s">
        <v>1407</v>
      </c>
      <c r="H157" s="21" t="s">
        <v>77</v>
      </c>
      <c r="I157" s="21" t="s">
        <v>1771</v>
      </c>
      <c r="J157" s="21" t="s">
        <v>1933</v>
      </c>
      <c r="K157" s="21" t="s">
        <v>1933</v>
      </c>
      <c r="L157" s="21" t="s">
        <v>2100</v>
      </c>
      <c r="M157" s="21" t="s">
        <v>1407</v>
      </c>
    </row>
    <row r="158" spans="2:13" x14ac:dyDescent="0.25">
      <c r="B158" s="17" t="s">
        <v>565</v>
      </c>
      <c r="C158" s="18">
        <v>391</v>
      </c>
      <c r="D158" s="21" t="s">
        <v>832</v>
      </c>
      <c r="E158" s="21" t="s">
        <v>1023</v>
      </c>
      <c r="F158" s="21" t="s">
        <v>1180</v>
      </c>
      <c r="G158" s="21" t="s">
        <v>803</v>
      </c>
      <c r="H158" s="21" t="s">
        <v>1579</v>
      </c>
      <c r="I158" s="21" t="s">
        <v>1772</v>
      </c>
      <c r="J158" s="21" t="s">
        <v>1934</v>
      </c>
      <c r="K158" s="21" t="s">
        <v>1968</v>
      </c>
      <c r="L158" s="21" t="s">
        <v>881</v>
      </c>
      <c r="M158" s="21" t="s">
        <v>2224</v>
      </c>
    </row>
    <row r="159" spans="2:13" x14ac:dyDescent="0.25">
      <c r="B159" s="17" t="s">
        <v>566</v>
      </c>
      <c r="C159" s="18">
        <v>1682</v>
      </c>
      <c r="D159" s="21" t="s">
        <v>794</v>
      </c>
      <c r="E159" s="21" t="s">
        <v>1024</v>
      </c>
      <c r="F159" s="21" t="s">
        <v>1222</v>
      </c>
      <c r="G159" s="21" t="s">
        <v>1303</v>
      </c>
      <c r="H159" s="21" t="s">
        <v>1580</v>
      </c>
      <c r="I159" s="21" t="s">
        <v>1773</v>
      </c>
      <c r="J159" s="21" t="s">
        <v>1935</v>
      </c>
      <c r="K159" s="21" t="s">
        <v>1945</v>
      </c>
      <c r="L159" s="21" t="s">
        <v>2117</v>
      </c>
      <c r="M159" s="21" t="s">
        <v>752</v>
      </c>
    </row>
    <row r="160" spans="2:13" x14ac:dyDescent="0.25">
      <c r="B160" s="17" t="s">
        <v>567</v>
      </c>
      <c r="C160" s="18">
        <v>630</v>
      </c>
      <c r="D160" s="21" t="s">
        <v>833</v>
      </c>
      <c r="E160" s="21" t="s">
        <v>1025</v>
      </c>
      <c r="F160" s="21" t="s">
        <v>1223</v>
      </c>
      <c r="G160" s="21" t="s">
        <v>1408</v>
      </c>
      <c r="H160" s="21" t="s">
        <v>1581</v>
      </c>
      <c r="I160" s="21" t="s">
        <v>1774</v>
      </c>
      <c r="J160" s="21" t="s">
        <v>1936</v>
      </c>
      <c r="K160" s="21" t="s">
        <v>1978</v>
      </c>
      <c r="L160" s="21" t="s">
        <v>1373</v>
      </c>
      <c r="M160" s="21" t="s">
        <v>842</v>
      </c>
    </row>
    <row r="161" spans="2:13" x14ac:dyDescent="0.25">
      <c r="B161" s="17" t="s">
        <v>568</v>
      </c>
      <c r="C161" s="18">
        <v>737</v>
      </c>
      <c r="D161" s="21" t="s">
        <v>834</v>
      </c>
      <c r="E161" s="21" t="s">
        <v>886</v>
      </c>
      <c r="F161" s="21" t="s">
        <v>1224</v>
      </c>
      <c r="G161" s="21" t="s">
        <v>1409</v>
      </c>
      <c r="H161" s="21" t="s">
        <v>77</v>
      </c>
      <c r="I161" s="21" t="s">
        <v>1775</v>
      </c>
      <c r="J161" s="21" t="s">
        <v>1903</v>
      </c>
      <c r="K161" s="21" t="s">
        <v>2031</v>
      </c>
      <c r="L161" s="21" t="s">
        <v>1338</v>
      </c>
      <c r="M161" s="21" t="s">
        <v>2225</v>
      </c>
    </row>
    <row r="162" spans="2:13" x14ac:dyDescent="0.25">
      <c r="B162" s="17" t="s">
        <v>569</v>
      </c>
      <c r="C162" s="18">
        <v>764</v>
      </c>
      <c r="D162" s="21" t="s">
        <v>835</v>
      </c>
      <c r="E162" s="21" t="s">
        <v>1026</v>
      </c>
      <c r="F162" s="21" t="s">
        <v>1225</v>
      </c>
      <c r="G162" s="21" t="s">
        <v>1410</v>
      </c>
      <c r="H162" s="21" t="s">
        <v>1467</v>
      </c>
      <c r="I162" s="21" t="s">
        <v>1776</v>
      </c>
      <c r="J162" s="21" t="s">
        <v>1937</v>
      </c>
      <c r="K162" s="21" t="s">
        <v>1318</v>
      </c>
      <c r="L162" s="21" t="s">
        <v>1410</v>
      </c>
      <c r="M162" s="21" t="s">
        <v>1324</v>
      </c>
    </row>
    <row r="163" spans="2:13" x14ac:dyDescent="0.25">
      <c r="B163" s="17" t="s">
        <v>570</v>
      </c>
      <c r="C163" s="18">
        <v>122</v>
      </c>
      <c r="D163" s="21" t="s">
        <v>836</v>
      </c>
      <c r="E163" s="21" t="s">
        <v>1016</v>
      </c>
      <c r="F163" s="21" t="s">
        <v>1226</v>
      </c>
      <c r="G163" s="21" t="s">
        <v>836</v>
      </c>
      <c r="H163" s="21" t="s">
        <v>775</v>
      </c>
      <c r="I163" s="21" t="s">
        <v>1777</v>
      </c>
      <c r="J163" s="21" t="s">
        <v>1938</v>
      </c>
      <c r="K163" s="21" t="s">
        <v>1892</v>
      </c>
      <c r="L163" s="21" t="s">
        <v>2057</v>
      </c>
      <c r="M163" s="21" t="s">
        <v>823</v>
      </c>
    </row>
    <row r="164" spans="2:13" x14ac:dyDescent="0.25">
      <c r="B164" s="17" t="s">
        <v>571</v>
      </c>
      <c r="C164" s="18">
        <v>210</v>
      </c>
      <c r="D164" s="21" t="s">
        <v>837</v>
      </c>
      <c r="E164" s="21" t="s">
        <v>1027</v>
      </c>
      <c r="F164" s="21" t="s">
        <v>1227</v>
      </c>
      <c r="G164" s="21" t="s">
        <v>841</v>
      </c>
      <c r="H164" s="21" t="s">
        <v>1582</v>
      </c>
      <c r="I164" s="21" t="s">
        <v>1778</v>
      </c>
      <c r="J164" s="21" t="s">
        <v>1939</v>
      </c>
      <c r="K164" s="21" t="s">
        <v>1936</v>
      </c>
      <c r="L164" s="21" t="s">
        <v>1360</v>
      </c>
      <c r="M164" s="21" t="s">
        <v>2226</v>
      </c>
    </row>
    <row r="165" spans="2:13" x14ac:dyDescent="0.25">
      <c r="B165" s="17" t="s">
        <v>572</v>
      </c>
      <c r="C165" s="18">
        <v>1976</v>
      </c>
      <c r="D165" s="21" t="s">
        <v>838</v>
      </c>
      <c r="E165" s="21" t="s">
        <v>1028</v>
      </c>
      <c r="F165" s="21" t="s">
        <v>1228</v>
      </c>
      <c r="G165" s="21" t="s">
        <v>1411</v>
      </c>
      <c r="H165" s="21" t="s">
        <v>1583</v>
      </c>
      <c r="I165" s="21" t="s">
        <v>1779</v>
      </c>
      <c r="J165" s="21" t="s">
        <v>1940</v>
      </c>
      <c r="K165" s="21" t="s">
        <v>2032</v>
      </c>
      <c r="L165" s="21" t="s">
        <v>1332</v>
      </c>
      <c r="M165" s="21" t="s">
        <v>829</v>
      </c>
    </row>
    <row r="166" spans="2:13" x14ac:dyDescent="0.25">
      <c r="B166" s="17" t="s">
        <v>573</v>
      </c>
      <c r="C166" s="18">
        <v>688</v>
      </c>
      <c r="D166" s="21" t="s">
        <v>839</v>
      </c>
      <c r="E166" s="21" t="s">
        <v>1029</v>
      </c>
      <c r="F166" s="21" t="s">
        <v>1229</v>
      </c>
      <c r="G166" s="21" t="s">
        <v>1412</v>
      </c>
      <c r="H166" s="21" t="s">
        <v>1584</v>
      </c>
      <c r="I166" s="21" t="s">
        <v>1780</v>
      </c>
      <c r="J166" s="21" t="s">
        <v>1941</v>
      </c>
      <c r="K166" s="21" t="s">
        <v>1858</v>
      </c>
      <c r="L166" s="21" t="s">
        <v>2118</v>
      </c>
      <c r="M166" s="21" t="s">
        <v>2052</v>
      </c>
    </row>
    <row r="167" spans="2:13" x14ac:dyDescent="0.25">
      <c r="B167" s="17" t="s">
        <v>574</v>
      </c>
      <c r="C167" s="18">
        <v>4844</v>
      </c>
      <c r="D167" s="21" t="s">
        <v>768</v>
      </c>
      <c r="E167" s="21" t="s">
        <v>925</v>
      </c>
      <c r="F167" s="21" t="s">
        <v>1230</v>
      </c>
      <c r="G167" s="21" t="s">
        <v>1413</v>
      </c>
      <c r="H167" s="21" t="s">
        <v>1527</v>
      </c>
      <c r="I167" s="21" t="s">
        <v>1781</v>
      </c>
      <c r="J167" s="21" t="s">
        <v>1942</v>
      </c>
      <c r="K167" s="21" t="s">
        <v>1911</v>
      </c>
      <c r="L167" s="21" t="s">
        <v>2119</v>
      </c>
      <c r="M167" s="21" t="s">
        <v>2227</v>
      </c>
    </row>
    <row r="168" spans="2:13" x14ac:dyDescent="0.25">
      <c r="B168" s="17" t="s">
        <v>575</v>
      </c>
      <c r="C168" s="18">
        <v>823</v>
      </c>
      <c r="D168" s="21" t="s">
        <v>840</v>
      </c>
      <c r="E168" s="21" t="s">
        <v>913</v>
      </c>
      <c r="F168" s="21" t="s">
        <v>1231</v>
      </c>
      <c r="G168" s="21" t="s">
        <v>1027</v>
      </c>
      <c r="H168" s="21" t="s">
        <v>1585</v>
      </c>
      <c r="I168" s="21" t="s">
        <v>1782</v>
      </c>
      <c r="J168" s="21" t="s">
        <v>1293</v>
      </c>
      <c r="K168" s="21" t="s">
        <v>1935</v>
      </c>
      <c r="L168" s="21" t="s">
        <v>2089</v>
      </c>
      <c r="M168" s="21" t="s">
        <v>2228</v>
      </c>
    </row>
    <row r="169" spans="2:13" x14ac:dyDescent="0.25">
      <c r="B169" s="17" t="s">
        <v>576</v>
      </c>
      <c r="C169" s="18">
        <v>560</v>
      </c>
      <c r="D169" s="21" t="s">
        <v>841</v>
      </c>
      <c r="E169" s="21" t="s">
        <v>1030</v>
      </c>
      <c r="F169" s="21" t="s">
        <v>1232</v>
      </c>
      <c r="G169" s="21" t="s">
        <v>1414</v>
      </c>
      <c r="H169" s="21" t="s">
        <v>1586</v>
      </c>
      <c r="I169" s="21" t="s">
        <v>1783</v>
      </c>
      <c r="J169" s="21" t="s">
        <v>1359</v>
      </c>
      <c r="K169" s="21" t="s">
        <v>2033</v>
      </c>
      <c r="L169" s="21" t="s">
        <v>2120</v>
      </c>
      <c r="M169" s="21" t="s">
        <v>2229</v>
      </c>
    </row>
    <row r="170" spans="2:13" x14ac:dyDescent="0.25">
      <c r="B170" s="17" t="s">
        <v>577</v>
      </c>
      <c r="C170" s="18">
        <v>2312</v>
      </c>
      <c r="D170" s="21" t="s">
        <v>842</v>
      </c>
      <c r="E170" s="21" t="s">
        <v>1031</v>
      </c>
      <c r="F170" s="21" t="s">
        <v>1233</v>
      </c>
      <c r="G170" s="21" t="s">
        <v>1415</v>
      </c>
      <c r="H170" s="21" t="s">
        <v>1587</v>
      </c>
      <c r="I170" s="21" t="s">
        <v>1784</v>
      </c>
      <c r="J170" s="21" t="s">
        <v>1937</v>
      </c>
      <c r="K170" s="21" t="s">
        <v>1952</v>
      </c>
      <c r="L170" s="21" t="s">
        <v>2121</v>
      </c>
      <c r="M170" s="21" t="s">
        <v>827</v>
      </c>
    </row>
    <row r="171" spans="2:13" x14ac:dyDescent="0.25">
      <c r="B171" s="17" t="s">
        <v>578</v>
      </c>
      <c r="C171" s="18">
        <v>1773</v>
      </c>
      <c r="D171" s="21" t="s">
        <v>800</v>
      </c>
      <c r="E171" s="21" t="s">
        <v>1032</v>
      </c>
      <c r="F171" s="21" t="s">
        <v>1234</v>
      </c>
      <c r="G171" s="21" t="s">
        <v>1416</v>
      </c>
      <c r="H171" s="21" t="s">
        <v>1588</v>
      </c>
      <c r="I171" s="21" t="s">
        <v>1785</v>
      </c>
      <c r="J171" s="21" t="s">
        <v>1463</v>
      </c>
      <c r="K171" s="21" t="s">
        <v>1626</v>
      </c>
      <c r="L171" s="21" t="s">
        <v>1408</v>
      </c>
      <c r="M171" s="21" t="s">
        <v>2230</v>
      </c>
    </row>
    <row r="172" spans="2:13" x14ac:dyDescent="0.25">
      <c r="B172" s="25" t="s">
        <v>579</v>
      </c>
      <c r="C172" s="26">
        <v>28064</v>
      </c>
      <c r="D172" s="30" t="s">
        <v>843</v>
      </c>
      <c r="E172" s="30" t="s">
        <v>1033</v>
      </c>
      <c r="F172" s="30" t="s">
        <v>1235</v>
      </c>
      <c r="G172" s="30" t="s">
        <v>1417</v>
      </c>
      <c r="H172" s="30" t="s">
        <v>1572</v>
      </c>
      <c r="I172" s="30" t="s">
        <v>1786</v>
      </c>
      <c r="J172" s="30" t="s">
        <v>1943</v>
      </c>
      <c r="K172" s="30" t="s">
        <v>1427</v>
      </c>
      <c r="L172" s="30" t="s">
        <v>836</v>
      </c>
      <c r="M172" s="30" t="s">
        <v>748</v>
      </c>
    </row>
    <row r="173" spans="2:13" x14ac:dyDescent="0.25">
      <c r="B173" s="17" t="s">
        <v>580</v>
      </c>
      <c r="C173" s="18">
        <v>467</v>
      </c>
      <c r="D173" s="21" t="s">
        <v>844</v>
      </c>
      <c r="E173" s="21" t="s">
        <v>1034</v>
      </c>
      <c r="F173" s="21" t="s">
        <v>1236</v>
      </c>
      <c r="G173" s="21" t="s">
        <v>882</v>
      </c>
      <c r="H173" s="21" t="s">
        <v>1543</v>
      </c>
      <c r="I173" s="21" t="s">
        <v>1787</v>
      </c>
      <c r="J173" s="21" t="s">
        <v>1944</v>
      </c>
      <c r="K173" s="21" t="s">
        <v>1936</v>
      </c>
      <c r="L173" s="21" t="s">
        <v>2122</v>
      </c>
      <c r="M173" s="21" t="s">
        <v>2231</v>
      </c>
    </row>
    <row r="174" spans="2:13" x14ac:dyDescent="0.25">
      <c r="B174" s="17" t="s">
        <v>581</v>
      </c>
      <c r="C174" s="18">
        <v>3216</v>
      </c>
      <c r="D174" s="21" t="s">
        <v>746</v>
      </c>
      <c r="E174" s="21" t="s">
        <v>777</v>
      </c>
      <c r="F174" s="21" t="s">
        <v>1237</v>
      </c>
      <c r="G174" s="21" t="s">
        <v>1405</v>
      </c>
      <c r="H174" s="21" t="s">
        <v>1589</v>
      </c>
      <c r="I174" s="21" t="s">
        <v>1788</v>
      </c>
      <c r="J174" s="21" t="s">
        <v>1945</v>
      </c>
      <c r="K174" s="21" t="s">
        <v>1907</v>
      </c>
      <c r="L174" s="21" t="s">
        <v>1405</v>
      </c>
      <c r="M174" s="21" t="s">
        <v>1410</v>
      </c>
    </row>
    <row r="175" spans="2:13" x14ac:dyDescent="0.25">
      <c r="B175" s="17" t="s">
        <v>582</v>
      </c>
      <c r="C175" s="18">
        <v>2165</v>
      </c>
      <c r="D175" s="21" t="s">
        <v>845</v>
      </c>
      <c r="E175" s="21" t="s">
        <v>1035</v>
      </c>
      <c r="F175" s="21" t="s">
        <v>1238</v>
      </c>
      <c r="G175" s="21" t="s">
        <v>1403</v>
      </c>
      <c r="H175" s="21" t="s">
        <v>801</v>
      </c>
      <c r="I175" s="21" t="s">
        <v>1789</v>
      </c>
      <c r="J175" s="21" t="s">
        <v>1577</v>
      </c>
      <c r="K175" s="21" t="s">
        <v>2034</v>
      </c>
      <c r="L175" s="21" t="s">
        <v>1347</v>
      </c>
      <c r="M175" s="21" t="s">
        <v>2232</v>
      </c>
    </row>
    <row r="176" spans="2:13" x14ac:dyDescent="0.25">
      <c r="B176" s="17" t="s">
        <v>583</v>
      </c>
      <c r="C176" s="18">
        <v>6296</v>
      </c>
      <c r="D176" s="21" t="s">
        <v>838</v>
      </c>
      <c r="E176" s="21" t="s">
        <v>963</v>
      </c>
      <c r="F176" s="21" t="s">
        <v>1138</v>
      </c>
      <c r="G176" s="21" t="s">
        <v>1418</v>
      </c>
      <c r="H176" s="21" t="s">
        <v>1584</v>
      </c>
      <c r="I176" s="21" t="s">
        <v>1790</v>
      </c>
      <c r="J176" s="21" t="s">
        <v>1946</v>
      </c>
      <c r="K176" s="21" t="s">
        <v>1951</v>
      </c>
      <c r="L176" s="21" t="s">
        <v>1446</v>
      </c>
      <c r="M176" s="21" t="s">
        <v>766</v>
      </c>
    </row>
    <row r="177" spans="2:13" x14ac:dyDescent="0.25">
      <c r="B177" s="17" t="s">
        <v>584</v>
      </c>
      <c r="C177" s="18">
        <v>917</v>
      </c>
      <c r="D177" s="21" t="s">
        <v>846</v>
      </c>
      <c r="E177" s="21" t="s">
        <v>1036</v>
      </c>
      <c r="F177" s="21" t="s">
        <v>1239</v>
      </c>
      <c r="G177" s="21" t="s">
        <v>1419</v>
      </c>
      <c r="H177" s="21" t="s">
        <v>1590</v>
      </c>
      <c r="I177" s="21" t="s">
        <v>1687</v>
      </c>
      <c r="J177" s="21" t="s">
        <v>1933</v>
      </c>
      <c r="K177" s="21" t="s">
        <v>1940</v>
      </c>
      <c r="L177" s="21" t="s">
        <v>2123</v>
      </c>
      <c r="M177" s="21" t="s">
        <v>2113</v>
      </c>
    </row>
    <row r="178" spans="2:13" x14ac:dyDescent="0.25">
      <c r="B178" s="17" t="s">
        <v>585</v>
      </c>
      <c r="C178" s="18">
        <v>613</v>
      </c>
      <c r="D178" s="21" t="s">
        <v>847</v>
      </c>
      <c r="E178" s="21" t="s">
        <v>1037</v>
      </c>
      <c r="F178" s="21" t="s">
        <v>1199</v>
      </c>
      <c r="G178" s="21" t="s">
        <v>1420</v>
      </c>
      <c r="H178" s="21" t="s">
        <v>1591</v>
      </c>
      <c r="I178" s="21" t="s">
        <v>1791</v>
      </c>
      <c r="J178" s="21" t="s">
        <v>1947</v>
      </c>
      <c r="K178" s="21" t="s">
        <v>1310</v>
      </c>
      <c r="L178" s="21" t="s">
        <v>719</v>
      </c>
      <c r="M178" s="21" t="s">
        <v>1473</v>
      </c>
    </row>
    <row r="179" spans="2:13" x14ac:dyDescent="0.25">
      <c r="B179" s="17" t="s">
        <v>586</v>
      </c>
      <c r="C179" s="18">
        <v>201</v>
      </c>
      <c r="D179" s="21" t="s">
        <v>848</v>
      </c>
      <c r="E179" s="21" t="s">
        <v>834</v>
      </c>
      <c r="F179" s="21" t="s">
        <v>1240</v>
      </c>
      <c r="G179" s="21" t="s">
        <v>1421</v>
      </c>
      <c r="H179" s="21" t="s">
        <v>1592</v>
      </c>
      <c r="I179" s="21" t="s">
        <v>1792</v>
      </c>
      <c r="J179" s="21" t="s">
        <v>1948</v>
      </c>
      <c r="K179" s="21" t="s">
        <v>2035</v>
      </c>
      <c r="L179" s="21" t="s">
        <v>2124</v>
      </c>
      <c r="M179" s="21" t="s">
        <v>2233</v>
      </c>
    </row>
    <row r="180" spans="2:13" x14ac:dyDescent="0.25">
      <c r="B180" s="17" t="s">
        <v>587</v>
      </c>
      <c r="C180" s="18">
        <v>8097</v>
      </c>
      <c r="D180" s="21" t="s">
        <v>849</v>
      </c>
      <c r="E180" s="21" t="s">
        <v>1038</v>
      </c>
      <c r="F180" s="21" t="s">
        <v>1241</v>
      </c>
      <c r="G180" s="21" t="s">
        <v>1422</v>
      </c>
      <c r="H180" s="21" t="s">
        <v>1593</v>
      </c>
      <c r="I180" s="21" t="s">
        <v>1793</v>
      </c>
      <c r="J180" s="21" t="s">
        <v>1923</v>
      </c>
      <c r="K180" s="21" t="s">
        <v>1881</v>
      </c>
      <c r="L180" s="21" t="s">
        <v>836</v>
      </c>
      <c r="M180" s="21" t="s">
        <v>1421</v>
      </c>
    </row>
    <row r="181" spans="2:13" x14ac:dyDescent="0.25">
      <c r="B181" s="17" t="s">
        <v>588</v>
      </c>
      <c r="C181" s="18">
        <v>481</v>
      </c>
      <c r="D181" s="21" t="s">
        <v>850</v>
      </c>
      <c r="E181" s="21" t="s">
        <v>1039</v>
      </c>
      <c r="F181" s="21" t="s">
        <v>1242</v>
      </c>
      <c r="G181" s="21" t="s">
        <v>836</v>
      </c>
      <c r="H181" s="21" t="s">
        <v>1529</v>
      </c>
      <c r="I181" s="21" t="s">
        <v>1794</v>
      </c>
      <c r="J181" s="21" t="s">
        <v>1949</v>
      </c>
      <c r="K181" s="21" t="s">
        <v>1870</v>
      </c>
      <c r="L181" s="21" t="s">
        <v>1341</v>
      </c>
      <c r="M181" s="21" t="s">
        <v>2234</v>
      </c>
    </row>
    <row r="182" spans="2:13" x14ac:dyDescent="0.25">
      <c r="B182" s="17" t="s">
        <v>589</v>
      </c>
      <c r="C182" s="18">
        <v>1907</v>
      </c>
      <c r="D182" s="21" t="s">
        <v>851</v>
      </c>
      <c r="E182" s="21" t="s">
        <v>1040</v>
      </c>
      <c r="F182" s="21" t="s">
        <v>1243</v>
      </c>
      <c r="G182" s="21" t="s">
        <v>1423</v>
      </c>
      <c r="H182" s="21" t="s">
        <v>1594</v>
      </c>
      <c r="I182" s="21" t="s">
        <v>1795</v>
      </c>
      <c r="J182" s="21" t="s">
        <v>1950</v>
      </c>
      <c r="K182" s="21" t="s">
        <v>1432</v>
      </c>
      <c r="L182" s="21" t="s">
        <v>2125</v>
      </c>
      <c r="M182" s="21" t="s">
        <v>1414</v>
      </c>
    </row>
    <row r="183" spans="2:13" x14ac:dyDescent="0.25">
      <c r="B183" s="17" t="s">
        <v>590</v>
      </c>
      <c r="C183" s="18">
        <v>1185</v>
      </c>
      <c r="D183" s="21" t="s">
        <v>852</v>
      </c>
      <c r="E183" s="21" t="s">
        <v>1041</v>
      </c>
      <c r="F183" s="21" t="s">
        <v>1244</v>
      </c>
      <c r="G183" s="21" t="s">
        <v>1424</v>
      </c>
      <c r="H183" s="21" t="s">
        <v>1285</v>
      </c>
      <c r="I183" s="21" t="s">
        <v>1796</v>
      </c>
      <c r="J183" s="21" t="s">
        <v>1951</v>
      </c>
      <c r="K183" s="21" t="s">
        <v>1850</v>
      </c>
      <c r="L183" s="21" t="s">
        <v>2088</v>
      </c>
      <c r="M183" s="21" t="s">
        <v>2235</v>
      </c>
    </row>
    <row r="184" spans="2:13" x14ac:dyDescent="0.25">
      <c r="B184" s="17" t="s">
        <v>591</v>
      </c>
      <c r="C184" s="18">
        <v>617</v>
      </c>
      <c r="D184" s="21" t="s">
        <v>853</v>
      </c>
      <c r="E184" s="21" t="s">
        <v>1042</v>
      </c>
      <c r="F184" s="21" t="s">
        <v>1245</v>
      </c>
      <c r="G184" s="21" t="s">
        <v>1390</v>
      </c>
      <c r="H184" s="21" t="s">
        <v>1595</v>
      </c>
      <c r="I184" s="21" t="s">
        <v>1797</v>
      </c>
      <c r="J184" s="21" t="s">
        <v>1952</v>
      </c>
      <c r="K184" s="21" t="s">
        <v>2036</v>
      </c>
      <c r="L184" s="21" t="s">
        <v>2126</v>
      </c>
      <c r="M184" s="21" t="s">
        <v>2236</v>
      </c>
    </row>
    <row r="185" spans="2:13" x14ac:dyDescent="0.25">
      <c r="B185" s="17" t="s">
        <v>592</v>
      </c>
      <c r="C185" s="18">
        <v>1386</v>
      </c>
      <c r="D185" s="21" t="s">
        <v>782</v>
      </c>
      <c r="E185" s="21" t="s">
        <v>1043</v>
      </c>
      <c r="F185" s="21" t="s">
        <v>1246</v>
      </c>
      <c r="G185" s="21" t="s">
        <v>1425</v>
      </c>
      <c r="H185" s="21" t="s">
        <v>1596</v>
      </c>
      <c r="I185" s="21" t="s">
        <v>1798</v>
      </c>
      <c r="J185" s="21" t="s">
        <v>1953</v>
      </c>
      <c r="K185" s="21" t="s">
        <v>2037</v>
      </c>
      <c r="L185" s="21" t="s">
        <v>2103</v>
      </c>
      <c r="M185" s="21" t="s">
        <v>2237</v>
      </c>
    </row>
    <row r="186" spans="2:13" x14ac:dyDescent="0.25">
      <c r="B186" s="17" t="s">
        <v>593</v>
      </c>
      <c r="C186" s="18">
        <v>516</v>
      </c>
      <c r="D186" s="21" t="s">
        <v>854</v>
      </c>
      <c r="E186" s="21" t="s">
        <v>1044</v>
      </c>
      <c r="F186" s="21" t="s">
        <v>1247</v>
      </c>
      <c r="G186" s="21" t="s">
        <v>1423</v>
      </c>
      <c r="H186" s="21" t="s">
        <v>1597</v>
      </c>
      <c r="I186" s="21" t="s">
        <v>1799</v>
      </c>
      <c r="J186" s="21" t="s">
        <v>1861</v>
      </c>
      <c r="K186" s="21" t="s">
        <v>2012</v>
      </c>
      <c r="L186" s="21" t="s">
        <v>1284</v>
      </c>
      <c r="M186" s="21" t="s">
        <v>2238</v>
      </c>
    </row>
    <row r="187" spans="2:13" x14ac:dyDescent="0.25">
      <c r="B187" s="25" t="s">
        <v>594</v>
      </c>
      <c r="C187" s="26">
        <v>42402</v>
      </c>
      <c r="D187" s="30" t="s">
        <v>855</v>
      </c>
      <c r="E187" s="30" t="s">
        <v>1045</v>
      </c>
      <c r="F187" s="30" t="s">
        <v>1212</v>
      </c>
      <c r="G187" s="30" t="s">
        <v>1426</v>
      </c>
      <c r="H187" s="30" t="s">
        <v>1598</v>
      </c>
      <c r="I187" s="30" t="s">
        <v>1800</v>
      </c>
      <c r="J187" s="30" t="s">
        <v>1954</v>
      </c>
      <c r="K187" s="30" t="s">
        <v>1846</v>
      </c>
      <c r="L187" s="30" t="s">
        <v>2094</v>
      </c>
      <c r="M187" s="30" t="s">
        <v>2239</v>
      </c>
    </row>
    <row r="188" spans="2:13" x14ac:dyDescent="0.25">
      <c r="B188" s="17" t="s">
        <v>595</v>
      </c>
      <c r="C188" s="18">
        <v>4751</v>
      </c>
      <c r="D188" s="21" t="s">
        <v>856</v>
      </c>
      <c r="E188" s="21" t="s">
        <v>1046</v>
      </c>
      <c r="F188" s="21" t="s">
        <v>1248</v>
      </c>
      <c r="G188" s="21" t="s">
        <v>1427</v>
      </c>
      <c r="H188" s="21" t="s">
        <v>1568</v>
      </c>
      <c r="I188" s="21" t="s">
        <v>1801</v>
      </c>
      <c r="J188" s="21" t="s">
        <v>1574</v>
      </c>
      <c r="K188" s="21" t="s">
        <v>1875</v>
      </c>
      <c r="L188" s="21" t="s">
        <v>2127</v>
      </c>
      <c r="M188" s="21" t="s">
        <v>2024</v>
      </c>
    </row>
    <row r="189" spans="2:13" x14ac:dyDescent="0.25">
      <c r="B189" s="17" t="s">
        <v>596</v>
      </c>
      <c r="C189" s="18">
        <v>474</v>
      </c>
      <c r="D189" s="21" t="s">
        <v>857</v>
      </c>
      <c r="E189" s="21" t="s">
        <v>929</v>
      </c>
      <c r="F189" s="21" t="s">
        <v>1249</v>
      </c>
      <c r="G189" s="21" t="s">
        <v>1428</v>
      </c>
      <c r="H189" s="21" t="s">
        <v>1599</v>
      </c>
      <c r="I189" s="21" t="s">
        <v>1802</v>
      </c>
      <c r="J189" s="21" t="s">
        <v>1955</v>
      </c>
      <c r="K189" s="21" t="s">
        <v>2038</v>
      </c>
      <c r="L189" s="21" t="s">
        <v>2128</v>
      </c>
      <c r="M189" s="21" t="s">
        <v>882</v>
      </c>
    </row>
    <row r="190" spans="2:13" x14ac:dyDescent="0.25">
      <c r="B190" s="17" t="s">
        <v>597</v>
      </c>
      <c r="C190" s="18">
        <v>2360</v>
      </c>
      <c r="D190" s="21" t="s">
        <v>858</v>
      </c>
      <c r="E190" s="21" t="s">
        <v>1047</v>
      </c>
      <c r="F190" s="21" t="s">
        <v>1250</v>
      </c>
      <c r="G190" s="21" t="s">
        <v>1429</v>
      </c>
      <c r="H190" s="21" t="s">
        <v>1600</v>
      </c>
      <c r="I190" s="21" t="s">
        <v>1803</v>
      </c>
      <c r="J190" s="21" t="s">
        <v>1956</v>
      </c>
      <c r="K190" s="21" t="s">
        <v>2011</v>
      </c>
      <c r="L190" s="21" t="s">
        <v>2129</v>
      </c>
      <c r="M190" s="21" t="s">
        <v>2068</v>
      </c>
    </row>
    <row r="191" spans="2:13" x14ac:dyDescent="0.25">
      <c r="B191" s="17" t="s">
        <v>598</v>
      </c>
      <c r="C191" s="18">
        <v>520</v>
      </c>
      <c r="D191" s="21" t="s">
        <v>709</v>
      </c>
      <c r="E191" s="21" t="s">
        <v>1048</v>
      </c>
      <c r="F191" s="21" t="s">
        <v>1251</v>
      </c>
      <c r="G191" s="21" t="s">
        <v>1430</v>
      </c>
      <c r="H191" s="21" t="s">
        <v>1601</v>
      </c>
      <c r="I191" s="21" t="s">
        <v>1804</v>
      </c>
      <c r="J191" s="21" t="s">
        <v>1957</v>
      </c>
      <c r="K191" s="21" t="s">
        <v>1364</v>
      </c>
      <c r="L191" s="21" t="s">
        <v>863</v>
      </c>
      <c r="M191" s="21" t="s">
        <v>2240</v>
      </c>
    </row>
    <row r="192" spans="2:13" x14ac:dyDescent="0.25">
      <c r="B192" s="17" t="s">
        <v>599</v>
      </c>
      <c r="C192" s="18">
        <v>2540</v>
      </c>
      <c r="D192" s="21" t="s">
        <v>716</v>
      </c>
      <c r="E192" s="21" t="s">
        <v>1049</v>
      </c>
      <c r="F192" s="21" t="s">
        <v>1252</v>
      </c>
      <c r="G192" s="21" t="s">
        <v>1431</v>
      </c>
      <c r="H192" s="21" t="s">
        <v>1602</v>
      </c>
      <c r="I192" s="21" t="s">
        <v>1805</v>
      </c>
      <c r="J192" s="21" t="s">
        <v>1907</v>
      </c>
      <c r="K192" s="21" t="s">
        <v>1472</v>
      </c>
      <c r="L192" s="21" t="s">
        <v>2011</v>
      </c>
      <c r="M192" s="21" t="s">
        <v>1401</v>
      </c>
    </row>
    <row r="193" spans="2:13" x14ac:dyDescent="0.25">
      <c r="B193" s="17" t="s">
        <v>600</v>
      </c>
      <c r="C193" s="18">
        <v>534</v>
      </c>
      <c r="D193" s="21" t="s">
        <v>859</v>
      </c>
      <c r="E193" s="21" t="s">
        <v>1050</v>
      </c>
      <c r="F193" s="21" t="s">
        <v>1253</v>
      </c>
      <c r="G193" s="21" t="s">
        <v>1432</v>
      </c>
      <c r="H193" s="21" t="s">
        <v>1603</v>
      </c>
      <c r="I193" s="21" t="s">
        <v>1806</v>
      </c>
      <c r="J193" s="21" t="s">
        <v>1958</v>
      </c>
      <c r="K193" s="21" t="s">
        <v>1363</v>
      </c>
      <c r="L193" s="21" t="s">
        <v>2093</v>
      </c>
      <c r="M193" s="21" t="s">
        <v>2080</v>
      </c>
    </row>
    <row r="194" spans="2:13" x14ac:dyDescent="0.25">
      <c r="B194" s="17" t="s">
        <v>601</v>
      </c>
      <c r="C194" s="18">
        <v>1711</v>
      </c>
      <c r="D194" s="21" t="s">
        <v>860</v>
      </c>
      <c r="E194" s="21" t="s">
        <v>1051</v>
      </c>
      <c r="F194" s="21" t="s">
        <v>1089</v>
      </c>
      <c r="G194" s="21" t="s">
        <v>1433</v>
      </c>
      <c r="H194" s="21" t="s">
        <v>1604</v>
      </c>
      <c r="I194" s="21" t="s">
        <v>1807</v>
      </c>
      <c r="J194" s="21" t="s">
        <v>1501</v>
      </c>
      <c r="K194" s="21" t="s">
        <v>1943</v>
      </c>
      <c r="L194" s="21" t="s">
        <v>2130</v>
      </c>
      <c r="M194" s="21" t="s">
        <v>771</v>
      </c>
    </row>
    <row r="195" spans="2:13" x14ac:dyDescent="0.25">
      <c r="B195" s="17" t="s">
        <v>602</v>
      </c>
      <c r="C195" s="18">
        <v>7899</v>
      </c>
      <c r="D195" s="21" t="s">
        <v>861</v>
      </c>
      <c r="E195" s="21" t="s">
        <v>1052</v>
      </c>
      <c r="F195" s="21" t="s">
        <v>1254</v>
      </c>
      <c r="G195" s="21" t="s">
        <v>1434</v>
      </c>
      <c r="H195" s="21" t="s">
        <v>1554</v>
      </c>
      <c r="I195" s="21" t="s">
        <v>1808</v>
      </c>
      <c r="J195" s="21" t="s">
        <v>1947</v>
      </c>
      <c r="K195" s="21" t="s">
        <v>2038</v>
      </c>
      <c r="L195" s="21" t="s">
        <v>2001</v>
      </c>
      <c r="M195" s="21" t="s">
        <v>1847</v>
      </c>
    </row>
    <row r="196" spans="2:13" x14ac:dyDescent="0.25">
      <c r="B196" s="17" t="s">
        <v>603</v>
      </c>
      <c r="C196" s="18">
        <v>872</v>
      </c>
      <c r="D196" s="21" t="s">
        <v>862</v>
      </c>
      <c r="E196" s="21" t="s">
        <v>1053</v>
      </c>
      <c r="F196" s="21" t="s">
        <v>1255</v>
      </c>
      <c r="G196" s="21" t="s">
        <v>1435</v>
      </c>
      <c r="H196" s="21" t="s">
        <v>85</v>
      </c>
      <c r="I196" s="21" t="s">
        <v>1809</v>
      </c>
      <c r="J196" s="21" t="s">
        <v>1903</v>
      </c>
      <c r="K196" s="21" t="s">
        <v>2039</v>
      </c>
      <c r="L196" s="21" t="s">
        <v>2131</v>
      </c>
      <c r="M196" s="21" t="s">
        <v>2202</v>
      </c>
    </row>
    <row r="197" spans="2:13" x14ac:dyDescent="0.25">
      <c r="B197" s="17" t="s">
        <v>604</v>
      </c>
      <c r="C197" s="18">
        <v>5179</v>
      </c>
      <c r="D197" s="21" t="s">
        <v>818</v>
      </c>
      <c r="E197" s="21" t="s">
        <v>1054</v>
      </c>
      <c r="F197" s="21" t="s">
        <v>1189</v>
      </c>
      <c r="G197" s="21" t="s">
        <v>1436</v>
      </c>
      <c r="H197" s="21" t="s">
        <v>1605</v>
      </c>
      <c r="I197" s="21" t="s">
        <v>1810</v>
      </c>
      <c r="J197" s="21" t="s">
        <v>1845</v>
      </c>
      <c r="K197" s="21" t="s">
        <v>1890</v>
      </c>
      <c r="L197" s="21" t="s">
        <v>2132</v>
      </c>
      <c r="M197" s="21" t="s">
        <v>2241</v>
      </c>
    </row>
    <row r="198" spans="2:13" x14ac:dyDescent="0.25">
      <c r="B198" s="17" t="s">
        <v>605</v>
      </c>
      <c r="C198" s="18">
        <v>2436</v>
      </c>
      <c r="D198" s="21" t="s">
        <v>863</v>
      </c>
      <c r="E198" s="21" t="s">
        <v>1055</v>
      </c>
      <c r="F198" s="21" t="s">
        <v>1256</v>
      </c>
      <c r="G198" s="21" t="s">
        <v>1437</v>
      </c>
      <c r="H198" s="21" t="s">
        <v>1606</v>
      </c>
      <c r="I198" s="21" t="s">
        <v>1811</v>
      </c>
      <c r="J198" s="21" t="s">
        <v>1853</v>
      </c>
      <c r="K198" s="21" t="s">
        <v>2040</v>
      </c>
      <c r="L198" s="21" t="s">
        <v>2133</v>
      </c>
      <c r="M198" s="21" t="s">
        <v>2084</v>
      </c>
    </row>
    <row r="199" spans="2:13" x14ac:dyDescent="0.25">
      <c r="B199" s="17" t="s">
        <v>606</v>
      </c>
      <c r="C199" s="18">
        <v>787</v>
      </c>
      <c r="D199" s="21" t="s">
        <v>864</v>
      </c>
      <c r="E199" s="21" t="s">
        <v>1056</v>
      </c>
      <c r="F199" s="21" t="s">
        <v>1257</v>
      </c>
      <c r="G199" s="21" t="s">
        <v>1427</v>
      </c>
      <c r="H199" s="21" t="s">
        <v>1607</v>
      </c>
      <c r="I199" s="21" t="s">
        <v>1812</v>
      </c>
      <c r="J199" s="21" t="s">
        <v>1959</v>
      </c>
      <c r="K199" s="21" t="s">
        <v>1878</v>
      </c>
      <c r="L199" s="21" t="s">
        <v>2020</v>
      </c>
      <c r="M199" s="21" t="s">
        <v>2107</v>
      </c>
    </row>
    <row r="200" spans="2:13" x14ac:dyDescent="0.25">
      <c r="B200" s="17" t="s">
        <v>607</v>
      </c>
      <c r="C200" s="18">
        <v>2747</v>
      </c>
      <c r="D200" s="21" t="s">
        <v>865</v>
      </c>
      <c r="E200" s="21" t="s">
        <v>1057</v>
      </c>
      <c r="F200" s="21" t="s">
        <v>1197</v>
      </c>
      <c r="G200" s="21" t="s">
        <v>1438</v>
      </c>
      <c r="H200" s="21" t="s">
        <v>1608</v>
      </c>
      <c r="I200" s="21" t="s">
        <v>1813</v>
      </c>
      <c r="J200" s="21" t="s">
        <v>1960</v>
      </c>
      <c r="K200" s="21" t="s">
        <v>2041</v>
      </c>
      <c r="L200" s="21" t="s">
        <v>1330</v>
      </c>
      <c r="M200" s="21" t="s">
        <v>1294</v>
      </c>
    </row>
    <row r="201" spans="2:13" x14ac:dyDescent="0.25">
      <c r="B201" s="17" t="s">
        <v>608</v>
      </c>
      <c r="C201" s="18">
        <v>809</v>
      </c>
      <c r="D201" s="21" t="s">
        <v>866</v>
      </c>
      <c r="E201" s="21" t="s">
        <v>1058</v>
      </c>
      <c r="F201" s="21" t="s">
        <v>1258</v>
      </c>
      <c r="G201" s="21" t="s">
        <v>1439</v>
      </c>
      <c r="H201" s="21" t="s">
        <v>1609</v>
      </c>
      <c r="I201" s="21" t="s">
        <v>1814</v>
      </c>
      <c r="J201" s="21" t="s">
        <v>1961</v>
      </c>
      <c r="K201" s="21" t="s">
        <v>1874</v>
      </c>
      <c r="L201" s="21" t="s">
        <v>799</v>
      </c>
      <c r="M201" s="21" t="s">
        <v>2242</v>
      </c>
    </row>
    <row r="202" spans="2:13" x14ac:dyDescent="0.25">
      <c r="B202" s="17" t="s">
        <v>609</v>
      </c>
      <c r="C202" s="18">
        <v>1110</v>
      </c>
      <c r="D202" s="21" t="s">
        <v>867</v>
      </c>
      <c r="E202" s="21" t="s">
        <v>926</v>
      </c>
      <c r="F202" s="21" t="s">
        <v>1259</v>
      </c>
      <c r="G202" s="21" t="s">
        <v>1440</v>
      </c>
      <c r="H202" s="21" t="s">
        <v>1515</v>
      </c>
      <c r="I202" s="21" t="s">
        <v>1815</v>
      </c>
      <c r="J202" s="21" t="s">
        <v>1962</v>
      </c>
      <c r="K202" s="21" t="s">
        <v>1475</v>
      </c>
      <c r="L202" s="21" t="s">
        <v>838</v>
      </c>
      <c r="M202" s="21" t="s">
        <v>2243</v>
      </c>
    </row>
    <row r="203" spans="2:13" x14ac:dyDescent="0.25">
      <c r="B203" s="17" t="s">
        <v>610</v>
      </c>
      <c r="C203" s="18">
        <v>103</v>
      </c>
      <c r="D203" s="21" t="s">
        <v>868</v>
      </c>
      <c r="E203" s="21" t="s">
        <v>1059</v>
      </c>
      <c r="F203" s="21" t="s">
        <v>1260</v>
      </c>
      <c r="G203" s="21" t="s">
        <v>1305</v>
      </c>
      <c r="H203" s="21" t="s">
        <v>1610</v>
      </c>
      <c r="I203" s="21" t="s">
        <v>1816</v>
      </c>
      <c r="J203" s="21" t="s">
        <v>1963</v>
      </c>
      <c r="K203" s="21" t="s">
        <v>2042</v>
      </c>
      <c r="L203" s="21" t="s">
        <v>2134</v>
      </c>
      <c r="M203" s="21" t="s">
        <v>868</v>
      </c>
    </row>
    <row r="204" spans="2:13" x14ac:dyDescent="0.25">
      <c r="B204" s="17" t="s">
        <v>611</v>
      </c>
      <c r="C204" s="18">
        <v>7570</v>
      </c>
      <c r="D204" s="21" t="s">
        <v>738</v>
      </c>
      <c r="E204" s="21" t="s">
        <v>1003</v>
      </c>
      <c r="F204" s="21" t="s">
        <v>1261</v>
      </c>
      <c r="G204" s="21" t="s">
        <v>1441</v>
      </c>
      <c r="H204" s="21" t="s">
        <v>1611</v>
      </c>
      <c r="I204" s="21" t="s">
        <v>1817</v>
      </c>
      <c r="J204" s="21" t="s">
        <v>1426</v>
      </c>
      <c r="K204" s="21" t="s">
        <v>2043</v>
      </c>
      <c r="L204" s="21" t="s">
        <v>1289</v>
      </c>
      <c r="M204" s="21" t="s">
        <v>2156</v>
      </c>
    </row>
    <row r="205" spans="2:13" x14ac:dyDescent="0.25">
      <c r="B205" s="25" t="s">
        <v>612</v>
      </c>
      <c r="C205" s="26">
        <v>19838</v>
      </c>
      <c r="D205" s="30" t="s">
        <v>869</v>
      </c>
      <c r="E205" s="30" t="s">
        <v>1030</v>
      </c>
      <c r="F205" s="30" t="s">
        <v>1262</v>
      </c>
      <c r="G205" s="30" t="s">
        <v>1442</v>
      </c>
      <c r="H205" s="30" t="s">
        <v>1612</v>
      </c>
      <c r="I205" s="30" t="s">
        <v>1818</v>
      </c>
      <c r="J205" s="30" t="s">
        <v>1964</v>
      </c>
      <c r="K205" s="30" t="s">
        <v>1882</v>
      </c>
      <c r="L205" s="30" t="s">
        <v>2135</v>
      </c>
      <c r="M205" s="30" t="s">
        <v>1403</v>
      </c>
    </row>
    <row r="206" spans="2:13" x14ac:dyDescent="0.25">
      <c r="B206" s="17" t="s">
        <v>613</v>
      </c>
      <c r="C206" s="18">
        <v>2590</v>
      </c>
      <c r="D206" s="21" t="s">
        <v>870</v>
      </c>
      <c r="E206" s="21" t="s">
        <v>1060</v>
      </c>
      <c r="F206" s="21" t="s">
        <v>1263</v>
      </c>
      <c r="G206" s="21" t="s">
        <v>1320</v>
      </c>
      <c r="H206" s="21" t="s">
        <v>1580</v>
      </c>
      <c r="I206" s="21" t="s">
        <v>1749</v>
      </c>
      <c r="J206" s="21" t="s">
        <v>1965</v>
      </c>
      <c r="K206" s="21" t="s">
        <v>1918</v>
      </c>
      <c r="L206" s="21" t="s">
        <v>2136</v>
      </c>
      <c r="M206" s="21" t="s">
        <v>821</v>
      </c>
    </row>
    <row r="207" spans="2:13" x14ac:dyDescent="0.25">
      <c r="B207" s="17" t="s">
        <v>614</v>
      </c>
      <c r="C207" s="18">
        <v>153</v>
      </c>
      <c r="D207" s="21" t="s">
        <v>871</v>
      </c>
      <c r="E207" s="21" t="s">
        <v>1061</v>
      </c>
      <c r="F207" s="21" t="s">
        <v>1264</v>
      </c>
      <c r="G207" s="21" t="s">
        <v>818</v>
      </c>
      <c r="H207" s="21" t="s">
        <v>1613</v>
      </c>
      <c r="I207" s="21" t="s">
        <v>1665</v>
      </c>
      <c r="J207" s="21" t="s">
        <v>1601</v>
      </c>
      <c r="K207" s="21" t="s">
        <v>1452</v>
      </c>
      <c r="L207" s="21" t="s">
        <v>750</v>
      </c>
      <c r="M207" s="21" t="s">
        <v>2244</v>
      </c>
    </row>
    <row r="208" spans="2:13" x14ac:dyDescent="0.25">
      <c r="B208" s="17" t="s">
        <v>615</v>
      </c>
      <c r="C208" s="18">
        <v>94</v>
      </c>
      <c r="D208" s="21" t="s">
        <v>810</v>
      </c>
      <c r="E208" s="21" t="s">
        <v>1062</v>
      </c>
      <c r="F208" s="21" t="s">
        <v>1265</v>
      </c>
      <c r="G208" s="21" t="s">
        <v>1443</v>
      </c>
      <c r="H208" s="21" t="s">
        <v>1614</v>
      </c>
      <c r="I208" s="21" t="s">
        <v>1819</v>
      </c>
      <c r="J208" s="21" t="s">
        <v>1966</v>
      </c>
      <c r="K208" s="21" t="s">
        <v>1991</v>
      </c>
      <c r="L208" s="21" t="s">
        <v>2007</v>
      </c>
      <c r="M208" s="21" t="s">
        <v>1042</v>
      </c>
    </row>
    <row r="209" spans="2:13" x14ac:dyDescent="0.25">
      <c r="B209" s="17" t="s">
        <v>616</v>
      </c>
      <c r="C209" s="18">
        <v>2160</v>
      </c>
      <c r="D209" s="21" t="s">
        <v>872</v>
      </c>
      <c r="E209" s="21" t="s">
        <v>1063</v>
      </c>
      <c r="F209" s="21" t="s">
        <v>1110</v>
      </c>
      <c r="G209" s="21" t="s">
        <v>1444</v>
      </c>
      <c r="H209" s="21" t="s">
        <v>1615</v>
      </c>
      <c r="I209" s="21" t="s">
        <v>1820</v>
      </c>
      <c r="J209" s="21" t="s">
        <v>1967</v>
      </c>
      <c r="K209" s="21" t="s">
        <v>2013</v>
      </c>
      <c r="L209" s="21" t="s">
        <v>1385</v>
      </c>
      <c r="M209" s="21" t="s">
        <v>823</v>
      </c>
    </row>
    <row r="210" spans="2:13" x14ac:dyDescent="0.25">
      <c r="B210" s="17" t="s">
        <v>617</v>
      </c>
      <c r="C210" s="18">
        <v>2367</v>
      </c>
      <c r="D210" s="21" t="s">
        <v>842</v>
      </c>
      <c r="E210" s="21" t="s">
        <v>1064</v>
      </c>
      <c r="F210" s="21" t="s">
        <v>1266</v>
      </c>
      <c r="G210" s="21" t="s">
        <v>1445</v>
      </c>
      <c r="H210" s="21" t="s">
        <v>1616</v>
      </c>
      <c r="I210" s="21" t="s">
        <v>1821</v>
      </c>
      <c r="J210" s="21" t="s">
        <v>1968</v>
      </c>
      <c r="K210" s="21" t="s">
        <v>2044</v>
      </c>
      <c r="L210" s="21" t="s">
        <v>1510</v>
      </c>
      <c r="M210" s="21" t="s">
        <v>2104</v>
      </c>
    </row>
    <row r="211" spans="2:13" x14ac:dyDescent="0.25">
      <c r="B211" s="17" t="s">
        <v>618</v>
      </c>
      <c r="C211" s="18">
        <v>1461</v>
      </c>
      <c r="D211" s="21" t="s">
        <v>873</v>
      </c>
      <c r="E211" s="21" t="s">
        <v>946</v>
      </c>
      <c r="F211" s="21" t="s">
        <v>1265</v>
      </c>
      <c r="G211" s="21" t="s">
        <v>1446</v>
      </c>
      <c r="H211" s="21" t="s">
        <v>1617</v>
      </c>
      <c r="I211" s="21" t="s">
        <v>1822</v>
      </c>
      <c r="J211" s="21" t="s">
        <v>1891</v>
      </c>
      <c r="K211" s="21" t="s">
        <v>1863</v>
      </c>
      <c r="L211" s="21" t="s">
        <v>2052</v>
      </c>
      <c r="M211" s="21" t="s">
        <v>2245</v>
      </c>
    </row>
    <row r="212" spans="2:13" x14ac:dyDescent="0.25">
      <c r="B212" s="17" t="s">
        <v>619</v>
      </c>
      <c r="C212" s="18">
        <v>263</v>
      </c>
      <c r="D212" s="21" t="s">
        <v>872</v>
      </c>
      <c r="E212" s="21" t="s">
        <v>842</v>
      </c>
      <c r="F212" s="21" t="s">
        <v>1267</v>
      </c>
      <c r="G212" s="21" t="s">
        <v>1349</v>
      </c>
      <c r="H212" s="21" t="s">
        <v>1533</v>
      </c>
      <c r="I212" s="21" t="s">
        <v>1823</v>
      </c>
      <c r="J212" s="21" t="s">
        <v>1463</v>
      </c>
      <c r="K212" s="21" t="s">
        <v>1506</v>
      </c>
      <c r="L212" s="21" t="s">
        <v>2137</v>
      </c>
      <c r="M212" s="21" t="s">
        <v>2227</v>
      </c>
    </row>
    <row r="213" spans="2:13" x14ac:dyDescent="0.25">
      <c r="B213" s="17" t="s">
        <v>620</v>
      </c>
      <c r="C213" s="18">
        <v>498</v>
      </c>
      <c r="D213" s="21" t="s">
        <v>874</v>
      </c>
      <c r="E213" s="21" t="s">
        <v>1065</v>
      </c>
      <c r="F213" s="21" t="s">
        <v>1268</v>
      </c>
      <c r="G213" s="21" t="s">
        <v>1447</v>
      </c>
      <c r="H213" s="21" t="s">
        <v>1618</v>
      </c>
      <c r="I213" s="21" t="s">
        <v>1824</v>
      </c>
      <c r="J213" s="21" t="s">
        <v>1969</v>
      </c>
      <c r="K213" s="21" t="s">
        <v>1331</v>
      </c>
      <c r="L213" s="21" t="s">
        <v>704</v>
      </c>
      <c r="M213" s="21" t="s">
        <v>835</v>
      </c>
    </row>
    <row r="214" spans="2:13" x14ac:dyDescent="0.25">
      <c r="B214" s="17" t="s">
        <v>621</v>
      </c>
      <c r="C214" s="18">
        <v>238</v>
      </c>
      <c r="D214" s="21" t="s">
        <v>704</v>
      </c>
      <c r="E214" s="21" t="s">
        <v>1066</v>
      </c>
      <c r="F214" s="21" t="s">
        <v>1255</v>
      </c>
      <c r="G214" s="21" t="s">
        <v>1438</v>
      </c>
      <c r="H214" s="21" t="s">
        <v>1576</v>
      </c>
      <c r="I214" s="21" t="s">
        <v>1825</v>
      </c>
      <c r="J214" s="21" t="s">
        <v>1577</v>
      </c>
      <c r="K214" s="21" t="s">
        <v>2045</v>
      </c>
      <c r="L214" s="21" t="s">
        <v>1438</v>
      </c>
      <c r="M214" s="21" t="s">
        <v>2246</v>
      </c>
    </row>
    <row r="215" spans="2:13" x14ac:dyDescent="0.25">
      <c r="B215" s="17" t="s">
        <v>622</v>
      </c>
      <c r="C215" s="18">
        <v>1997</v>
      </c>
      <c r="D215" s="21" t="s">
        <v>875</v>
      </c>
      <c r="E215" s="21" t="s">
        <v>1032</v>
      </c>
      <c r="F215" s="21" t="s">
        <v>1269</v>
      </c>
      <c r="G215" s="21" t="s">
        <v>1446</v>
      </c>
      <c r="H215" s="21" t="s">
        <v>1619</v>
      </c>
      <c r="I215" s="21" t="s">
        <v>1826</v>
      </c>
      <c r="J215" s="21" t="s">
        <v>1844</v>
      </c>
      <c r="K215" s="21" t="s">
        <v>1897</v>
      </c>
      <c r="L215" s="21" t="s">
        <v>1291</v>
      </c>
      <c r="M215" s="21" t="s">
        <v>2246</v>
      </c>
    </row>
    <row r="216" spans="2:13" x14ac:dyDescent="0.25">
      <c r="B216" s="17" t="s">
        <v>623</v>
      </c>
      <c r="C216" s="18">
        <v>917</v>
      </c>
      <c r="D216" s="21" t="s">
        <v>876</v>
      </c>
      <c r="E216" s="21" t="s">
        <v>1067</v>
      </c>
      <c r="F216" s="21" t="s">
        <v>1270</v>
      </c>
      <c r="G216" s="21" t="s">
        <v>1448</v>
      </c>
      <c r="H216" s="21" t="s">
        <v>1620</v>
      </c>
      <c r="I216" s="21" t="s">
        <v>1827</v>
      </c>
      <c r="J216" s="21" t="s">
        <v>1970</v>
      </c>
      <c r="K216" s="21" t="s">
        <v>1878</v>
      </c>
      <c r="L216" s="21" t="s">
        <v>1333</v>
      </c>
      <c r="M216" s="21" t="s">
        <v>1308</v>
      </c>
    </row>
    <row r="217" spans="2:13" x14ac:dyDescent="0.25">
      <c r="B217" s="17" t="s">
        <v>624</v>
      </c>
      <c r="C217" s="18">
        <v>801</v>
      </c>
      <c r="D217" s="21" t="s">
        <v>877</v>
      </c>
      <c r="E217" s="21" t="s">
        <v>1068</v>
      </c>
      <c r="F217" s="21" t="s">
        <v>1271</v>
      </c>
      <c r="G217" s="21" t="s">
        <v>1332</v>
      </c>
      <c r="H217" s="21" t="s">
        <v>1621</v>
      </c>
      <c r="I217" s="21" t="s">
        <v>1828</v>
      </c>
      <c r="J217" s="21" t="s">
        <v>1971</v>
      </c>
      <c r="K217" s="21" t="s">
        <v>1332</v>
      </c>
      <c r="L217" s="21" t="s">
        <v>2138</v>
      </c>
      <c r="M217" s="21" t="s">
        <v>2247</v>
      </c>
    </row>
    <row r="218" spans="2:13" x14ac:dyDescent="0.25">
      <c r="B218" s="17" t="s">
        <v>625</v>
      </c>
      <c r="C218" s="18">
        <v>1584</v>
      </c>
      <c r="D218" s="21" t="s">
        <v>814</v>
      </c>
      <c r="E218" s="21" t="s">
        <v>728</v>
      </c>
      <c r="F218" s="21" t="s">
        <v>1272</v>
      </c>
      <c r="G218" s="21" t="s">
        <v>1449</v>
      </c>
      <c r="H218" s="21" t="s">
        <v>1526</v>
      </c>
      <c r="I218" s="21" t="s">
        <v>1829</v>
      </c>
      <c r="J218" s="21" t="s">
        <v>1841</v>
      </c>
      <c r="K218" s="21" t="s">
        <v>1500</v>
      </c>
      <c r="L218" s="21" t="s">
        <v>1354</v>
      </c>
      <c r="M218" s="21" t="s">
        <v>1035</v>
      </c>
    </row>
    <row r="219" spans="2:13" x14ac:dyDescent="0.25">
      <c r="B219" s="17" t="s">
        <v>626</v>
      </c>
      <c r="C219" s="18">
        <v>1311</v>
      </c>
      <c r="D219" s="21" t="s">
        <v>785</v>
      </c>
      <c r="E219" s="21" t="s">
        <v>1069</v>
      </c>
      <c r="F219" s="21" t="s">
        <v>1273</v>
      </c>
      <c r="G219" s="21" t="s">
        <v>1450</v>
      </c>
      <c r="H219" s="21" t="s">
        <v>1622</v>
      </c>
      <c r="I219" s="21" t="s">
        <v>1830</v>
      </c>
      <c r="J219" s="21" t="s">
        <v>1972</v>
      </c>
      <c r="K219" s="21" t="s">
        <v>2046</v>
      </c>
      <c r="L219" s="21" t="s">
        <v>845</v>
      </c>
      <c r="M219" s="21" t="s">
        <v>754</v>
      </c>
    </row>
    <row r="220" spans="2:13" x14ac:dyDescent="0.25">
      <c r="B220" s="17" t="s">
        <v>627</v>
      </c>
      <c r="C220" s="18">
        <v>116</v>
      </c>
      <c r="D220" s="21" t="s">
        <v>878</v>
      </c>
      <c r="E220" s="21" t="s">
        <v>1070</v>
      </c>
      <c r="F220" s="21" t="s">
        <v>1274</v>
      </c>
      <c r="G220" s="21" t="s">
        <v>1436</v>
      </c>
      <c r="H220" s="21" t="s">
        <v>1524</v>
      </c>
      <c r="I220" s="21" t="s">
        <v>1831</v>
      </c>
      <c r="J220" s="21" t="s">
        <v>1909</v>
      </c>
      <c r="K220" s="21" t="s">
        <v>2047</v>
      </c>
      <c r="L220" s="21" t="s">
        <v>878</v>
      </c>
      <c r="M220" s="21" t="s">
        <v>1070</v>
      </c>
    </row>
    <row r="221" spans="2:13" x14ac:dyDescent="0.25">
      <c r="B221" s="17" t="s">
        <v>628</v>
      </c>
      <c r="C221" s="18">
        <v>519</v>
      </c>
      <c r="D221" s="21" t="s">
        <v>879</v>
      </c>
      <c r="E221" s="21" t="s">
        <v>894</v>
      </c>
      <c r="F221" s="21" t="s">
        <v>1275</v>
      </c>
      <c r="G221" s="21" t="s">
        <v>1420</v>
      </c>
      <c r="H221" s="21" t="s">
        <v>1623</v>
      </c>
      <c r="I221" s="21" t="s">
        <v>1832</v>
      </c>
      <c r="J221" s="21" t="s">
        <v>1903</v>
      </c>
      <c r="K221" s="21" t="s">
        <v>1995</v>
      </c>
      <c r="L221" s="21" t="s">
        <v>1385</v>
      </c>
      <c r="M221" s="21" t="s">
        <v>1387</v>
      </c>
    </row>
    <row r="222" spans="2:13" x14ac:dyDescent="0.25">
      <c r="B222" s="17" t="s">
        <v>629</v>
      </c>
      <c r="C222" s="18">
        <v>416</v>
      </c>
      <c r="D222" s="21" t="s">
        <v>880</v>
      </c>
      <c r="E222" s="21" t="s">
        <v>1071</v>
      </c>
      <c r="F222" s="21" t="s">
        <v>1276</v>
      </c>
      <c r="G222" s="21" t="s">
        <v>1451</v>
      </c>
      <c r="H222" s="21" t="s">
        <v>1624</v>
      </c>
      <c r="I222" s="21" t="s">
        <v>1833</v>
      </c>
      <c r="J222" s="21" t="s">
        <v>1575</v>
      </c>
      <c r="K222" s="21" t="s">
        <v>1308</v>
      </c>
      <c r="L222" s="21" t="s">
        <v>1337</v>
      </c>
      <c r="M222" s="21" t="s">
        <v>2248</v>
      </c>
    </row>
    <row r="223" spans="2:13" x14ac:dyDescent="0.25">
      <c r="B223" s="17" t="s">
        <v>630</v>
      </c>
      <c r="C223" s="18">
        <v>180</v>
      </c>
      <c r="D223" s="21" t="s">
        <v>881</v>
      </c>
      <c r="E223" s="21" t="s">
        <v>1072</v>
      </c>
      <c r="F223" s="21" t="s">
        <v>1277</v>
      </c>
      <c r="G223" s="21" t="s">
        <v>1452</v>
      </c>
      <c r="H223" s="21" t="s">
        <v>1625</v>
      </c>
      <c r="I223" s="21" t="s">
        <v>1834</v>
      </c>
      <c r="J223" s="21" t="s">
        <v>1973</v>
      </c>
      <c r="K223" s="21" t="s">
        <v>1582</v>
      </c>
      <c r="L223" s="21" t="s">
        <v>2012</v>
      </c>
      <c r="M223" s="21" t="s">
        <v>1455</v>
      </c>
    </row>
    <row r="224" spans="2:13" x14ac:dyDescent="0.25">
      <c r="B224" s="17" t="s">
        <v>631</v>
      </c>
      <c r="C224" s="18">
        <v>869</v>
      </c>
      <c r="D224" s="21" t="s">
        <v>882</v>
      </c>
      <c r="E224" s="21" t="s">
        <v>1073</v>
      </c>
      <c r="F224" s="21" t="s">
        <v>1278</v>
      </c>
      <c r="G224" s="21" t="s">
        <v>1453</v>
      </c>
      <c r="H224" s="21" t="s">
        <v>1626</v>
      </c>
      <c r="I224" s="21" t="s">
        <v>1835</v>
      </c>
      <c r="J224" s="21" t="s">
        <v>1905</v>
      </c>
      <c r="K224" s="21" t="s">
        <v>1931</v>
      </c>
      <c r="L224" s="21" t="s">
        <v>2139</v>
      </c>
      <c r="M224" s="21" t="s">
        <v>2249</v>
      </c>
    </row>
    <row r="225" spans="2:13" x14ac:dyDescent="0.25">
      <c r="B225" s="17" t="s">
        <v>632</v>
      </c>
      <c r="C225" s="18">
        <v>388</v>
      </c>
      <c r="D225" s="21" t="s">
        <v>730</v>
      </c>
      <c r="E225" s="21" t="s">
        <v>1074</v>
      </c>
      <c r="F225" s="21" t="s">
        <v>1279</v>
      </c>
      <c r="G225" s="21" t="s">
        <v>1454</v>
      </c>
      <c r="H225" s="21" t="s">
        <v>1627</v>
      </c>
      <c r="I225" s="21" t="s">
        <v>1638</v>
      </c>
      <c r="J225" s="21" t="s">
        <v>1970</v>
      </c>
      <c r="K225" s="21" t="s">
        <v>2048</v>
      </c>
      <c r="L225" s="21" t="s">
        <v>882</v>
      </c>
      <c r="M225" s="21" t="s">
        <v>2250</v>
      </c>
    </row>
    <row r="226" spans="2:13" x14ac:dyDescent="0.25">
      <c r="B226" s="17" t="s">
        <v>633</v>
      </c>
      <c r="C226" s="18">
        <v>720</v>
      </c>
      <c r="D226" s="21" t="s">
        <v>883</v>
      </c>
      <c r="E226" s="21" t="s">
        <v>1075</v>
      </c>
      <c r="F226" s="21" t="s">
        <v>1177</v>
      </c>
      <c r="G226" s="21" t="s">
        <v>1455</v>
      </c>
      <c r="H226" s="21" t="s">
        <v>1628</v>
      </c>
      <c r="I226" s="21" t="s">
        <v>1638</v>
      </c>
      <c r="J226" s="21" t="s">
        <v>1898</v>
      </c>
      <c r="K226" s="21" t="s">
        <v>1863</v>
      </c>
      <c r="L226" s="21" t="s">
        <v>2096</v>
      </c>
      <c r="M226" s="21" t="s">
        <v>1035</v>
      </c>
    </row>
    <row r="227" spans="2:13" x14ac:dyDescent="0.25">
      <c r="B227" s="19" t="s">
        <v>634</v>
      </c>
      <c r="C227" s="20">
        <v>196</v>
      </c>
      <c r="D227" s="22" t="s">
        <v>884</v>
      </c>
      <c r="E227" s="22" t="s">
        <v>1076</v>
      </c>
      <c r="F227" s="22" t="s">
        <v>1280</v>
      </c>
      <c r="G227" s="22" t="s">
        <v>1456</v>
      </c>
      <c r="H227" s="22" t="s">
        <v>1629</v>
      </c>
      <c r="I227" s="22" t="s">
        <v>1836</v>
      </c>
      <c r="J227" s="22" t="s">
        <v>1946</v>
      </c>
      <c r="K227" s="22" t="s">
        <v>1920</v>
      </c>
      <c r="L227" s="22" t="s">
        <v>884</v>
      </c>
      <c r="M227" s="22" t="s">
        <v>1360</v>
      </c>
    </row>
    <row r="229" spans="2:13" ht="26.4" customHeight="1" x14ac:dyDescent="0.25">
      <c r="B229" s="61" t="s">
        <v>2344</v>
      </c>
      <c r="C229" s="62"/>
      <c r="D229" s="62"/>
      <c r="E229" s="62"/>
      <c r="F229" s="62"/>
      <c r="G229" s="62"/>
      <c r="H229" s="62"/>
      <c r="I229" s="62"/>
      <c r="J229" s="62"/>
      <c r="K229" s="62"/>
      <c r="L229" s="62"/>
      <c r="M229" s="62"/>
    </row>
    <row r="230" spans="2:13" x14ac:dyDescent="0.25">
      <c r="B230" s="61" t="s">
        <v>8</v>
      </c>
      <c r="C230" s="62"/>
      <c r="D230" s="62"/>
      <c r="E230" s="62"/>
      <c r="F230" s="62"/>
      <c r="G230" s="62"/>
      <c r="H230" s="62"/>
      <c r="I230" s="62"/>
      <c r="J230" s="62"/>
      <c r="K230" s="62"/>
      <c r="L230" s="62"/>
      <c r="M230" s="62"/>
    </row>
    <row r="231" spans="2:13" x14ac:dyDescent="0.25">
      <c r="B231" s="61" t="s">
        <v>2251</v>
      </c>
      <c r="C231" s="62"/>
      <c r="D231" s="62"/>
      <c r="E231" s="62"/>
      <c r="F231" s="62"/>
      <c r="G231" s="62"/>
      <c r="H231" s="62"/>
      <c r="I231" s="62"/>
      <c r="J231" s="62"/>
      <c r="K231" s="62"/>
      <c r="L231" s="62"/>
      <c r="M231" s="62"/>
    </row>
  </sheetData>
  <mergeCells count="7">
    <mergeCell ref="B230:M230"/>
    <mergeCell ref="B231:M231"/>
    <mergeCell ref="B4:B5"/>
    <mergeCell ref="C4:C5"/>
    <mergeCell ref="D4:H4"/>
    <mergeCell ref="I4:M4"/>
    <mergeCell ref="B229:M229"/>
  </mergeCells>
  <pageMargins left="0.7" right="0.7" top="0.75" bottom="0.75" header="0.3" footer="0.3"/>
  <pageSetup paperSize="9" scale="53" fitToHeight="0"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6ECAE"/>
    <pageSetUpPr fitToPage="1"/>
  </sheetPr>
  <dimension ref="B1"/>
  <sheetViews>
    <sheetView showGridLines="0" workbookViewId="0">
      <selection activeCell="U69" sqref="U69"/>
    </sheetView>
  </sheetViews>
  <sheetFormatPr baseColWidth="10" defaultRowHeight="13.2" x14ac:dyDescent="0.25"/>
  <cols>
    <col min="1" max="1" width="2.5546875" customWidth="1"/>
  </cols>
  <sheetData>
    <row r="1" spans="2:2" ht="17.399999999999999" x14ac:dyDescent="0.3">
      <c r="B1" s="3" t="s">
        <v>38</v>
      </c>
    </row>
  </sheetData>
  <pageMargins left="0.70866141732283472" right="0.70866141732283472" top="0.74803149606299213" bottom="0.74803149606299213" header="0.31496062992125984" footer="0.31496062992125984"/>
  <pageSetup paperSize="9" scale="7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EB533-9F07-473C-913D-2A84DA520358}">
  <sheetPr>
    <tabColor rgb="FF808080"/>
    <pageSetUpPr fitToPage="1"/>
  </sheetPr>
  <dimension ref="A1:B74"/>
  <sheetViews>
    <sheetView showGridLines="0" workbookViewId="0">
      <selection activeCell="B9" sqref="B9"/>
    </sheetView>
  </sheetViews>
  <sheetFormatPr baseColWidth="10" defaultRowHeight="13.2" x14ac:dyDescent="0.25"/>
  <cols>
    <col min="1" max="1" width="2.5546875" customWidth="1"/>
    <col min="2" max="2" width="100.6640625" customWidth="1"/>
  </cols>
  <sheetData>
    <row r="1" spans="2:2" ht="17.399999999999999" x14ac:dyDescent="0.3">
      <c r="B1" s="3" t="s">
        <v>40</v>
      </c>
    </row>
    <row r="4" spans="2:2" x14ac:dyDescent="0.25">
      <c r="B4" s="44" t="s">
        <v>2252</v>
      </c>
    </row>
    <row r="5" spans="2:2" ht="52.8" x14ac:dyDescent="0.25">
      <c r="B5" s="31" t="s">
        <v>2253</v>
      </c>
    </row>
    <row r="6" spans="2:2" x14ac:dyDescent="0.25">
      <c r="B6" s="31" t="s">
        <v>8</v>
      </c>
    </row>
    <row r="7" spans="2:2" ht="92.4" x14ac:dyDescent="0.25">
      <c r="B7" s="31" t="s">
        <v>2254</v>
      </c>
    </row>
    <row r="8" spans="2:2" x14ac:dyDescent="0.25">
      <c r="B8" s="31" t="s">
        <v>8</v>
      </c>
    </row>
    <row r="9" spans="2:2" ht="79.2" x14ac:dyDescent="0.25">
      <c r="B9" s="53" t="s">
        <v>2364</v>
      </c>
    </row>
    <row r="10" spans="2:2" x14ac:dyDescent="0.25">
      <c r="B10" s="31" t="s">
        <v>8</v>
      </c>
    </row>
    <row r="11" spans="2:2" x14ac:dyDescent="0.25">
      <c r="B11" s="44" t="s">
        <v>2255</v>
      </c>
    </row>
    <row r="12" spans="2:2" ht="66" x14ac:dyDescent="0.25">
      <c r="B12" s="31" t="s">
        <v>2256</v>
      </c>
    </row>
    <row r="13" spans="2:2" x14ac:dyDescent="0.25">
      <c r="B13" s="31" t="s">
        <v>8</v>
      </c>
    </row>
    <row r="14" spans="2:2" ht="66" x14ac:dyDescent="0.25">
      <c r="B14" s="31" t="s">
        <v>2257</v>
      </c>
    </row>
    <row r="15" spans="2:2" x14ac:dyDescent="0.25">
      <c r="B15" s="31" t="s">
        <v>8</v>
      </c>
    </row>
    <row r="16" spans="2:2" x14ac:dyDescent="0.25">
      <c r="B16" s="59" t="s">
        <v>2365</v>
      </c>
    </row>
    <row r="17" spans="2:2" x14ac:dyDescent="0.25">
      <c r="B17" s="31" t="s">
        <v>2258</v>
      </c>
    </row>
    <row r="18" spans="2:2" x14ac:dyDescent="0.25">
      <c r="B18" s="45" t="s">
        <v>2345</v>
      </c>
    </row>
    <row r="19" spans="2:2" x14ac:dyDescent="0.25">
      <c r="B19" s="32" t="s">
        <v>2259</v>
      </c>
    </row>
    <row r="20" spans="2:2" x14ac:dyDescent="0.25">
      <c r="B20" s="32" t="s">
        <v>2260</v>
      </c>
    </row>
    <row r="21" spans="2:2" x14ac:dyDescent="0.25">
      <c r="B21" s="32" t="s">
        <v>2261</v>
      </c>
    </row>
    <row r="22" spans="2:2" x14ac:dyDescent="0.25">
      <c r="B22" s="32" t="s">
        <v>2262</v>
      </c>
    </row>
    <row r="23" spans="2:2" x14ac:dyDescent="0.25">
      <c r="B23" s="46" t="s">
        <v>2346</v>
      </c>
    </row>
    <row r="24" spans="2:2" x14ac:dyDescent="0.25">
      <c r="B24" s="32" t="s">
        <v>2263</v>
      </c>
    </row>
    <row r="25" spans="2:2" x14ac:dyDescent="0.25">
      <c r="B25" s="32" t="s">
        <v>2264</v>
      </c>
    </row>
    <row r="26" spans="2:2" x14ac:dyDescent="0.25">
      <c r="B26" s="47" t="s">
        <v>2347</v>
      </c>
    </row>
    <row r="27" spans="2:2" ht="13.8" thickBot="1" x14ac:dyDescent="0.3">
      <c r="B27" s="48" t="s">
        <v>2265</v>
      </c>
    </row>
    <row r="28" spans="2:2" ht="13.8" thickTop="1" x14ac:dyDescent="0.25">
      <c r="B28" s="49" t="s">
        <v>8</v>
      </c>
    </row>
    <row r="29" spans="2:2" x14ac:dyDescent="0.25">
      <c r="B29" s="45" t="s">
        <v>2348</v>
      </c>
    </row>
    <row r="30" spans="2:2" x14ac:dyDescent="0.25">
      <c r="B30" s="32" t="s">
        <v>2266</v>
      </c>
    </row>
    <row r="31" spans="2:2" x14ac:dyDescent="0.25">
      <c r="B31" s="32" t="s">
        <v>2267</v>
      </c>
    </row>
    <row r="32" spans="2:2" x14ac:dyDescent="0.25">
      <c r="B32" s="32" t="s">
        <v>2268</v>
      </c>
    </row>
    <row r="33" spans="2:2" ht="13.8" thickBot="1" x14ac:dyDescent="0.3">
      <c r="B33" s="48" t="s">
        <v>2269</v>
      </c>
    </row>
    <row r="34" spans="2:2" ht="13.8" thickTop="1" x14ac:dyDescent="0.25">
      <c r="B34" s="50" t="s">
        <v>8</v>
      </c>
    </row>
    <row r="35" spans="2:2" x14ac:dyDescent="0.25">
      <c r="B35" s="45" t="s">
        <v>2349</v>
      </c>
    </row>
    <row r="36" spans="2:2" x14ac:dyDescent="0.25">
      <c r="B36" s="32" t="s">
        <v>2270</v>
      </c>
    </row>
    <row r="37" spans="2:2" x14ac:dyDescent="0.25">
      <c r="B37" s="32" t="s">
        <v>2271</v>
      </c>
    </row>
    <row r="38" spans="2:2" x14ac:dyDescent="0.25">
      <c r="B38" s="32" t="s">
        <v>2272</v>
      </c>
    </row>
    <row r="39" spans="2:2" x14ac:dyDescent="0.25">
      <c r="B39" s="32" t="s">
        <v>2273</v>
      </c>
    </row>
    <row r="40" spans="2:2" x14ac:dyDescent="0.25">
      <c r="B40" s="33" t="s">
        <v>2274</v>
      </c>
    </row>
    <row r="41" spans="2:2" x14ac:dyDescent="0.25">
      <c r="B41" s="33" t="s">
        <v>2275</v>
      </c>
    </row>
    <row r="42" spans="2:2" ht="13.8" thickBot="1" x14ac:dyDescent="0.3">
      <c r="B42" s="48" t="s">
        <v>2276</v>
      </c>
    </row>
    <row r="43" spans="2:2" ht="13.8" thickTop="1" x14ac:dyDescent="0.25">
      <c r="B43" s="51" t="s">
        <v>8</v>
      </c>
    </row>
    <row r="44" spans="2:2" x14ac:dyDescent="0.25">
      <c r="B44" s="45" t="s">
        <v>2350</v>
      </c>
    </row>
    <row r="45" spans="2:2" x14ac:dyDescent="0.25">
      <c r="B45" s="32" t="s">
        <v>2277</v>
      </c>
    </row>
    <row r="46" spans="2:2" x14ac:dyDescent="0.25">
      <c r="B46" s="33" t="s">
        <v>2278</v>
      </c>
    </row>
    <row r="47" spans="2:2" x14ac:dyDescent="0.25">
      <c r="B47" s="32" t="s">
        <v>2279</v>
      </c>
    </row>
    <row r="48" spans="2:2" ht="13.8" thickBot="1" x14ac:dyDescent="0.3">
      <c r="B48" s="48" t="s">
        <v>2280</v>
      </c>
    </row>
    <row r="49" spans="2:2" ht="13.8" thickTop="1" x14ac:dyDescent="0.25">
      <c r="B49" s="34" t="s">
        <v>8</v>
      </c>
    </row>
    <row r="50" spans="2:2" x14ac:dyDescent="0.25">
      <c r="B50" s="45" t="s">
        <v>2351</v>
      </c>
    </row>
    <row r="51" spans="2:2" x14ac:dyDescent="0.25">
      <c r="B51" s="32" t="s">
        <v>2281</v>
      </c>
    </row>
    <row r="52" spans="2:2" x14ac:dyDescent="0.25">
      <c r="B52" s="47" t="s">
        <v>2352</v>
      </c>
    </row>
    <row r="53" spans="2:2" ht="13.8" thickBot="1" x14ac:dyDescent="0.3">
      <c r="B53" s="48" t="s">
        <v>2282</v>
      </c>
    </row>
    <row r="54" spans="2:2" ht="13.8" thickTop="1" x14ac:dyDescent="0.25">
      <c r="B54" s="51" t="s">
        <v>8</v>
      </c>
    </row>
    <row r="55" spans="2:2" x14ac:dyDescent="0.25">
      <c r="B55" s="45" t="s">
        <v>2283</v>
      </c>
    </row>
    <row r="56" spans="2:2" x14ac:dyDescent="0.25">
      <c r="B56" s="32" t="s">
        <v>2284</v>
      </c>
    </row>
    <row r="57" spans="2:2" x14ac:dyDescent="0.25">
      <c r="B57" s="32" t="s">
        <v>2285</v>
      </c>
    </row>
    <row r="58" spans="2:2" x14ac:dyDescent="0.25">
      <c r="B58" s="32" t="s">
        <v>2286</v>
      </c>
    </row>
    <row r="59" spans="2:2" x14ac:dyDescent="0.25">
      <c r="B59" s="32" t="s">
        <v>2287</v>
      </c>
    </row>
    <row r="60" spans="2:2" ht="13.8" thickBot="1" x14ac:dyDescent="0.3">
      <c r="B60" s="48" t="s">
        <v>2288</v>
      </c>
    </row>
    <row r="61" spans="2:2" ht="13.8" thickTop="1" x14ac:dyDescent="0.25">
      <c r="B61" s="31" t="s">
        <v>8</v>
      </c>
    </row>
    <row r="62" spans="2:2" x14ac:dyDescent="0.25">
      <c r="B62" s="32" t="s">
        <v>2289</v>
      </c>
    </row>
    <row r="63" spans="2:2" ht="13.8" thickBot="1" x14ac:dyDescent="0.3">
      <c r="B63" s="48" t="s">
        <v>2290</v>
      </c>
    </row>
    <row r="64" spans="2:2" ht="13.8" thickTop="1" x14ac:dyDescent="0.25">
      <c r="B64" s="51" t="s">
        <v>8</v>
      </c>
    </row>
    <row r="65" spans="1:2" x14ac:dyDescent="0.25">
      <c r="A65" s="45"/>
      <c r="B65" s="45" t="s">
        <v>2353</v>
      </c>
    </row>
    <row r="66" spans="1:2" x14ac:dyDescent="0.25">
      <c r="B66" s="32" t="s">
        <v>2291</v>
      </c>
    </row>
    <row r="67" spans="1:2" x14ac:dyDescent="0.25">
      <c r="B67" s="32" t="s">
        <v>2292</v>
      </c>
    </row>
    <row r="68" spans="1:2" ht="13.8" thickBot="1" x14ac:dyDescent="0.3">
      <c r="B68" s="48" t="s">
        <v>2293</v>
      </c>
    </row>
    <row r="69" spans="1:2" ht="13.8" thickTop="1" x14ac:dyDescent="0.25">
      <c r="B69" s="51" t="s">
        <v>8</v>
      </c>
    </row>
    <row r="70" spans="1:2" x14ac:dyDescent="0.25">
      <c r="B70" s="45" t="s">
        <v>2354</v>
      </c>
    </row>
    <row r="71" spans="1:2" x14ac:dyDescent="0.25">
      <c r="B71" s="52" t="s">
        <v>2355</v>
      </c>
    </row>
    <row r="72" spans="1:2" ht="13.8" thickBot="1" x14ac:dyDescent="0.3">
      <c r="B72" s="48" t="s">
        <v>2294</v>
      </c>
    </row>
    <row r="73" spans="1:2" ht="13.8" thickTop="1" x14ac:dyDescent="0.25">
      <c r="B73" s="31" t="s">
        <v>8</v>
      </c>
    </row>
    <row r="74" spans="1:2" ht="39.6" x14ac:dyDescent="0.25">
      <c r="B74" s="31" t="s">
        <v>2295</v>
      </c>
    </row>
  </sheetData>
  <pageMargins left="0.7" right="0.7" top="0.75" bottom="0.75" header="0.3" footer="0.3"/>
  <pageSetup paperSize="9" scale="86" fitToHeight="0"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20A37-BD80-43EB-9301-B62B8AADEE08}">
  <sheetPr>
    <tabColor rgb="FF808080"/>
    <pageSetUpPr fitToPage="1"/>
  </sheetPr>
  <dimension ref="B1:B41"/>
  <sheetViews>
    <sheetView showGridLines="0" workbookViewId="0">
      <selection activeCell="B31" sqref="B31"/>
    </sheetView>
  </sheetViews>
  <sheetFormatPr baseColWidth="10" defaultRowHeight="13.2" x14ac:dyDescent="0.25"/>
  <cols>
    <col min="1" max="1" width="2.5546875" customWidth="1"/>
    <col min="2" max="2" width="111" customWidth="1"/>
  </cols>
  <sheetData>
    <row r="1" spans="2:2" ht="17.399999999999999" x14ac:dyDescent="0.3">
      <c r="B1" s="3" t="s">
        <v>41</v>
      </c>
    </row>
    <row r="4" spans="2:2" x14ac:dyDescent="0.25">
      <c r="B4" s="44" t="s">
        <v>2296</v>
      </c>
    </row>
    <row r="5" spans="2:2" x14ac:dyDescent="0.25">
      <c r="B5" s="31" t="s">
        <v>8</v>
      </c>
    </row>
    <row r="6" spans="2:2" ht="39.6" x14ac:dyDescent="0.25">
      <c r="B6" s="31" t="s">
        <v>2297</v>
      </c>
    </row>
    <row r="7" spans="2:2" x14ac:dyDescent="0.25">
      <c r="B7" s="31" t="s">
        <v>8</v>
      </c>
    </row>
    <row r="8" spans="2:2" x14ac:dyDescent="0.25">
      <c r="B8" s="34" t="s">
        <v>2356</v>
      </c>
    </row>
    <row r="9" spans="2:2" x14ac:dyDescent="0.25">
      <c r="B9" s="31" t="s">
        <v>2373</v>
      </c>
    </row>
    <row r="10" spans="2:2" x14ac:dyDescent="0.25">
      <c r="B10" s="31"/>
    </row>
    <row r="11" spans="2:2" x14ac:dyDescent="0.25">
      <c r="B11" s="34" t="s">
        <v>2298</v>
      </c>
    </row>
    <row r="12" spans="2:2" x14ac:dyDescent="0.25">
      <c r="B12" s="53" t="s">
        <v>2376</v>
      </c>
    </row>
    <row r="13" spans="2:2" ht="13.8" customHeight="1" x14ac:dyDescent="0.25">
      <c r="B13" s="53" t="s">
        <v>2377</v>
      </c>
    </row>
    <row r="14" spans="2:2" x14ac:dyDescent="0.25">
      <c r="B14" s="53" t="s">
        <v>2378</v>
      </c>
    </row>
    <row r="15" spans="2:2" x14ac:dyDescent="0.25">
      <c r="B15" s="31" t="s">
        <v>2375</v>
      </c>
    </row>
    <row r="16" spans="2:2" ht="13.8" customHeight="1" x14ac:dyDescent="0.25">
      <c r="B16" s="31" t="s">
        <v>2374</v>
      </c>
    </row>
    <row r="17" spans="2:2" x14ac:dyDescent="0.25">
      <c r="B17" s="53" t="s">
        <v>2379</v>
      </c>
    </row>
    <row r="18" spans="2:2" x14ac:dyDescent="0.25">
      <c r="B18" s="31" t="s">
        <v>8</v>
      </c>
    </row>
    <row r="19" spans="2:2" x14ac:dyDescent="0.25">
      <c r="B19" s="34" t="s">
        <v>2299</v>
      </c>
    </row>
    <row r="20" spans="2:2" x14ac:dyDescent="0.25">
      <c r="B20" s="31" t="s">
        <v>2300</v>
      </c>
    </row>
    <row r="21" spans="2:2" x14ac:dyDescent="0.25">
      <c r="B21" s="31" t="s">
        <v>2301</v>
      </c>
    </row>
    <row r="22" spans="2:2" x14ac:dyDescent="0.25">
      <c r="B22" s="31" t="s">
        <v>8</v>
      </c>
    </row>
    <row r="23" spans="2:2" x14ac:dyDescent="0.25">
      <c r="B23" s="34" t="s">
        <v>2302</v>
      </c>
    </row>
    <row r="24" spans="2:2" x14ac:dyDescent="0.25">
      <c r="B24" s="31" t="s">
        <v>2303</v>
      </c>
    </row>
    <row r="25" spans="2:2" x14ac:dyDescent="0.25">
      <c r="B25" s="31" t="s">
        <v>2304</v>
      </c>
    </row>
    <row r="26" spans="2:2" x14ac:dyDescent="0.25">
      <c r="B26" s="31" t="s">
        <v>8</v>
      </c>
    </row>
    <row r="27" spans="2:2" x14ac:dyDescent="0.25">
      <c r="B27" s="34" t="s">
        <v>2305</v>
      </c>
    </row>
    <row r="28" spans="2:2" x14ac:dyDescent="0.25">
      <c r="B28" s="31" t="s">
        <v>8</v>
      </c>
    </row>
    <row r="29" spans="2:2" x14ac:dyDescent="0.25">
      <c r="B29" s="34" t="s">
        <v>2306</v>
      </c>
    </row>
    <row r="30" spans="2:2" x14ac:dyDescent="0.25">
      <c r="B30" s="31" t="s">
        <v>2307</v>
      </c>
    </row>
    <row r="31" spans="2:2" ht="13.2" customHeight="1" x14ac:dyDescent="0.25">
      <c r="B31" s="31" t="s">
        <v>2308</v>
      </c>
    </row>
    <row r="32" spans="2:2" x14ac:dyDescent="0.25">
      <c r="B32" s="31" t="s">
        <v>2309</v>
      </c>
    </row>
    <row r="33" spans="2:2" x14ac:dyDescent="0.25">
      <c r="B33" s="31" t="s">
        <v>2310</v>
      </c>
    </row>
    <row r="34" spans="2:2" x14ac:dyDescent="0.25">
      <c r="B34" s="31" t="s">
        <v>2311</v>
      </c>
    </row>
    <row r="35" spans="2:2" x14ac:dyDescent="0.25">
      <c r="B35" s="31" t="s">
        <v>8</v>
      </c>
    </row>
    <row r="36" spans="2:2" x14ac:dyDescent="0.25">
      <c r="B36" s="34" t="s">
        <v>2312</v>
      </c>
    </row>
    <row r="37" spans="2:2" x14ac:dyDescent="0.25">
      <c r="B37" s="53" t="s">
        <v>2369</v>
      </c>
    </row>
    <row r="38" spans="2:2" x14ac:dyDescent="0.25">
      <c r="B38" s="53" t="s">
        <v>2367</v>
      </c>
    </row>
    <row r="39" spans="2:2" x14ac:dyDescent="0.25">
      <c r="B39" s="53" t="s">
        <v>2368</v>
      </c>
    </row>
    <row r="40" spans="2:2" x14ac:dyDescent="0.25">
      <c r="B40" s="53" t="s">
        <v>2366</v>
      </c>
    </row>
    <row r="41" spans="2:2" x14ac:dyDescent="0.25">
      <c r="B41" s="53" t="s">
        <v>2370</v>
      </c>
    </row>
  </sheetData>
  <pageMargins left="0.7" right="0.7" top="0.75" bottom="0.75" header="0.3" footer="0.3"/>
  <pageSetup paperSize="9" scale="79" fitToHeight="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6D4FF"/>
    <pageSetUpPr fitToPage="1"/>
  </sheetPr>
  <dimension ref="B1:L24"/>
  <sheetViews>
    <sheetView showGridLines="0" zoomScaleNormal="100" workbookViewId="0">
      <selection activeCell="J31" sqref="J31"/>
    </sheetView>
  </sheetViews>
  <sheetFormatPr baseColWidth="10" defaultRowHeight="13.2" x14ac:dyDescent="0.25"/>
  <cols>
    <col min="1" max="1" width="2.5546875" customWidth="1"/>
    <col min="2" max="2" width="17.77734375" customWidth="1"/>
    <col min="3" max="12" width="11.21875" customWidth="1"/>
  </cols>
  <sheetData>
    <row r="1" spans="2:12" ht="17.399999999999999" x14ac:dyDescent="0.3">
      <c r="B1" s="3" t="s">
        <v>9</v>
      </c>
    </row>
    <row r="4" spans="2:12" ht="21" customHeight="1" x14ac:dyDescent="0.25">
      <c r="B4" s="66" t="s">
        <v>100</v>
      </c>
      <c r="C4" s="63" t="s">
        <v>101</v>
      </c>
      <c r="D4" s="63" t="s">
        <v>101</v>
      </c>
      <c r="E4" s="63" t="s">
        <v>102</v>
      </c>
      <c r="F4" s="63" t="s">
        <v>102</v>
      </c>
      <c r="G4" s="63" t="s">
        <v>103</v>
      </c>
      <c r="H4" s="63" t="s">
        <v>103</v>
      </c>
      <c r="I4" s="63" t="s">
        <v>104</v>
      </c>
      <c r="J4" s="63" t="s">
        <v>104</v>
      </c>
      <c r="K4" s="63" t="s">
        <v>105</v>
      </c>
      <c r="L4" s="63" t="s">
        <v>105</v>
      </c>
    </row>
    <row r="5" spans="2:12" ht="28.05" customHeight="1" x14ac:dyDescent="0.25">
      <c r="B5" s="66" t="s">
        <v>100</v>
      </c>
      <c r="C5" s="16" t="s">
        <v>106</v>
      </c>
      <c r="D5" s="16" t="s">
        <v>107</v>
      </c>
      <c r="E5" s="16" t="s">
        <v>108</v>
      </c>
      <c r="F5" s="16" t="s">
        <v>107</v>
      </c>
      <c r="G5" s="16" t="s">
        <v>108</v>
      </c>
      <c r="H5" s="16" t="s">
        <v>107</v>
      </c>
      <c r="I5" s="16" t="s">
        <v>108</v>
      </c>
      <c r="J5" s="16" t="s">
        <v>107</v>
      </c>
      <c r="K5" s="16" t="s">
        <v>108</v>
      </c>
      <c r="L5" s="16" t="s">
        <v>107</v>
      </c>
    </row>
    <row r="6" spans="2:12" x14ac:dyDescent="0.25">
      <c r="B6" s="17">
        <v>0</v>
      </c>
      <c r="C6" s="18">
        <v>17219.916049346899</v>
      </c>
      <c r="D6" s="35">
        <v>4.28</v>
      </c>
      <c r="E6" s="18">
        <v>143087.092</v>
      </c>
      <c r="F6" s="35">
        <v>0.41</v>
      </c>
      <c r="G6" s="18">
        <v>0</v>
      </c>
      <c r="H6" s="35">
        <v>0</v>
      </c>
      <c r="I6" s="18">
        <v>2302735.9709999999</v>
      </c>
      <c r="J6" s="35">
        <v>1.07</v>
      </c>
      <c r="K6" s="18">
        <v>1545286.43</v>
      </c>
      <c r="L6" s="35">
        <v>1.1399999999999999</v>
      </c>
    </row>
    <row r="7" spans="2:12" x14ac:dyDescent="0.25">
      <c r="B7" s="17" t="s">
        <v>109</v>
      </c>
      <c r="C7" s="18">
        <v>20211.521368905</v>
      </c>
      <c r="D7" s="35">
        <v>5.03</v>
      </c>
      <c r="E7" s="18">
        <v>252392.72099999999</v>
      </c>
      <c r="F7" s="35">
        <v>0.72</v>
      </c>
      <c r="G7" s="18">
        <v>102332.42</v>
      </c>
      <c r="H7" s="35">
        <v>0.37</v>
      </c>
      <c r="I7" s="18">
        <v>1363343.14</v>
      </c>
      <c r="J7" s="35">
        <v>0.64</v>
      </c>
      <c r="K7" s="18">
        <v>966766.85900000005</v>
      </c>
      <c r="L7" s="35">
        <v>0.71</v>
      </c>
    </row>
    <row r="8" spans="2:12" x14ac:dyDescent="0.25">
      <c r="B8" s="17" t="s">
        <v>110</v>
      </c>
      <c r="C8" s="18">
        <v>20766.1471700322</v>
      </c>
      <c r="D8" s="35">
        <v>5.17</v>
      </c>
      <c r="E8" s="18">
        <v>488989.33500000002</v>
      </c>
      <c r="F8" s="35">
        <v>1.39</v>
      </c>
      <c r="G8" s="18">
        <v>317985.87800000003</v>
      </c>
      <c r="H8" s="35">
        <v>1.1399999999999999</v>
      </c>
      <c r="I8" s="18">
        <v>2411370.69</v>
      </c>
      <c r="J8" s="35">
        <v>1.1200000000000001</v>
      </c>
      <c r="K8" s="18">
        <v>1753780.2609999999</v>
      </c>
      <c r="L8" s="35">
        <v>1.3</v>
      </c>
    </row>
    <row r="9" spans="2:12" x14ac:dyDescent="0.25">
      <c r="B9" s="17" t="s">
        <v>111</v>
      </c>
      <c r="C9" s="18">
        <v>28204.2940105829</v>
      </c>
      <c r="D9" s="35">
        <v>7.02</v>
      </c>
      <c r="E9" s="18">
        <v>948995.22100000002</v>
      </c>
      <c r="F9" s="35">
        <v>2.71</v>
      </c>
      <c r="G9" s="18">
        <v>707842.05099999998</v>
      </c>
      <c r="H9" s="35">
        <v>2.5299999999999998</v>
      </c>
      <c r="I9" s="18">
        <v>5083218.8470000001</v>
      </c>
      <c r="J9" s="35">
        <v>2.37</v>
      </c>
      <c r="K9" s="18">
        <v>3788312.196</v>
      </c>
      <c r="L9" s="35">
        <v>2.8</v>
      </c>
    </row>
    <row r="10" spans="2:12" x14ac:dyDescent="0.25">
      <c r="B10" s="17" t="s">
        <v>112</v>
      </c>
      <c r="C10" s="18">
        <v>81656.765180094895</v>
      </c>
      <c r="D10" s="35">
        <v>20.32</v>
      </c>
      <c r="E10" s="18">
        <v>4259952.46</v>
      </c>
      <c r="F10" s="35">
        <v>12.15</v>
      </c>
      <c r="G10" s="18">
        <v>3331542.2960000001</v>
      </c>
      <c r="H10" s="35">
        <v>11.89</v>
      </c>
      <c r="I10" s="18">
        <v>19420713.509</v>
      </c>
      <c r="J10" s="35">
        <v>9.0500000000000007</v>
      </c>
      <c r="K10" s="18">
        <v>13618011.243000001</v>
      </c>
      <c r="L10" s="35">
        <v>10.07</v>
      </c>
    </row>
    <row r="11" spans="2:12" x14ac:dyDescent="0.25">
      <c r="B11" s="17" t="s">
        <v>113</v>
      </c>
      <c r="C11" s="18">
        <v>96505.785991045297</v>
      </c>
      <c r="D11" s="35">
        <v>24.01</v>
      </c>
      <c r="E11" s="18">
        <v>7347585.2019999996</v>
      </c>
      <c r="F11" s="35">
        <v>20.96</v>
      </c>
      <c r="G11" s="18">
        <v>5935328.7450000001</v>
      </c>
      <c r="H11" s="35">
        <v>21.19</v>
      </c>
      <c r="I11" s="18">
        <v>34425844.809</v>
      </c>
      <c r="J11" s="35">
        <v>16.05</v>
      </c>
      <c r="K11" s="18">
        <v>22040799.083999999</v>
      </c>
      <c r="L11" s="35">
        <v>16.3</v>
      </c>
    </row>
    <row r="12" spans="2:12" x14ac:dyDescent="0.25">
      <c r="B12" s="17" t="s">
        <v>114</v>
      </c>
      <c r="C12" s="18">
        <v>59251.2423837237</v>
      </c>
      <c r="D12" s="35">
        <v>14.74</v>
      </c>
      <c r="E12" s="18">
        <v>6354806.3420000002</v>
      </c>
      <c r="F12" s="35">
        <v>18.12</v>
      </c>
      <c r="G12" s="18">
        <v>5125286.034</v>
      </c>
      <c r="H12" s="35">
        <v>18.3</v>
      </c>
      <c r="I12" s="18">
        <v>33758746.752999999</v>
      </c>
      <c r="J12" s="35">
        <v>15.74</v>
      </c>
      <c r="K12" s="18">
        <v>19239603.975000001</v>
      </c>
      <c r="L12" s="35">
        <v>14.23</v>
      </c>
    </row>
    <row r="13" spans="2:12" x14ac:dyDescent="0.25">
      <c r="B13" s="17" t="s">
        <v>115</v>
      </c>
      <c r="C13" s="18">
        <v>51570.540282874201</v>
      </c>
      <c r="D13" s="35">
        <v>12.83</v>
      </c>
      <c r="E13" s="18">
        <v>7664486.2240000004</v>
      </c>
      <c r="F13" s="35">
        <v>21.86</v>
      </c>
      <c r="G13" s="18">
        <v>6169491.7999999998</v>
      </c>
      <c r="H13" s="35">
        <v>22.02</v>
      </c>
      <c r="I13" s="18">
        <v>45248146.431000002</v>
      </c>
      <c r="J13" s="35">
        <v>21.09</v>
      </c>
      <c r="K13" s="18">
        <v>24513802.489</v>
      </c>
      <c r="L13" s="35">
        <v>18.13</v>
      </c>
    </row>
    <row r="14" spans="2:12" x14ac:dyDescent="0.25">
      <c r="B14" s="17" t="s">
        <v>116</v>
      </c>
      <c r="C14" s="18">
        <v>20394.601821225599</v>
      </c>
      <c r="D14" s="35">
        <v>5.07</v>
      </c>
      <c r="E14" s="18">
        <v>4596647.0410000002</v>
      </c>
      <c r="F14" s="35">
        <v>13.11</v>
      </c>
      <c r="G14" s="18">
        <v>3744355.5589999999</v>
      </c>
      <c r="H14" s="35">
        <v>13.37</v>
      </c>
      <c r="I14" s="18">
        <v>33662500.381999999</v>
      </c>
      <c r="J14" s="35">
        <v>15.69</v>
      </c>
      <c r="K14" s="18">
        <v>19707302.701000001</v>
      </c>
      <c r="L14" s="35">
        <v>14.57</v>
      </c>
    </row>
    <row r="15" spans="2:12" x14ac:dyDescent="0.25">
      <c r="B15" s="17" t="s">
        <v>117</v>
      </c>
      <c r="C15" s="18">
        <v>5088.5511924437997</v>
      </c>
      <c r="D15" s="35">
        <v>1.27</v>
      </c>
      <c r="E15" s="18">
        <v>1965639.602</v>
      </c>
      <c r="F15" s="35">
        <v>5.61</v>
      </c>
      <c r="G15" s="18">
        <v>1646981.79</v>
      </c>
      <c r="H15" s="35">
        <v>5.88</v>
      </c>
      <c r="I15" s="18">
        <v>19904060.666000001</v>
      </c>
      <c r="J15" s="35">
        <v>9.2799999999999994</v>
      </c>
      <c r="K15" s="18">
        <v>13655358.089</v>
      </c>
      <c r="L15" s="35">
        <v>10.1</v>
      </c>
    </row>
    <row r="16" spans="2:12" x14ac:dyDescent="0.25">
      <c r="B16" s="17" t="s">
        <v>118</v>
      </c>
      <c r="C16" s="18">
        <v>820.47872406394504</v>
      </c>
      <c r="D16" s="35">
        <v>0.2</v>
      </c>
      <c r="E16" s="18">
        <v>616132.83499999996</v>
      </c>
      <c r="F16" s="35">
        <v>1.76</v>
      </c>
      <c r="G16" s="18">
        <v>536286.054</v>
      </c>
      <c r="H16" s="35">
        <v>1.91</v>
      </c>
      <c r="I16" s="18">
        <v>7821688.2549999999</v>
      </c>
      <c r="J16" s="35">
        <v>3.65</v>
      </c>
      <c r="K16" s="18">
        <v>6056337.4270000001</v>
      </c>
      <c r="L16" s="35">
        <v>4.4800000000000004</v>
      </c>
    </row>
    <row r="17" spans="2:12" x14ac:dyDescent="0.25">
      <c r="B17" s="17" t="s">
        <v>119</v>
      </c>
      <c r="C17" s="18">
        <v>212.821953984592</v>
      </c>
      <c r="D17" s="35">
        <v>0.05</v>
      </c>
      <c r="E17" s="18">
        <v>423164.65399999998</v>
      </c>
      <c r="F17" s="35">
        <v>1.21</v>
      </c>
      <c r="G17" s="18">
        <v>395469.60399999999</v>
      </c>
      <c r="H17" s="35">
        <v>1.41</v>
      </c>
      <c r="I17" s="18">
        <v>9112747.7809999995</v>
      </c>
      <c r="J17" s="35">
        <v>4.25</v>
      </c>
      <c r="K17" s="18">
        <v>8333605.9819999998</v>
      </c>
      <c r="L17" s="35">
        <v>6.16</v>
      </c>
    </row>
    <row r="18" spans="2:12" x14ac:dyDescent="0.25">
      <c r="B18" s="23" t="s">
        <v>120</v>
      </c>
      <c r="C18" s="24">
        <v>401902.66612832301</v>
      </c>
      <c r="D18" s="36">
        <v>99.99</v>
      </c>
      <c r="E18" s="24">
        <v>35061878.729000002</v>
      </c>
      <c r="F18" s="36">
        <v>100.01</v>
      </c>
      <c r="G18" s="24">
        <v>28012902.230999999</v>
      </c>
      <c r="H18" s="36">
        <v>100.01</v>
      </c>
      <c r="I18" s="24">
        <v>214515117.234</v>
      </c>
      <c r="J18" s="36">
        <v>100</v>
      </c>
      <c r="K18" s="24">
        <v>135218966.736</v>
      </c>
      <c r="L18" s="36">
        <v>99.99</v>
      </c>
    </row>
    <row r="20" spans="2:12" x14ac:dyDescent="0.25">
      <c r="B20" s="61" t="s">
        <v>54</v>
      </c>
      <c r="C20" s="62"/>
      <c r="D20" s="62"/>
      <c r="E20" s="62"/>
      <c r="F20" s="62"/>
      <c r="G20" s="62"/>
      <c r="H20" s="62"/>
      <c r="I20" s="62"/>
      <c r="J20" s="62"/>
      <c r="K20" s="62"/>
      <c r="L20" s="62"/>
    </row>
    <row r="21" spans="2:12" x14ac:dyDescent="0.25">
      <c r="B21" s="61" t="s">
        <v>55</v>
      </c>
      <c r="C21" s="62"/>
      <c r="D21" s="62"/>
      <c r="E21" s="62"/>
      <c r="F21" s="62"/>
      <c r="G21" s="62"/>
      <c r="H21" s="62"/>
      <c r="I21" s="62"/>
      <c r="J21" s="62"/>
      <c r="K21" s="62"/>
      <c r="L21" s="62"/>
    </row>
    <row r="22" spans="2:12" x14ac:dyDescent="0.25">
      <c r="B22" s="61" t="s">
        <v>56</v>
      </c>
      <c r="C22" s="62"/>
      <c r="D22" s="62"/>
      <c r="E22" s="62"/>
      <c r="F22" s="62"/>
      <c r="G22" s="62"/>
      <c r="H22" s="62"/>
      <c r="I22" s="62"/>
      <c r="J22" s="62"/>
      <c r="K22" s="62"/>
      <c r="L22" s="62"/>
    </row>
    <row r="23" spans="2:12" x14ac:dyDescent="0.25">
      <c r="B23" s="61" t="s">
        <v>121</v>
      </c>
      <c r="C23" s="62"/>
      <c r="D23" s="62"/>
      <c r="E23" s="62"/>
      <c r="F23" s="62"/>
      <c r="G23" s="62"/>
      <c r="H23" s="62"/>
      <c r="I23" s="62"/>
      <c r="J23" s="62"/>
      <c r="K23" s="62"/>
      <c r="L23" s="62"/>
    </row>
    <row r="24" spans="2:12" x14ac:dyDescent="0.25">
      <c r="B24" s="61" t="s">
        <v>122</v>
      </c>
      <c r="C24" s="62"/>
      <c r="D24" s="62"/>
      <c r="E24" s="62"/>
      <c r="F24" s="62"/>
      <c r="G24" s="62"/>
      <c r="H24" s="62"/>
      <c r="I24" s="62"/>
      <c r="J24" s="62"/>
      <c r="K24" s="62"/>
      <c r="L24" s="62"/>
    </row>
  </sheetData>
  <mergeCells count="11">
    <mergeCell ref="B24:L24"/>
    <mergeCell ref="K4:L4"/>
    <mergeCell ref="B20:L20"/>
    <mergeCell ref="B21:L21"/>
    <mergeCell ref="B22:L22"/>
    <mergeCell ref="B23:L23"/>
    <mergeCell ref="B4:B5"/>
    <mergeCell ref="C4:D4"/>
    <mergeCell ref="E4:F4"/>
    <mergeCell ref="G4:H4"/>
    <mergeCell ref="I4:J4"/>
  </mergeCells>
  <pageMargins left="0.7" right="0.7" top="0.75" bottom="0.75" header="0.3" footer="0.3"/>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6D4FF"/>
    <pageSetUpPr fitToPage="1"/>
  </sheetPr>
  <dimension ref="B1:L23"/>
  <sheetViews>
    <sheetView showGridLines="0" workbookViewId="0">
      <selection activeCell="C25" sqref="C25"/>
    </sheetView>
  </sheetViews>
  <sheetFormatPr baseColWidth="10" defaultRowHeight="13.2" x14ac:dyDescent="0.25"/>
  <cols>
    <col min="1" max="1" width="2.5546875" customWidth="1"/>
    <col min="2" max="2" width="17.77734375" customWidth="1"/>
    <col min="3" max="12" width="11.33203125" customWidth="1"/>
  </cols>
  <sheetData>
    <row r="1" spans="2:12" ht="17.399999999999999" x14ac:dyDescent="0.3">
      <c r="B1" s="3" t="s">
        <v>10</v>
      </c>
    </row>
    <row r="4" spans="2:12" ht="21" customHeight="1" x14ac:dyDescent="0.25">
      <c r="B4" s="66" t="s">
        <v>123</v>
      </c>
      <c r="C4" s="63" t="s">
        <v>101</v>
      </c>
      <c r="D4" s="63" t="s">
        <v>101</v>
      </c>
      <c r="E4" s="63" t="s">
        <v>102</v>
      </c>
      <c r="F4" s="63" t="s">
        <v>102</v>
      </c>
      <c r="G4" s="63" t="s">
        <v>103</v>
      </c>
      <c r="H4" s="63" t="s">
        <v>103</v>
      </c>
      <c r="I4" s="63" t="s">
        <v>104</v>
      </c>
      <c r="J4" s="63" t="s">
        <v>104</v>
      </c>
      <c r="K4" s="63" t="s">
        <v>105</v>
      </c>
      <c r="L4" s="63" t="s">
        <v>105</v>
      </c>
    </row>
    <row r="5" spans="2:12" ht="28.05" customHeight="1" x14ac:dyDescent="0.25">
      <c r="B5" s="66" t="s">
        <v>123</v>
      </c>
      <c r="C5" s="16" t="s">
        <v>106</v>
      </c>
      <c r="D5" s="16" t="s">
        <v>107</v>
      </c>
      <c r="E5" s="16" t="s">
        <v>108</v>
      </c>
      <c r="F5" s="16" t="s">
        <v>107</v>
      </c>
      <c r="G5" s="16" t="s">
        <v>108</v>
      </c>
      <c r="H5" s="16" t="s">
        <v>107</v>
      </c>
      <c r="I5" s="16" t="s">
        <v>108</v>
      </c>
      <c r="J5" s="16" t="s">
        <v>107</v>
      </c>
      <c r="K5" s="16" t="s">
        <v>108</v>
      </c>
      <c r="L5" s="16" t="s">
        <v>107</v>
      </c>
    </row>
    <row r="6" spans="2:12" x14ac:dyDescent="0.25">
      <c r="B6" s="17">
        <v>0</v>
      </c>
      <c r="C6" s="18">
        <v>74787.900322055997</v>
      </c>
      <c r="D6" s="35">
        <v>18.61</v>
      </c>
      <c r="E6" s="18">
        <v>6769014.8899999997</v>
      </c>
      <c r="F6" s="35">
        <v>19.309999999999999</v>
      </c>
      <c r="G6" s="18">
        <v>5244014.9809999997</v>
      </c>
      <c r="H6" s="35">
        <v>18.72</v>
      </c>
      <c r="I6" s="18">
        <v>20095293.416000001</v>
      </c>
      <c r="J6" s="35">
        <v>9.3699999999999992</v>
      </c>
      <c r="K6" s="18">
        <v>0</v>
      </c>
      <c r="L6" s="35">
        <v>0</v>
      </c>
    </row>
    <row r="7" spans="2:12" x14ac:dyDescent="0.25">
      <c r="B7" s="17" t="s">
        <v>124</v>
      </c>
      <c r="C7" s="18">
        <v>96065.350762264701</v>
      </c>
      <c r="D7" s="35">
        <v>23.9</v>
      </c>
      <c r="E7" s="18">
        <v>4790926.7060000002</v>
      </c>
      <c r="F7" s="35">
        <v>13.66</v>
      </c>
      <c r="G7" s="18">
        <v>3795188.9270000001</v>
      </c>
      <c r="H7" s="35">
        <v>13.55</v>
      </c>
      <c r="I7" s="18">
        <v>3429538.1770000001</v>
      </c>
      <c r="J7" s="35">
        <v>1.6</v>
      </c>
      <c r="K7" s="18">
        <v>841997.21799999999</v>
      </c>
      <c r="L7" s="35">
        <v>0.62</v>
      </c>
    </row>
    <row r="8" spans="2:12" x14ac:dyDescent="0.25">
      <c r="B8" s="17" t="s">
        <v>125</v>
      </c>
      <c r="C8" s="18">
        <v>35100.491599494497</v>
      </c>
      <c r="D8" s="35">
        <v>8.73</v>
      </c>
      <c r="E8" s="18">
        <v>2289267.9539999999</v>
      </c>
      <c r="F8" s="35">
        <v>6.53</v>
      </c>
      <c r="G8" s="18">
        <v>1813809.5009999999</v>
      </c>
      <c r="H8" s="35">
        <v>6.47</v>
      </c>
      <c r="I8" s="18">
        <v>3782797.781</v>
      </c>
      <c r="J8" s="35">
        <v>1.76</v>
      </c>
      <c r="K8" s="18">
        <v>1275278.4939999999</v>
      </c>
      <c r="L8" s="35">
        <v>0.94</v>
      </c>
    </row>
    <row r="9" spans="2:12" x14ac:dyDescent="0.25">
      <c r="B9" s="17" t="s">
        <v>126</v>
      </c>
      <c r="C9" s="18">
        <v>39644.623379197503</v>
      </c>
      <c r="D9" s="35">
        <v>9.86</v>
      </c>
      <c r="E9" s="18">
        <v>3082262.716</v>
      </c>
      <c r="F9" s="35">
        <v>8.7899999999999991</v>
      </c>
      <c r="G9" s="18">
        <v>2452147.074</v>
      </c>
      <c r="H9" s="35">
        <v>8.75</v>
      </c>
      <c r="I9" s="18">
        <v>7478999.2070000004</v>
      </c>
      <c r="J9" s="35">
        <v>3.49</v>
      </c>
      <c r="K9" s="18">
        <v>2872580.1310000001</v>
      </c>
      <c r="L9" s="35">
        <v>2.12</v>
      </c>
    </row>
    <row r="10" spans="2:12" x14ac:dyDescent="0.25">
      <c r="B10" s="17" t="s">
        <v>127</v>
      </c>
      <c r="C10" s="18">
        <v>52175.568992148903</v>
      </c>
      <c r="D10" s="35">
        <v>12.98</v>
      </c>
      <c r="E10" s="18">
        <v>4838299.8880000003</v>
      </c>
      <c r="F10" s="35">
        <v>13.8</v>
      </c>
      <c r="G10" s="18">
        <v>3862631.4610000001</v>
      </c>
      <c r="H10" s="35">
        <v>13.79</v>
      </c>
      <c r="I10" s="18">
        <v>19352847.969999999</v>
      </c>
      <c r="J10" s="35">
        <v>9.02</v>
      </c>
      <c r="K10" s="18">
        <v>8550813.4409999996</v>
      </c>
      <c r="L10" s="35">
        <v>6.32</v>
      </c>
    </row>
    <row r="11" spans="2:12" x14ac:dyDescent="0.25">
      <c r="B11" s="17" t="s">
        <v>128</v>
      </c>
      <c r="C11" s="18">
        <v>39916.897712717699</v>
      </c>
      <c r="D11" s="35">
        <v>9.93</v>
      </c>
      <c r="E11" s="18">
        <v>4089232.85</v>
      </c>
      <c r="F11" s="35">
        <v>11.66</v>
      </c>
      <c r="G11" s="18">
        <v>3286378.0649999999</v>
      </c>
      <c r="H11" s="35">
        <v>11.73</v>
      </c>
      <c r="I11" s="18">
        <v>25721697.499000002</v>
      </c>
      <c r="J11" s="35">
        <v>11.99</v>
      </c>
      <c r="K11" s="18">
        <v>14383093.153999999</v>
      </c>
      <c r="L11" s="35">
        <v>10.64</v>
      </c>
    </row>
    <row r="12" spans="2:12" x14ac:dyDescent="0.25">
      <c r="B12" s="17" t="s">
        <v>129</v>
      </c>
      <c r="C12" s="18">
        <v>21603.471381644998</v>
      </c>
      <c r="D12" s="35">
        <v>5.38</v>
      </c>
      <c r="E12" s="18">
        <v>2375535.784</v>
      </c>
      <c r="F12" s="35">
        <v>6.78</v>
      </c>
      <c r="G12" s="18">
        <v>1922877.385</v>
      </c>
      <c r="H12" s="35">
        <v>6.86</v>
      </c>
      <c r="I12" s="18">
        <v>20034566.943999998</v>
      </c>
      <c r="J12" s="35">
        <v>9.34</v>
      </c>
      <c r="K12" s="18">
        <v>13232494.893999999</v>
      </c>
      <c r="L12" s="35">
        <v>9.7899999999999991</v>
      </c>
    </row>
    <row r="13" spans="2:12" x14ac:dyDescent="0.25">
      <c r="B13" s="17" t="s">
        <v>130</v>
      </c>
      <c r="C13" s="18">
        <v>12875.7398353526</v>
      </c>
      <c r="D13" s="35">
        <v>3.2</v>
      </c>
      <c r="E13" s="18">
        <v>1501013.426</v>
      </c>
      <c r="F13" s="35">
        <v>4.28</v>
      </c>
      <c r="G13" s="18">
        <v>1219535.6329999999</v>
      </c>
      <c r="H13" s="35">
        <v>4.3499999999999996</v>
      </c>
      <c r="I13" s="18">
        <v>15433004.779999999</v>
      </c>
      <c r="J13" s="35">
        <v>7.19</v>
      </c>
      <c r="K13" s="18">
        <v>11119966.461999999</v>
      </c>
      <c r="L13" s="35">
        <v>8.2200000000000006</v>
      </c>
    </row>
    <row r="14" spans="2:12" x14ac:dyDescent="0.25">
      <c r="B14" s="17" t="s">
        <v>131</v>
      </c>
      <c r="C14" s="18">
        <v>27242.558645802499</v>
      </c>
      <c r="D14" s="35">
        <v>6.78</v>
      </c>
      <c r="E14" s="18">
        <v>4212752.9359999998</v>
      </c>
      <c r="F14" s="35">
        <v>12.02</v>
      </c>
      <c r="G14" s="18">
        <v>3456659.571</v>
      </c>
      <c r="H14" s="35">
        <v>12.34</v>
      </c>
      <c r="I14" s="18">
        <v>63334842.373000003</v>
      </c>
      <c r="J14" s="35">
        <v>29.52</v>
      </c>
      <c r="K14" s="18">
        <v>50389574.895999998</v>
      </c>
      <c r="L14" s="35">
        <v>37.270000000000003</v>
      </c>
    </row>
    <row r="15" spans="2:12" x14ac:dyDescent="0.25">
      <c r="B15" s="17" t="s">
        <v>132</v>
      </c>
      <c r="C15" s="18">
        <v>1673.0528271501801</v>
      </c>
      <c r="D15" s="35">
        <v>0.42</v>
      </c>
      <c r="E15" s="18">
        <v>532721.93999999994</v>
      </c>
      <c r="F15" s="35">
        <v>1.52</v>
      </c>
      <c r="G15" s="18">
        <v>446646.20899999997</v>
      </c>
      <c r="H15" s="35">
        <v>1.59</v>
      </c>
      <c r="I15" s="18">
        <v>13143343.15</v>
      </c>
      <c r="J15" s="35">
        <v>6.13</v>
      </c>
      <c r="K15" s="18">
        <v>11374997.555</v>
      </c>
      <c r="L15" s="35">
        <v>8.41</v>
      </c>
    </row>
    <row r="16" spans="2:12" x14ac:dyDescent="0.25">
      <c r="B16" s="17" t="s">
        <v>133</v>
      </c>
      <c r="C16" s="18">
        <v>817.010670493367</v>
      </c>
      <c r="D16" s="35">
        <v>0.2</v>
      </c>
      <c r="E16" s="18">
        <v>580849.63699999999</v>
      </c>
      <c r="F16" s="35">
        <v>1.66</v>
      </c>
      <c r="G16" s="18">
        <v>513013.424</v>
      </c>
      <c r="H16" s="35">
        <v>1.83</v>
      </c>
      <c r="I16" s="18">
        <v>22708185.936999999</v>
      </c>
      <c r="J16" s="35">
        <v>10.59</v>
      </c>
      <c r="K16" s="18">
        <v>21178170.489</v>
      </c>
      <c r="L16" s="35">
        <v>15.66</v>
      </c>
    </row>
    <row r="17" spans="2:12" ht="13.8" thickBot="1" x14ac:dyDescent="0.3">
      <c r="B17" s="23" t="s">
        <v>120</v>
      </c>
      <c r="C17" s="24">
        <v>401902.66612832301</v>
      </c>
      <c r="D17" s="36">
        <v>99.99</v>
      </c>
      <c r="E17" s="24">
        <v>35061878.726999998</v>
      </c>
      <c r="F17" s="36">
        <v>100.01</v>
      </c>
      <c r="G17" s="24">
        <v>28012902.230999999</v>
      </c>
      <c r="H17" s="36">
        <v>99.98</v>
      </c>
      <c r="I17" s="24">
        <v>214515117.234</v>
      </c>
      <c r="J17" s="36">
        <v>100</v>
      </c>
      <c r="K17" s="24">
        <v>135218966.734</v>
      </c>
      <c r="L17" s="36">
        <v>99.99</v>
      </c>
    </row>
    <row r="19" spans="2:12" x14ac:dyDescent="0.25">
      <c r="B19" s="61" t="s">
        <v>54</v>
      </c>
      <c r="C19" s="62"/>
      <c r="D19" s="62"/>
      <c r="E19" s="62"/>
      <c r="F19" s="62"/>
      <c r="G19" s="62"/>
      <c r="H19" s="62"/>
      <c r="I19" s="62"/>
      <c r="J19" s="62"/>
      <c r="K19" s="62"/>
      <c r="L19" s="62"/>
    </row>
    <row r="20" spans="2:12" x14ac:dyDescent="0.25">
      <c r="B20" s="61" t="s">
        <v>55</v>
      </c>
      <c r="C20" s="62"/>
      <c r="D20" s="62"/>
      <c r="E20" s="62"/>
      <c r="F20" s="62"/>
      <c r="G20" s="62"/>
      <c r="H20" s="62"/>
      <c r="I20" s="62"/>
      <c r="J20" s="62"/>
      <c r="K20" s="62"/>
      <c r="L20" s="62"/>
    </row>
    <row r="21" spans="2:12" x14ac:dyDescent="0.25">
      <c r="B21" s="61" t="s">
        <v>56</v>
      </c>
      <c r="C21" s="62"/>
      <c r="D21" s="62"/>
      <c r="E21" s="62"/>
      <c r="F21" s="62"/>
      <c r="G21" s="62"/>
      <c r="H21" s="62"/>
      <c r="I21" s="62"/>
      <c r="J21" s="62"/>
      <c r="K21" s="62"/>
      <c r="L21" s="62"/>
    </row>
    <row r="22" spans="2:12" x14ac:dyDescent="0.25">
      <c r="B22" s="61" t="s">
        <v>121</v>
      </c>
      <c r="C22" s="62"/>
      <c r="D22" s="62"/>
      <c r="E22" s="62"/>
      <c r="F22" s="62"/>
      <c r="G22" s="62"/>
      <c r="H22" s="62"/>
      <c r="I22" s="62"/>
      <c r="J22" s="62"/>
      <c r="K22" s="62"/>
      <c r="L22" s="62"/>
    </row>
    <row r="23" spans="2:12" x14ac:dyDescent="0.25">
      <c r="B23" s="61" t="s">
        <v>122</v>
      </c>
      <c r="C23" s="62"/>
      <c r="D23" s="62"/>
      <c r="E23" s="62"/>
      <c r="F23" s="62"/>
      <c r="G23" s="62"/>
      <c r="H23" s="62"/>
      <c r="I23" s="62"/>
      <c r="J23" s="62"/>
      <c r="K23" s="62"/>
      <c r="L23" s="62"/>
    </row>
  </sheetData>
  <mergeCells count="11">
    <mergeCell ref="B23:L23"/>
    <mergeCell ref="K4:L4"/>
    <mergeCell ref="B19:L19"/>
    <mergeCell ref="B20:L20"/>
    <mergeCell ref="B21:L21"/>
    <mergeCell ref="B22:L22"/>
    <mergeCell ref="B4:B5"/>
    <mergeCell ref="C4:D4"/>
    <mergeCell ref="E4:F4"/>
    <mergeCell ref="G4:H4"/>
    <mergeCell ref="I4:J4"/>
  </mergeCells>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6D4FF"/>
    <pageSetUpPr fitToPage="1"/>
  </sheetPr>
  <dimension ref="B1:N18"/>
  <sheetViews>
    <sheetView showGridLines="0" workbookViewId="0">
      <selection activeCell="K32" sqref="K32"/>
    </sheetView>
  </sheetViews>
  <sheetFormatPr baseColWidth="10" defaultRowHeight="13.2" x14ac:dyDescent="0.25"/>
  <cols>
    <col min="1" max="1" width="2.5546875" customWidth="1"/>
    <col min="2" max="2" width="17.77734375" customWidth="1"/>
    <col min="3" max="14" width="12.33203125" customWidth="1"/>
  </cols>
  <sheetData>
    <row r="1" spans="2:14" ht="17.399999999999999" x14ac:dyDescent="0.3">
      <c r="B1" s="3" t="s">
        <v>11</v>
      </c>
    </row>
    <row r="4" spans="2:14" ht="21" customHeight="1" x14ac:dyDescent="0.25">
      <c r="B4" s="66" t="s">
        <v>100</v>
      </c>
      <c r="C4" s="63" t="s">
        <v>134</v>
      </c>
      <c r="D4" s="63" t="s">
        <v>134</v>
      </c>
      <c r="E4" s="63" t="s">
        <v>134</v>
      </c>
      <c r="F4" s="63" t="s">
        <v>134</v>
      </c>
      <c r="G4" s="63" t="s">
        <v>134</v>
      </c>
      <c r="H4" s="63" t="s">
        <v>134</v>
      </c>
      <c r="I4" s="63" t="s">
        <v>134</v>
      </c>
      <c r="J4" s="63" t="s">
        <v>134</v>
      </c>
      <c r="K4" s="63" t="s">
        <v>134</v>
      </c>
      <c r="L4" s="63" t="s">
        <v>134</v>
      </c>
      <c r="M4" s="63" t="s">
        <v>134</v>
      </c>
      <c r="N4" s="63" t="s">
        <v>134</v>
      </c>
    </row>
    <row r="5" spans="2:14" ht="21" customHeight="1" x14ac:dyDescent="0.25">
      <c r="B5" s="66" t="s">
        <v>100</v>
      </c>
      <c r="C5" s="16">
        <v>0</v>
      </c>
      <c r="D5" s="16" t="s">
        <v>124</v>
      </c>
      <c r="E5" s="16" t="s">
        <v>125</v>
      </c>
      <c r="F5" s="16" t="s">
        <v>126</v>
      </c>
      <c r="G5" s="16" t="s">
        <v>127</v>
      </c>
      <c r="H5" s="16" t="s">
        <v>128</v>
      </c>
      <c r="I5" s="16" t="s">
        <v>129</v>
      </c>
      <c r="J5" s="16" t="s">
        <v>130</v>
      </c>
      <c r="K5" s="16" t="s">
        <v>131</v>
      </c>
      <c r="L5" s="16" t="s">
        <v>132</v>
      </c>
      <c r="M5" s="16" t="s">
        <v>133</v>
      </c>
      <c r="N5" s="16" t="s">
        <v>120</v>
      </c>
    </row>
    <row r="6" spans="2:14" x14ac:dyDescent="0.25">
      <c r="B6" s="17">
        <v>0</v>
      </c>
      <c r="C6" s="35">
        <v>10.4</v>
      </c>
      <c r="D6" s="35">
        <v>20.3</v>
      </c>
      <c r="E6" s="35">
        <v>4.5</v>
      </c>
      <c r="F6" s="35">
        <v>3.4</v>
      </c>
      <c r="G6" s="35">
        <v>1.8</v>
      </c>
      <c r="H6" s="35">
        <v>0.9</v>
      </c>
      <c r="I6" s="35">
        <v>0.5</v>
      </c>
      <c r="J6" s="35">
        <v>0.3</v>
      </c>
      <c r="K6" s="35">
        <v>0.7</v>
      </c>
      <c r="L6" s="35">
        <v>0</v>
      </c>
      <c r="M6" s="35">
        <v>0</v>
      </c>
      <c r="N6" s="35">
        <v>42.8</v>
      </c>
    </row>
    <row r="7" spans="2:14" x14ac:dyDescent="0.25">
      <c r="B7" s="17" t="s">
        <v>109</v>
      </c>
      <c r="C7" s="35">
        <v>9.1999999999999993</v>
      </c>
      <c r="D7" s="35">
        <v>28.9</v>
      </c>
      <c r="E7" s="35">
        <v>5.9</v>
      </c>
      <c r="F7" s="35">
        <v>3</v>
      </c>
      <c r="G7" s="35">
        <v>1.5</v>
      </c>
      <c r="H7" s="35">
        <v>0.7</v>
      </c>
      <c r="I7" s="35">
        <v>0.4</v>
      </c>
      <c r="J7" s="35">
        <v>0.2</v>
      </c>
      <c r="K7" s="35">
        <v>0.4</v>
      </c>
      <c r="L7" s="35">
        <v>0</v>
      </c>
      <c r="M7" s="35">
        <v>0</v>
      </c>
      <c r="N7" s="35">
        <v>50.3</v>
      </c>
    </row>
    <row r="8" spans="2:14" x14ac:dyDescent="0.25">
      <c r="B8" s="17" t="s">
        <v>110</v>
      </c>
      <c r="C8" s="35">
        <v>9.6</v>
      </c>
      <c r="D8" s="35">
        <v>23.2</v>
      </c>
      <c r="E8" s="35">
        <v>6.4</v>
      </c>
      <c r="F8" s="35">
        <v>4.8</v>
      </c>
      <c r="G8" s="35">
        <v>3.7</v>
      </c>
      <c r="H8" s="35">
        <v>1.8</v>
      </c>
      <c r="I8" s="35">
        <v>0.9</v>
      </c>
      <c r="J8" s="35">
        <v>0.4</v>
      </c>
      <c r="K8" s="35">
        <v>0.7</v>
      </c>
      <c r="L8" s="35">
        <v>0</v>
      </c>
      <c r="M8" s="35">
        <v>0</v>
      </c>
      <c r="N8" s="35">
        <v>51.7</v>
      </c>
    </row>
    <row r="9" spans="2:14" x14ac:dyDescent="0.25">
      <c r="B9" s="17" t="s">
        <v>111</v>
      </c>
      <c r="C9" s="35">
        <v>10.9</v>
      </c>
      <c r="D9" s="35">
        <v>25.6</v>
      </c>
      <c r="E9" s="35">
        <v>7.7</v>
      </c>
      <c r="F9" s="35">
        <v>7.3</v>
      </c>
      <c r="G9" s="35">
        <v>8.1</v>
      </c>
      <c r="H9" s="35">
        <v>5.6</v>
      </c>
      <c r="I9" s="35">
        <v>2.2999999999999998</v>
      </c>
      <c r="J9" s="35">
        <v>1.2</v>
      </c>
      <c r="K9" s="35">
        <v>1.4</v>
      </c>
      <c r="L9" s="35">
        <v>0</v>
      </c>
      <c r="M9" s="35">
        <v>0</v>
      </c>
      <c r="N9" s="35">
        <v>70.2</v>
      </c>
    </row>
    <row r="10" spans="2:14" x14ac:dyDescent="0.25">
      <c r="B10" s="17" t="s">
        <v>112</v>
      </c>
      <c r="C10" s="35">
        <v>33</v>
      </c>
      <c r="D10" s="35">
        <v>63.4</v>
      </c>
      <c r="E10" s="35">
        <v>20.9</v>
      </c>
      <c r="F10" s="35">
        <v>22.3</v>
      </c>
      <c r="G10" s="35">
        <v>24.9</v>
      </c>
      <c r="H10" s="35">
        <v>18.399999999999999</v>
      </c>
      <c r="I10" s="35">
        <v>9.1999999999999993</v>
      </c>
      <c r="J10" s="35">
        <v>4.7</v>
      </c>
      <c r="K10" s="35">
        <v>6.2</v>
      </c>
      <c r="L10" s="35">
        <v>0.1</v>
      </c>
      <c r="M10" s="35">
        <v>0</v>
      </c>
      <c r="N10" s="35">
        <v>203.2</v>
      </c>
    </row>
    <row r="11" spans="2:14" x14ac:dyDescent="0.25">
      <c r="B11" s="17" t="s">
        <v>113</v>
      </c>
      <c r="C11" s="35">
        <v>41</v>
      </c>
      <c r="D11" s="35">
        <v>51</v>
      </c>
      <c r="E11" s="35">
        <v>23.8</v>
      </c>
      <c r="F11" s="35">
        <v>29.2</v>
      </c>
      <c r="G11" s="35">
        <v>36.6</v>
      </c>
      <c r="H11" s="35">
        <v>25.1</v>
      </c>
      <c r="I11" s="35">
        <v>13.3</v>
      </c>
      <c r="J11" s="35">
        <v>7.6</v>
      </c>
      <c r="K11" s="35">
        <v>12.2</v>
      </c>
      <c r="L11" s="35">
        <v>0.2</v>
      </c>
      <c r="M11" s="35">
        <v>0</v>
      </c>
      <c r="N11" s="35">
        <v>240.1</v>
      </c>
    </row>
    <row r="12" spans="2:14" x14ac:dyDescent="0.25">
      <c r="B12" s="17" t="s">
        <v>114</v>
      </c>
      <c r="C12" s="35">
        <v>30.4</v>
      </c>
      <c r="D12" s="35">
        <v>16.899999999999999</v>
      </c>
      <c r="E12" s="35">
        <v>10.4</v>
      </c>
      <c r="F12" s="35">
        <v>15.2</v>
      </c>
      <c r="G12" s="35">
        <v>25.4</v>
      </c>
      <c r="H12" s="35">
        <v>19.7</v>
      </c>
      <c r="I12" s="35">
        <v>10.5</v>
      </c>
      <c r="J12" s="35">
        <v>6.7</v>
      </c>
      <c r="K12" s="35">
        <v>11.9</v>
      </c>
      <c r="L12" s="35">
        <v>0.2</v>
      </c>
      <c r="M12" s="35">
        <v>0.1</v>
      </c>
      <c r="N12" s="35">
        <v>147.4</v>
      </c>
    </row>
    <row r="13" spans="2:14" x14ac:dyDescent="0.25">
      <c r="B13" s="17" t="s">
        <v>115</v>
      </c>
      <c r="C13" s="35">
        <v>29.2</v>
      </c>
      <c r="D13" s="35">
        <v>8.3000000000000007</v>
      </c>
      <c r="E13" s="35">
        <v>6.2</v>
      </c>
      <c r="F13" s="35">
        <v>10.6</v>
      </c>
      <c r="G13" s="35">
        <v>21</v>
      </c>
      <c r="H13" s="35">
        <v>18.3</v>
      </c>
      <c r="I13" s="35">
        <v>10.5</v>
      </c>
      <c r="J13" s="35">
        <v>6.6</v>
      </c>
      <c r="K13" s="35">
        <v>16.8</v>
      </c>
      <c r="L13" s="35">
        <v>0.7</v>
      </c>
      <c r="M13" s="35">
        <v>0.1</v>
      </c>
      <c r="N13" s="35">
        <v>128.30000000000001</v>
      </c>
    </row>
    <row r="14" spans="2:14" x14ac:dyDescent="0.25">
      <c r="B14" s="17" t="s">
        <v>116</v>
      </c>
      <c r="C14" s="35">
        <v>10.4</v>
      </c>
      <c r="D14" s="35">
        <v>1.3</v>
      </c>
      <c r="E14" s="35">
        <v>1.3</v>
      </c>
      <c r="F14" s="35">
        <v>2.6</v>
      </c>
      <c r="G14" s="35">
        <v>6.1</v>
      </c>
      <c r="H14" s="35">
        <v>7.5</v>
      </c>
      <c r="I14" s="35">
        <v>4.9000000000000004</v>
      </c>
      <c r="J14" s="35">
        <v>3.3</v>
      </c>
      <c r="K14" s="35">
        <v>11.7</v>
      </c>
      <c r="L14" s="35">
        <v>1.3</v>
      </c>
      <c r="M14" s="35">
        <v>0.3</v>
      </c>
      <c r="N14" s="35">
        <v>50.7</v>
      </c>
    </row>
    <row r="15" spans="2:14" x14ac:dyDescent="0.25">
      <c r="B15" s="17" t="s">
        <v>117</v>
      </c>
      <c r="C15" s="35">
        <v>1.8</v>
      </c>
      <c r="D15" s="35">
        <v>0.1</v>
      </c>
      <c r="E15" s="35">
        <v>0.1</v>
      </c>
      <c r="F15" s="35">
        <v>0.3</v>
      </c>
      <c r="G15" s="35">
        <v>0.7</v>
      </c>
      <c r="H15" s="35">
        <v>1.2</v>
      </c>
      <c r="I15" s="35">
        <v>1.1000000000000001</v>
      </c>
      <c r="J15" s="35">
        <v>0.8</v>
      </c>
      <c r="K15" s="35">
        <v>4.7</v>
      </c>
      <c r="L15" s="35">
        <v>1.1000000000000001</v>
      </c>
      <c r="M15" s="35">
        <v>0.7</v>
      </c>
      <c r="N15" s="35">
        <v>12.7</v>
      </c>
    </row>
    <row r="16" spans="2:14" x14ac:dyDescent="0.25">
      <c r="B16" s="17" t="s">
        <v>118</v>
      </c>
      <c r="C16" s="35">
        <v>0.2</v>
      </c>
      <c r="D16" s="35">
        <v>0</v>
      </c>
      <c r="E16" s="35">
        <v>0</v>
      </c>
      <c r="F16" s="35">
        <v>0</v>
      </c>
      <c r="G16" s="35">
        <v>0</v>
      </c>
      <c r="H16" s="35">
        <v>0</v>
      </c>
      <c r="I16" s="35">
        <v>0.1</v>
      </c>
      <c r="J16" s="35">
        <v>0.1</v>
      </c>
      <c r="K16" s="35">
        <v>0.8</v>
      </c>
      <c r="L16" s="35">
        <v>0.4</v>
      </c>
      <c r="M16" s="35">
        <v>0.5</v>
      </c>
      <c r="N16" s="35">
        <v>2</v>
      </c>
    </row>
    <row r="17" spans="2:14" x14ac:dyDescent="0.25">
      <c r="B17" s="17" t="s">
        <v>119</v>
      </c>
      <c r="C17" s="35">
        <v>0</v>
      </c>
      <c r="D17" s="35">
        <v>0</v>
      </c>
      <c r="E17" s="35">
        <v>0</v>
      </c>
      <c r="F17" s="35">
        <v>0</v>
      </c>
      <c r="G17" s="35">
        <v>0</v>
      </c>
      <c r="H17" s="35">
        <v>0</v>
      </c>
      <c r="I17" s="35">
        <v>0</v>
      </c>
      <c r="J17" s="35">
        <v>0</v>
      </c>
      <c r="K17" s="35">
        <v>0.1</v>
      </c>
      <c r="L17" s="35">
        <v>0.1</v>
      </c>
      <c r="M17" s="35">
        <v>0.3</v>
      </c>
      <c r="N17" s="35">
        <v>0.5</v>
      </c>
    </row>
    <row r="18" spans="2:14" x14ac:dyDescent="0.25">
      <c r="B18" s="23" t="s">
        <v>120</v>
      </c>
      <c r="C18" s="36">
        <v>186.1</v>
      </c>
      <c r="D18" s="36">
        <v>239</v>
      </c>
      <c r="E18" s="36">
        <v>87.3</v>
      </c>
      <c r="F18" s="36">
        <v>98.6</v>
      </c>
      <c r="G18" s="36">
        <v>129.80000000000001</v>
      </c>
      <c r="H18" s="36">
        <v>99.3</v>
      </c>
      <c r="I18" s="36">
        <v>53.8</v>
      </c>
      <c r="J18" s="36">
        <v>32</v>
      </c>
      <c r="K18" s="36">
        <v>67.8</v>
      </c>
      <c r="L18" s="36">
        <v>4.2</v>
      </c>
      <c r="M18" s="36">
        <v>2</v>
      </c>
      <c r="N18" s="36" t="s">
        <v>2313</v>
      </c>
    </row>
  </sheetData>
  <mergeCells count="2">
    <mergeCell ref="B4:B5"/>
    <mergeCell ref="C4:N4"/>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A81F"/>
    <pageSetUpPr fitToPage="1"/>
  </sheetPr>
  <dimension ref="B1:H40"/>
  <sheetViews>
    <sheetView showGridLines="0" zoomScaleNormal="100" workbookViewId="0">
      <selection activeCell="B44" sqref="B44"/>
    </sheetView>
  </sheetViews>
  <sheetFormatPr baseColWidth="10" defaultRowHeight="13.2" x14ac:dyDescent="0.25"/>
  <cols>
    <col min="1" max="1" width="2.5546875" customWidth="1"/>
    <col min="2" max="2" width="44" customWidth="1"/>
    <col min="3" max="8" width="10.44140625" customWidth="1"/>
  </cols>
  <sheetData>
    <row r="1" spans="2:8" ht="17.399999999999999" x14ac:dyDescent="0.3">
      <c r="B1" s="3" t="s">
        <v>13</v>
      </c>
    </row>
    <row r="4" spans="2:8" ht="42" customHeight="1" x14ac:dyDescent="0.25">
      <c r="B4" s="15" t="s">
        <v>135</v>
      </c>
      <c r="C4" s="16" t="s">
        <v>136</v>
      </c>
      <c r="D4" s="16" t="s">
        <v>137</v>
      </c>
      <c r="E4" s="16" t="s">
        <v>138</v>
      </c>
      <c r="F4" s="16" t="s">
        <v>139</v>
      </c>
      <c r="G4" s="16" t="s">
        <v>140</v>
      </c>
      <c r="H4" s="16" t="s">
        <v>120</v>
      </c>
    </row>
    <row r="5" spans="2:8" x14ac:dyDescent="0.25">
      <c r="B5" s="64" t="s">
        <v>141</v>
      </c>
      <c r="C5" s="65"/>
      <c r="D5" s="65"/>
      <c r="E5" s="65"/>
      <c r="F5" s="65"/>
      <c r="G5" s="65"/>
      <c r="H5" s="65"/>
    </row>
    <row r="6" spans="2:8" ht="15.6" x14ac:dyDescent="0.25">
      <c r="B6" s="17" t="s">
        <v>142</v>
      </c>
      <c r="C6" s="18">
        <v>160889</v>
      </c>
      <c r="D6" s="18">
        <v>143213</v>
      </c>
      <c r="E6" s="18">
        <v>28661</v>
      </c>
      <c r="F6" s="18">
        <v>59673</v>
      </c>
      <c r="G6" s="18">
        <v>9466</v>
      </c>
      <c r="H6" s="18">
        <v>401903</v>
      </c>
    </row>
    <row r="7" spans="2:8" x14ac:dyDescent="0.25">
      <c r="B7" s="64" t="s">
        <v>143</v>
      </c>
      <c r="C7" s="65"/>
      <c r="D7" s="65"/>
      <c r="E7" s="65"/>
      <c r="F7" s="65"/>
      <c r="G7" s="65"/>
      <c r="H7" s="65"/>
    </row>
    <row r="8" spans="2:8" x14ac:dyDescent="0.25">
      <c r="B8" s="17" t="s">
        <v>144</v>
      </c>
      <c r="C8" s="18">
        <v>46890</v>
      </c>
      <c r="D8" s="18">
        <v>64908</v>
      </c>
      <c r="E8" s="18">
        <v>5947</v>
      </c>
      <c r="F8" s="18">
        <v>43907</v>
      </c>
      <c r="G8" s="18">
        <v>46271</v>
      </c>
      <c r="H8" s="18">
        <v>49933</v>
      </c>
    </row>
    <row r="9" spans="2:8" x14ac:dyDescent="0.25">
      <c r="B9" s="17" t="s">
        <v>2314</v>
      </c>
      <c r="C9" s="18">
        <v>0</v>
      </c>
      <c r="D9" s="18">
        <v>26307</v>
      </c>
      <c r="E9" s="18">
        <v>0</v>
      </c>
      <c r="F9" s="18">
        <v>0</v>
      </c>
      <c r="G9" s="18">
        <v>0</v>
      </c>
      <c r="H9" s="18">
        <v>9374</v>
      </c>
    </row>
    <row r="10" spans="2:8" x14ac:dyDescent="0.25">
      <c r="B10" s="17" t="s">
        <v>145</v>
      </c>
      <c r="C10" s="18">
        <v>1496</v>
      </c>
      <c r="D10" s="18">
        <v>4072</v>
      </c>
      <c r="E10" s="18">
        <v>724</v>
      </c>
      <c r="F10" s="18">
        <v>2921</v>
      </c>
      <c r="G10" s="18">
        <v>4109</v>
      </c>
      <c r="H10" s="18">
        <v>2632</v>
      </c>
    </row>
    <row r="11" spans="2:8" x14ac:dyDescent="0.25">
      <c r="B11" s="17" t="s">
        <v>2315</v>
      </c>
      <c r="C11" s="18">
        <v>0</v>
      </c>
      <c r="D11" s="18">
        <v>1368</v>
      </c>
      <c r="E11" s="18">
        <v>0</v>
      </c>
      <c r="F11" s="18">
        <v>0</v>
      </c>
      <c r="G11" s="18">
        <v>0</v>
      </c>
      <c r="H11" s="18">
        <v>487</v>
      </c>
    </row>
    <row r="12" spans="2:8" x14ac:dyDescent="0.25">
      <c r="B12" s="17" t="s">
        <v>146</v>
      </c>
      <c r="C12" s="18">
        <v>4761</v>
      </c>
      <c r="D12" s="18">
        <v>16405</v>
      </c>
      <c r="E12" s="18">
        <v>40344</v>
      </c>
      <c r="F12" s="18">
        <v>14434</v>
      </c>
      <c r="G12" s="18">
        <v>11829</v>
      </c>
      <c r="H12" s="18">
        <v>13050</v>
      </c>
    </row>
    <row r="13" spans="2:8" x14ac:dyDescent="0.25">
      <c r="B13" s="17" t="s">
        <v>2316</v>
      </c>
      <c r="C13" s="18">
        <v>0</v>
      </c>
      <c r="D13" s="18">
        <v>7508</v>
      </c>
      <c r="E13" s="18">
        <v>0</v>
      </c>
      <c r="F13" s="18">
        <v>0</v>
      </c>
      <c r="G13" s="18">
        <v>0</v>
      </c>
      <c r="H13" s="18">
        <v>2675</v>
      </c>
    </row>
    <row r="14" spans="2:8" x14ac:dyDescent="0.25">
      <c r="B14" s="17" t="s">
        <v>147</v>
      </c>
      <c r="C14" s="18">
        <v>826</v>
      </c>
      <c r="D14" s="18">
        <v>4868</v>
      </c>
      <c r="E14" s="18">
        <v>3879</v>
      </c>
      <c r="F14" s="18">
        <v>1771</v>
      </c>
      <c r="G14" s="18">
        <v>1780</v>
      </c>
      <c r="H14" s="18">
        <v>2647</v>
      </c>
    </row>
    <row r="15" spans="2:8" x14ac:dyDescent="0.25">
      <c r="B15" s="17" t="s">
        <v>148</v>
      </c>
      <c r="C15" s="18">
        <v>1373</v>
      </c>
      <c r="D15" s="18">
        <v>9550</v>
      </c>
      <c r="E15" s="18">
        <v>8896</v>
      </c>
      <c r="F15" s="18">
        <v>4642</v>
      </c>
      <c r="G15" s="18">
        <v>4559</v>
      </c>
      <c r="H15" s="18">
        <v>5384</v>
      </c>
    </row>
    <row r="16" spans="2:8" x14ac:dyDescent="0.25">
      <c r="B16" s="17" t="s">
        <v>149</v>
      </c>
      <c r="C16" s="18">
        <v>435</v>
      </c>
      <c r="D16" s="18">
        <v>627</v>
      </c>
      <c r="E16" s="18">
        <v>168</v>
      </c>
      <c r="F16" s="18">
        <v>2885</v>
      </c>
      <c r="G16" s="18">
        <v>5375</v>
      </c>
      <c r="H16" s="18">
        <v>965</v>
      </c>
    </row>
    <row r="17" spans="2:8" ht="15.6" x14ac:dyDescent="0.25">
      <c r="B17" s="25" t="s">
        <v>102</v>
      </c>
      <c r="C17" s="26">
        <v>55834</v>
      </c>
      <c r="D17" s="26">
        <v>135750</v>
      </c>
      <c r="E17" s="26">
        <v>60038</v>
      </c>
      <c r="F17" s="26">
        <v>70658</v>
      </c>
      <c r="G17" s="26">
        <v>73995</v>
      </c>
      <c r="H17" s="26">
        <v>87240</v>
      </c>
    </row>
    <row r="18" spans="2:8" x14ac:dyDescent="0.25">
      <c r="B18" s="64" t="s">
        <v>150</v>
      </c>
      <c r="C18" s="65"/>
      <c r="D18" s="65"/>
      <c r="E18" s="65"/>
      <c r="F18" s="65"/>
      <c r="G18" s="65"/>
      <c r="H18" s="65"/>
    </row>
    <row r="19" spans="2:8" x14ac:dyDescent="0.25">
      <c r="B19" s="17" t="s">
        <v>151</v>
      </c>
      <c r="C19" s="18">
        <v>5154</v>
      </c>
      <c r="D19" s="18">
        <v>7967</v>
      </c>
      <c r="E19" s="18">
        <v>622</v>
      </c>
      <c r="F19" s="18">
        <v>4126</v>
      </c>
      <c r="G19" s="18">
        <v>4254</v>
      </c>
      <c r="H19" s="18">
        <v>5659</v>
      </c>
    </row>
    <row r="20" spans="2:8" x14ac:dyDescent="0.25">
      <c r="B20" s="17" t="s">
        <v>152</v>
      </c>
      <c r="C20" s="18">
        <v>770</v>
      </c>
      <c r="D20" s="18">
        <v>4782</v>
      </c>
      <c r="E20" s="18">
        <v>1971</v>
      </c>
      <c r="F20" s="18">
        <v>2150</v>
      </c>
      <c r="G20" s="18">
        <v>2040</v>
      </c>
      <c r="H20" s="18">
        <v>2520</v>
      </c>
    </row>
    <row r="21" spans="2:8" x14ac:dyDescent="0.25">
      <c r="B21" s="17" t="s">
        <v>153</v>
      </c>
      <c r="C21" s="18">
        <v>2477</v>
      </c>
      <c r="D21" s="18">
        <v>7383</v>
      </c>
      <c r="E21" s="18">
        <v>619</v>
      </c>
      <c r="F21" s="18">
        <v>3254</v>
      </c>
      <c r="G21" s="18">
        <v>2130</v>
      </c>
      <c r="H21" s="18">
        <v>4200</v>
      </c>
    </row>
    <row r="22" spans="2:8" x14ac:dyDescent="0.25">
      <c r="B22" s="17" t="s">
        <v>154</v>
      </c>
      <c r="C22" s="18">
        <v>2000</v>
      </c>
      <c r="D22" s="18">
        <v>3997</v>
      </c>
      <c r="E22" s="18">
        <v>2000</v>
      </c>
      <c r="F22" s="18">
        <v>2000</v>
      </c>
      <c r="G22" s="18">
        <v>2205</v>
      </c>
      <c r="H22" s="18">
        <v>2716</v>
      </c>
    </row>
    <row r="23" spans="2:8" x14ac:dyDescent="0.25">
      <c r="B23" s="17" t="s">
        <v>155</v>
      </c>
      <c r="C23" s="18">
        <v>1508</v>
      </c>
      <c r="D23" s="18">
        <v>2919</v>
      </c>
      <c r="E23" s="18">
        <v>5196</v>
      </c>
      <c r="F23" s="18">
        <v>3810</v>
      </c>
      <c r="G23" s="18">
        <v>6099</v>
      </c>
      <c r="H23" s="18">
        <v>2724</v>
      </c>
    </row>
    <row r="24" spans="2:8" x14ac:dyDescent="0.25">
      <c r="B24" s="25" t="s">
        <v>156</v>
      </c>
      <c r="C24" s="26">
        <v>11910</v>
      </c>
      <c r="D24" s="26">
        <v>27048</v>
      </c>
      <c r="E24" s="26">
        <v>10408</v>
      </c>
      <c r="F24" s="26">
        <v>15340</v>
      </c>
      <c r="G24" s="26">
        <v>16728</v>
      </c>
      <c r="H24" s="26">
        <v>17820</v>
      </c>
    </row>
    <row r="25" spans="2:8" x14ac:dyDescent="0.25">
      <c r="B25" s="64" t="s">
        <v>157</v>
      </c>
      <c r="C25" s="65"/>
      <c r="D25" s="65"/>
      <c r="E25" s="65"/>
      <c r="F25" s="65"/>
      <c r="G25" s="65"/>
      <c r="H25" s="65"/>
    </row>
    <row r="26" spans="2:8" ht="15.6" x14ac:dyDescent="0.25">
      <c r="B26" s="25" t="s">
        <v>158</v>
      </c>
      <c r="C26" s="26">
        <v>44226</v>
      </c>
      <c r="D26" s="26">
        <v>108835</v>
      </c>
      <c r="E26" s="26">
        <v>50553</v>
      </c>
      <c r="F26" s="26">
        <v>55594</v>
      </c>
      <c r="G26" s="26">
        <v>57528</v>
      </c>
      <c r="H26" s="26">
        <v>69701</v>
      </c>
    </row>
    <row r="27" spans="2:8" x14ac:dyDescent="0.25">
      <c r="B27" s="64" t="s">
        <v>159</v>
      </c>
      <c r="C27" s="65"/>
      <c r="D27" s="65"/>
      <c r="E27" s="65"/>
      <c r="F27" s="65"/>
      <c r="G27" s="65"/>
      <c r="H27" s="65"/>
    </row>
    <row r="28" spans="2:8" x14ac:dyDescent="0.25">
      <c r="B28" s="17" t="s">
        <v>160</v>
      </c>
      <c r="C28" s="18">
        <v>111059</v>
      </c>
      <c r="D28" s="18">
        <v>453988</v>
      </c>
      <c r="E28" s="18">
        <v>500252</v>
      </c>
      <c r="F28" s="18">
        <v>186316</v>
      </c>
      <c r="G28" s="18">
        <v>178134</v>
      </c>
      <c r="H28" s="18">
        <v>273767</v>
      </c>
    </row>
    <row r="29" spans="2:8" x14ac:dyDescent="0.25">
      <c r="B29" s="17" t="s">
        <v>161</v>
      </c>
      <c r="C29" s="18">
        <v>2280</v>
      </c>
      <c r="D29" s="18">
        <v>10046</v>
      </c>
      <c r="E29" s="18">
        <v>6183</v>
      </c>
      <c r="F29" s="18">
        <v>5131</v>
      </c>
      <c r="G29" s="18">
        <v>3654</v>
      </c>
      <c r="H29" s="18">
        <v>5781</v>
      </c>
    </row>
    <row r="30" spans="2:8" x14ac:dyDescent="0.25">
      <c r="B30" s="17" t="s">
        <v>162</v>
      </c>
      <c r="C30" s="18">
        <v>63895</v>
      </c>
      <c r="D30" s="18">
        <v>435370</v>
      </c>
      <c r="E30" s="18">
        <v>302441</v>
      </c>
      <c r="F30" s="18">
        <v>180421</v>
      </c>
      <c r="G30" s="18">
        <v>166075</v>
      </c>
      <c r="H30" s="18">
        <v>232986</v>
      </c>
    </row>
    <row r="31" spans="2:8" x14ac:dyDescent="0.25">
      <c r="B31" s="17" t="s">
        <v>163</v>
      </c>
      <c r="C31" s="18">
        <v>4701</v>
      </c>
      <c r="D31" s="18">
        <v>21514</v>
      </c>
      <c r="E31" s="18">
        <v>7733</v>
      </c>
      <c r="F31" s="18">
        <v>7982</v>
      </c>
      <c r="G31" s="18">
        <v>8176</v>
      </c>
      <c r="H31" s="18">
        <v>11477</v>
      </c>
    </row>
    <row r="32" spans="2:8" x14ac:dyDescent="0.25">
      <c r="B32" s="17" t="s">
        <v>164</v>
      </c>
      <c r="C32" s="18">
        <v>4602</v>
      </c>
      <c r="D32" s="18">
        <v>16395</v>
      </c>
      <c r="E32" s="18">
        <v>8385</v>
      </c>
      <c r="F32" s="18">
        <v>8412</v>
      </c>
      <c r="G32" s="18">
        <v>7890</v>
      </c>
      <c r="H32" s="18">
        <v>9717</v>
      </c>
    </row>
    <row r="33" spans="2:8" ht="15.6" x14ac:dyDescent="0.25">
      <c r="B33" s="25" t="s">
        <v>165</v>
      </c>
      <c r="C33" s="26">
        <v>186565</v>
      </c>
      <c r="D33" s="26">
        <v>937335</v>
      </c>
      <c r="E33" s="26">
        <v>825000</v>
      </c>
      <c r="F33" s="26">
        <v>388269</v>
      </c>
      <c r="G33" s="26">
        <v>363936</v>
      </c>
      <c r="H33" s="26">
        <v>533749</v>
      </c>
    </row>
    <row r="34" spans="2:8" x14ac:dyDescent="0.25">
      <c r="B34" s="64" t="s">
        <v>166</v>
      </c>
      <c r="C34" s="65"/>
      <c r="D34" s="65"/>
      <c r="E34" s="65"/>
      <c r="F34" s="65"/>
      <c r="G34" s="65"/>
      <c r="H34" s="65"/>
    </row>
    <row r="35" spans="2:8" x14ac:dyDescent="0.25">
      <c r="B35" s="25" t="s">
        <v>166</v>
      </c>
      <c r="C35" s="26">
        <v>65716</v>
      </c>
      <c r="D35" s="26">
        <v>404200</v>
      </c>
      <c r="E35" s="26">
        <v>160699</v>
      </c>
      <c r="F35" s="26">
        <v>175014</v>
      </c>
      <c r="G35" s="26">
        <v>162412</v>
      </c>
      <c r="H35" s="26">
        <v>211610</v>
      </c>
    </row>
    <row r="36" spans="2:8" x14ac:dyDescent="0.25">
      <c r="B36" s="64" t="s">
        <v>167</v>
      </c>
      <c r="C36" s="65"/>
      <c r="D36" s="65"/>
      <c r="E36" s="65"/>
      <c r="F36" s="65"/>
      <c r="G36" s="65"/>
      <c r="H36" s="65"/>
    </row>
    <row r="37" spans="2:8" ht="15.6" x14ac:dyDescent="0.25">
      <c r="B37" s="23" t="s">
        <v>168</v>
      </c>
      <c r="C37" s="24">
        <v>127371</v>
      </c>
      <c r="D37" s="24">
        <v>558997</v>
      </c>
      <c r="E37" s="24">
        <v>666783</v>
      </c>
      <c r="F37" s="24">
        <v>226262</v>
      </c>
      <c r="G37" s="24">
        <v>217395</v>
      </c>
      <c r="H37" s="24">
        <v>336447</v>
      </c>
    </row>
    <row r="39" spans="2:8" ht="13.2" customHeight="1" x14ac:dyDescent="0.25">
      <c r="B39" s="61" t="s">
        <v>54</v>
      </c>
      <c r="C39" s="62"/>
      <c r="D39" s="62"/>
      <c r="E39" s="62"/>
      <c r="F39" s="62"/>
      <c r="G39" s="62"/>
      <c r="H39" s="62"/>
    </row>
    <row r="40" spans="2:8" ht="55.8" customHeight="1" x14ac:dyDescent="0.25">
      <c r="B40" s="61" t="s">
        <v>2317</v>
      </c>
      <c r="C40" s="62"/>
      <c r="D40" s="62"/>
      <c r="E40" s="62"/>
      <c r="F40" s="62"/>
      <c r="G40" s="62"/>
      <c r="H40" s="62"/>
    </row>
  </sheetData>
  <mergeCells count="9">
    <mergeCell ref="B34:H34"/>
    <mergeCell ref="B36:H36"/>
    <mergeCell ref="B39:H39"/>
    <mergeCell ref="B40:H40"/>
    <mergeCell ref="B5:H5"/>
    <mergeCell ref="B7:H7"/>
    <mergeCell ref="B18:H18"/>
    <mergeCell ref="B25:H25"/>
    <mergeCell ref="B27:H27"/>
  </mergeCells>
  <pageMargins left="0.70866141732283472" right="0.70866141732283472" top="0.74803149606299213" bottom="0.74803149606299213"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A81F"/>
    <pageSetUpPr fitToPage="1"/>
  </sheetPr>
  <dimension ref="B1:I41"/>
  <sheetViews>
    <sheetView showGridLines="0" zoomScaleNormal="100" workbookViewId="0">
      <selection activeCell="B14" sqref="B14"/>
    </sheetView>
  </sheetViews>
  <sheetFormatPr baseColWidth="10" defaultRowHeight="13.2" x14ac:dyDescent="0.25"/>
  <cols>
    <col min="1" max="1" width="2.5546875" customWidth="1"/>
    <col min="2" max="2" width="44" customWidth="1"/>
    <col min="3" max="9" width="9.77734375" customWidth="1"/>
  </cols>
  <sheetData>
    <row r="1" spans="2:9" ht="17.399999999999999" x14ac:dyDescent="0.3">
      <c r="B1" s="3" t="s">
        <v>14</v>
      </c>
    </row>
    <row r="4" spans="2:9" ht="42" customHeight="1" x14ac:dyDescent="0.25">
      <c r="B4" s="15" t="s">
        <v>135</v>
      </c>
      <c r="C4" s="16" t="s">
        <v>169</v>
      </c>
      <c r="D4" s="16" t="s">
        <v>170</v>
      </c>
      <c r="E4" s="16" t="s">
        <v>171</v>
      </c>
      <c r="F4" s="16" t="s">
        <v>172</v>
      </c>
      <c r="G4" s="16" t="s">
        <v>173</v>
      </c>
      <c r="H4" s="16" t="s">
        <v>174</v>
      </c>
      <c r="I4" s="16" t="s">
        <v>120</v>
      </c>
    </row>
    <row r="5" spans="2:9" x14ac:dyDescent="0.25">
      <c r="B5" s="64" t="s">
        <v>141</v>
      </c>
      <c r="C5" s="65"/>
      <c r="D5" s="65"/>
      <c r="E5" s="65"/>
      <c r="F5" s="65"/>
      <c r="G5" s="65"/>
      <c r="H5" s="65"/>
      <c r="I5" s="65"/>
    </row>
    <row r="6" spans="2:9" ht="15.6" x14ac:dyDescent="0.25">
      <c r="B6" s="17" t="s">
        <v>175</v>
      </c>
      <c r="C6" s="18">
        <v>12592</v>
      </c>
      <c r="D6" s="18">
        <v>97099</v>
      </c>
      <c r="E6" s="18">
        <v>93520</v>
      </c>
      <c r="F6" s="18">
        <v>104784</v>
      </c>
      <c r="G6" s="18">
        <v>66804</v>
      </c>
      <c r="H6" s="18">
        <v>27104</v>
      </c>
      <c r="I6" s="18">
        <v>401903</v>
      </c>
    </row>
    <row r="7" spans="2:9" x14ac:dyDescent="0.25">
      <c r="B7" s="64" t="s">
        <v>143</v>
      </c>
      <c r="C7" s="65"/>
      <c r="D7" s="65"/>
      <c r="E7" s="65"/>
      <c r="F7" s="65"/>
      <c r="G7" s="65"/>
      <c r="H7" s="65"/>
      <c r="I7" s="65"/>
    </row>
    <row r="8" spans="2:9" x14ac:dyDescent="0.25">
      <c r="B8" s="17" t="s">
        <v>144</v>
      </c>
      <c r="C8" s="18">
        <v>11535</v>
      </c>
      <c r="D8" s="18">
        <v>48069</v>
      </c>
      <c r="E8" s="18">
        <v>77497</v>
      </c>
      <c r="F8" s="18">
        <v>72146</v>
      </c>
      <c r="G8" s="18">
        <v>6522</v>
      </c>
      <c r="H8" s="18">
        <v>472</v>
      </c>
      <c r="I8" s="18">
        <v>49933</v>
      </c>
    </row>
    <row r="9" spans="2:9" x14ac:dyDescent="0.25">
      <c r="B9" s="57" t="s">
        <v>2314</v>
      </c>
      <c r="C9" s="18">
        <v>11</v>
      </c>
      <c r="D9" s="18">
        <v>4238</v>
      </c>
      <c r="E9" s="18">
        <v>15528</v>
      </c>
      <c r="F9" s="18">
        <v>15331</v>
      </c>
      <c r="G9" s="18">
        <v>4313</v>
      </c>
      <c r="H9" s="18">
        <v>336</v>
      </c>
      <c r="I9" s="18">
        <v>9374</v>
      </c>
    </row>
    <row r="10" spans="2:9" x14ac:dyDescent="0.25">
      <c r="B10" s="17" t="s">
        <v>145</v>
      </c>
      <c r="C10" s="18">
        <v>36</v>
      </c>
      <c r="D10" s="18">
        <v>804</v>
      </c>
      <c r="E10" s="18">
        <v>3230</v>
      </c>
      <c r="F10" s="18">
        <v>5118</v>
      </c>
      <c r="G10" s="18">
        <v>2014</v>
      </c>
      <c r="H10" s="18">
        <v>235</v>
      </c>
      <c r="I10" s="18">
        <v>2632</v>
      </c>
    </row>
    <row r="11" spans="2:9" x14ac:dyDescent="0.25">
      <c r="B11" s="57" t="s">
        <v>2315</v>
      </c>
      <c r="C11" s="18">
        <v>0</v>
      </c>
      <c r="D11" s="18">
        <v>75</v>
      </c>
      <c r="E11" s="18">
        <v>610</v>
      </c>
      <c r="F11" s="18">
        <v>955</v>
      </c>
      <c r="G11" s="18">
        <v>448</v>
      </c>
      <c r="H11" s="18">
        <v>57</v>
      </c>
      <c r="I11" s="18">
        <v>487</v>
      </c>
    </row>
    <row r="12" spans="2:9" x14ac:dyDescent="0.25">
      <c r="B12" s="17" t="s">
        <v>146</v>
      </c>
      <c r="C12" s="18">
        <v>673</v>
      </c>
      <c r="D12" s="18">
        <v>2168</v>
      </c>
      <c r="E12" s="18">
        <v>3055</v>
      </c>
      <c r="F12" s="18">
        <v>7384</v>
      </c>
      <c r="G12" s="18">
        <v>42858</v>
      </c>
      <c r="H12" s="18">
        <v>40712</v>
      </c>
      <c r="I12" s="18">
        <v>13050</v>
      </c>
    </row>
    <row r="13" spans="2:9" x14ac:dyDescent="0.25">
      <c r="B13" s="57" t="s">
        <v>2316</v>
      </c>
      <c r="C13" s="18">
        <v>0</v>
      </c>
      <c r="D13" s="18">
        <v>319</v>
      </c>
      <c r="E13" s="18">
        <v>652</v>
      </c>
      <c r="F13" s="18">
        <v>1270</v>
      </c>
      <c r="G13" s="18">
        <v>9642</v>
      </c>
      <c r="H13" s="18">
        <v>7605</v>
      </c>
      <c r="I13" s="18">
        <v>2675</v>
      </c>
    </row>
    <row r="14" spans="2:9" x14ac:dyDescent="0.25">
      <c r="B14" s="17" t="s">
        <v>147</v>
      </c>
      <c r="C14" s="18">
        <v>38</v>
      </c>
      <c r="D14" s="18">
        <v>306</v>
      </c>
      <c r="E14" s="18">
        <v>1592</v>
      </c>
      <c r="F14" s="18">
        <v>3719</v>
      </c>
      <c r="G14" s="18">
        <v>5279</v>
      </c>
      <c r="H14" s="18">
        <v>5252</v>
      </c>
      <c r="I14" s="18">
        <v>2647</v>
      </c>
    </row>
    <row r="15" spans="2:9" x14ac:dyDescent="0.25">
      <c r="B15" s="17" t="s">
        <v>148</v>
      </c>
      <c r="C15" s="18">
        <v>22</v>
      </c>
      <c r="D15" s="18">
        <v>362</v>
      </c>
      <c r="E15" s="18">
        <v>3751</v>
      </c>
      <c r="F15" s="18">
        <v>7486</v>
      </c>
      <c r="G15" s="18">
        <v>10715</v>
      </c>
      <c r="H15" s="18">
        <v>10227</v>
      </c>
      <c r="I15" s="18">
        <v>5384</v>
      </c>
    </row>
    <row r="16" spans="2:9" x14ac:dyDescent="0.25">
      <c r="B16" s="17" t="s">
        <v>149</v>
      </c>
      <c r="C16" s="18">
        <v>34</v>
      </c>
      <c r="D16" s="18">
        <v>506</v>
      </c>
      <c r="E16" s="18">
        <v>1885</v>
      </c>
      <c r="F16" s="18">
        <v>1235</v>
      </c>
      <c r="G16" s="18">
        <v>391</v>
      </c>
      <c r="H16" s="18">
        <v>235</v>
      </c>
      <c r="I16" s="18">
        <v>965</v>
      </c>
    </row>
    <row r="17" spans="2:9" ht="15.6" x14ac:dyDescent="0.25">
      <c r="B17" s="25" t="s">
        <v>176</v>
      </c>
      <c r="C17" s="26">
        <v>12353</v>
      </c>
      <c r="D17" s="26">
        <v>56871</v>
      </c>
      <c r="E17" s="26">
        <v>107885</v>
      </c>
      <c r="F17" s="26">
        <v>114760</v>
      </c>
      <c r="G17" s="26">
        <v>82386</v>
      </c>
      <c r="H17" s="26">
        <v>65160</v>
      </c>
      <c r="I17" s="26">
        <v>87240</v>
      </c>
    </row>
    <row r="18" spans="2:9" x14ac:dyDescent="0.25">
      <c r="B18" s="64" t="s">
        <v>150</v>
      </c>
      <c r="C18" s="65"/>
      <c r="D18" s="65"/>
      <c r="E18" s="65"/>
      <c r="F18" s="65"/>
      <c r="G18" s="65"/>
      <c r="H18" s="65"/>
      <c r="I18" s="65"/>
    </row>
    <row r="19" spans="2:9" x14ac:dyDescent="0.25">
      <c r="B19" s="17" t="s">
        <v>151</v>
      </c>
      <c r="C19" s="18">
        <v>3420</v>
      </c>
      <c r="D19" s="18">
        <v>6108</v>
      </c>
      <c r="E19" s="18">
        <v>8352</v>
      </c>
      <c r="F19" s="18">
        <v>7476</v>
      </c>
      <c r="G19" s="18">
        <v>1072</v>
      </c>
      <c r="H19" s="18">
        <v>89</v>
      </c>
      <c r="I19" s="18">
        <v>5659</v>
      </c>
    </row>
    <row r="20" spans="2:9" x14ac:dyDescent="0.25">
      <c r="B20" s="17" t="s">
        <v>152</v>
      </c>
      <c r="C20" s="18">
        <v>7</v>
      </c>
      <c r="D20" s="18">
        <v>441</v>
      </c>
      <c r="E20" s="18">
        <v>3005</v>
      </c>
      <c r="F20" s="18">
        <v>4079</v>
      </c>
      <c r="G20" s="18">
        <v>3274</v>
      </c>
      <c r="H20" s="18">
        <v>1580</v>
      </c>
      <c r="I20" s="18">
        <v>2520</v>
      </c>
    </row>
    <row r="21" spans="2:9" x14ac:dyDescent="0.25">
      <c r="B21" s="17" t="s">
        <v>153</v>
      </c>
      <c r="C21" s="18">
        <v>61</v>
      </c>
      <c r="D21" s="18">
        <v>2022</v>
      </c>
      <c r="E21" s="18">
        <v>5241</v>
      </c>
      <c r="F21" s="18">
        <v>8883</v>
      </c>
      <c r="G21" s="18">
        <v>1037</v>
      </c>
      <c r="H21" s="18">
        <v>24</v>
      </c>
      <c r="I21" s="18">
        <v>4200</v>
      </c>
    </row>
    <row r="22" spans="2:9" x14ac:dyDescent="0.25">
      <c r="B22" s="17" t="s">
        <v>154</v>
      </c>
      <c r="C22" s="18">
        <v>2001</v>
      </c>
      <c r="D22" s="18">
        <v>2248</v>
      </c>
      <c r="E22" s="18">
        <v>2878</v>
      </c>
      <c r="F22" s="18">
        <v>2915</v>
      </c>
      <c r="G22" s="18">
        <v>3013</v>
      </c>
      <c r="H22" s="18">
        <v>2671</v>
      </c>
      <c r="I22" s="18">
        <v>2716</v>
      </c>
    </row>
    <row r="23" spans="2:9" x14ac:dyDescent="0.25">
      <c r="B23" s="17" t="s">
        <v>155</v>
      </c>
      <c r="C23" s="18">
        <v>203</v>
      </c>
      <c r="D23" s="18">
        <v>1281</v>
      </c>
      <c r="E23" s="18">
        <v>2927</v>
      </c>
      <c r="F23" s="18">
        <v>2707</v>
      </c>
      <c r="G23" s="18">
        <v>3050</v>
      </c>
      <c r="H23" s="18">
        <v>7621</v>
      </c>
      <c r="I23" s="18">
        <v>2724</v>
      </c>
    </row>
    <row r="24" spans="2:9" x14ac:dyDescent="0.25">
      <c r="B24" s="25" t="s">
        <v>156</v>
      </c>
      <c r="C24" s="26">
        <v>5692</v>
      </c>
      <c r="D24" s="26">
        <v>12099</v>
      </c>
      <c r="E24" s="26">
        <v>22403</v>
      </c>
      <c r="F24" s="26">
        <v>26060</v>
      </c>
      <c r="G24" s="26">
        <v>11446</v>
      </c>
      <c r="H24" s="26">
        <v>11986</v>
      </c>
      <c r="I24" s="26">
        <v>17820</v>
      </c>
    </row>
    <row r="25" spans="2:9" x14ac:dyDescent="0.25">
      <c r="B25" s="64" t="s">
        <v>157</v>
      </c>
      <c r="C25" s="65"/>
      <c r="D25" s="65"/>
      <c r="E25" s="65"/>
      <c r="F25" s="65"/>
      <c r="G25" s="65"/>
      <c r="H25" s="65"/>
      <c r="I25" s="65"/>
    </row>
    <row r="26" spans="2:9" ht="15.6" x14ac:dyDescent="0.25">
      <c r="B26" s="25" t="s">
        <v>103</v>
      </c>
      <c r="C26" s="26">
        <v>7166</v>
      </c>
      <c r="D26" s="26">
        <v>44944</v>
      </c>
      <c r="E26" s="26">
        <v>85624</v>
      </c>
      <c r="F26" s="26">
        <v>88907</v>
      </c>
      <c r="G26" s="26">
        <v>71232</v>
      </c>
      <c r="H26" s="26">
        <v>54478</v>
      </c>
      <c r="I26" s="26">
        <v>69701</v>
      </c>
    </row>
    <row r="27" spans="2:9" x14ac:dyDescent="0.25">
      <c r="B27" s="64" t="s">
        <v>159</v>
      </c>
      <c r="C27" s="65"/>
      <c r="D27" s="65"/>
      <c r="E27" s="65"/>
      <c r="F27" s="65"/>
      <c r="G27" s="65"/>
      <c r="H27" s="65"/>
      <c r="I27" s="65"/>
    </row>
    <row r="28" spans="2:9" x14ac:dyDescent="0.25">
      <c r="B28" s="17" t="s">
        <v>160</v>
      </c>
      <c r="C28" s="18">
        <v>13153</v>
      </c>
      <c r="D28" s="18">
        <v>49724</v>
      </c>
      <c r="E28" s="18">
        <v>170262</v>
      </c>
      <c r="F28" s="18">
        <v>325079</v>
      </c>
      <c r="G28" s="18">
        <v>568505</v>
      </c>
      <c r="H28" s="18">
        <v>629773</v>
      </c>
      <c r="I28" s="18">
        <v>273767</v>
      </c>
    </row>
    <row r="29" spans="2:9" x14ac:dyDescent="0.25">
      <c r="B29" s="17" t="s">
        <v>161</v>
      </c>
      <c r="C29" s="18">
        <v>96</v>
      </c>
      <c r="D29" s="18">
        <v>387</v>
      </c>
      <c r="E29" s="18">
        <v>3660</v>
      </c>
      <c r="F29" s="18">
        <v>10550</v>
      </c>
      <c r="G29" s="18">
        <v>11036</v>
      </c>
      <c r="H29" s="18">
        <v>3678</v>
      </c>
      <c r="I29" s="18">
        <v>5781</v>
      </c>
    </row>
    <row r="30" spans="2:9" x14ac:dyDescent="0.25">
      <c r="B30" s="17" t="s">
        <v>162</v>
      </c>
      <c r="C30" s="18">
        <v>679</v>
      </c>
      <c r="D30" s="18">
        <v>26950</v>
      </c>
      <c r="E30" s="18">
        <v>201596</v>
      </c>
      <c r="F30" s="18">
        <v>339496</v>
      </c>
      <c r="G30" s="18">
        <v>413947</v>
      </c>
      <c r="H30" s="18">
        <v>329546</v>
      </c>
      <c r="I30" s="18">
        <v>232986</v>
      </c>
    </row>
    <row r="31" spans="2:9" x14ac:dyDescent="0.25">
      <c r="B31" s="17" t="s">
        <v>163</v>
      </c>
      <c r="C31" s="18">
        <v>29</v>
      </c>
      <c r="D31" s="18">
        <v>2113</v>
      </c>
      <c r="E31" s="18">
        <v>11557</v>
      </c>
      <c r="F31" s="18">
        <v>21721</v>
      </c>
      <c r="G31" s="18">
        <v>12639</v>
      </c>
      <c r="H31" s="18">
        <v>7600</v>
      </c>
      <c r="I31" s="18">
        <v>11477</v>
      </c>
    </row>
    <row r="32" spans="2:9" x14ac:dyDescent="0.25">
      <c r="B32" s="17" t="s">
        <v>164</v>
      </c>
      <c r="C32" s="18">
        <v>489</v>
      </c>
      <c r="D32" s="18">
        <v>2816</v>
      </c>
      <c r="E32" s="18">
        <v>7704</v>
      </c>
      <c r="F32" s="18">
        <v>14818</v>
      </c>
      <c r="G32" s="18">
        <v>16078</v>
      </c>
      <c r="H32" s="18">
        <v>10274</v>
      </c>
      <c r="I32" s="18">
        <v>9717</v>
      </c>
    </row>
    <row r="33" spans="2:9" ht="15.6" x14ac:dyDescent="0.25">
      <c r="B33" s="25" t="s">
        <v>177</v>
      </c>
      <c r="C33" s="26">
        <v>14447</v>
      </c>
      <c r="D33" s="26">
        <v>82010</v>
      </c>
      <c r="E33" s="26">
        <v>394813</v>
      </c>
      <c r="F33" s="26">
        <v>711684</v>
      </c>
      <c r="G33" s="26">
        <v>1022208</v>
      </c>
      <c r="H33" s="26">
        <v>980915</v>
      </c>
      <c r="I33" s="26">
        <v>533749</v>
      </c>
    </row>
    <row r="34" spans="2:9" x14ac:dyDescent="0.25">
      <c r="B34" s="64" t="s">
        <v>166</v>
      </c>
      <c r="C34" s="65"/>
      <c r="D34" s="65"/>
      <c r="E34" s="65"/>
      <c r="F34" s="65"/>
      <c r="G34" s="65"/>
      <c r="H34" s="65"/>
      <c r="I34" s="65"/>
    </row>
    <row r="35" spans="2:9" x14ac:dyDescent="0.25">
      <c r="B35" s="25" t="s">
        <v>166</v>
      </c>
      <c r="C35" s="26">
        <v>735</v>
      </c>
      <c r="D35" s="26">
        <v>40074</v>
      </c>
      <c r="E35" s="26">
        <v>256207</v>
      </c>
      <c r="F35" s="26">
        <v>336165</v>
      </c>
      <c r="G35" s="26">
        <v>273269</v>
      </c>
      <c r="H35" s="26">
        <v>136732</v>
      </c>
      <c r="I35" s="26">
        <v>211610</v>
      </c>
    </row>
    <row r="36" spans="2:9" x14ac:dyDescent="0.25">
      <c r="B36" s="64" t="s">
        <v>167</v>
      </c>
      <c r="C36" s="65"/>
      <c r="D36" s="65"/>
      <c r="E36" s="65"/>
      <c r="F36" s="65"/>
      <c r="G36" s="65"/>
      <c r="H36" s="65"/>
      <c r="I36" s="65"/>
    </row>
    <row r="37" spans="2:9" ht="15.6" x14ac:dyDescent="0.25">
      <c r="B37" s="23" t="s">
        <v>178</v>
      </c>
      <c r="C37" s="24">
        <v>13841</v>
      </c>
      <c r="D37" s="24">
        <v>49799</v>
      </c>
      <c r="E37" s="24">
        <v>168091</v>
      </c>
      <c r="F37" s="24">
        <v>393840</v>
      </c>
      <c r="G37" s="24">
        <v>753010</v>
      </c>
      <c r="H37" s="24">
        <v>845528</v>
      </c>
      <c r="I37" s="24">
        <v>336447</v>
      </c>
    </row>
    <row r="39" spans="2:9" x14ac:dyDescent="0.25">
      <c r="B39" s="61" t="s">
        <v>179</v>
      </c>
      <c r="C39" s="62"/>
      <c r="D39" s="62"/>
      <c r="E39" s="62"/>
      <c r="F39" s="62"/>
      <c r="G39" s="62"/>
      <c r="H39" s="62"/>
      <c r="I39" s="62"/>
    </row>
    <row r="40" spans="2:9" ht="13.2" customHeight="1" x14ac:dyDescent="0.25">
      <c r="B40" s="61" t="s">
        <v>180</v>
      </c>
      <c r="C40" s="62"/>
      <c r="D40" s="62"/>
      <c r="E40" s="62"/>
      <c r="F40" s="62"/>
      <c r="G40" s="62"/>
      <c r="H40" s="62"/>
      <c r="I40" s="62"/>
    </row>
    <row r="41" spans="2:9" ht="55.8" customHeight="1" x14ac:dyDescent="0.25">
      <c r="B41" s="61" t="s">
        <v>2318</v>
      </c>
      <c r="C41" s="62"/>
      <c r="D41" s="62"/>
      <c r="E41" s="62"/>
      <c r="F41" s="62"/>
      <c r="G41" s="62"/>
      <c r="H41" s="62"/>
      <c r="I41" s="62"/>
    </row>
  </sheetData>
  <mergeCells count="10">
    <mergeCell ref="B5:I5"/>
    <mergeCell ref="B7:I7"/>
    <mergeCell ref="B18:I18"/>
    <mergeCell ref="B25:I25"/>
    <mergeCell ref="B27:I27"/>
    <mergeCell ref="B34:I34"/>
    <mergeCell ref="B36:I36"/>
    <mergeCell ref="B39:I39"/>
    <mergeCell ref="B40:I40"/>
    <mergeCell ref="B41:I41"/>
  </mergeCells>
  <pageMargins left="0.70866141732283472" right="0.70866141732283472" top="0.74803149606299213" bottom="0.74803149606299213" header="0.31496062992125984" footer="0.31496062992125984"/>
  <pageSetup paperSize="9" scale="5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A81F"/>
    <pageSetUpPr fitToPage="1"/>
  </sheetPr>
  <dimension ref="B1:H43"/>
  <sheetViews>
    <sheetView showGridLines="0" workbookViewId="0">
      <selection activeCell="B15" sqref="B15"/>
    </sheetView>
  </sheetViews>
  <sheetFormatPr baseColWidth="10" defaultRowHeight="13.2" x14ac:dyDescent="0.25"/>
  <cols>
    <col min="1" max="1" width="2.5546875" customWidth="1"/>
    <col min="2" max="2" width="44" customWidth="1"/>
    <col min="3" max="4" width="10.109375" customWidth="1"/>
    <col min="5" max="6" width="12.33203125" customWidth="1"/>
    <col min="7" max="8" width="7.77734375" customWidth="1"/>
    <col min="9" max="9" width="15.44140625" customWidth="1"/>
  </cols>
  <sheetData>
    <row r="1" spans="2:8" ht="17.399999999999999" x14ac:dyDescent="0.3">
      <c r="B1" s="3" t="s">
        <v>15</v>
      </c>
    </row>
    <row r="4" spans="2:8" ht="34.950000000000003" customHeight="1" x14ac:dyDescent="0.25">
      <c r="B4" s="66" t="s">
        <v>135</v>
      </c>
      <c r="C4" s="63" t="s">
        <v>181</v>
      </c>
      <c r="D4" s="63" t="s">
        <v>181</v>
      </c>
      <c r="E4" s="63" t="s">
        <v>182</v>
      </c>
      <c r="F4" s="63" t="s">
        <v>183</v>
      </c>
      <c r="G4" s="63" t="s">
        <v>184</v>
      </c>
      <c r="H4" s="63" t="s">
        <v>120</v>
      </c>
    </row>
    <row r="5" spans="2:8" ht="34.950000000000003" customHeight="1" x14ac:dyDescent="0.25">
      <c r="B5" s="66" t="s">
        <v>135</v>
      </c>
      <c r="C5" s="16" t="s">
        <v>185</v>
      </c>
      <c r="D5" s="16" t="s">
        <v>186</v>
      </c>
      <c r="E5" s="63" t="s">
        <v>182</v>
      </c>
      <c r="F5" s="63" t="s">
        <v>183</v>
      </c>
      <c r="G5" s="63" t="s">
        <v>184</v>
      </c>
      <c r="H5" s="63" t="s">
        <v>120</v>
      </c>
    </row>
    <row r="6" spans="2:8" x14ac:dyDescent="0.25">
      <c r="B6" s="64" t="s">
        <v>141</v>
      </c>
      <c r="C6" s="65"/>
      <c r="D6" s="65"/>
      <c r="E6" s="65"/>
      <c r="F6" s="65"/>
      <c r="G6" s="65"/>
      <c r="H6" s="65"/>
    </row>
    <row r="7" spans="2:8" ht="15.6" x14ac:dyDescent="0.25">
      <c r="B7" s="17" t="s">
        <v>187</v>
      </c>
      <c r="C7" s="18">
        <v>11842</v>
      </c>
      <c r="D7" s="18">
        <v>261991</v>
      </c>
      <c r="E7" s="18">
        <v>104366</v>
      </c>
      <c r="F7" s="18">
        <v>13029</v>
      </c>
      <c r="G7" s="18">
        <v>10675</v>
      </c>
      <c r="H7" s="18">
        <v>401903</v>
      </c>
    </row>
    <row r="8" spans="2:8" x14ac:dyDescent="0.25">
      <c r="B8" s="64" t="s">
        <v>143</v>
      </c>
      <c r="C8" s="65"/>
      <c r="D8" s="65"/>
      <c r="E8" s="65"/>
      <c r="F8" s="65"/>
      <c r="G8" s="65"/>
      <c r="H8" s="65"/>
    </row>
    <row r="9" spans="2:8" x14ac:dyDescent="0.25">
      <c r="B9" s="17" t="s">
        <v>144</v>
      </c>
      <c r="C9" s="18">
        <v>3867</v>
      </c>
      <c r="D9" s="18">
        <v>75421</v>
      </c>
      <c r="E9" s="18">
        <v>466</v>
      </c>
      <c r="F9" s="18">
        <v>16452</v>
      </c>
      <c r="G9" s="18">
        <v>0</v>
      </c>
      <c r="H9" s="18">
        <v>49933</v>
      </c>
    </row>
    <row r="10" spans="2:8" x14ac:dyDescent="0.25">
      <c r="B10" s="57" t="s">
        <v>2314</v>
      </c>
      <c r="C10" s="18">
        <v>12745</v>
      </c>
      <c r="D10" s="18">
        <v>11984</v>
      </c>
      <c r="E10" s="18">
        <v>2992</v>
      </c>
      <c r="F10" s="18">
        <v>7365</v>
      </c>
      <c r="G10" s="18">
        <v>6445</v>
      </c>
      <c r="H10" s="18">
        <v>9374</v>
      </c>
    </row>
    <row r="11" spans="2:8" x14ac:dyDescent="0.25">
      <c r="B11" s="17" t="s">
        <v>145</v>
      </c>
      <c r="C11" s="18">
        <v>82049</v>
      </c>
      <c r="D11" s="18">
        <v>246</v>
      </c>
      <c r="E11" s="18">
        <v>-94</v>
      </c>
      <c r="F11" s="18">
        <v>2414</v>
      </c>
      <c r="G11" s="18">
        <v>0</v>
      </c>
      <c r="H11" s="18">
        <v>2632</v>
      </c>
    </row>
    <row r="12" spans="2:8" x14ac:dyDescent="0.25">
      <c r="B12" s="57" t="s">
        <v>2315</v>
      </c>
      <c r="C12" s="18">
        <v>2913</v>
      </c>
      <c r="D12" s="18">
        <v>488</v>
      </c>
      <c r="E12" s="18">
        <v>194</v>
      </c>
      <c r="F12" s="18">
        <v>762</v>
      </c>
      <c r="G12" s="18">
        <v>315</v>
      </c>
      <c r="H12" s="18">
        <v>487</v>
      </c>
    </row>
    <row r="13" spans="2:8" x14ac:dyDescent="0.25">
      <c r="B13" s="17" t="s">
        <v>146</v>
      </c>
      <c r="C13" s="18">
        <v>4834</v>
      </c>
      <c r="D13" s="18">
        <v>1291</v>
      </c>
      <c r="E13" s="18">
        <v>42072</v>
      </c>
      <c r="F13" s="18">
        <v>35198</v>
      </c>
      <c r="G13" s="18">
        <v>0</v>
      </c>
      <c r="H13" s="18">
        <v>13050</v>
      </c>
    </row>
    <row r="14" spans="2:8" x14ac:dyDescent="0.25">
      <c r="B14" s="57" t="s">
        <v>2316</v>
      </c>
      <c r="C14" s="18">
        <v>1891</v>
      </c>
      <c r="D14" s="18">
        <v>775</v>
      </c>
      <c r="E14" s="18">
        <v>7467</v>
      </c>
      <c r="F14" s="18">
        <v>4796</v>
      </c>
      <c r="G14" s="18">
        <v>741</v>
      </c>
      <c r="H14" s="18">
        <v>2675</v>
      </c>
    </row>
    <row r="15" spans="2:8" x14ac:dyDescent="0.25">
      <c r="B15" s="17" t="s">
        <v>147</v>
      </c>
      <c r="C15" s="18">
        <v>2676</v>
      </c>
      <c r="D15" s="18">
        <v>2255</v>
      </c>
      <c r="E15" s="18">
        <v>3359</v>
      </c>
      <c r="F15" s="18">
        <v>5562</v>
      </c>
      <c r="G15" s="18">
        <v>1706</v>
      </c>
      <c r="H15" s="18">
        <v>2647</v>
      </c>
    </row>
    <row r="16" spans="2:8" x14ac:dyDescent="0.25">
      <c r="B16" s="17" t="s">
        <v>148</v>
      </c>
      <c r="C16" s="18">
        <v>9444</v>
      </c>
      <c r="D16" s="18">
        <v>3918</v>
      </c>
      <c r="E16" s="18">
        <v>8320</v>
      </c>
      <c r="F16" s="18">
        <v>9422</v>
      </c>
      <c r="G16" s="18">
        <v>3224</v>
      </c>
      <c r="H16" s="18">
        <v>5384</v>
      </c>
    </row>
    <row r="17" spans="2:8" x14ac:dyDescent="0.25">
      <c r="B17" s="17" t="s">
        <v>149</v>
      </c>
      <c r="C17" s="18">
        <v>1962</v>
      </c>
      <c r="D17" s="18">
        <v>1051</v>
      </c>
      <c r="E17" s="18">
        <v>421</v>
      </c>
      <c r="F17" s="18">
        <v>673</v>
      </c>
      <c r="G17" s="18">
        <v>3417</v>
      </c>
      <c r="H17" s="18">
        <v>965</v>
      </c>
    </row>
    <row r="18" spans="2:8" ht="15.6" x14ac:dyDescent="0.25">
      <c r="B18" s="25" t="s">
        <v>188</v>
      </c>
      <c r="C18" s="26">
        <v>122475</v>
      </c>
      <c r="D18" s="26">
        <v>97494</v>
      </c>
      <c r="E18" s="26">
        <v>65360</v>
      </c>
      <c r="F18" s="26">
        <v>82698</v>
      </c>
      <c r="G18" s="26">
        <v>15934</v>
      </c>
      <c r="H18" s="26">
        <v>87240</v>
      </c>
    </row>
    <row r="19" spans="2:8" x14ac:dyDescent="0.25">
      <c r="B19" s="64" t="s">
        <v>150</v>
      </c>
      <c r="C19" s="65"/>
      <c r="D19" s="65"/>
      <c r="E19" s="65"/>
      <c r="F19" s="65"/>
      <c r="G19" s="65"/>
      <c r="H19" s="65"/>
    </row>
    <row r="20" spans="2:8" x14ac:dyDescent="0.25">
      <c r="B20" s="17" t="s">
        <v>151</v>
      </c>
      <c r="C20" s="18">
        <v>1787</v>
      </c>
      <c r="D20" s="18">
        <v>8168</v>
      </c>
      <c r="E20" s="18">
        <v>560</v>
      </c>
      <c r="F20" s="18">
        <v>3784</v>
      </c>
      <c r="G20" s="18">
        <v>531</v>
      </c>
      <c r="H20" s="18">
        <v>5659</v>
      </c>
    </row>
    <row r="21" spans="2:8" x14ac:dyDescent="0.25">
      <c r="B21" s="17" t="s">
        <v>152</v>
      </c>
      <c r="C21" s="18">
        <v>3910</v>
      </c>
      <c r="D21" s="18">
        <v>2613</v>
      </c>
      <c r="E21" s="18">
        <v>2219</v>
      </c>
      <c r="F21" s="18">
        <v>3079</v>
      </c>
      <c r="G21" s="18">
        <v>955</v>
      </c>
      <c r="H21" s="18">
        <v>2520</v>
      </c>
    </row>
    <row r="22" spans="2:8" x14ac:dyDescent="0.25">
      <c r="B22" s="17" t="s">
        <v>153</v>
      </c>
      <c r="C22" s="18">
        <v>9805</v>
      </c>
      <c r="D22" s="18">
        <v>5729</v>
      </c>
      <c r="E22" s="18">
        <v>369</v>
      </c>
      <c r="F22" s="18">
        <v>2220</v>
      </c>
      <c r="G22" s="18">
        <v>327</v>
      </c>
      <c r="H22" s="18">
        <v>4200</v>
      </c>
    </row>
    <row r="23" spans="2:8" x14ac:dyDescent="0.25">
      <c r="B23" s="17" t="s">
        <v>154</v>
      </c>
      <c r="C23" s="18">
        <v>2889</v>
      </c>
      <c r="D23" s="18">
        <v>2692</v>
      </c>
      <c r="E23" s="18">
        <v>2797</v>
      </c>
      <c r="F23" s="18">
        <v>2762</v>
      </c>
      <c r="G23" s="18">
        <v>2285</v>
      </c>
      <c r="H23" s="18">
        <v>2716</v>
      </c>
    </row>
    <row r="24" spans="2:8" x14ac:dyDescent="0.25">
      <c r="B24" s="17" t="s">
        <v>155</v>
      </c>
      <c r="C24" s="18">
        <v>2575</v>
      </c>
      <c r="D24" s="18">
        <v>2183</v>
      </c>
      <c r="E24" s="18">
        <v>4297</v>
      </c>
      <c r="F24" s="18">
        <v>2566</v>
      </c>
      <c r="G24" s="18">
        <v>975</v>
      </c>
      <c r="H24" s="18">
        <v>2724</v>
      </c>
    </row>
    <row r="25" spans="2:8" x14ac:dyDescent="0.25">
      <c r="B25" s="25" t="s">
        <v>156</v>
      </c>
      <c r="C25" s="26">
        <v>20966</v>
      </c>
      <c r="D25" s="26">
        <v>21385</v>
      </c>
      <c r="E25" s="26">
        <v>10242</v>
      </c>
      <c r="F25" s="26">
        <v>14411</v>
      </c>
      <c r="G25" s="26">
        <v>5073</v>
      </c>
      <c r="H25" s="26">
        <v>17820</v>
      </c>
    </row>
    <row r="26" spans="2:8" x14ac:dyDescent="0.25">
      <c r="B26" s="64" t="s">
        <v>157</v>
      </c>
      <c r="C26" s="65"/>
      <c r="D26" s="65"/>
      <c r="E26" s="65"/>
      <c r="F26" s="65"/>
      <c r="G26" s="65"/>
      <c r="H26" s="65"/>
    </row>
    <row r="27" spans="2:8" ht="15.6" x14ac:dyDescent="0.25">
      <c r="B27" s="25" t="s">
        <v>189</v>
      </c>
      <c r="C27" s="26">
        <v>101650</v>
      </c>
      <c r="D27" s="26">
        <v>76198</v>
      </c>
      <c r="E27" s="26">
        <v>55753</v>
      </c>
      <c r="F27" s="26">
        <v>68416</v>
      </c>
      <c r="G27" s="26">
        <v>12741</v>
      </c>
      <c r="H27" s="26">
        <v>69701</v>
      </c>
    </row>
    <row r="28" spans="2:8" x14ac:dyDescent="0.25">
      <c r="B28" s="64" t="s">
        <v>159</v>
      </c>
      <c r="C28" s="65"/>
      <c r="D28" s="65"/>
      <c r="E28" s="65"/>
      <c r="F28" s="65"/>
      <c r="G28" s="65"/>
      <c r="H28" s="65"/>
    </row>
    <row r="29" spans="2:8" x14ac:dyDescent="0.25">
      <c r="B29" s="17" t="s">
        <v>160</v>
      </c>
      <c r="C29" s="18">
        <v>305489</v>
      </c>
      <c r="D29" s="18">
        <v>202337</v>
      </c>
      <c r="E29" s="18">
        <v>436976</v>
      </c>
      <c r="F29" s="18">
        <v>457529</v>
      </c>
      <c r="G29" s="18">
        <v>171689</v>
      </c>
      <c r="H29" s="18">
        <v>273767</v>
      </c>
    </row>
    <row r="30" spans="2:8" x14ac:dyDescent="0.25">
      <c r="B30" s="17" t="s">
        <v>161</v>
      </c>
      <c r="C30" s="18">
        <v>14410</v>
      </c>
      <c r="D30" s="18">
        <v>4842</v>
      </c>
      <c r="E30" s="18">
        <v>7162</v>
      </c>
      <c r="F30" s="18">
        <v>9056</v>
      </c>
      <c r="G30" s="18">
        <v>1766</v>
      </c>
      <c r="H30" s="18">
        <v>5781</v>
      </c>
    </row>
    <row r="31" spans="2:8" x14ac:dyDescent="0.25">
      <c r="B31" s="17" t="s">
        <v>162</v>
      </c>
      <c r="C31" s="18">
        <v>342071</v>
      </c>
      <c r="D31" s="18">
        <v>198575</v>
      </c>
      <c r="E31" s="18">
        <v>307580</v>
      </c>
      <c r="F31" s="18">
        <v>337787</v>
      </c>
      <c r="G31" s="18">
        <v>99294</v>
      </c>
      <c r="H31" s="18">
        <v>232986</v>
      </c>
    </row>
    <row r="32" spans="2:8" x14ac:dyDescent="0.25">
      <c r="B32" s="17" t="s">
        <v>163</v>
      </c>
      <c r="C32" s="18">
        <v>251378</v>
      </c>
      <c r="D32" s="18">
        <v>3419</v>
      </c>
      <c r="E32" s="18">
        <v>4532</v>
      </c>
      <c r="F32" s="18">
        <v>19668</v>
      </c>
      <c r="G32" s="18">
        <v>1012</v>
      </c>
      <c r="H32" s="18">
        <v>11477</v>
      </c>
    </row>
    <row r="33" spans="2:8" x14ac:dyDescent="0.25">
      <c r="B33" s="17" t="s">
        <v>164</v>
      </c>
      <c r="C33" s="18">
        <v>16145</v>
      </c>
      <c r="D33" s="18">
        <v>8678</v>
      </c>
      <c r="E33" s="18">
        <v>10556</v>
      </c>
      <c r="F33" s="18">
        <v>14135</v>
      </c>
      <c r="G33" s="18">
        <v>14494</v>
      </c>
      <c r="H33" s="18">
        <v>9717</v>
      </c>
    </row>
    <row r="34" spans="2:8" ht="15.6" x14ac:dyDescent="0.25">
      <c r="B34" s="25" t="s">
        <v>190</v>
      </c>
      <c r="C34" s="26">
        <v>930070</v>
      </c>
      <c r="D34" s="26">
        <v>417856</v>
      </c>
      <c r="E34" s="26">
        <v>766809</v>
      </c>
      <c r="F34" s="26">
        <v>838190</v>
      </c>
      <c r="G34" s="26">
        <v>288255</v>
      </c>
      <c r="H34" s="26">
        <v>533749</v>
      </c>
    </row>
    <row r="35" spans="2:8" x14ac:dyDescent="0.25">
      <c r="B35" s="64" t="s">
        <v>166</v>
      </c>
      <c r="C35" s="65"/>
      <c r="D35" s="65"/>
      <c r="E35" s="65"/>
      <c r="F35" s="65"/>
      <c r="G35" s="65"/>
      <c r="H35" s="65"/>
    </row>
    <row r="36" spans="2:8" x14ac:dyDescent="0.25">
      <c r="B36" s="25" t="s">
        <v>166</v>
      </c>
      <c r="C36" s="26">
        <v>454276</v>
      </c>
      <c r="D36" s="26">
        <v>215408</v>
      </c>
      <c r="E36" s="26">
        <v>181151</v>
      </c>
      <c r="F36" s="26">
        <v>259620</v>
      </c>
      <c r="G36" s="26">
        <v>88402</v>
      </c>
      <c r="H36" s="26">
        <v>211610</v>
      </c>
    </row>
    <row r="37" spans="2:8" x14ac:dyDescent="0.25">
      <c r="B37" s="64" t="s">
        <v>167</v>
      </c>
      <c r="C37" s="65"/>
      <c r="D37" s="65"/>
      <c r="E37" s="65"/>
      <c r="F37" s="65"/>
      <c r="G37" s="65"/>
      <c r="H37" s="65"/>
    </row>
    <row r="38" spans="2:8" ht="15.6" x14ac:dyDescent="0.25">
      <c r="B38" s="23" t="s">
        <v>191</v>
      </c>
      <c r="C38" s="24">
        <v>502102</v>
      </c>
      <c r="D38" s="24">
        <v>221173</v>
      </c>
      <c r="E38" s="24">
        <v>589013</v>
      </c>
      <c r="F38" s="24">
        <v>586636</v>
      </c>
      <c r="G38" s="24">
        <v>207165</v>
      </c>
      <c r="H38" s="24">
        <v>336447</v>
      </c>
    </row>
    <row r="40" spans="2:8" ht="26.4" customHeight="1" x14ac:dyDescent="0.25">
      <c r="B40" s="61" t="s">
        <v>2319</v>
      </c>
      <c r="C40" s="62"/>
      <c r="D40" s="62"/>
      <c r="E40" s="62"/>
      <c r="F40" s="62"/>
      <c r="G40" s="62"/>
      <c r="H40" s="62"/>
    </row>
    <row r="41" spans="2:8" ht="26.4" customHeight="1" x14ac:dyDescent="0.25">
      <c r="B41" s="61" t="s">
        <v>2320</v>
      </c>
      <c r="C41" s="62"/>
      <c r="D41" s="62"/>
      <c r="E41" s="62"/>
      <c r="F41" s="62"/>
      <c r="G41" s="62"/>
      <c r="H41" s="62"/>
    </row>
    <row r="42" spans="2:8" ht="13.2" customHeight="1" x14ac:dyDescent="0.25">
      <c r="B42" s="61" t="s">
        <v>192</v>
      </c>
      <c r="C42" s="62"/>
      <c r="D42" s="62"/>
      <c r="E42" s="62"/>
      <c r="F42" s="62"/>
      <c r="G42" s="62"/>
      <c r="H42" s="62"/>
    </row>
    <row r="43" spans="2:8" ht="55.8" customHeight="1" x14ac:dyDescent="0.25">
      <c r="B43" s="61" t="s">
        <v>2321</v>
      </c>
      <c r="C43" s="62"/>
      <c r="D43" s="62"/>
      <c r="E43" s="62"/>
      <c r="F43" s="62"/>
      <c r="G43" s="62"/>
      <c r="H43" s="62"/>
    </row>
  </sheetData>
  <mergeCells count="17">
    <mergeCell ref="H4:H5"/>
    <mergeCell ref="B6:H6"/>
    <mergeCell ref="B8:H8"/>
    <mergeCell ref="B19:H19"/>
    <mergeCell ref="B26:H26"/>
    <mergeCell ref="B4:B5"/>
    <mergeCell ref="C4:D4"/>
    <mergeCell ref="E4:E5"/>
    <mergeCell ref="F4:F5"/>
    <mergeCell ref="G4:G5"/>
    <mergeCell ref="B42:H42"/>
    <mergeCell ref="B43:H43"/>
    <mergeCell ref="B28:H28"/>
    <mergeCell ref="B35:H35"/>
    <mergeCell ref="B37:H37"/>
    <mergeCell ref="B40:H40"/>
    <mergeCell ref="B41:H41"/>
  </mergeCells>
  <pageMargins left="0.70866141732283472" right="0.70866141732283472" top="0.74803149606299213" bottom="0.74803149606299213" header="0.31496062992125984" footer="0.31496062992125984"/>
  <pageSetup paperSize="9" scale="72"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35</vt:i4>
      </vt:variant>
    </vt:vector>
  </HeadingPairs>
  <TitlesOfParts>
    <vt:vector size="35" baseType="lpstr">
      <vt:lpstr>Inhaltsverzeichnis</vt:lpstr>
      <vt:lpstr>T1</vt:lpstr>
      <vt:lpstr>T2</vt:lpstr>
      <vt:lpstr>T3</vt:lpstr>
      <vt:lpstr>T4</vt:lpstr>
      <vt:lpstr>T5</vt:lpstr>
      <vt:lpstr>T6</vt:lpstr>
      <vt:lpstr>T7</vt:lpstr>
      <vt:lpstr>T8</vt:lpstr>
      <vt:lpstr>T9</vt:lpstr>
      <vt:lpstr>T10</vt:lpstr>
      <vt:lpstr>T11a</vt:lpstr>
      <vt:lpstr>T11b</vt:lpstr>
      <vt:lpstr>T12a</vt:lpstr>
      <vt:lpstr>T12b</vt:lpstr>
      <vt:lpstr>T13a</vt:lpstr>
      <vt:lpstr>T13b</vt:lpstr>
      <vt:lpstr>T14a</vt:lpstr>
      <vt:lpstr>T14b</vt:lpstr>
      <vt:lpstr>T15a</vt:lpstr>
      <vt:lpstr>T15b</vt:lpstr>
      <vt:lpstr>T16</vt:lpstr>
      <vt:lpstr>T17</vt:lpstr>
      <vt:lpstr>T18</vt:lpstr>
      <vt:lpstr>T19</vt:lpstr>
      <vt:lpstr>T20</vt:lpstr>
      <vt:lpstr>T21a</vt:lpstr>
      <vt:lpstr>T21b</vt:lpstr>
      <vt:lpstr>T22</vt:lpstr>
      <vt:lpstr>T23</vt:lpstr>
      <vt:lpstr>T24</vt:lpstr>
      <vt:lpstr>T25</vt:lpstr>
      <vt:lpstr>Gemeindekarte</vt:lpstr>
      <vt:lpstr>Erläuterungen</vt:lpstr>
      <vt:lpstr>Revisionen StG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cisg</dc:creator>
  <cp:lastModifiedBy>Iseli Christoph  DFRSTAAG</cp:lastModifiedBy>
  <cp:lastPrinted>2024-11-26T12:14:20Z</cp:lastPrinted>
  <dcterms:created xsi:type="dcterms:W3CDTF">2024-10-24T08:00:32Z</dcterms:created>
  <dcterms:modified xsi:type="dcterms:W3CDTF">2024-11-26T13:56:27Z</dcterms:modified>
</cp:coreProperties>
</file>