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K:\Statistik\Publikationen\18_Steuern_juristischePersonen\02_Tabellen\2022\"/>
    </mc:Choice>
  </mc:AlternateContent>
  <xr:revisionPtr revIDLastSave="0" documentId="13_ncr:1_{495AF622-0DF4-428C-BDBA-9DBE708079A0}" xr6:coauthVersionLast="47" xr6:coauthVersionMax="47" xr10:uidLastSave="{00000000-0000-0000-0000-000000000000}"/>
  <bookViews>
    <workbookView xWindow="-26544" yWindow="2256" windowWidth="23040" windowHeight="12120" tabRatio="1000" xr2:uid="{00000000-000D-0000-FFFF-FFFF00000000}"/>
  </bookViews>
  <sheets>
    <sheet name="Inhaltsverzeichnis" sheetId="1" r:id="rId1"/>
    <sheet name="T1" sheetId="2" r:id="rId2"/>
    <sheet name="T2" sheetId="3" r:id="rId3"/>
    <sheet name="T3" sheetId="4" r:id="rId4"/>
    <sheet name="T4" sheetId="5" r:id="rId5"/>
    <sheet name="T5a" sheetId="6" r:id="rId6"/>
    <sheet name="T5b" sheetId="7" r:id="rId7"/>
    <sheet name="T6" sheetId="8" r:id="rId8"/>
    <sheet name="T7" sheetId="9" r:id="rId9"/>
    <sheet name="T8" sheetId="10" r:id="rId10"/>
    <sheet name="T9" sheetId="11" r:id="rId11"/>
    <sheet name="T10a" sheetId="12" r:id="rId12"/>
    <sheet name="T10b" sheetId="13" r:id="rId13"/>
    <sheet name="T10c" sheetId="14" r:id="rId14"/>
    <sheet name="T10d" sheetId="15" r:id="rId15"/>
    <sheet name="T10e" sheetId="16" r:id="rId16"/>
    <sheet name="T10f" sheetId="17" r:id="rId17"/>
    <sheet name="T11" sheetId="18" r:id="rId18"/>
    <sheet name="T12" sheetId="19" r:id="rId19"/>
    <sheet name="T13" sheetId="20" r:id="rId20"/>
    <sheet name="T14" sheetId="21" r:id="rId21"/>
    <sheet name="T15" sheetId="22" r:id="rId22"/>
    <sheet name="T16" sheetId="23" r:id="rId23"/>
    <sheet name="T17a" sheetId="24" r:id="rId24"/>
    <sheet name="T17b" sheetId="25" r:id="rId25"/>
    <sheet name="Gemeindekarte" sheetId="26" r:id="rId26"/>
    <sheet name="Erläuterungen" sheetId="27" r:id="rId27"/>
    <sheet name="Agglomerationsgemeinden" sheetId="28" r:id="rId28"/>
    <sheet name="Regionalplanungsverbände" sheetId="29"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 l="1"/>
  <c r="B58" i="1"/>
  <c r="B56" i="1"/>
  <c r="D54" i="1"/>
  <c r="B54" i="1"/>
  <c r="D53" i="1"/>
  <c r="B53" i="1"/>
  <c r="D52" i="1"/>
  <c r="B52" i="1"/>
  <c r="D49" i="1"/>
  <c r="B49" i="1"/>
  <c r="D46" i="1"/>
  <c r="B46" i="1"/>
  <c r="D43" i="1"/>
  <c r="B43" i="1"/>
  <c r="D42" i="1"/>
  <c r="B42" i="1"/>
  <c r="D41" i="1"/>
  <c r="B41" i="1"/>
  <c r="D40" i="1"/>
  <c r="B40" i="1"/>
  <c r="D37" i="1"/>
  <c r="B37" i="1"/>
  <c r="D36" i="1"/>
  <c r="B36" i="1"/>
  <c r="D35" i="1"/>
  <c r="B35" i="1"/>
  <c r="D34" i="1"/>
  <c r="B34" i="1"/>
  <c r="D33" i="1"/>
  <c r="B33" i="1"/>
  <c r="D32" i="1"/>
  <c r="B32" i="1"/>
  <c r="D29" i="1"/>
  <c r="B29" i="1"/>
  <c r="D28" i="1"/>
  <c r="B28" i="1"/>
  <c r="D27" i="1"/>
  <c r="B27" i="1"/>
  <c r="D26" i="1"/>
  <c r="B26" i="1"/>
  <c r="D25" i="1"/>
  <c r="B25" i="1"/>
  <c r="D24" i="1"/>
  <c r="B24" i="1"/>
  <c r="D23" i="1"/>
  <c r="B23" i="1"/>
  <c r="D22" i="1"/>
  <c r="B22" i="1"/>
  <c r="D19" i="1"/>
  <c r="B19" i="1"/>
  <c r="D18" i="1"/>
  <c r="B18" i="1"/>
</calcChain>
</file>

<file path=xl/sharedStrings.xml><?xml version="1.0" encoding="utf-8"?>
<sst xmlns="http://schemas.openxmlformats.org/spreadsheetml/2006/main" count="2590" uniqueCount="879">
  <si>
    <t>Steuerstatistik 2022 – Juristische Personen</t>
  </si>
  <si>
    <t>Reihe stat.kurzinfo Nr. 159 | Mai 2025</t>
  </si>
  <si>
    <t>Quelle: Kanton Aargau, Steueramt</t>
  </si>
  <si>
    <t>© Statistik Aargau</t>
  </si>
  <si>
    <t>Tabellenverzeichnis</t>
  </si>
  <si>
    <t>Tabelle 1: Steuerpflichtige, Steuerfaktoren und Steuern nach Besteuerungsart, 2001 – 2022</t>
  </si>
  <si>
    <t>Tabelle 2: Steuerpflichtige, Steuerfaktoren und Steuern nach Rechtsform, 2022</t>
  </si>
  <si>
    <t>Pflichtige, Steuerfaktoren und Steuern der juristischen Personen</t>
  </si>
  <si>
    <t/>
  </si>
  <si>
    <t>Tabelle 3: Steuerpflichtige, Steuerfaktoren und Steuern, 2001 – 2022</t>
  </si>
  <si>
    <t>Juristische Personen (ohne Vereine und Stiftungen)</t>
  </si>
  <si>
    <t>Tabelle 4: Steuerpflichtige, Steuerfaktoren und Steuern nach Renditestufe, 2022</t>
  </si>
  <si>
    <t>Tabelle 5a: Steuerpflichtige, Steuerfaktoren und Steuern nach Wirtschaftszweig (NOGA 2008), 2022</t>
  </si>
  <si>
    <t>Tabelle 5b: Steuerpflichtige, Reingewinn und Gewinnsteuer nach Steuersatz und Wirtschaftszweig (NOGA 2008), 2022</t>
  </si>
  <si>
    <t>Tabelle 6: Steuerpflichtige, Steuerfaktoren und einfache Kantonssteuer nach Reingewinnklasse, 2022</t>
  </si>
  <si>
    <t>Tabelle 7: Steuerpflichtige und Steuern nach Reingewinnklasse, 2022</t>
  </si>
  <si>
    <t>Tabelle 8: Steuerpflichtige, Steuerfaktoren und einfache Kantonssteuer nach Eigenkapitalklasse, 2022</t>
  </si>
  <si>
    <t>Tabelle 9: Steuerpflichtige und Steuern nach Eigenkapitalklasse, 2022</t>
  </si>
  <si>
    <t>Tabelle 10a: Steuerpflichtige nach Reingewinn- und Eigenkapitalklasse, 2022</t>
  </si>
  <si>
    <t>Tabelle 10b: Reingewinn nach Reingewinn- und Eigenkapitalklasse, in 1'000 Franken, 2022</t>
  </si>
  <si>
    <t>Tabelle 10c: Eigenkapital nach Reingewinn- und Eigenkapitalklasse, in 1'000 Franken, 2022</t>
  </si>
  <si>
    <t>Tabelle 10d: Gewinnsteuer nach Reingewinn- und Eigenkapitalklasse, in Franken, 2022</t>
  </si>
  <si>
    <t>Tabelle 10e: Kapitalsteuer nach Reingewinn- und Eigenkapitalklasse, in Franken, 2022</t>
  </si>
  <si>
    <t>Tabelle 10f: Einfache Kantonssteuer nach Reingewinn- und Eigenkapitalklasse, in Franken, 2022</t>
  </si>
  <si>
    <t>Verteilung der juristischen Personen (ohne Vereine und Stiftungen) nach Reingewinn- und Eigenkapitalklasse</t>
  </si>
  <si>
    <t>Tabelle 11: Steuerfaktoren und einfache Kantonssteuer nach Bezirk, in 1'000 Franken und Verteilung, in Prozent, 2022</t>
  </si>
  <si>
    <t>Tabelle 12: Steuerfaktoren und einfache Kantonssteuer nach Bezirk, absolut und pro Einwohner/-in, 2014 – 2022</t>
  </si>
  <si>
    <t>Tabelle 13: Steuerfaktoren und Steuern der Kernstädte, Agglomerationen und des übrigen Gebiets, 2022</t>
  </si>
  <si>
    <t>Tabelle 14: Steuerfaktoren und Steuern nach Bezirk und Regionalplanungsverband, 2022</t>
  </si>
  <si>
    <t>Regionale Aspekte der juristischen Personen (ohne Vereine und Stiftungen)</t>
  </si>
  <si>
    <t>Tabelle 15: Vereine und Stiftungen, Steuerfaktoren und Steuern nach Steuerklasse, 2022</t>
  </si>
  <si>
    <t>Vereine und Stiftungen</t>
  </si>
  <si>
    <t>Tabelle 16: Steuerfuss der juristischen Personen, in Prozent, 2001 – 2022</t>
  </si>
  <si>
    <t>Steuermass der juristischen Personen</t>
  </si>
  <si>
    <t>Tabelle 17a: Juristische Personen (ohne Vereine und Stiftungen), Steuerfaktoren und einfache Kantonssteuer nach Gemeinde 2022</t>
  </si>
  <si>
    <t>Tabelle 17b: Gemeindesteuerertrag der juristischen Personen 2022</t>
  </si>
  <si>
    <t>Gemeindetabellen</t>
  </si>
  <si>
    <t>Erläuterungen</t>
  </si>
  <si>
    <t>Aargauer Agglomerationsgemeinden</t>
  </si>
  <si>
    <t>Jahr</t>
  </si>
  <si>
    <t>Pflichtige</t>
  </si>
  <si>
    <t>in 1'000 Franken</t>
  </si>
  <si>
    <t>Rein-
gewinn</t>
  </si>
  <si>
    <t>Eigen-
kapital</t>
  </si>
  <si>
    <t>Gewinn-
steuer</t>
  </si>
  <si>
    <t>Kapital-
steuer</t>
  </si>
  <si>
    <t>Kantons-
steuer</t>
  </si>
  <si>
    <t>Total</t>
  </si>
  <si>
    <t>Rechtsform</t>
  </si>
  <si>
    <t>Reingewinn</t>
  </si>
  <si>
    <t>Eigenkapital</t>
  </si>
  <si>
    <t>Gewinnsteuer</t>
  </si>
  <si>
    <t>Kapitalsteuer</t>
  </si>
  <si>
    <t>absolut</t>
  </si>
  <si>
    <t>in Prozent</t>
  </si>
  <si>
    <t>in 1'000 Fr.</t>
  </si>
  <si>
    <t>Aktiengesellschaften</t>
  </si>
  <si>
    <t>GmbH</t>
  </si>
  <si>
    <t>Genossenschaften</t>
  </si>
  <si>
    <t>42,5</t>
  </si>
  <si>
    <t>42,6</t>
  </si>
  <si>
    <t>1,4</t>
  </si>
  <si>
    <t>13,5</t>
  </si>
  <si>
    <t>100,0</t>
  </si>
  <si>
    <t>84,7</t>
  </si>
  <si>
    <t>11,9</t>
  </si>
  <si>
    <t>2,5</t>
  </si>
  <si>
    <t>0,9</t>
  </si>
  <si>
    <t>79,4</t>
  </si>
  <si>
    <t>10,7</t>
  </si>
  <si>
    <t>5,6</t>
  </si>
  <si>
    <t>4,2</t>
  </si>
  <si>
    <t>85,8</t>
  </si>
  <si>
    <t>10,9</t>
  </si>
  <si>
    <t>2,6</t>
  </si>
  <si>
    <t>0,7</t>
  </si>
  <si>
    <t>58,9</t>
  </si>
  <si>
    <t>33,0</t>
  </si>
  <si>
    <t>7,4</t>
  </si>
  <si>
    <t>Eigenkapital
in 1'000 Fr.</t>
  </si>
  <si>
    <t>Kapitalsteuer
in 1'000 Fr.</t>
  </si>
  <si>
    <t>Kantonssteuer
in 1'000 Fr.</t>
  </si>
  <si>
    <t>Anzahl</t>
  </si>
  <si>
    <r>
      <t>nur zum niedrigen Satz</t>
    </r>
    <r>
      <rPr>
        <vertAlign val="superscript"/>
        <sz val="10"/>
        <rFont val="Arial"/>
      </rPr>
      <t>1</t>
    </r>
    <r>
      <rPr>
        <sz val="10"/>
        <color rgb="FF000000"/>
        <rFont val="Arial"/>
      </rPr>
      <t/>
    </r>
  </si>
  <si>
    <t>Total
in 1'000 Fr.</t>
  </si>
  <si>
    <t>88,3</t>
  </si>
  <si>
    <t>90,4</t>
  </si>
  <si>
    <t>90,2</t>
  </si>
  <si>
    <t>90,0</t>
  </si>
  <si>
    <t>89,2</t>
  </si>
  <si>
    <t>86,8</t>
  </si>
  <si>
    <t>86,9</t>
  </si>
  <si>
    <t>87,7</t>
  </si>
  <si>
    <t>86,5</t>
  </si>
  <si>
    <t>86,1</t>
  </si>
  <si>
    <t>86,0</t>
  </si>
  <si>
    <t>90,1</t>
  </si>
  <si>
    <t>90,5</t>
  </si>
  <si>
    <t>89,9</t>
  </si>
  <si>
    <t>89,1</t>
  </si>
  <si>
    <t>89,4</t>
  </si>
  <si>
    <t>38,9</t>
  </si>
  <si>
    <t>41,9</t>
  </si>
  <si>
    <t>38,5</t>
  </si>
  <si>
    <t>36,0</t>
  </si>
  <si>
    <t>31,7</t>
  </si>
  <si>
    <t>29,2</t>
  </si>
  <si>
    <t>28,1</t>
  </si>
  <si>
    <t>29,9</t>
  </si>
  <si>
    <t>13,2</t>
  </si>
  <si>
    <t>15,3</t>
  </si>
  <si>
    <t>14,7</t>
  </si>
  <si>
    <t>16,8</t>
  </si>
  <si>
    <t>15,9</t>
  </si>
  <si>
    <t>19,1</t>
  </si>
  <si>
    <t>24,8</t>
  </si>
  <si>
    <t>24,3</t>
  </si>
  <si>
    <t>24,5</t>
  </si>
  <si>
    <t>24,9</t>
  </si>
  <si>
    <t>27,2</t>
  </si>
  <si>
    <t>27,1</t>
  </si>
  <si>
    <t>23,3</t>
  </si>
  <si>
    <t>28,8</t>
  </si>
  <si>
    <t>31,5</t>
  </si>
  <si>
    <t>28,5</t>
  </si>
  <si>
    <t>26,4</t>
  </si>
  <si>
    <t>22,8</t>
  </si>
  <si>
    <t>20,8</t>
  </si>
  <si>
    <t>19,9</t>
  </si>
  <si>
    <t>21,3</t>
  </si>
  <si>
    <t>9,2</t>
  </si>
  <si>
    <t>10,3</t>
  </si>
  <si>
    <t>11,2</t>
  </si>
  <si>
    <t>11,8</t>
  </si>
  <si>
    <t>13,6</t>
  </si>
  <si>
    <t>17,6</t>
  </si>
  <si>
    <t>17,2</t>
  </si>
  <si>
    <t>17,3</t>
  </si>
  <si>
    <t>17,7</t>
  </si>
  <si>
    <t>19,5</t>
  </si>
  <si>
    <t>19,4</t>
  </si>
  <si>
    <t>18,2</t>
  </si>
  <si>
    <t>1. Angaben zum Zweistufentarif befinden sich unter den Erläuterungen am Ende des eDossiers.</t>
  </si>
  <si>
    <t>Renditestufe,
in Prozent</t>
  </si>
  <si>
    <t>In 1'000 Franken</t>
  </si>
  <si>
    <t>Kantonssteuer</t>
  </si>
  <si>
    <t>90+</t>
  </si>
  <si>
    <t>48,6</t>
  </si>
  <si>
    <t>3,3</t>
  </si>
  <si>
    <t>2,8</t>
  </si>
  <si>
    <t>2,2</t>
  </si>
  <si>
    <t>2,0</t>
  </si>
  <si>
    <t>1,9</t>
  </si>
  <si>
    <t>1,7</t>
  </si>
  <si>
    <t>1,5</t>
  </si>
  <si>
    <t>1,3</t>
  </si>
  <si>
    <t>2,3</t>
  </si>
  <si>
    <t>1,8</t>
  </si>
  <si>
    <t>4,0</t>
  </si>
  <si>
    <t>2,1</t>
  </si>
  <si>
    <t>1,0</t>
  </si>
  <si>
    <t>4,8</t>
  </si>
  <si>
    <t>Sektor / Abschnitt</t>
  </si>
  <si>
    <t>In Prozent</t>
  </si>
  <si>
    <t>Sektor 1</t>
  </si>
  <si>
    <t>A</t>
  </si>
  <si>
    <t>Sektor 2</t>
  </si>
  <si>
    <t>B</t>
  </si>
  <si>
    <t>C</t>
  </si>
  <si>
    <t>D</t>
  </si>
  <si>
    <t>E</t>
  </si>
  <si>
    <t>F</t>
  </si>
  <si>
    <t>Sektor 3</t>
  </si>
  <si>
    <t>G</t>
  </si>
  <si>
    <t>H</t>
  </si>
  <si>
    <t>I</t>
  </si>
  <si>
    <t>J</t>
  </si>
  <si>
    <t>K</t>
  </si>
  <si>
    <t>L</t>
  </si>
  <si>
    <t>M</t>
  </si>
  <si>
    <t>Q</t>
  </si>
  <si>
    <t>Land- u. Forstwirtschaft, Fischerei</t>
  </si>
  <si>
    <t>Bergbau</t>
  </si>
  <si>
    <t>Energieversorgung</t>
  </si>
  <si>
    <t>Wasserversorgung</t>
  </si>
  <si>
    <t>Baugewerbe</t>
  </si>
  <si>
    <t>Handel</t>
  </si>
  <si>
    <t>Verkehr u. Lagerei</t>
  </si>
  <si>
    <t>Gastgewerbe, Beherbergung</t>
  </si>
  <si>
    <t>Information, Kommunikation</t>
  </si>
  <si>
    <t>Finanz. u. Versicherungsdienstl.</t>
  </si>
  <si>
    <t>Grundstück- u. Wohnungswesen</t>
  </si>
  <si>
    <t>Wissenschaftl. u. techn. Dienstl.</t>
  </si>
  <si>
    <t>Gesundheitswesen</t>
  </si>
  <si>
    <t>übrige Dienstl.</t>
  </si>
  <si>
    <t>0,8</t>
  </si>
  <si>
    <t>21,6</t>
  </si>
  <si>
    <t>0,1</t>
  </si>
  <si>
    <t>8,6</t>
  </si>
  <si>
    <t>0,6</t>
  </si>
  <si>
    <t>0,4</t>
  </si>
  <si>
    <t>77,6</t>
  </si>
  <si>
    <t>17,4</t>
  </si>
  <si>
    <t>3,5</t>
  </si>
  <si>
    <t>5,7</t>
  </si>
  <si>
    <t>6,1</t>
  </si>
  <si>
    <t>14,5</t>
  </si>
  <si>
    <t>16,0</t>
  </si>
  <si>
    <t>3,0</t>
  </si>
  <si>
    <t>9,0</t>
  </si>
  <si>
    <t>0,3</t>
  </si>
  <si>
    <t>5,5</t>
  </si>
  <si>
    <t>61,2</t>
  </si>
  <si>
    <t>21,5</t>
  </si>
  <si>
    <t>2,9</t>
  </si>
  <si>
    <t>7,5</t>
  </si>
  <si>
    <t>15,7</t>
  </si>
  <si>
    <t>2,4</t>
  </si>
  <si>
    <t>33,4</t>
  </si>
  <si>
    <t>15,2</t>
  </si>
  <si>
    <t>0,5</t>
  </si>
  <si>
    <t>66,3</t>
  </si>
  <si>
    <t>11,5</t>
  </si>
  <si>
    <t>22,1</t>
  </si>
  <si>
    <t>13,7</t>
  </si>
  <si>
    <t>7,3</t>
  </si>
  <si>
    <t>6,3</t>
  </si>
  <si>
    <t>39,2</t>
  </si>
  <si>
    <t>21,4</t>
  </si>
  <si>
    <t>5,0</t>
  </si>
  <si>
    <t>60,5</t>
  </si>
  <si>
    <t>7,7</t>
  </si>
  <si>
    <t>15,5</t>
  </si>
  <si>
    <t>5,2</t>
  </si>
  <si>
    <t>20,2</t>
  </si>
  <si>
    <t>11,4</t>
  </si>
  <si>
    <t>5,8</t>
  </si>
  <si>
    <t>79,5</t>
  </si>
  <si>
    <t>10,1</t>
  </si>
  <si>
    <t>8,8</t>
  </si>
  <si>
    <t>1,2</t>
  </si>
  <si>
    <t>13,8</t>
  </si>
  <si>
    <t>38,3</t>
  </si>
  <si>
    <t>20,9</t>
  </si>
  <si>
    <t>5,1</t>
  </si>
  <si>
    <t>61,4</t>
  </si>
  <si>
    <t>21,0</t>
  </si>
  <si>
    <t>8,5</t>
  </si>
  <si>
    <t>15,1</t>
  </si>
  <si>
    <t>Sektor / Abschnitt / Abteilung</t>
  </si>
  <si>
    <t>insgesamt</t>
  </si>
  <si>
    <r>
      <t>nur zum
tiefen Satz</t>
    </r>
    <r>
      <rPr>
        <vertAlign val="superscript"/>
        <sz val="10"/>
        <rFont val="Arial"/>
      </rPr>
      <t>1</t>
    </r>
    <r>
      <rPr>
        <sz val="10"/>
        <color rgb="FF000000"/>
        <rFont val="Arial"/>
      </rPr>
      <t/>
    </r>
  </si>
  <si>
    <r>
      <t>Tiefer Satz</t>
    </r>
    <r>
      <rPr>
        <vertAlign val="superscript"/>
        <sz val="10"/>
        <rFont val="Arial"/>
      </rPr>
      <t>1</t>
    </r>
    <r>
      <rPr>
        <sz val="10"/>
        <color rgb="FF000000"/>
        <rFont val="Arial"/>
      </rPr>
      <t/>
    </r>
  </si>
  <si>
    <r>
      <t>Hoher Satz</t>
    </r>
    <r>
      <rPr>
        <vertAlign val="superscript"/>
        <sz val="10"/>
        <rFont val="Arial"/>
      </rPr>
      <t>1</t>
    </r>
    <r>
      <rPr>
        <sz val="10"/>
        <color rgb="FF000000"/>
        <rFont val="Arial"/>
      </rPr>
      <t/>
    </r>
  </si>
  <si>
    <t>N</t>
  </si>
  <si>
    <t>P</t>
  </si>
  <si>
    <t>R</t>
  </si>
  <si>
    <t>Verarbeitendes Gewerbe, Warenherstellung</t>
  </si>
  <si>
    <t>10 Herstellung v. Nahrungs- u. Futtermitteln</t>
  </si>
  <si>
    <t>20 Herstellung v. chemischen Erzeugnissen</t>
  </si>
  <si>
    <t>21 Herstellung v. pharmazeutischen Erzeugnissen</t>
  </si>
  <si>
    <t>24, 25, Metallindustrie</t>
  </si>
  <si>
    <t>26 Herstellung v. elektronischen Erezugnissen</t>
  </si>
  <si>
    <t>27 Herstellung v. elektrischen Ausrüstungen</t>
  </si>
  <si>
    <t>28 Maschinenbau</t>
  </si>
  <si>
    <t>übrige</t>
  </si>
  <si>
    <t>45 Handel mit Motorfahrzeugen</t>
  </si>
  <si>
    <t>46 Grosshandel</t>
  </si>
  <si>
    <t>47 Detailhandel</t>
  </si>
  <si>
    <t>Sonstige wirtschaftl. Dienstleistungen</t>
  </si>
  <si>
    <t>Erziehung u. Unterricht</t>
  </si>
  <si>
    <t>Kunst, Unterhaltung, Erholung</t>
  </si>
  <si>
    <t>51,6</t>
  </si>
  <si>
    <t>16,1</t>
  </si>
  <si>
    <t>24,2</t>
  </si>
  <si>
    <t>13,3</t>
  </si>
  <si>
    <t>34,2</t>
  </si>
  <si>
    <t>13,0</t>
  </si>
  <si>
    <t>10,5</t>
  </si>
  <si>
    <t>21,2</t>
  </si>
  <si>
    <t>29,5</t>
  </si>
  <si>
    <t>53,4</t>
  </si>
  <si>
    <t>27,6</t>
  </si>
  <si>
    <t>21,9</t>
  </si>
  <si>
    <t>40,0</t>
  </si>
  <si>
    <t>17,9</t>
  </si>
  <si>
    <t>20,5</t>
  </si>
  <si>
    <t>68,3</t>
  </si>
  <si>
    <t>30,8</t>
  </si>
  <si>
    <t>51,7</t>
  </si>
  <si>
    <t>53,0</t>
  </si>
  <si>
    <t>89,3</t>
  </si>
  <si>
    <t>38,1</t>
  </si>
  <si>
    <t>73,8</t>
  </si>
  <si>
    <t>54,7</t>
  </si>
  <si>
    <t>76,7</t>
  </si>
  <si>
    <t>48,4</t>
  </si>
  <si>
    <t>83,9</t>
  </si>
  <si>
    <t>75,8</t>
  </si>
  <si>
    <t>86,7</t>
  </si>
  <si>
    <t>65,8</t>
  </si>
  <si>
    <t>88,6</t>
  </si>
  <si>
    <t>99,2</t>
  </si>
  <si>
    <t>67,0</t>
  </si>
  <si>
    <t>87,0</t>
  </si>
  <si>
    <t>89,5</t>
  </si>
  <si>
    <t>78,8</t>
  </si>
  <si>
    <t>97,9</t>
  </si>
  <si>
    <t>70,5</t>
  </si>
  <si>
    <t>46,6</t>
  </si>
  <si>
    <t>72,4</t>
  </si>
  <si>
    <t>78,1</t>
  </si>
  <si>
    <t>60,0</t>
  </si>
  <si>
    <t>82,1</t>
  </si>
  <si>
    <t>69,2</t>
  </si>
  <si>
    <t>89,7</t>
  </si>
  <si>
    <t>71,5</t>
  </si>
  <si>
    <t>48,3</t>
  </si>
  <si>
    <t>47,0</t>
  </si>
  <si>
    <t>61,9</t>
  </si>
  <si>
    <t>26,2</t>
  </si>
  <si>
    <t>45,3</t>
  </si>
  <si>
    <t>1. Angaben zum Zweistufentarif befinden sich in den Erläuterungen am Ende des eDossiers</t>
  </si>
  <si>
    <t>Reingewinn-
klasse,
in 1'000 Fr.</t>
  </si>
  <si>
    <t>Kantonssteuer 100%</t>
  </si>
  <si>
    <t>1 – 19</t>
  </si>
  <si>
    <t>20 – 99</t>
  </si>
  <si>
    <t>100 – 499</t>
  </si>
  <si>
    <t>500 – 999</t>
  </si>
  <si>
    <t>1'000 – 4'999</t>
  </si>
  <si>
    <t>5'000 – 9'999</t>
  </si>
  <si>
    <t>10'000 +</t>
  </si>
  <si>
    <t>18,9</t>
  </si>
  <si>
    <t>11,3</t>
  </si>
  <si>
    <t>0,2</t>
  </si>
  <si>
    <t>0,0</t>
  </si>
  <si>
    <t>8,9</t>
  </si>
  <si>
    <t>25,0</t>
  </si>
  <si>
    <t>12,1</t>
  </si>
  <si>
    <t>32,9</t>
  </si>
  <si>
    <t>32,5</t>
  </si>
  <si>
    <t>6,0</t>
  </si>
  <si>
    <t>12,0</t>
  </si>
  <si>
    <t>16,2</t>
  </si>
  <si>
    <t>7,1</t>
  </si>
  <si>
    <t>18,0</t>
  </si>
  <si>
    <t>4,4</t>
  </si>
  <si>
    <t>3,9</t>
  </si>
  <si>
    <t>12,2</t>
  </si>
  <si>
    <t>8,3</t>
  </si>
  <si>
    <t>24,7</t>
  </si>
  <si>
    <t>33,3</t>
  </si>
  <si>
    <t>Kantonssteuer 168%</t>
  </si>
  <si>
    <t>12,8</t>
  </si>
  <si>
    <t>8,7</t>
  </si>
  <si>
    <t>26,0</t>
  </si>
  <si>
    <t>12,9</t>
  </si>
  <si>
    <t>35,0</t>
  </si>
  <si>
    <t>90,8</t>
  </si>
  <si>
    <t>6,8</t>
  </si>
  <si>
    <t>1,1</t>
  </si>
  <si>
    <t>Eigenkapital-
klasse,
in 1'000 Fr.</t>
  </si>
  <si>
    <t>0 – 99</t>
  </si>
  <si>
    <t>10'000 – 49'999</t>
  </si>
  <si>
    <t>50'000 +</t>
  </si>
  <si>
    <t>42,7</t>
  </si>
  <si>
    <t>33,2</t>
  </si>
  <si>
    <t>9,4</t>
  </si>
  <si>
    <t>11,1</t>
  </si>
  <si>
    <t>9,3</t>
  </si>
  <si>
    <t>8,2</t>
  </si>
  <si>
    <t>24,6</t>
  </si>
  <si>
    <t>25,3</t>
  </si>
  <si>
    <t>4,3</t>
  </si>
  <si>
    <t>8,0</t>
  </si>
  <si>
    <t>46,5</t>
  </si>
  <si>
    <t>6,4</t>
  </si>
  <si>
    <t>20,7</t>
  </si>
  <si>
    <t>8,1</t>
  </si>
  <si>
    <t>25,2</t>
  </si>
  <si>
    <t>27,4</t>
  </si>
  <si>
    <t>6,6</t>
  </si>
  <si>
    <t>25,9</t>
  </si>
  <si>
    <t>26,9</t>
  </si>
  <si>
    <t>23,9</t>
  </si>
  <si>
    <t>2,7</t>
  </si>
  <si>
    <t>4,6</t>
  </si>
  <si>
    <t>36,3</t>
  </si>
  <si>
    <t>Reingewinn-
klasse
in 1'000 Fr.</t>
  </si>
  <si>
    <t>Juristische Personen nach Eigenkapitalklasse</t>
  </si>
  <si>
    <t>0 – 99
in 1'000 Fr.</t>
  </si>
  <si>
    <t>– 499
in 1'000 Fr.</t>
  </si>
  <si>
    <t>– 999
in 1'000 Fr.</t>
  </si>
  <si>
    <t>– 4'999
in 1'000 Fr.</t>
  </si>
  <si>
    <t>– 9'999
in 1'000 Fr.</t>
  </si>
  <si>
    <t>– 49'999 Fr.
in 1'000 Fr.</t>
  </si>
  <si>
    <t>50'000 +
in 1'000 Fr.</t>
  </si>
  <si>
    <t>Reingewinn (in 1'000 Franken) nach Eigenkapitalklasse</t>
  </si>
  <si>
    <t>Hinweis: Aus Datenschutzgründen werden die dargestellten Werte in Klassen mit einer zu kleinen Anzahl Pflichtigen zur unteren Reingewinnklasse dazugerechnet.</t>
  </si>
  <si>
    <t>Eigenkapital (in 1'000 Franken) nach Eigenkapitalklasse</t>
  </si>
  <si>
    <t>Gewinnsteuer (in Franken) nach Eigenkapitalklasse</t>
  </si>
  <si>
    <t>Kapitalsteuer (in Franken) nach Eigenkapitalklasse</t>
  </si>
  <si>
    <t>Einfache Kantonssteuer (in Franken) nach Eigenkapitalklasse</t>
  </si>
  <si>
    <t>Bezirk</t>
  </si>
  <si>
    <r>
      <t>Pflichtige</t>
    </r>
    <r>
      <rPr>
        <vertAlign val="superscript"/>
        <sz val="10"/>
        <rFont val="Arial"/>
      </rPr>
      <t>1</t>
    </r>
    <r>
      <rPr>
        <sz val="10"/>
        <color rgb="FF000000"/>
        <rFont val="Arial"/>
      </rPr>
      <t/>
    </r>
  </si>
  <si>
    <t>Einwohner
per 31.12.</t>
  </si>
  <si>
    <t>Kantons-
steuer pro
Einwohner/-in,
in Franken</t>
  </si>
  <si>
    <t>Aarau</t>
  </si>
  <si>
    <t>Baden</t>
  </si>
  <si>
    <t>Bremgarten</t>
  </si>
  <si>
    <t>Brugg</t>
  </si>
  <si>
    <t>Kulm</t>
  </si>
  <si>
    <t>Laufenburg</t>
  </si>
  <si>
    <t>Lenzburg</t>
  </si>
  <si>
    <t>Muri</t>
  </si>
  <si>
    <t>Rheinfelden</t>
  </si>
  <si>
    <t>Zofingen</t>
  </si>
  <si>
    <t>Zurzach</t>
  </si>
  <si>
    <t>13,9</t>
  </si>
  <si>
    <t>6,9</t>
  </si>
  <si>
    <t>5,3</t>
  </si>
  <si>
    <t>7,0</t>
  </si>
  <si>
    <t>12,4</t>
  </si>
  <si>
    <t>113,1</t>
  </si>
  <si>
    <t>8,4</t>
  </si>
  <si>
    <t>3,1</t>
  </si>
  <si>
    <t>3,6</t>
  </si>
  <si>
    <t>10,8</t>
  </si>
  <si>
    <t>9,5</t>
  </si>
  <si>
    <t>34,5</t>
  </si>
  <si>
    <t>4,9</t>
  </si>
  <si>
    <t>4,5</t>
  </si>
  <si>
    <t>9,9</t>
  </si>
  <si>
    <t>5,4</t>
  </si>
  <si>
    <t>30,3</t>
  </si>
  <si>
    <t>3,4</t>
  </si>
  <si>
    <t>Kanton
Aargau</t>
  </si>
  <si>
    <r>
      <t>Steuerpflichtige</t>
    </r>
    <r>
      <rPr>
        <vertAlign val="superscript"/>
        <sz val="10"/>
        <rFont val="Arial"/>
      </rPr>
      <t>1</t>
    </r>
    <r>
      <rPr>
        <sz val="10"/>
        <color rgb="FF000000"/>
        <rFont val="Arial"/>
      </rPr>
      <t/>
    </r>
  </si>
  <si>
    <t>Reingewinn, in 1'000 Franken</t>
  </si>
  <si>
    <t>Eigenkapital, in 1'000 Franken</t>
  </si>
  <si>
    <t>Einfache (100%) Kantonssteuer, in 1'000 Franken</t>
  </si>
  <si>
    <t>Reingewinn pro Einwohner/-in, in Franken</t>
  </si>
  <si>
    <t>Eigenkapital pro Einwohner/-in, in Franken</t>
  </si>
  <si>
    <t>Einfache (100%) Kantonssteuer pro Einwohner/-in, in Franken</t>
  </si>
  <si>
    <t>1. Die einzelnen juristischen Personen werden in allen Bezirken gezählt, in denen sie steuerpflichtig sind. Im Total sind die Mehrfachzählungen nicht enthalten.</t>
  </si>
  <si>
    <t>Zentren, Kernstädte,
Agglomerationen</t>
  </si>
  <si>
    <t>Zentren, Kernstädte</t>
  </si>
  <si>
    <t>Wohlen</t>
  </si>
  <si>
    <r>
      <t>Agglomerationsgemeinde</t>
    </r>
    <r>
      <rPr>
        <vertAlign val="superscript"/>
        <sz val="10"/>
        <rFont val="Arial"/>
      </rPr>
      <t>2</t>
    </r>
    <r>
      <rPr>
        <sz val="10"/>
        <color rgb="FF000000"/>
        <rFont val="Arial"/>
      </rPr>
      <t xml:space="preserve"> von:</t>
    </r>
  </si>
  <si>
    <t>Wohlen (AG)</t>
  </si>
  <si>
    <t>Olten</t>
  </si>
  <si>
    <t>Zürich</t>
  </si>
  <si>
    <t>Basel</t>
  </si>
  <si>
    <t>Uebrige</t>
  </si>
  <si>
    <t>Kanton Aargau</t>
  </si>
  <si>
    <t>1. Die einzelnen juristischen Personen werden in allen aargauischen Gemeinden gezählt, in denen sie steuerpflichtig sind. Im Total sind die Mehrfachzählungen enthalten.</t>
  </si>
  <si>
    <t>2. Informationen zur Einteilung der Agglomerationen finden sich am Ende des eDossiers.</t>
  </si>
  <si>
    <t>Bezirk,
Regionalplanungsverband</t>
  </si>
  <si>
    <t>Steuerpflichtige juristische Personen</t>
  </si>
  <si>
    <t>davon steuerpflichtig in ... aargauischen Gemeinden</t>
  </si>
  <si>
    <t>3 – 4</t>
  </si>
  <si>
    <t>5 – 9</t>
  </si>
  <si>
    <t>10 +</t>
  </si>
  <si>
    <t>Bezirke</t>
  </si>
  <si>
    <r>
      <t>Regeionalplanungsverbände</t>
    </r>
    <r>
      <rPr>
        <vertAlign val="superscript"/>
        <sz val="10"/>
        <rFont val="Arial"/>
      </rPr>
      <t>1</t>
    </r>
    <r>
      <rPr>
        <sz val="10"/>
        <color rgb="FF000000"/>
        <rFont val="Arial"/>
      </rPr>
      <t/>
    </r>
  </si>
  <si>
    <t>Baden Regio</t>
  </si>
  <si>
    <t>Region Aarau</t>
  </si>
  <si>
    <t>Mutschellen-Reusstal-Kelleramt</t>
  </si>
  <si>
    <t>zofingenregio</t>
  </si>
  <si>
    <t>Fricktal Regio</t>
  </si>
  <si>
    <t>Lebensraum Lenzburg-Seetal</t>
  </si>
  <si>
    <t>Unteres Bünztal</t>
  </si>
  <si>
    <t>Oberes Freiamt</t>
  </si>
  <si>
    <t>Suhrental</t>
  </si>
  <si>
    <t>aargauSüd impuls</t>
  </si>
  <si>
    <t>Zurzibiet Regio</t>
  </si>
  <si>
    <t>Brugg Regio</t>
  </si>
  <si>
    <r>
      <t>Total</t>
    </r>
    <r>
      <rPr>
        <vertAlign val="superscript"/>
        <sz val="10"/>
        <rFont val="Arial"/>
      </rPr>
      <t>2</t>
    </r>
    <r>
      <rPr>
        <sz val="10"/>
        <color rgb="FF000000"/>
        <rFont val="Arial"/>
      </rPr>
      <t/>
    </r>
  </si>
  <si>
    <t>1. Erläuterungen zu den Regionalplanungsverbänden befinden sich am Ende des eDossiers.</t>
  </si>
  <si>
    <t>2. Die einzelnen juristischen Personen werden in allen Bezirken oder Regionalplanungsverbänden gezählt, in denen sie steuerpflichtig sind. Im Total sind die Mehrfachzählungen nicht enthalten.</t>
  </si>
  <si>
    <t>Steuerklasse
in Franken</t>
  </si>
  <si>
    <t>6,5</t>
  </si>
  <si>
    <t>1,6</t>
  </si>
  <si>
    <t>82,7</t>
  </si>
  <si>
    <t>95,0</t>
  </si>
  <si>
    <t>84,0</t>
  </si>
  <si>
    <t>3,8</t>
  </si>
  <si>
    <t>90,9</t>
  </si>
  <si>
    <t>Herkunft</t>
  </si>
  <si>
    <t>Ordentliche Kantonssteuer</t>
  </si>
  <si>
    <t>Kantonssteuerzuschlag</t>
  </si>
  <si>
    <t>Spitalsteuerzuschlag</t>
  </si>
  <si>
    <t>Finanzausgleichszuschlag</t>
  </si>
  <si>
    <t>Gemeindesteuern</t>
  </si>
  <si>
    <t>98,0</t>
  </si>
  <si>
    <t>15,0</t>
  </si>
  <si>
    <t>50,0</t>
  </si>
  <si>
    <t>184,0</t>
  </si>
  <si>
    <t>98,9</t>
  </si>
  <si>
    <t>99,0</t>
  </si>
  <si>
    <t>94,0</t>
  </si>
  <si>
    <t>179,0</t>
  </si>
  <si>
    <t>164,0</t>
  </si>
  <si>
    <t>169,0</t>
  </si>
  <si>
    <t>108,0</t>
  </si>
  <si>
    <t>168,0</t>
  </si>
  <si>
    <t>-1,0</t>
  </si>
  <si>
    <t>56,0</t>
  </si>
  <si>
    <t>Gemeinde</t>
  </si>
  <si>
    <r>
      <t>Total</t>
    </r>
    <r>
      <rPr>
        <vertAlign val="superscript"/>
        <sz val="10"/>
        <rFont val="Arial"/>
      </rPr>
      <t>1</t>
    </r>
    <r>
      <rPr>
        <sz val="10"/>
        <color rgb="FF000000"/>
        <rFont val="Arial"/>
      </rPr>
      <t/>
    </r>
  </si>
  <si>
    <t>Bezirk Aarau</t>
  </si>
  <si>
    <t>Biberstein</t>
  </si>
  <si>
    <t>Buchs (AG)</t>
  </si>
  <si>
    <t>Densbüren</t>
  </si>
  <si>
    <t>Erlinsbach (AG)</t>
  </si>
  <si>
    <t>Gränichen</t>
  </si>
  <si>
    <t>Hirschthal</t>
  </si>
  <si>
    <t>Küttigen</t>
  </si>
  <si>
    <t>Muhen</t>
  </si>
  <si>
    <t>Oberentfelden</t>
  </si>
  <si>
    <t>Suhr</t>
  </si>
  <si>
    <t>Unterentfelden</t>
  </si>
  <si>
    <t>Bezirk 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</si>
  <si>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</si>
  <si>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</si>
  <si>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</si>
  <si>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</si>
  <si>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</si>
  <si>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</si>
  <si>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</si>
  <si>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</si>
  <si>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</si>
  <si>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</si>
  <si>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</si>
  <si>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</si>
  <si>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</si>
  <si>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</si>
  <si>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</si>
  <si>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</si>
  <si>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</si>
  <si>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</si>
  <si>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</si>
  <si>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</si>
  <si>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</si>
  <si>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</si>
  <si>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</si>
  <si>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</si>
  <si>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</si>
  <si>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</si>
  <si>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</si>
  <si>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</si>
  <si>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</si>
  <si>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</si>
  <si>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</si>
  <si>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</si>
  <si>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t>
  </si>
  <si>
    <t>Hägglingen</t>
  </si>
  <si>
    <t>Islisberg</t>
  </si>
  <si>
    <t>Jonen</t>
  </si>
  <si>
    <t>Niederwil (AG)</t>
  </si>
  <si>
    <t>Oberlunkhofen</t>
  </si>
  <si>
    <t>Oberwil-Lieli</t>
  </si>
  <si>
    <t>Rudolfstetten-Fr.</t>
  </si>
  <si>
    <t>Sarmenstorf</t>
  </si>
  <si>
    <t>Tägerig</t>
  </si>
  <si>
    <t>Uezwil</t>
  </si>
  <si>
    <t>Unterlunkhofen</t>
  </si>
  <si>
    <t>Villmergen</t>
  </si>
  <si>
    <t>Widen</t>
  </si>
  <si>
    <t>Zufikon</t>
  </si>
  <si>
    <t>Bezirk Brugg</t>
  </si>
  <si>
    <t>Auenstein</t>
  </si>
  <si>
    <t>Birr</t>
  </si>
  <si>
    <t>Birrhard</t>
  </si>
  <si>
    <t>Bözberg</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</si>
  <si>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</si>
  <si>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</si>
  <si>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</si>
  <si>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</si>
  <si>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</si>
  <si>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</si>
  <si>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</si>
  <si>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</si>
  <si>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</si>
  <si>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</si>
  <si>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</si>
  <si>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</si>
  <si>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</si>
  <si>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</si>
  <si>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</si>
  <si>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</si>
  <si>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</si>
  <si>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</si>
  <si>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</si>
  <si>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</si>
  <si>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</si>
  <si>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</si>
  <si>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</si>
  <si>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</si>
  <si>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</si>
  <si>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</si>
  <si>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</si>
  <si>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</si>
  <si>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</si>
  <si>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</si>
  <si>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</si>
  <si>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</si>
  <si>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</si>
  <si>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</si>
  <si>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Böztal</t>
  </si>
  <si>
    <t>Eiken</t>
  </si>
  <si>
    <t>Frick</t>
  </si>
  <si>
    <t>Gansingen</t>
  </si>
  <si>
    <t>Gipf-Oberfrick</t>
  </si>
  <si>
    <t>Herznach</t>
  </si>
  <si>
    <t>Kaisten</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</si>
  <si>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</si>
  <si>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</si>
  <si>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</si>
  <si>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</si>
  <si>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</si>
  <si>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</si>
  <si>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</si>
  <si>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</si>
  <si>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</si>
  <si>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</si>
  <si>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</si>
  <si>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</si>
  <si>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</si>
  <si>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</si>
  <si>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</si>
  <si>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</si>
  <si>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</si>
  <si>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</si>
  <si>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</si>
  <si>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</si>
  <si>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</si>
  <si>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</si>
  <si>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</si>
  <si>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</si>
  <si>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</si>
  <si>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</si>
  <si>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</si>
  <si>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</si>
  <si>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</si>
  <si>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</si>
  <si>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</si>
  <si>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</si>
  <si>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</si>
  <si>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</si>
  <si>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</si>
  <si>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</si>
  <si>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</si>
  <si>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</si>
  <si>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</si>
  <si>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</si>
  <si>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</si>
  <si>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</si>
  <si>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</si>
  <si>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</si>
  <si>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</si>
  <si>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</si>
  <si>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</si>
  <si>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</si>
  <si>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</si>
  <si>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</si>
  <si>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</si>
  <si>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</si>
  <si>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</si>
  <si>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</si>
  <si>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</si>
  <si>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</si>
  <si>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</si>
  <si>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</si>
  <si>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</si>
  <si>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</si>
  <si>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</si>
  <si>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</si>
  <si>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</si>
  <si>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</si>
  <si>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</si>
  <si>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</si>
  <si>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</si>
  <si>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</si>
  <si>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</si>
  <si>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</si>
  <si>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</si>
  <si>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</si>
  <si>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</si>
  <si>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</si>
  <si>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</si>
  <si>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</si>
  <si>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</si>
  <si>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</si>
  <si>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</si>
  <si>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</si>
  <si>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</si>
  <si>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Bezirk Zurzach</t>
  </si>
  <si>
    <t>Böttstein</t>
  </si>
  <si>
    <t>Döttingen</t>
  </si>
  <si>
    <t>Endingen</t>
  </si>
  <si>
    <t>Fisibach</t>
  </si>
  <si>
    <t>Full-Reuenthal</t>
  </si>
  <si>
    <t>Klingnau</t>
  </si>
  <si>
    <t>Koblenz</t>
  </si>
  <si>
    <t>Leibstadt</t>
  </si>
  <si>
    <t>Lengnau (AG)</t>
  </si>
  <si>
    <t>Leuggern</t>
  </si>
  <si>
    <t>Mellikon</t>
  </si>
  <si>
    <t>Schneisingen</t>
  </si>
  <si>
    <t>Siglistorf</t>
  </si>
  <si>
    <t>Tegerfelden</t>
  </si>
  <si>
    <t>Steuerertrag, in Franken</t>
  </si>
  <si>
    <t>Steuerertrag, in Prozent</t>
  </si>
  <si>
    <t>Kapitalgesell-
schaften und
Genossenschaften</t>
  </si>
  <si>
    <t>Übrige</t>
  </si>
  <si>
    <t>Total Steuer</t>
  </si>
  <si>
    <t>98,7</t>
  </si>
  <si>
    <t>99,4</t>
  </si>
  <si>
    <t>99,7</t>
  </si>
  <si>
    <t>99,8</t>
  </si>
  <si>
    <t>99,9</t>
  </si>
  <si>
    <t>98,5</t>
  </si>
  <si>
    <t>98,2</t>
  </si>
  <si>
    <t>99,5</t>
  </si>
  <si>
    <t>99,1</t>
  </si>
  <si>
    <t>99,3</t>
  </si>
  <si>
    <t>98,4</t>
  </si>
  <si>
    <t>97,4</t>
  </si>
  <si>
    <t>94,1</t>
  </si>
  <si>
    <t>98,8</t>
  </si>
  <si>
    <t>96,3</t>
  </si>
  <si>
    <t>97,8</t>
  </si>
  <si>
    <t>89,0</t>
  </si>
  <si>
    <t>99,6</t>
  </si>
  <si>
    <t>97,5</t>
  </si>
  <si>
    <t>97,7</t>
  </si>
  <si>
    <t>83,8</t>
  </si>
  <si>
    <t>96,6</t>
  </si>
  <si>
    <t>97,2</t>
  </si>
  <si>
    <t>90,6</t>
  </si>
  <si>
    <t>94,7</t>
  </si>
  <si>
    <t>96,7</t>
  </si>
  <si>
    <t>98,3</t>
  </si>
  <si>
    <t>97,3</t>
  </si>
  <si>
    <t>98,1</t>
  </si>
  <si>
    <t>5,9</t>
  </si>
  <si>
    <t>3,7</t>
  </si>
  <si>
    <t>11,0</t>
  </si>
  <si>
    <r>
      <rPr>
        <b/>
        <sz val="10"/>
        <rFont val="Arial"/>
      </rPr>
      <t>Allgemeiner Hinweis: Revisionen der Steuergesetzgebung</t>
    </r>
    <r>
      <rPr>
        <sz val="10"/>
        <color rgb="FF000000"/>
        <rFont val="Arial"/>
      </rPr>
      <t/>
    </r>
  </si>
  <si>
    <t>Das kantonale Steuergesetz (StG) vom 15. Dezember 1998 ist immer wieder Gegenstand von Revisionen, welche auch die Steuern der juristischen Personen betreffen. Die gewichtigsten Änderungen mit Auswirkungen auf die Ergebnisse der Steuerstatistik sind folgende:</t>
  </si>
  <si>
    <t>2020: Gewinn- und Kapitalsteuer (§§ 68 – 80, 86 – 88 StG):</t>
  </si>
  <si>
    <t>Im Nachgang zur Steuerreform 17 (SV 17) des Bundes wurden die steuerlichen Privilegien für Statusgesellschaften aufgehoben. Auf der Seite der Gewinnsteuer wurde die Patentbox (Kürzung der Gewinne aus Patenten um 90%) eingeführt. Zudem ist auf Antrag 50% des Forschungs- und Entwicklungsaufwand über den geschäftsmässig begründeten Aufwand hinaus zum Abzug zugelassen. Die Kapitalsteuer wurde auf 0,75‰ des steuerbaren Eigenkapitals gesenkt. Neu gegründete Kapitalgesellschaften sind in den ersten fünf Jahren von der Mindessteuer befreit. Bei gemischten Beteiligungsgesellschaften und bei Darlehen an Konzerngesellschaften können zudem Abzüge geltend gemacht werden.</t>
  </si>
  <si>
    <t>2016: Gewinnsteuer (§ 75 Abs. 1):</t>
  </si>
  <si>
    <t>Senkung der Gewinnsteuer auf 5,5% für die ersten 250'000 Fr. des steuerbaren Reingewinns sowie auf 8,5% auf dem übrigen Reingewinn.</t>
  </si>
  <si>
    <t>2014: Gewinnsteuer (§ 81 Abs. 1):</t>
  </si>
  <si>
    <t>Senkung der Gewinnsteuer für Vereine und Stiftungen auf 6% des steuerbaren Reingewinns.</t>
  </si>
  <si>
    <t>2009: Gewinn- und Kapitalsteuer (§§ 75 Abs. 1 &amp; 86 Abs. 4):</t>
  </si>
  <si>
    <t>Senkung der Gewinnsteuer auf 6% für die ersten 150'000 Fr. des steuerbaren Reingewinns und auf 9% auf dem übrigen Reingewinn. Zudem kann die Gewinnsteuer neu an die Kapitalsteuer angerechnet werden.</t>
  </si>
  <si>
    <t>2007: Kapitalsteuer (§§ 86 &amp; 89)</t>
  </si>
  <si>
    <t>Senkung der Kapitalsteuer auf 1,25‰ des steuerbaren Eigenkapitals und Abschaffung der Mindeststeuer auf Grundstücken.</t>
  </si>
  <si>
    <r>
      <rPr>
        <b/>
        <sz val="10"/>
        <rFont val="Arial"/>
      </rPr>
      <t>Erfasste Gesellschaften</t>
    </r>
    <r>
      <rPr>
        <sz val="10"/>
        <color rgb="FF000000"/>
        <rFont val="Arial"/>
      </rPr>
      <t/>
    </r>
  </si>
  <si>
    <t>Die vorliegende Statistik umfasst die ordentlich besteuerten Kapitalgesellschaften (Aktiengesellschaften [AG], Gesellschaften mit beschränkter Haftung [GmbH], Kommanditaktiengesellschaften, Anlagefonds), Genossenschaften sowie Vereine und Stiftungen.</t>
  </si>
  <si>
    <t>Ab der Steuerstatistik 2020 werden die Ergebnisse für Statustgesellschaften nicht mehr separat ausgewiesen (SV 17). Bei der Interpretation und dem Vergleich mit Tabellen aus früheren eDossiers ist dies zu beachten.</t>
  </si>
  <si>
    <t>Die Personengesellschaften (Kollektiv- und Kommanditgesellschaften) werden nach den Einkommens- und Vermögenssteuern der natürlichen Personen besteuert und sind deshalb in der vorliegenden Statistik nicht enthalten.</t>
  </si>
  <si>
    <t>Erfasst sind alle Gesellschaften, die im Aargau im Jahr 2022 steuerpflichtig sind. Die Steuerpflicht besteht (§§ 62ff. StG) wenn:</t>
  </si>
  <si>
    <t>1. sich der Sitz oder die tatsächliche Verwaltung im Kanton befindet oder</t>
  </si>
  <si>
    <t>2. sich der Sitz oder die tatsächliche Verwaltung ausserhalb des Kantons befindet und die Gesellschaften:</t>
  </si>
  <si>
    <t>a) Teilhaberinnen an Geschäftsbetrieben im Kanton sind,</t>
  </si>
  <si>
    <t>b) im Kanton Betriebsstätten unterhalten oder</t>
  </si>
  <si>
    <t>c) an Grundstücken im Kanton Eigentum, dingliche Rechte oder diesen wirtschaftlich gleichkommende pers.</t>
  </si>
  <si>
    <t>Nutzungsrechte haben.</t>
  </si>
  <si>
    <r>
      <rPr>
        <b/>
        <sz val="10"/>
        <rFont val="Arial"/>
      </rPr>
      <t>Steuerfaktoren</t>
    </r>
    <r>
      <rPr>
        <sz val="10"/>
        <color rgb="FF000000"/>
        <rFont val="Arial"/>
      </rPr>
      <t/>
    </r>
  </si>
  <si>
    <r>
      <rPr>
        <b/>
        <sz val="10"/>
        <rFont val="Arial"/>
      </rPr>
      <t>Steuerbarer Reingewinn:</t>
    </r>
    <r>
      <rPr>
        <sz val="10"/>
        <color rgb="FF000000"/>
        <rFont val="Arial"/>
      </rPr>
      <t/>
    </r>
  </si>
  <si>
    <t>Der steuerbare Reingewinn setzt sich zusammen aus (§§ 68ff. StG):</t>
  </si>
  <si>
    <t>a) dem Saldo der Erfolgsrechnung unter Berücksichtigung des Saldovortrages des Vorjahres,</t>
  </si>
  <si>
    <t>b) allen vor Berechnung des Saldos der Erfolgsrechnung ausgeschiedenen Teilen des Geschäftsergebnisses,</t>
  </si>
  <si>
    <t>die nicht zur Deckung von geschäftsmässig begründetem Aufwand verwendet werden,</t>
  </si>
  <si>
    <t>c) den der Erfolgsrechnung nicht gutgeschriebenen Erträgen, mit Einschluss der Kapital-, Aufwertungs- und</t>
  </si>
  <si>
    <t>d) den Zinsen auf verdecktem Eigenkapital.</t>
  </si>
  <si>
    <t>Reingewinn aus Patenten (Patentbox):</t>
  </si>
  <si>
    <t>Auf Antrag werden Gewinne aus Patenten und vergleichbaren Rechten um 90% gekürzt (§ 68a StG).</t>
  </si>
  <si>
    <t>Abzug für Forschungs- und Entwicklungsaufwand:</t>
  </si>
  <si>
    <t>Auf Antrag ist 50% des Forschungs- und Entwicklungsaufwands über den geschäftsmässig begründeten Aufwand hinaus zum Abzug zugelassen (§ 69a StG).</t>
  </si>
  <si>
    <r>
      <rPr>
        <b/>
        <sz val="10"/>
        <rFont val="Arial"/>
      </rPr>
      <t>Steuerbares Eigenkapital:</t>
    </r>
    <r>
      <rPr>
        <sz val="10"/>
        <color rgb="FF000000"/>
        <rFont val="Arial"/>
      </rPr>
      <t/>
    </r>
  </si>
  <si>
    <t>Das steuerbare Eigenkapital besteht bei Kapitalgesellschaften und Genossenschaften aus dem einbezahlten Grund- oder Stammkapital, dem Partizipationskapital, den offenen und den aus versteuertem Gewinn gebildeten Reserven. Steuerbar ist mindestens das einbezahlte Aktien-, Partizipations-, Grund- oder Stammkapital, dabei wird das steuerbare Eigenkapital um den Teil des Fremdkapitals erhöht, dem wirtschaftlich die Bedeutung von Eigenkapital zukommt (§ 83 StG). Bei gemischten Beteiligungsgesellschaften und bei Darlehen an Konzerngesellschaften können Abzüge geltend gemacht werden (§ 84 StG).</t>
  </si>
  <si>
    <r>
      <rPr>
        <b/>
        <sz val="10"/>
        <rFont val="Arial"/>
      </rPr>
      <t>Einfache oder '100%-ige' Kantonssteuer</t>
    </r>
    <r>
      <rPr>
        <sz val="10"/>
        <color rgb="FF000000"/>
        <rFont val="Arial"/>
      </rPr>
      <t/>
    </r>
  </si>
  <si>
    <t>Kapitalgesellschaften und Genossenschaften entrichten eine Gewinn- und eine Kapitalsteuer. Gegenstand der Gewinnsteuer ist der Reingewinn, Gegenstand der Kapitalsteuer ist das Eigenkapital.</t>
  </si>
  <si>
    <t>– Für die Gewinnsteuer enthält das Steuergesetz einen Zweistufentarif (§ 75 StG). Kapitalgesellschaften und</t>
  </si>
  <si>
    <t>Genossenschaften entrichten als einfache Steuer vom Reingewinn:</t>
  </si>
  <si>
    <t>a) 5,5% auf den ersten Fr. 250'000 des steuerbaren Reingewinns und</t>
  </si>
  <si>
    <t>– Die Kapitalsteuer beträgt (ab 2020) 0,75‰ des steuerbaren Eigenkapitals (§ 86 StG).</t>
  </si>
  <si>
    <t>– Die Gewinnsteuer wird an die Kapitalsteuer angerechnet.</t>
  </si>
  <si>
    <t>– Für Kapitalgesellschaften und Genossenschaften besteht eine Mindeststeuer, die zu entrichten ist, wenn die</t>
  </si>
  <si>
    <t>einfache Gewinn- und Kapitalsteuer unter den Minimalansätzen gemäss § 88 StG liegen. Diese beträgt als</t>
  </si>
  <si>
    <t>einfache (100%) Kantonssteuer Fr. 500.- für Kapitalgesellschaften und Fr. 100.- für Genossenschaften.</t>
  </si>
  <si>
    <t>Die Gewinnsteuer der Vereine, Stiftungen und übrigen juristischen Personen beträgt 6% des steuerbaren Reingewinns. Dieser Gewinn wird aber nur besteuert, soweit er Fr. 20'000.- übersteigt (§ 81 StG). Das Eigenkapital der Vereine und Stiftungen wird besteuert, soweit es Fr. 50'000.- übersteigt (§ 86 StG).</t>
  </si>
  <si>
    <r>
      <rPr>
        <b/>
        <sz val="10"/>
        <rFont val="Arial"/>
      </rPr>
      <t>Steuermass</t>
    </r>
    <r>
      <rPr>
        <sz val="10"/>
        <color rgb="FF000000"/>
        <rFont val="Arial"/>
      </rPr>
      <t/>
    </r>
  </si>
  <si>
    <r>
      <rPr>
        <b/>
        <sz val="10"/>
        <rFont val="Arial"/>
      </rPr>
      <t>Hinweise</t>
    </r>
    <r>
      <rPr>
        <sz val="10"/>
        <color rgb="FF000000"/>
        <rFont val="Arial"/>
      </rPr>
      <t/>
    </r>
  </si>
  <si>
    <t>– Bei den Steuern handelt es sich um die einfache Kantonssteuer (100%), wenn nichts anderes angegeben ist.</t>
  </si>
  <si>
    <t>– Bei Steuerpflicht in mehreren Kantonen ist lediglich der aargauische Anteil am Eigenkapital und am Reingewinn</t>
  </si>
  <si>
    <t>berücksichtigt. Andernfalls würde sich, wenn man z.B. an die Grossbanken denkt, ein unrealistisches Bild ergeben.</t>
  </si>
  <si>
    <t>– Die Angaben zu den Wirtschaftszweigen beruhen ab dem Jahr 2016 auf der Allgemeinen Systematik der</t>
  </si>
  <si>
    <t>Wirtschaftszweige (NOGA 2008).</t>
  </si>
  <si>
    <r>
      <rPr>
        <b/>
        <sz val="10"/>
        <rFont val="Arial"/>
      </rPr>
      <t>Quellenangabe</t>
    </r>
    <r>
      <rPr>
        <sz val="10"/>
        <color rgb="FF000000"/>
        <rFont val="Arial"/>
      </rPr>
      <t/>
    </r>
  </si>
  <si>
    <t>Die Daten zum vorliegenden eDossier stammen vom Kantonalen Steueramt.</t>
  </si>
  <si>
    <r>
      <rPr>
        <b/>
        <sz val="10"/>
        <rFont val="Arial"/>
      </rPr>
      <t>Zeichenerklärungen für fehlende Angaben</t>
    </r>
    <r>
      <rPr>
        <sz val="10"/>
        <color rgb="FF000000"/>
        <rFont val="Arial"/>
      </rPr>
      <t/>
    </r>
  </si>
  <si>
    <t>'X': entfällt aus Datenschutzgründen</t>
  </si>
  <si>
    <t>0</t>
  </si>
  <si>
    <t>20 – 49</t>
  </si>
  <si>
    <t>50 – 99</t>
  </si>
  <si>
    <t>Senkung der Gewinnsteuer auf 7,5 Prozent für den Teil des Reingewinns, der 250'000 Franken übersteigt.</t>
  </si>
  <si>
    <t>2022: Gewinsteuer (§ 75 Abs. 1)</t>
  </si>
  <si>
    <t xml:space="preserve">       Liquidationsgewinne und</t>
  </si>
  <si>
    <t>Erläuterungen zur Tabelle 13</t>
  </si>
  <si>
    <t>Aargauische Agglomerationsgemeinden von:</t>
  </si>
  <si>
    <t>Biberstein, Buchs (AG), Erlinsbach (AG), Gränichen, Küttigen, Muhen, Oberentfelden, Suhr, Unterentfelden</t>
  </si>
  <si>
    <t>Baden-Brugg</t>
  </si>
  <si>
    <t>Ennetbaden, Fislisbach, Gebenstrof, Hausen (AG), Neuenhof, Oberrohrdorf, Obersiggenthal, Remigen, Riniken, Turgi, Untersiggenthal, 
Wettingen, Windisch</t>
  </si>
  <si>
    <t>Holderbank (AG), Möriken-Wildegg, Niederlenz, Staufen</t>
  </si>
  <si>
    <t>Olten-Zofingen</t>
  </si>
  <si>
    <t>Aarburg, Brittnau, Oftringen, Strengelbach, Vordemwald</t>
  </si>
  <si>
    <t>Hellikon, Kaiseraugst, Magden, Möhlin, Mumpf, Obermumpf, Olsberg, Rheinfelden, Wegenstetten, Zeiningen, Zuzgen</t>
  </si>
  <si>
    <t>Gebiete der Regionalplanungsverbände, per 1.1.2022</t>
  </si>
  <si>
    <t>Erläuterungen zur Tabelle 14</t>
  </si>
  <si>
    <t>Die Regionalen Planungsverbände umfassen die Gebiete der folgenden politischen Gemeinden:</t>
  </si>
  <si>
    <t>Baden, Bergdietikon, Birmenstorf (AG), Ehrendingen, Ennetbaden, Fislisbach, Freienwil, Gebenstorf, Killwangen, Mägenwil, Mellingen, Neuenhof, Niederrohrdorf, Oberrohrdorf, Obersiggenthal, Remetschwil, Spreitenbach, Stetten (AG), Turgi, Untersiggenthal, Wettingen, Wohlenschwil, Würenlingen, Würenlos</t>
  </si>
  <si>
    <t>Aarau, Biberstein, Buchs (AG), Densbüren, Erlinsbach (AG), Gränichen, Kölliken, Küttigen, Muhen, Oberentfelden, Suhr, Unterentfelden</t>
  </si>
  <si>
    <t>Mutschellen-Reusstal-
Kelleramt</t>
  </si>
  <si>
    <t>Arni (AG), Bellikon, Berikon, Bremgarten (AG), Eggenwil, Fischbach-Göslikon, Islisberg, Jonen, Künten, Niederwil (AG), Oberlunkhofen, Oberwil-Lieli, Rudolfstetten-Friedlisberg, Tägerig, Unterlunkhofen, Widen, Zufikon</t>
  </si>
  <si>
    <t>Aarburg, Bottenwil, Brittnau, Murgenthal, Oftringen, Rothrist, Safenwil, Strengelbach, Uerkheim, Vordemwald, Zofingen</t>
  </si>
  <si>
    <t>Lebensraum
Lenzburg-Seetal</t>
  </si>
  <si>
    <t>Büttikon, Dintikon, Dottikon, Hägglingen, Hendschiken, Othmarsingen, Sarmenstorf, Uezwil, Villmergen, Waltenschwil, Wohlen (AG)</t>
  </si>
  <si>
    <t>Hirschthal, Holziken, Kirchleerau, Moosleerau, Reitnau, Schlossrued, Schmiedrued, Schöftland, Staffelbach, Wiliberg</t>
  </si>
  <si>
    <t>Auenstein, Birr, Birrhard, Bözberg, Brugg, Brunegg, Habsburg, Hausen (AG), Lupfig, Mönthal, Mülligen, Remigen, Riniken, Rüfenach, Schinznach, Thalheim (AG), Veltheim (AG), Villigen, Villnachern, Windisch</t>
  </si>
  <si>
    <t>Arni (AG), Bellikon, Bergdietikon, Berikon, Besenbüren, Bremgarten (AG), Eggenwil, Fischbach-Göslikon, Fisibach, Islisberg, Jonen, Killwangen, Künten, Oberlunkhofen, Oberwil-Lieli, Rottenschwil, Rudolfstetten-Friedrichsberg, Schneisingen, Siglistorf, Spreitenbach, Unterlunkhofen, Widen, Würenlos, Zufikon</t>
  </si>
  <si>
    <t>Böztal, Eiken, Frick, Gansingen, Gipf-Oberfrick, Hellikon, Herznach, Kaiseraugst, Kaisten, Laufenburg, Magden, Mettauertal, Möhlin, Mumpf, Münchwilen (AG), Oberhof, Obermumpf, Oeschgen, Olsberg, Rheinfelden, Schupfart, Schwaderloch, Sisseln, Stein (AG), Ueken, Wallbach, Wegenstetten, Wittnau, Wölflinswil, Zeihen, Zeiningen, Zuzgen</t>
  </si>
  <si>
    <t>Beinwil am See, Birrwil, Burg (AG), Gontenschwil, Leimbach (AG), Menziken, Oberkulm, Reinach (AG), Teufenthal (AG), Unterkulm, Zetzwil</t>
  </si>
  <si>
    <t>Ammerswil, Bettwil, Boniswil, Dürrenäsch, Egliswil, Fahrwangen, Hallwil, Holderbank (AG), Hunzenschwil, Lenzburg, Leutwil, Meisterschwanden, Möriken-Wildegg, Niederlenz, Rupperswil, Schafisheim, Seengen, Seon, Staufen</t>
  </si>
  <si>
    <t>Abtwil, Aristau, Auw, Beinwil (Freiamt), Besenbüren, Boswil, Bünzen, Buttwil, Dietwil, Geltwil, Kallern, Merenschwand, Mühlau, Muri (AG), 
Oberrüti, Rottenschwil, Sins</t>
  </si>
  <si>
    <t>Böttstein, Döttingen, Endingen, Fisibach, Full-Reuenthal, Klingnau, Koblenz, Leibstadt, Lengnau (AG), Leuggern, Mandach, Mellikon, Schneisingen, Siglistorf, Tegerfelden, Zurzach</t>
  </si>
  <si>
    <t>0,1 –  0,9</t>
  </si>
  <si>
    <t>10 – 11,9</t>
  </si>
  <si>
    <t>12 – 13,9</t>
  </si>
  <si>
    <t>14 – 15,9</t>
  </si>
  <si>
    <t>16 – 17,9</t>
  </si>
  <si>
    <t>18 – 19,9</t>
  </si>
  <si>
    <t>20 – 21,9</t>
  </si>
  <si>
    <t>22 – 24,9</t>
  </si>
  <si>
    <t>25 – 29,9</t>
  </si>
  <si>
    <t>30 – 39,9</t>
  </si>
  <si>
    <t>40 – 49,9</t>
  </si>
  <si>
    <t>50 – 59,9</t>
  </si>
  <si>
    <t>60 – 69,9</t>
  </si>
  <si>
    <t>70 – 79,9</t>
  </si>
  <si>
    <t>80 – 89,9</t>
  </si>
  <si>
    <t>X</t>
  </si>
  <si>
    <t>Die juristischen Personen entrichten einen Zuschlag von 56% auf der einfachen Kantonssteuer an die Einwohnergemeinden, 
in denen für sie die Steuerpflicht besteht.</t>
  </si>
  <si>
    <t>1. Mit der 2020 in Kraft getretenen Steuerreform wurden die Statusgesellschaften aufgehoben.   
    Die Ergebnisse für die bis zum Steuerjahr 2019 separat ausgewiesenen Statusgesellschaften  
    sind für alle Steuerjahre unter 'Kapitalgesellschaften und Genossenschaften' 
    zusammengefasst.</t>
  </si>
  <si>
    <t>1. Die einzelnen juristischen Personen werden in allen Bezirken gezählt, in denen sie steuerpflichtig sind. Im Total sind die Mehrfachzählungen nicht enthalten. Der 
    prozentuale Anteil der Pflichtigen bezieht sich auf das Total ohne Mehrfachzählungen.</t>
  </si>
  <si>
    <t>Quelle: Bundesamt für Statistik, Amtliches Gemeindeverzeichnis der Schweiz, Agglomerationen 2012</t>
  </si>
  <si>
    <t xml:space="preserve">Hinweis: Gemeinden können Doppelmitgliedschaften haben. Aufgeführt und gezählt werden in der vorliegenden Statistik nur die Erstmitgliedschaften. </t>
  </si>
  <si>
    <t>b) 7,5% auf dem übrigen Reingewinn.</t>
  </si>
  <si>
    <t>a) einen Kantonssteuerzuschlag von -1% und</t>
  </si>
  <si>
    <t>b) einen Zuschlag von 56% an die Einwohnergemeinden, in denen die juristische Person steuerpflichtig ist.</t>
  </si>
  <si>
    <t>1  –  1,9</t>
  </si>
  <si>
    <t>2  –  2,9</t>
  </si>
  <si>
    <t>3  –  3,9</t>
  </si>
  <si>
    <t>4  –  4,9</t>
  </si>
  <si>
    <t>5  –  5,9</t>
  </si>
  <si>
    <t>6  –  6,9</t>
  </si>
  <si>
    <t>7  –  7,9</t>
  </si>
  <si>
    <t>8  –  8,9</t>
  </si>
  <si>
    <t>9  –  9,9</t>
  </si>
  <si>
    <t>Gemeindekarte: Einfache Kantonssteuer der juristischen Personen (ohne Vereine und Stiftungen) nach Gemeinde, in Franken pro Einwohner/-in, 2022</t>
  </si>
  <si>
    <r>
      <t>Kapitalgesellschaften und Genossenschaften</t>
    </r>
    <r>
      <rPr>
        <vertAlign val="superscript"/>
        <sz val="10"/>
        <rFont val="Arial"/>
      </rPr>
      <t>1</t>
    </r>
  </si>
  <si>
    <t>1. Die einzelnen juristischen Personen werden in allen aargauischen Gemeinden gezählt, in denen sie steuerpflichtig sind. Im Total (Bezirke und Kanton) sind die Mehrfachzählungen 
    nicht enthalten.</t>
  </si>
  <si>
    <t>Im Jahr 2022 beträgt die tatsächliche Belastung insgesamt 168% der einfachen Kantonssteuer (vgl. T 16).</t>
  </si>
  <si>
    <t>Die tatsächlichen Steuerbelastungen (Steuermass) ergeben sich erst, wenn die verschiedenen Zuschläge zur einfachen Kantonssteuer berücksichtigt werden. Gemäss § 90 StG entrichten juristische Personen nebst den in anderen Gesetzen (Spitalgesetz vom 25. Februar 2003 und Finanzausgleichsgesetz vom 29. Juni 1983) festgelegten Zuschlägen, folgende Zuschläge für das Steuerjahr 2022 auf der einfachen Kantonssteuer vom steuerbaren Reingewinn und Eigenkapital: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</si>
</sst>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 #,##0_ ;_ * \-#,##0_ ;_ * &quot;-&quot;??_ ;_ @_ "/>
    <numFmt numFmtId="165" formatCode="0.000"/>
  </numFmts>
  <fonts count="21" x14ac:knownFonts="1">
    <font>
      <sz val="10"/>
      <color rgb="FF000000"/>
      <name val="Arial"/>
    </font>
    <font>
      <sz val="11"/>
      <color theme="1"/>
      <name val="Arial"/>
      <family val="2"/>
    </font>
    <font>
      <b/>
      <sz val="16"/>
      <color rgb="FFFFFFFF"/>
      <name val="Arial"/>
    </font>
    <font>
      <b/>
      <sz val="12"/>
      <color rgb="FF000000"/>
      <name val="Arial"/>
    </font>
    <font>
      <b/>
      <sz val="14"/>
      <color rgb="FF000000"/>
      <name val="Arial"/>
    </font>
    <font>
      <i/>
      <sz val="10"/>
      <color rgb="FF000000"/>
      <name val="Arial"/>
    </font>
    <font>
      <sz val="10"/>
      <color rgb="FFFFFFFF"/>
      <name val="Arial"/>
    </font>
    <font>
      <u/>
      <sz val="10"/>
      <color rgb="FF000000"/>
      <name val="Arial"/>
    </font>
    <font>
      <b/>
      <sz val="10"/>
      <color rgb="FF000000"/>
      <name val="Arial"/>
    </font>
    <font>
      <vertAlign val="superscript"/>
      <sz val="10"/>
      <name val="Arial"/>
    </font>
    <font>
      <b/>
      <sz val="10"/>
      <name val="Arial"/>
    </font>
    <font>
      <sz val="10"/>
      <color rgb="FF000000"/>
      <name val="Arial"/>
    </font>
    <font>
      <sz val="10"/>
      <color theme="1"/>
      <name val="Arial"/>
      <family val="2"/>
    </font>
    <font>
      <u/>
      <sz val="10"/>
      <color rgb="FF000000"/>
      <name val="Arial"/>
      <family val="2"/>
    </font>
    <font>
      <i/>
      <sz val="10"/>
      <color rgb="FF000000"/>
      <name val="Arial"/>
      <family val="2"/>
    </font>
    <font>
      <sz val="10"/>
      <color rgb="FF000000"/>
      <name val="Arial"/>
      <family val="2"/>
    </font>
    <font>
      <sz val="11"/>
      <name val="Arial"/>
      <family val="2"/>
    </font>
    <font>
      <sz val="10"/>
      <name val="Arial"/>
      <family val="2"/>
    </font>
    <font>
      <sz val="9"/>
      <color theme="1"/>
      <name val="Arial"/>
      <family val="2"/>
    </font>
    <font>
      <b/>
      <sz val="14"/>
      <color rgb="FF000000"/>
      <name val="Arial"/>
      <family val="2"/>
    </font>
    <font>
      <b/>
      <sz val="10"/>
      <color rgb="FF000000"/>
      <name val="Arial"/>
      <family val="2"/>
    </font>
  </fonts>
  <fills count="13">
    <fill>
      <patternFill patternType="none"/>
    </fill>
    <fill>
      <patternFill patternType="gray125"/>
    </fill>
    <fill>
      <patternFill patternType="solid">
        <fgColor rgb="FF007AB8"/>
      </patternFill>
    </fill>
    <fill>
      <patternFill patternType="solid">
        <fgColor rgb="FF96D4FF"/>
      </patternFill>
    </fill>
    <fill>
      <patternFill patternType="solid">
        <fgColor rgb="FFFFA81F"/>
      </patternFill>
    </fill>
    <fill>
      <patternFill patternType="solid">
        <fgColor rgb="FFFFE562"/>
      </patternFill>
    </fill>
    <fill>
      <patternFill patternType="solid">
        <fgColor rgb="FFA05388"/>
      </patternFill>
    </fill>
    <fill>
      <patternFill patternType="solid">
        <fgColor rgb="FFFA8128"/>
      </patternFill>
    </fill>
    <fill>
      <patternFill patternType="solid">
        <fgColor rgb="FFFF82A9"/>
      </patternFill>
    </fill>
    <fill>
      <patternFill patternType="solid">
        <fgColor rgb="FF4C8562"/>
      </patternFill>
    </fill>
    <fill>
      <patternFill patternType="solid">
        <fgColor rgb="FFD9D9D9"/>
      </patternFill>
    </fill>
    <fill>
      <patternFill patternType="solid">
        <fgColor theme="0" tint="-0.14999847407452621"/>
        <bgColor indexed="64"/>
      </patternFill>
    </fill>
    <fill>
      <patternFill patternType="solid">
        <fgColor rgb="FFB7B7B7"/>
        <bgColor indexed="64"/>
      </patternFill>
    </fill>
  </fills>
  <borders count="12">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2">
    <xf numFmtId="0" fontId="0" fillId="0" borderId="0"/>
    <xf numFmtId="43" fontId="11" fillId="0" borderId="0" applyFont="0" applyFill="0" applyBorder="0" applyAlignment="0" applyProtection="0"/>
  </cellStyleXfs>
  <cellXfs count="73">
    <xf numFmtId="0" fontId="0" fillId="0" borderId="0" xfId="0"/>
    <xf numFmtId="0" fontId="2" fillId="2" borderId="0" xfId="0" applyFont="1" applyFill="1" applyAlignment="1">
      <alignment horizontal="left" wrapText="1"/>
    </xf>
    <xf numFmtId="0" fontId="3" fillId="0" borderId="0" xfId="0" applyFont="1"/>
    <xf numFmtId="0" fontId="4" fillId="0" borderId="0" xfId="0" applyFont="1"/>
    <xf numFmtId="0" fontId="5" fillId="0" borderId="0" xfId="0" applyFont="1"/>
    <xf numFmtId="0" fontId="6" fillId="2" borderId="1" xfId="0" applyFont="1" applyFill="1" applyBorder="1"/>
    <xf numFmtId="0" fontId="7" fillId="0" borderId="0" xfId="0" applyFont="1"/>
    <xf numFmtId="0" fontId="0" fillId="3" borderId="1" xfId="0" applyFill="1" applyBorder="1"/>
    <xf numFmtId="0" fontId="0" fillId="4" borderId="1" xfId="0" applyFill="1" applyBorder="1"/>
    <xf numFmtId="0" fontId="0" fillId="5" borderId="1" xfId="0" applyFill="1" applyBorder="1"/>
    <xf numFmtId="0" fontId="6" fillId="6" borderId="1" xfId="0" applyFont="1" applyFill="1" applyBorder="1"/>
    <xf numFmtId="0" fontId="0" fillId="7" borderId="1" xfId="0" applyFill="1" applyBorder="1"/>
    <xf numFmtId="0" fontId="0" fillId="8" borderId="1" xfId="0" applyFill="1" applyBorder="1"/>
    <xf numFmtId="0" fontId="6" fillId="9" borderId="1" xfId="0" applyFont="1" applyFill="1" applyBorder="1"/>
    <xf numFmtId="0" fontId="8" fillId="0" borderId="2" xfId="0" applyFont="1" applyBorder="1" applyAlignment="1">
      <alignment horizontal="left" vertical="top" wrapText="1"/>
    </xf>
    <xf numFmtId="0" fontId="8"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0" xfId="0" applyNumberFormat="1" applyAlignment="1">
      <alignment horizontal="right" vertical="center"/>
    </xf>
    <xf numFmtId="0" fontId="8" fillId="0" borderId="3" xfId="0" applyFont="1" applyBorder="1" applyAlignment="1">
      <alignment horizontal="left" vertical="center"/>
    </xf>
    <xf numFmtId="3" fontId="8" fillId="0" borderId="3" xfId="0" applyNumberFormat="1" applyFont="1" applyBorder="1" applyAlignment="1">
      <alignment horizontal="right" vertical="center"/>
    </xf>
    <xf numFmtId="4" fontId="8" fillId="0" borderId="3" xfId="0" applyNumberFormat="1" applyFont="1" applyBorder="1" applyAlignment="1">
      <alignment horizontal="right" vertical="center"/>
    </xf>
    <xf numFmtId="4" fontId="0" fillId="0" borderId="3" xfId="0" applyNumberFormat="1" applyBorder="1" applyAlignment="1">
      <alignment horizontal="right" vertical="center"/>
    </xf>
    <xf numFmtId="0" fontId="8" fillId="0" borderId="0" xfId="0" applyFont="1" applyAlignment="1">
      <alignment horizontal="left" vertical="center"/>
    </xf>
    <xf numFmtId="3" fontId="8" fillId="0" borderId="0" xfId="0" applyNumberFormat="1" applyFont="1" applyAlignment="1">
      <alignment horizontal="right" vertical="center"/>
    </xf>
    <xf numFmtId="4" fontId="8" fillId="0" borderId="0" xfId="0" applyNumberFormat="1" applyFont="1" applyAlignment="1">
      <alignment horizontal="right" vertical="center"/>
    </xf>
    <xf numFmtId="0" fontId="0" fillId="0" borderId="0" xfId="0" applyAlignment="1">
      <alignment horizontal="left" vertical="top" wrapText="1"/>
    </xf>
    <xf numFmtId="0" fontId="0" fillId="0" borderId="0" xfId="0" applyAlignment="1">
      <alignment horizontal="left" vertical="top" wrapText="1" indent="1"/>
    </xf>
    <xf numFmtId="0" fontId="0" fillId="0" borderId="0" xfId="0" applyAlignment="1">
      <alignment horizontal="left" vertical="top" wrapText="1" indent="2"/>
    </xf>
    <xf numFmtId="0" fontId="5" fillId="0" borderId="0" xfId="0" applyFont="1" applyAlignment="1">
      <alignment wrapText="1"/>
    </xf>
    <xf numFmtId="0" fontId="13" fillId="0" borderId="1" xfId="0" applyFont="1" applyBorder="1"/>
    <xf numFmtId="0" fontId="8" fillId="0" borderId="4" xfId="0" applyFont="1" applyBorder="1" applyAlignment="1">
      <alignment horizontal="left" vertical="center"/>
    </xf>
    <xf numFmtId="0" fontId="0" fillId="11" borderId="0" xfId="0" applyFill="1" applyAlignment="1">
      <alignment horizontal="left" vertical="top" wrapText="1"/>
    </xf>
    <xf numFmtId="46" fontId="14" fillId="0" borderId="0" xfId="0" applyNumberFormat="1" applyFont="1" applyAlignment="1">
      <alignment horizontal="left" vertical="top" wrapText="1"/>
    </xf>
    <xf numFmtId="0" fontId="14" fillId="0" borderId="0" xfId="0" applyFont="1" applyAlignment="1">
      <alignment horizontal="left" vertical="top" wrapText="1"/>
    </xf>
    <xf numFmtId="0" fontId="15" fillId="0" borderId="0" xfId="0" applyFont="1" applyAlignment="1">
      <alignment wrapText="1"/>
    </xf>
    <xf numFmtId="0" fontId="16" fillId="0" borderId="0" xfId="0" applyFont="1" applyAlignment="1">
      <alignment horizontal="left" vertical="top"/>
    </xf>
    <xf numFmtId="0" fontId="17" fillId="0" borderId="8" xfId="0" applyFont="1" applyBorder="1" applyAlignment="1">
      <alignment vertical="center" wrapText="1"/>
    </xf>
    <xf numFmtId="0" fontId="17" fillId="0" borderId="8" xfId="0" applyFont="1" applyBorder="1" applyAlignment="1">
      <alignment vertical="center"/>
    </xf>
    <xf numFmtId="164" fontId="12" fillId="0" borderId="0" xfId="1" applyNumberFormat="1" applyFont="1" applyFill="1" applyBorder="1" applyAlignment="1">
      <alignment vertical="center"/>
    </xf>
    <xf numFmtId="0" fontId="18" fillId="0" borderId="0" xfId="0" applyFont="1"/>
    <xf numFmtId="0" fontId="19" fillId="0" borderId="0" xfId="0" applyFont="1"/>
    <xf numFmtId="3" fontId="0" fillId="0" borderId="0" xfId="0" applyNumberFormat="1"/>
    <xf numFmtId="3" fontId="8" fillId="0" borderId="4" xfId="0" applyNumberFormat="1" applyFont="1" applyBorder="1" applyAlignment="1">
      <alignment horizontal="right" vertical="center"/>
    </xf>
    <xf numFmtId="4" fontId="8" fillId="0" borderId="4" xfId="0" applyNumberFormat="1" applyFont="1" applyBorder="1" applyAlignment="1">
      <alignment horizontal="right" vertical="center"/>
    </xf>
    <xf numFmtId="3" fontId="20" fillId="0" borderId="0" xfId="0" applyNumberFormat="1" applyFont="1" applyAlignment="1">
      <alignment horizontal="right" vertical="center"/>
    </xf>
    <xf numFmtId="165" fontId="0" fillId="0" borderId="0" xfId="0" applyNumberFormat="1"/>
    <xf numFmtId="0" fontId="2" fillId="2" borderId="0" xfId="0" applyFont="1" applyFill="1" applyAlignment="1">
      <alignment horizontal="left" wrapText="1"/>
    </xf>
    <xf numFmtId="0" fontId="0" fillId="10" borderId="0" xfId="0" applyFill="1" applyAlignment="1">
      <alignment horizontal="center" wrapText="1"/>
    </xf>
    <xf numFmtId="3" fontId="0" fillId="0" borderId="0" xfId="0" applyNumberFormat="1" applyAlignment="1">
      <alignment horizontal="right" vertical="center"/>
    </xf>
    <xf numFmtId="0" fontId="15" fillId="0" borderId="0" xfId="0" applyFont="1" applyAlignment="1">
      <alignment horizontal="left" vertical="center" wrapText="1"/>
    </xf>
    <xf numFmtId="0" fontId="0" fillId="0" borderId="0" xfId="0"/>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0" borderId="11" xfId="0" applyFont="1" applyBorder="1" applyAlignment="1">
      <alignment horizontal="center" vertical="top" wrapText="1"/>
    </xf>
    <xf numFmtId="0" fontId="0" fillId="0" borderId="0" xfId="0" applyAlignment="1">
      <alignment horizontal="left" vertical="center" wrapText="1"/>
    </xf>
    <xf numFmtId="0" fontId="8" fillId="0" borderId="2" xfId="0" applyFont="1" applyBorder="1" applyAlignment="1">
      <alignment horizontal="right" vertical="top" wrapText="1"/>
    </xf>
    <xf numFmtId="0" fontId="8" fillId="0" borderId="0" xfId="0" applyFont="1" applyAlignment="1">
      <alignment horizontal="left" vertical="center"/>
    </xf>
    <xf numFmtId="3" fontId="8" fillId="0" borderId="0" xfId="0" applyNumberFormat="1" applyFont="1" applyAlignment="1">
      <alignment horizontal="right" vertical="center"/>
    </xf>
    <xf numFmtId="0" fontId="0" fillId="0" borderId="0" xfId="0" applyAlignment="1">
      <alignment horizontal="left" vertical="top" wrapText="1"/>
    </xf>
    <xf numFmtId="0" fontId="17" fillId="0" borderId="8" xfId="0" applyFont="1" applyBorder="1" applyAlignment="1">
      <alignment horizontal="left" vertical="center" wrapText="1"/>
    </xf>
    <xf numFmtId="0" fontId="17" fillId="0" borderId="8" xfId="0" applyFont="1" applyBorder="1" applyAlignment="1">
      <alignment horizontal="left" vertical="center"/>
    </xf>
    <xf numFmtId="164" fontId="1" fillId="12" borderId="5" xfId="1" applyNumberFormat="1" applyFont="1" applyFill="1" applyBorder="1" applyAlignment="1">
      <alignment horizontal="left" vertical="center"/>
    </xf>
    <xf numFmtId="164" fontId="1" fillId="12" borderId="6" xfId="1" applyNumberFormat="1" applyFont="1" applyFill="1" applyBorder="1" applyAlignment="1">
      <alignment horizontal="left" vertical="center"/>
    </xf>
    <xf numFmtId="164" fontId="1" fillId="12" borderId="7" xfId="1" applyNumberFormat="1" applyFont="1" applyFill="1" applyBorder="1" applyAlignment="1">
      <alignment horizontal="left" vertical="center"/>
    </xf>
    <xf numFmtId="0" fontId="17" fillId="0" borderId="5" xfId="0" applyFont="1" applyBorder="1" applyAlignment="1">
      <alignment horizontal="left" vertical="center" wrapText="1"/>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5" fillId="0" borderId="0" xfId="0" applyFont="1" applyAlignment="1">
      <alignment horizontal="left" vertical="top" wrapText="1"/>
    </xf>
  </cellXfs>
  <cellStyles count="2">
    <cellStyle name="Komma" xfId="1" builtinId="3"/>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144780</xdr:colOff>
      <xdr:row>12</xdr:row>
      <xdr:rowOff>7620</xdr:rowOff>
    </xdr:from>
    <xdr:ext cx="6840000" cy="4428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4780" y="2072640"/>
          <a:ext cx="6840000" cy="4428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45720</xdr:colOff>
      <xdr:row>19</xdr:row>
      <xdr:rowOff>22860</xdr:rowOff>
    </xdr:from>
    <xdr:to>
      <xdr:col>8</xdr:col>
      <xdr:colOff>592120</xdr:colOff>
      <xdr:row>45</xdr:row>
      <xdr:rowOff>92220</xdr:rowOff>
    </xdr:to>
    <xdr:pic>
      <xdr:nvPicPr>
        <xdr:cNvPr id="4" name="Grafik 3">
          <a:extLst>
            <a:ext uri="{FF2B5EF4-FFF2-40B4-BE49-F238E27FC236}">
              <a16:creationId xmlns:a16="http://schemas.microsoft.com/office/drawing/2014/main" id="{CD19826F-8CD5-7A7F-87C6-B06EEB643D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 y="366522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22</xdr:row>
      <xdr:rowOff>0</xdr:rowOff>
    </xdr:from>
    <xdr:ext cx="6840000" cy="442800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79</xdr:row>
      <xdr:rowOff>0</xdr:rowOff>
    </xdr:from>
    <xdr:ext cx="6840000" cy="442800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3</xdr:row>
      <xdr:rowOff>0</xdr:rowOff>
    </xdr:from>
    <xdr:ext cx="10206000" cy="1080000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175260" y="556260"/>
          <a:ext cx="10206000" cy="1080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33</xdr:row>
      <xdr:rowOff>0</xdr:rowOff>
    </xdr:from>
    <xdr:ext cx="6840000" cy="44280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157647</xdr:colOff>
      <xdr:row>27</xdr:row>
      <xdr:rowOff>22860</xdr:rowOff>
    </xdr:from>
    <xdr:to>
      <xdr:col>8</xdr:col>
      <xdr:colOff>185888</xdr:colOff>
      <xdr:row>53</xdr:row>
      <xdr:rowOff>92220</xdr:rowOff>
    </xdr:to>
    <xdr:pic>
      <xdr:nvPicPr>
        <xdr:cNvPr id="3" name="Grafik 2">
          <a:extLst>
            <a:ext uri="{FF2B5EF4-FFF2-40B4-BE49-F238E27FC236}">
              <a16:creationId xmlns:a16="http://schemas.microsoft.com/office/drawing/2014/main" id="{5DE722AE-C705-A2A9-6CC1-89C2E23547E6}"/>
            </a:ext>
          </a:extLst>
        </xdr:cNvPr>
        <xdr:cNvPicPr>
          <a:picLocks noChangeAspect="1"/>
        </xdr:cNvPicPr>
      </xdr:nvPicPr>
      <xdr:blipFill>
        <a:blip xmlns:r="http://schemas.openxmlformats.org/officeDocument/2006/relationships" r:embed="rId1"/>
        <a:stretch>
          <a:fillRect/>
        </a:stretch>
      </xdr:blipFill>
      <xdr:spPr>
        <a:xfrm>
          <a:off x="157647" y="4770120"/>
          <a:ext cx="6787181" cy="442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167640</xdr:colOff>
      <xdr:row>16</xdr:row>
      <xdr:rowOff>152400</xdr:rowOff>
    </xdr:from>
    <xdr:to>
      <xdr:col>9</xdr:col>
      <xdr:colOff>119680</xdr:colOff>
      <xdr:row>43</xdr:row>
      <xdr:rowOff>54120</xdr:rowOff>
    </xdr:to>
    <xdr:pic>
      <xdr:nvPicPr>
        <xdr:cNvPr id="3" name="Grafik 2">
          <a:extLst>
            <a:ext uri="{FF2B5EF4-FFF2-40B4-BE49-F238E27FC236}">
              <a16:creationId xmlns:a16="http://schemas.microsoft.com/office/drawing/2014/main" id="{08E63868-39B8-D452-1C0B-1C46C37DDD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308610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129540</xdr:colOff>
      <xdr:row>16</xdr:row>
      <xdr:rowOff>152400</xdr:rowOff>
    </xdr:from>
    <xdr:to>
      <xdr:col>9</xdr:col>
      <xdr:colOff>127300</xdr:colOff>
      <xdr:row>43</xdr:row>
      <xdr:rowOff>54120</xdr:rowOff>
    </xdr:to>
    <xdr:pic>
      <xdr:nvPicPr>
        <xdr:cNvPr id="4" name="Grafik 3">
          <a:extLst>
            <a:ext uri="{FF2B5EF4-FFF2-40B4-BE49-F238E27FC236}">
              <a16:creationId xmlns:a16="http://schemas.microsoft.com/office/drawing/2014/main" id="{7865F24D-47B1-8FB3-1BA8-2E3CBB83BE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308610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16</xdr:row>
      <xdr:rowOff>152400</xdr:rowOff>
    </xdr:from>
    <xdr:to>
      <xdr:col>9</xdr:col>
      <xdr:colOff>58720</xdr:colOff>
      <xdr:row>43</xdr:row>
      <xdr:rowOff>54120</xdr:rowOff>
    </xdr:to>
    <xdr:pic>
      <xdr:nvPicPr>
        <xdr:cNvPr id="3" name="Grafik 2">
          <a:extLst>
            <a:ext uri="{FF2B5EF4-FFF2-40B4-BE49-F238E27FC236}">
              <a16:creationId xmlns:a16="http://schemas.microsoft.com/office/drawing/2014/main" id="{27850FE5-2296-9EB1-C453-981A15CC1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308610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129540</xdr:colOff>
      <xdr:row>16</xdr:row>
      <xdr:rowOff>121920</xdr:rowOff>
    </xdr:from>
    <xdr:to>
      <xdr:col>9</xdr:col>
      <xdr:colOff>51100</xdr:colOff>
      <xdr:row>43</xdr:row>
      <xdr:rowOff>23640</xdr:rowOff>
    </xdr:to>
    <xdr:pic>
      <xdr:nvPicPr>
        <xdr:cNvPr id="3" name="Grafik 2">
          <a:extLst>
            <a:ext uri="{FF2B5EF4-FFF2-40B4-BE49-F238E27FC236}">
              <a16:creationId xmlns:a16="http://schemas.microsoft.com/office/drawing/2014/main" id="{BF27C8C9-B676-FD63-A7CD-B56EE85CC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305562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17</xdr:row>
      <xdr:rowOff>7620</xdr:rowOff>
    </xdr:from>
    <xdr:to>
      <xdr:col>8</xdr:col>
      <xdr:colOff>515920</xdr:colOff>
      <xdr:row>43</xdr:row>
      <xdr:rowOff>76980</xdr:rowOff>
    </xdr:to>
    <xdr:pic>
      <xdr:nvPicPr>
        <xdr:cNvPr id="3" name="Grafik 2">
          <a:extLst>
            <a:ext uri="{FF2B5EF4-FFF2-40B4-BE49-F238E27FC236}">
              <a16:creationId xmlns:a16="http://schemas.microsoft.com/office/drawing/2014/main" id="{1A9DCFBE-CBDC-6068-2A23-8A63389BA9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3192780"/>
          <a:ext cx="6787180" cy="442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42800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59"/>
  <sheetViews>
    <sheetView showGridLines="0" tabSelected="1" workbookViewId="0">
      <selection activeCell="D14" sqref="D14"/>
    </sheetView>
  </sheetViews>
  <sheetFormatPr baseColWidth="10" defaultRowHeight="13.2" x14ac:dyDescent="0.25"/>
  <cols>
    <col min="1" max="1" width="2.5546875" customWidth="1"/>
    <col min="2" max="2" width="14.109375" customWidth="1"/>
    <col min="3" max="3" width="3.5546875" customWidth="1"/>
    <col min="4" max="4" width="105.5546875" customWidth="1"/>
  </cols>
  <sheetData>
    <row r="4" spans="2:4" ht="14.4" customHeight="1" x14ac:dyDescent="0.4">
      <c r="B4" s="1"/>
      <c r="C4" s="1"/>
      <c r="D4" s="1"/>
    </row>
    <row r="5" spans="2:4" ht="14.4" customHeight="1" x14ac:dyDescent="0.4">
      <c r="B5" s="1"/>
      <c r="C5" s="1"/>
      <c r="D5" s="1"/>
    </row>
    <row r="6" spans="2:4" ht="21" customHeight="1" x14ac:dyDescent="0.4">
      <c r="B6" s="49" t="s">
        <v>0</v>
      </c>
      <c r="C6" s="49"/>
      <c r="D6" s="49"/>
    </row>
    <row r="7" spans="2:4" ht="6" customHeight="1" x14ac:dyDescent="0.25"/>
    <row r="8" spans="2:4" x14ac:dyDescent="0.25">
      <c r="B8" t="s">
        <v>1</v>
      </c>
    </row>
    <row r="9" spans="2:4" x14ac:dyDescent="0.25">
      <c r="B9" t="s">
        <v>2</v>
      </c>
    </row>
    <row r="10" spans="2:4" x14ac:dyDescent="0.25">
      <c r="B10" t="s">
        <v>3</v>
      </c>
    </row>
    <row r="15" spans="2:4" ht="15.6" x14ac:dyDescent="0.3">
      <c r="B15" s="2" t="s">
        <v>4</v>
      </c>
    </row>
    <row r="17" spans="2:4" x14ac:dyDescent="0.25">
      <c r="B17" s="4" t="s">
        <v>7</v>
      </c>
    </row>
    <row r="18" spans="2:4" x14ac:dyDescent="0.25">
      <c r="B18" s="5" t="str">
        <f>HYPERLINK("#'T1'!A1", "Tabelle 1:")</f>
        <v>Tabelle 1:</v>
      </c>
      <c r="C18" t="s">
        <v>8</v>
      </c>
      <c r="D18" s="6" t="str">
        <f>HYPERLINK("#'T1'!A1", "Steuerpflichtige, Steuerfaktoren und Steuern nach Besteuerungsart, 2001 – 2022")</f>
        <v>Steuerpflichtige, Steuerfaktoren und Steuern nach Besteuerungsart, 2001 – 2022</v>
      </c>
    </row>
    <row r="19" spans="2:4" x14ac:dyDescent="0.25">
      <c r="B19" s="5" t="str">
        <f>HYPERLINK("#'T2'!A1", "Tabelle 2:")</f>
        <v>Tabelle 2:</v>
      </c>
      <c r="C19" t="s">
        <v>8</v>
      </c>
      <c r="D19" s="6" t="str">
        <f>HYPERLINK("#'T2'!A1", "Steuerpflichtige, Steuerfaktoren und Steuern nach Rechtsform, 2022")</f>
        <v>Steuerpflichtige, Steuerfaktoren und Steuern nach Rechtsform, 2022</v>
      </c>
    </row>
    <row r="21" spans="2:4" x14ac:dyDescent="0.25">
      <c r="B21" s="4" t="s">
        <v>10</v>
      </c>
    </row>
    <row r="22" spans="2:4" x14ac:dyDescent="0.25">
      <c r="B22" s="7" t="str">
        <f>HYPERLINK("#'T3'!A1", "Tabelle 3:")</f>
        <v>Tabelle 3:</v>
      </c>
      <c r="C22" t="s">
        <v>8</v>
      </c>
      <c r="D22" s="6" t="str">
        <f>HYPERLINK("#'T3'!A1", "Steuerpflichtige, Steuerfaktoren und Steuern, 2001 – 2022")</f>
        <v>Steuerpflichtige, Steuerfaktoren und Steuern, 2001 – 2022</v>
      </c>
    </row>
    <row r="23" spans="2:4" x14ac:dyDescent="0.25">
      <c r="B23" s="7" t="str">
        <f>HYPERLINK("#'T4'!A1", "Tabelle 4:")</f>
        <v>Tabelle 4:</v>
      </c>
      <c r="C23" t="s">
        <v>8</v>
      </c>
      <c r="D23" s="6" t="str">
        <f>HYPERLINK("#'T4'!A1", "Steuerpflichtige, Steuerfaktoren und Steuern nach Renditestufe, 2022")</f>
        <v>Steuerpflichtige, Steuerfaktoren und Steuern nach Renditestufe, 2022</v>
      </c>
    </row>
    <row r="24" spans="2:4" x14ac:dyDescent="0.25">
      <c r="B24" s="7" t="str">
        <f>HYPERLINK("#'T5a'!A1", "Tabelle 5a:")</f>
        <v>Tabelle 5a:</v>
      </c>
      <c r="C24" t="s">
        <v>8</v>
      </c>
      <c r="D24" s="6" t="str">
        <f>HYPERLINK("#'T5a'!A1", "Steuerpflichtige, Steuerfaktoren und Steuern nach Wirtschaftszweig (NOGA 2008), 2022")</f>
        <v>Steuerpflichtige, Steuerfaktoren und Steuern nach Wirtschaftszweig (NOGA 2008), 2022</v>
      </c>
    </row>
    <row r="25" spans="2:4" x14ac:dyDescent="0.25">
      <c r="B25" s="7" t="str">
        <f>HYPERLINK("#'T5b'!A1", "Tabelle 5b:")</f>
        <v>Tabelle 5b:</v>
      </c>
      <c r="C25" t="s">
        <v>8</v>
      </c>
      <c r="D25" s="6" t="str">
        <f>HYPERLINK("#'T5b'!A1", "Steuerpflichtige, Reingewinn und Gewinnsteuer nach Steuersatz und Wirtschaftszweig (NOGA 2008), 2022")</f>
        <v>Steuerpflichtige, Reingewinn und Gewinnsteuer nach Steuersatz und Wirtschaftszweig (NOGA 2008), 2022</v>
      </c>
    </row>
    <row r="26" spans="2:4" x14ac:dyDescent="0.25">
      <c r="B26" s="7" t="str">
        <f>HYPERLINK("#'T6'!A1", "Tabelle 6:")</f>
        <v>Tabelle 6:</v>
      </c>
      <c r="C26" t="s">
        <v>8</v>
      </c>
      <c r="D26" s="6" t="str">
        <f>HYPERLINK("#'T6'!A1", "Steuerpflichtige, Steuerfaktoren und einfache Kantonssteuer nach Reingewinnklasse, 2022")</f>
        <v>Steuerpflichtige, Steuerfaktoren und einfache Kantonssteuer nach Reingewinnklasse, 2022</v>
      </c>
    </row>
    <row r="27" spans="2:4" x14ac:dyDescent="0.25">
      <c r="B27" s="7" t="str">
        <f>HYPERLINK("#'T7'!A1", "Tabelle 7:")</f>
        <v>Tabelle 7:</v>
      </c>
      <c r="C27" t="s">
        <v>8</v>
      </c>
      <c r="D27" s="6" t="str">
        <f>HYPERLINK("#'T7'!A1", "Steuerpflichtige und Steuern nach Reingewinnklasse, 2022")</f>
        <v>Steuerpflichtige und Steuern nach Reingewinnklasse, 2022</v>
      </c>
    </row>
    <row r="28" spans="2:4" x14ac:dyDescent="0.25">
      <c r="B28" s="7" t="str">
        <f>HYPERLINK("#'T8'!A1", "Tabelle 8:")</f>
        <v>Tabelle 8:</v>
      </c>
      <c r="C28" t="s">
        <v>8</v>
      </c>
      <c r="D28" s="6" t="str">
        <f>HYPERLINK("#'T8'!A1", "Steuerpflichtige, Steuerfaktoren und einfache Kantonssteuer nach Eigenkapitalklasse, 2022")</f>
        <v>Steuerpflichtige, Steuerfaktoren und einfache Kantonssteuer nach Eigenkapitalklasse, 2022</v>
      </c>
    </row>
    <row r="29" spans="2:4" x14ac:dyDescent="0.25">
      <c r="B29" s="7" t="str">
        <f>HYPERLINK("#'T9'!A1", "Tabelle 9:")</f>
        <v>Tabelle 9:</v>
      </c>
      <c r="C29" t="s">
        <v>8</v>
      </c>
      <c r="D29" s="6" t="str">
        <f>HYPERLINK("#'T9'!A1", "Steuerpflichtige und Steuern nach Eigenkapitalklasse, 2022")</f>
        <v>Steuerpflichtige und Steuern nach Eigenkapitalklasse, 2022</v>
      </c>
    </row>
    <row r="31" spans="2:4" x14ac:dyDescent="0.25">
      <c r="B31" s="4" t="s">
        <v>24</v>
      </c>
    </row>
    <row r="32" spans="2:4" x14ac:dyDescent="0.25">
      <c r="B32" s="8" t="str">
        <f>HYPERLINK("#'T10a'!A1", "Tabelle 10a:")</f>
        <v>Tabelle 10a:</v>
      </c>
      <c r="C32" t="s">
        <v>8</v>
      </c>
      <c r="D32" s="6" t="str">
        <f>HYPERLINK("#'T10a'!A1", "Steuerpflichtige nach Reingewinn- und Eigenkapitalklasse, 2022")</f>
        <v>Steuerpflichtige nach Reingewinn- und Eigenkapitalklasse, 2022</v>
      </c>
    </row>
    <row r="33" spans="2:4" x14ac:dyDescent="0.25">
      <c r="B33" s="8" t="str">
        <f>HYPERLINK("#'T10b'!A1", "Tabelle 10b:")</f>
        <v>Tabelle 10b:</v>
      </c>
      <c r="C33" t="s">
        <v>8</v>
      </c>
      <c r="D33" s="6" t="str">
        <f>HYPERLINK("#'T10b'!A1", "Reingewinn nach Reingewinn- und Eigenkapitalklasse, in 1'000 Franken, 2022")</f>
        <v>Reingewinn nach Reingewinn- und Eigenkapitalklasse, in 1'000 Franken, 2022</v>
      </c>
    </row>
    <row r="34" spans="2:4" x14ac:dyDescent="0.25">
      <c r="B34" s="8" t="str">
        <f>HYPERLINK("#'T10c'!A1", "Tabelle 10c:")</f>
        <v>Tabelle 10c:</v>
      </c>
      <c r="C34" t="s">
        <v>8</v>
      </c>
      <c r="D34" s="6" t="str">
        <f>HYPERLINK("#'T10c'!A1", "Eigenkapital nach Reingewinn- und Eigenkapitalklasse, in 1'000 Franken, 2022")</f>
        <v>Eigenkapital nach Reingewinn- und Eigenkapitalklasse, in 1'000 Franken, 2022</v>
      </c>
    </row>
    <row r="35" spans="2:4" x14ac:dyDescent="0.25">
      <c r="B35" s="8" t="str">
        <f>HYPERLINK("#'T10d'!A1", "Tabelle 10d:")</f>
        <v>Tabelle 10d:</v>
      </c>
      <c r="C35" t="s">
        <v>8</v>
      </c>
      <c r="D35" s="6" t="str">
        <f>HYPERLINK("#'T10d'!A1", "Gewinnsteuer nach Reingewinn- und Eigenkapitalklasse, in Franken, 2022")</f>
        <v>Gewinnsteuer nach Reingewinn- und Eigenkapitalklasse, in Franken, 2022</v>
      </c>
    </row>
    <row r="36" spans="2:4" x14ac:dyDescent="0.25">
      <c r="B36" s="8" t="str">
        <f>HYPERLINK("#'T10e'!A1", "Tabelle 10e:")</f>
        <v>Tabelle 10e:</v>
      </c>
      <c r="C36" t="s">
        <v>8</v>
      </c>
      <c r="D36" s="6" t="str">
        <f>HYPERLINK("#'T10e'!A1", "Kapitalsteuer nach Reingewinn- und Eigenkapitalklasse, in Franken, 2022")</f>
        <v>Kapitalsteuer nach Reingewinn- und Eigenkapitalklasse, in Franken, 2022</v>
      </c>
    </row>
    <row r="37" spans="2:4" x14ac:dyDescent="0.25">
      <c r="B37" s="8" t="str">
        <f>HYPERLINK("#'T10f'!A1", "Tabelle 10f:")</f>
        <v>Tabelle 10f:</v>
      </c>
      <c r="C37" t="s">
        <v>8</v>
      </c>
      <c r="D37" s="6" t="str">
        <f>HYPERLINK("#'T10f'!A1", "Einfache Kantonssteuer nach Reingewinn- und Eigenkapitalklasse, in Franken, 2022")</f>
        <v>Einfache Kantonssteuer nach Reingewinn- und Eigenkapitalklasse, in Franken, 2022</v>
      </c>
    </row>
    <row r="39" spans="2:4" x14ac:dyDescent="0.25">
      <c r="B39" s="4" t="s">
        <v>29</v>
      </c>
    </row>
    <row r="40" spans="2:4" x14ac:dyDescent="0.25">
      <c r="B40" s="9" t="str">
        <f>HYPERLINK("#'T11'!A1", "Tabelle 11:")</f>
        <v>Tabelle 11:</v>
      </c>
      <c r="C40" t="s">
        <v>8</v>
      </c>
      <c r="D40" s="6" t="str">
        <f>HYPERLINK("#'T11'!A1", "Steuerfaktoren und einfache Kantonssteuer nach Bezirk, in 1'000 Franken und Verteilung, in Prozent, 2022")</f>
        <v>Steuerfaktoren und einfache Kantonssteuer nach Bezirk, in 1'000 Franken und Verteilung, in Prozent, 2022</v>
      </c>
    </row>
    <row r="41" spans="2:4" x14ac:dyDescent="0.25">
      <c r="B41" s="9" t="str">
        <f>HYPERLINK("#'T12'!A1", "Tabelle 12:")</f>
        <v>Tabelle 12:</v>
      </c>
      <c r="C41" t="s">
        <v>8</v>
      </c>
      <c r="D41" s="6" t="str">
        <f>HYPERLINK("#'T12'!A1", "Steuerfaktoren und einfache Kantonssteuer nach Bezirk, absolut und pro Einwohner/-in, 2014 – 2022")</f>
        <v>Steuerfaktoren und einfache Kantonssteuer nach Bezirk, absolut und pro Einwohner/-in, 2014 – 2022</v>
      </c>
    </row>
    <row r="42" spans="2:4" x14ac:dyDescent="0.25">
      <c r="B42" s="9" t="str">
        <f>HYPERLINK("#'T13'!A1", "Tabelle 13:")</f>
        <v>Tabelle 13:</v>
      </c>
      <c r="C42" t="s">
        <v>8</v>
      </c>
      <c r="D42" s="6" t="str">
        <f>HYPERLINK("#'T13'!A1", "Steuerfaktoren und Steuern der Kernstädte, Agglomerationen und des übrigen Gebiets, 2022")</f>
        <v>Steuerfaktoren und Steuern der Kernstädte, Agglomerationen und des übrigen Gebiets, 2022</v>
      </c>
    </row>
    <row r="43" spans="2:4" x14ac:dyDescent="0.25">
      <c r="B43" s="9" t="str">
        <f>HYPERLINK("#'T14'!A1", "Tabelle 14:")</f>
        <v>Tabelle 14:</v>
      </c>
      <c r="C43" t="s">
        <v>8</v>
      </c>
      <c r="D43" s="6" t="str">
        <f>HYPERLINK("#'T14'!A1", "Steuerfaktoren und Steuern nach Bezirk und Regionalplanungsverband, 2022")</f>
        <v>Steuerfaktoren und Steuern nach Bezirk und Regionalplanungsverband, 2022</v>
      </c>
    </row>
    <row r="45" spans="2:4" x14ac:dyDescent="0.25">
      <c r="B45" s="4" t="s">
        <v>31</v>
      </c>
    </row>
    <row r="46" spans="2:4" x14ac:dyDescent="0.25">
      <c r="B46" s="10" t="str">
        <f>HYPERLINK("#'T15'!A1", "Tabelle 15:")</f>
        <v>Tabelle 15:</v>
      </c>
      <c r="C46" t="s">
        <v>8</v>
      </c>
      <c r="D46" s="6" t="str">
        <f>HYPERLINK("#'T15'!A1", "Vereine und Stiftungen, Steuerfaktoren und Steuern nach Steuerklasse, 2022")</f>
        <v>Vereine und Stiftungen, Steuerfaktoren und Steuern nach Steuerklasse, 2022</v>
      </c>
    </row>
    <row r="48" spans="2:4" x14ac:dyDescent="0.25">
      <c r="B48" s="4" t="s">
        <v>33</v>
      </c>
    </row>
    <row r="49" spans="2:4" x14ac:dyDescent="0.25">
      <c r="B49" s="11" t="str">
        <f>HYPERLINK("#'T16'!A1", "Tabelle 16:")</f>
        <v>Tabelle 16:</v>
      </c>
      <c r="C49" t="s">
        <v>8</v>
      </c>
      <c r="D49" s="6" t="str">
        <f>HYPERLINK("#'T16'!A1", "Steuerfuss der juristischen Personen, in Prozent, 2001 – 2022")</f>
        <v>Steuerfuss der juristischen Personen, in Prozent, 2001 – 2022</v>
      </c>
    </row>
    <row r="51" spans="2:4" x14ac:dyDescent="0.25">
      <c r="B51" s="4" t="s">
        <v>36</v>
      </c>
    </row>
    <row r="52" spans="2:4" x14ac:dyDescent="0.25">
      <c r="B52" s="12" t="str">
        <f>HYPERLINK("#'T17a'!A1", "Tabelle 17a:")</f>
        <v>Tabelle 17a:</v>
      </c>
      <c r="C52" t="s">
        <v>8</v>
      </c>
      <c r="D52" s="6" t="str">
        <f>HYPERLINK("#'T17a'!A1", "Juristische Personen (ohne Vereine und Stiftungen), Steuerfaktoren und einfache Kantonssteuer nach Gemeinde 2022")</f>
        <v>Juristische Personen (ohne Vereine und Stiftungen), Steuerfaktoren und einfache Kantonssteuer nach Gemeinde 2022</v>
      </c>
    </row>
    <row r="53" spans="2:4" x14ac:dyDescent="0.25">
      <c r="B53" s="12" t="str">
        <f>HYPERLINK("#'T17b'!A1", "Tabelle 17b:")</f>
        <v>Tabelle 17b:</v>
      </c>
      <c r="C53" t="s">
        <v>8</v>
      </c>
      <c r="D53" s="6" t="str">
        <f>HYPERLINK("#'T17b'!A1", "Gemeindesteuerertrag der juristischen Personen 2022")</f>
        <v>Gemeindesteuerertrag der juristischen Personen 2022</v>
      </c>
    </row>
    <row r="54" spans="2:4" x14ac:dyDescent="0.25">
      <c r="B54" s="12" t="str">
        <f>HYPERLINK("#'Gemeindekarte'!A1", "Gemeindekarte:")</f>
        <v>Gemeindekarte:</v>
      </c>
      <c r="C54" t="s">
        <v>8</v>
      </c>
      <c r="D54" s="6" t="str">
        <f>HYPERLINK("#'Gemeindekarte'!A1", "Einfache Kantonssteuer der Juristische Personen (ohne Vereine und Stiftungen) nach Gemeinde, in Franken pro Einwohner/-in, 2022")</f>
        <v>Einfache Kantonssteuer der Juristische Personen (ohne Vereine und Stiftungen) nach Gemeinde, in Franken pro Einwohner/-in, 2022</v>
      </c>
    </row>
    <row r="56" spans="2:4" x14ac:dyDescent="0.25">
      <c r="B56" s="13" t="str">
        <f>HYPERLINK("#'Erläuterungen'!A1", "Erläuterungen")</f>
        <v>Erläuterungen</v>
      </c>
    </row>
    <row r="58" spans="2:4" x14ac:dyDescent="0.25">
      <c r="B58" s="32" t="str">
        <f>HYPERLINK("#'Agglomerationsgemeinden'!A1", "Aargauer Agglomerationsgemeinden")</f>
        <v>Aargauer Agglomerationsgemeinden</v>
      </c>
    </row>
    <row r="59" spans="2:4" x14ac:dyDescent="0.25">
      <c r="B59" s="32" t="str">
        <f>HYPERLINK("#'Regionalplanungsverbände'!A1", "Gebiete der Regionalplanungsverbände, per 1.1.2020")</f>
        <v>Gebiete der Regionalplanungsverbände, per 1.1.2020</v>
      </c>
    </row>
  </sheetData>
  <mergeCells count="1">
    <mergeCell ref="B6:D6"/>
  </mergeCells>
  <pageMargins left="0.70866141732283472" right="0.70866141732283472" top="0.74803149606299213" bottom="0.74803149606299213" header="0.31496062992125984" footer="0.31496062992125984"/>
  <pageSetup paperSize="9" scale="64" fitToHeight="0" orientation="portrait"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6D4FF"/>
    <pageSetUpPr fitToPage="1"/>
  </sheetPr>
  <dimension ref="B1:J14"/>
  <sheetViews>
    <sheetView showGridLines="0" workbookViewId="0">
      <selection activeCell="K27" sqref="K27"/>
    </sheetView>
  </sheetViews>
  <sheetFormatPr baseColWidth="10" defaultRowHeight="13.2" x14ac:dyDescent="0.25"/>
  <cols>
    <col min="1" max="1" width="2.5546875" customWidth="1"/>
    <col min="2" max="2" width="14.77734375" customWidth="1"/>
    <col min="3" max="4" width="11.109375" customWidth="1"/>
    <col min="5" max="6" width="12.109375" customWidth="1"/>
    <col min="7" max="8" width="12.44140625" customWidth="1"/>
    <col min="9" max="10" width="12.109375" customWidth="1"/>
  </cols>
  <sheetData>
    <row r="1" spans="2:10" ht="17.399999999999999" x14ac:dyDescent="0.3">
      <c r="B1" s="3" t="s">
        <v>16</v>
      </c>
    </row>
    <row r="2" spans="2:10" x14ac:dyDescent="0.25">
      <c r="B2" t="s">
        <v>10</v>
      </c>
    </row>
    <row r="5" spans="2:10" ht="21" customHeight="1" x14ac:dyDescent="0.25">
      <c r="B5" s="54" t="s">
        <v>361</v>
      </c>
      <c r="C5" s="55" t="s">
        <v>40</v>
      </c>
      <c r="D5" s="55" t="s">
        <v>40</v>
      </c>
      <c r="E5" s="55" t="s">
        <v>49</v>
      </c>
      <c r="F5" s="55" t="s">
        <v>49</v>
      </c>
      <c r="G5" s="55" t="s">
        <v>50</v>
      </c>
      <c r="H5" s="55" t="s">
        <v>50</v>
      </c>
      <c r="I5" s="55" t="s">
        <v>324</v>
      </c>
      <c r="J5" s="55" t="s">
        <v>324</v>
      </c>
    </row>
    <row r="6" spans="2:10" ht="21" customHeight="1" x14ac:dyDescent="0.25">
      <c r="B6" s="54" t="s">
        <v>361</v>
      </c>
      <c r="C6" s="15" t="s">
        <v>82</v>
      </c>
      <c r="D6" s="15" t="s">
        <v>54</v>
      </c>
      <c r="E6" s="15" t="s">
        <v>55</v>
      </c>
      <c r="F6" s="15" t="s">
        <v>54</v>
      </c>
      <c r="G6" s="15" t="s">
        <v>55</v>
      </c>
      <c r="H6" s="15" t="s">
        <v>54</v>
      </c>
      <c r="I6" s="15" t="s">
        <v>55</v>
      </c>
      <c r="J6" s="15" t="s">
        <v>54</v>
      </c>
    </row>
    <row r="7" spans="2:10" x14ac:dyDescent="0.25">
      <c r="B7" s="16" t="s">
        <v>362</v>
      </c>
      <c r="C7" s="17">
        <v>12956</v>
      </c>
      <c r="D7" s="20" t="s">
        <v>365</v>
      </c>
      <c r="E7" s="17">
        <v>161072.07399999999</v>
      </c>
      <c r="F7" s="20" t="s">
        <v>148</v>
      </c>
      <c r="G7" s="17">
        <v>445836.266</v>
      </c>
      <c r="H7" s="20" t="s">
        <v>160</v>
      </c>
      <c r="I7" s="17">
        <v>14533.029</v>
      </c>
      <c r="J7" s="20" t="s">
        <v>158</v>
      </c>
    </row>
    <row r="8" spans="2:10" x14ac:dyDescent="0.25">
      <c r="B8" s="16" t="s">
        <v>327</v>
      </c>
      <c r="C8" s="17">
        <v>10051</v>
      </c>
      <c r="D8" s="20" t="s">
        <v>366</v>
      </c>
      <c r="E8" s="17">
        <v>460253.071</v>
      </c>
      <c r="F8" s="20" t="s">
        <v>369</v>
      </c>
      <c r="G8" s="17">
        <v>2231609.1170000001</v>
      </c>
      <c r="H8" s="20" t="s">
        <v>161</v>
      </c>
      <c r="I8" s="17">
        <v>30094.113000000001</v>
      </c>
      <c r="J8" s="20" t="s">
        <v>370</v>
      </c>
    </row>
    <row r="9" spans="2:10" x14ac:dyDescent="0.25">
      <c r="B9" s="16" t="s">
        <v>328</v>
      </c>
      <c r="C9" s="17">
        <v>2839</v>
      </c>
      <c r="D9" s="20" t="s">
        <v>367</v>
      </c>
      <c r="E9" s="17">
        <v>365040.28100000002</v>
      </c>
      <c r="F9" s="20" t="s">
        <v>78</v>
      </c>
      <c r="G9" s="17">
        <v>2002301.679</v>
      </c>
      <c r="H9" s="20" t="s">
        <v>373</v>
      </c>
      <c r="I9" s="17">
        <v>23432.527999999998</v>
      </c>
      <c r="J9" s="20" t="s">
        <v>376</v>
      </c>
    </row>
    <row r="10" spans="2:10" x14ac:dyDescent="0.25">
      <c r="B10" s="16" t="s">
        <v>329</v>
      </c>
      <c r="C10" s="17">
        <v>3375</v>
      </c>
      <c r="D10" s="20" t="s">
        <v>368</v>
      </c>
      <c r="E10" s="17">
        <v>1081721.5660000001</v>
      </c>
      <c r="F10" s="20" t="s">
        <v>283</v>
      </c>
      <c r="G10" s="17">
        <v>7037915.2599999998</v>
      </c>
      <c r="H10" s="20" t="s">
        <v>219</v>
      </c>
      <c r="I10" s="17">
        <v>75540.675000000003</v>
      </c>
      <c r="J10" s="20" t="s">
        <v>377</v>
      </c>
    </row>
    <row r="11" spans="2:10" x14ac:dyDescent="0.25">
      <c r="B11" s="16" t="s">
        <v>330</v>
      </c>
      <c r="C11" s="17">
        <v>530</v>
      </c>
      <c r="D11" s="20" t="s">
        <v>153</v>
      </c>
      <c r="E11" s="17">
        <v>403989.80200000003</v>
      </c>
      <c r="F11" s="20" t="s">
        <v>370</v>
      </c>
      <c r="G11" s="17">
        <v>3701889.645</v>
      </c>
      <c r="H11" s="20" t="s">
        <v>374</v>
      </c>
      <c r="I11" s="17">
        <v>29714.6</v>
      </c>
      <c r="J11" s="20" t="s">
        <v>378</v>
      </c>
    </row>
    <row r="12" spans="2:10" x14ac:dyDescent="0.25">
      <c r="B12" s="16" t="s">
        <v>363</v>
      </c>
      <c r="C12" s="17">
        <v>465</v>
      </c>
      <c r="D12" s="20" t="s">
        <v>154</v>
      </c>
      <c r="E12" s="17">
        <v>1218177.024</v>
      </c>
      <c r="F12" s="20" t="s">
        <v>371</v>
      </c>
      <c r="G12" s="17">
        <v>9388279.7599999998</v>
      </c>
      <c r="H12" s="20" t="s">
        <v>234</v>
      </c>
      <c r="I12" s="17">
        <v>92080.922999999995</v>
      </c>
      <c r="J12" s="20" t="s">
        <v>379</v>
      </c>
    </row>
    <row r="13" spans="2:10" x14ac:dyDescent="0.25">
      <c r="B13" s="16" t="s">
        <v>364</v>
      </c>
      <c r="C13" s="17">
        <v>104</v>
      </c>
      <c r="D13" s="20" t="s">
        <v>210</v>
      </c>
      <c r="E13" s="17">
        <v>1252165.4580000001</v>
      </c>
      <c r="F13" s="20" t="s">
        <v>372</v>
      </c>
      <c r="G13" s="17">
        <v>21578086.932999998</v>
      </c>
      <c r="H13" s="20" t="s">
        <v>375</v>
      </c>
      <c r="I13" s="17">
        <v>100091.617</v>
      </c>
      <c r="J13" s="20" t="s">
        <v>380</v>
      </c>
    </row>
    <row r="14" spans="2:10" x14ac:dyDescent="0.25">
      <c r="B14" s="21" t="s">
        <v>47</v>
      </c>
      <c r="C14" s="22">
        <v>30320</v>
      </c>
      <c r="D14" s="23" t="s">
        <v>63</v>
      </c>
      <c r="E14" s="22">
        <v>4942419.2759999996</v>
      </c>
      <c r="F14" s="23" t="s">
        <v>63</v>
      </c>
      <c r="G14" s="22">
        <v>46385918.659999996</v>
      </c>
      <c r="H14" s="23" t="s">
        <v>63</v>
      </c>
      <c r="I14" s="22">
        <v>365487.48499999999</v>
      </c>
      <c r="J14" s="23" t="s">
        <v>63</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6D4FF"/>
    <pageSetUpPr fitToPage="1"/>
  </sheetPr>
  <dimension ref="B1:L14"/>
  <sheetViews>
    <sheetView showGridLines="0" workbookViewId="0">
      <selection activeCell="O31" sqref="O31"/>
    </sheetView>
  </sheetViews>
  <sheetFormatPr baseColWidth="10" defaultRowHeight="13.2" x14ac:dyDescent="0.25"/>
  <cols>
    <col min="1" max="1" width="2.5546875" customWidth="1"/>
    <col min="2" max="2" width="14.77734375" customWidth="1"/>
    <col min="3" max="4" width="11.109375" customWidth="1"/>
    <col min="5" max="12" width="12.109375" customWidth="1"/>
  </cols>
  <sheetData>
    <row r="1" spans="2:12" ht="17.399999999999999" x14ac:dyDescent="0.3">
      <c r="B1" s="3" t="s">
        <v>17</v>
      </c>
    </row>
    <row r="2" spans="2:12" x14ac:dyDescent="0.25">
      <c r="B2" t="s">
        <v>10</v>
      </c>
    </row>
    <row r="5" spans="2:12" ht="21" customHeight="1" x14ac:dyDescent="0.25">
      <c r="B5" s="54" t="s">
        <v>361</v>
      </c>
      <c r="C5" s="55" t="s">
        <v>40</v>
      </c>
      <c r="D5" s="55" t="s">
        <v>40</v>
      </c>
      <c r="E5" s="55" t="s">
        <v>51</v>
      </c>
      <c r="F5" s="55" t="s">
        <v>51</v>
      </c>
      <c r="G5" s="55" t="s">
        <v>52</v>
      </c>
      <c r="H5" s="55" t="s">
        <v>52</v>
      </c>
      <c r="I5" s="55" t="s">
        <v>324</v>
      </c>
      <c r="J5" s="55" t="s">
        <v>324</v>
      </c>
      <c r="K5" s="55" t="s">
        <v>352</v>
      </c>
      <c r="L5" s="55" t="s">
        <v>352</v>
      </c>
    </row>
    <row r="6" spans="2:12" ht="21" customHeight="1" x14ac:dyDescent="0.25">
      <c r="B6" s="54" t="s">
        <v>361</v>
      </c>
      <c r="C6" s="15" t="s">
        <v>82</v>
      </c>
      <c r="D6" s="15" t="s">
        <v>54</v>
      </c>
      <c r="E6" s="15" t="s">
        <v>55</v>
      </c>
      <c r="F6" s="15" t="s">
        <v>54</v>
      </c>
      <c r="G6" s="15" t="s">
        <v>55</v>
      </c>
      <c r="H6" s="15" t="s">
        <v>54</v>
      </c>
      <c r="I6" s="15" t="s">
        <v>55</v>
      </c>
      <c r="J6" s="15" t="s">
        <v>54</v>
      </c>
      <c r="K6" s="15" t="s">
        <v>55</v>
      </c>
      <c r="L6" s="15" t="s">
        <v>54</v>
      </c>
    </row>
    <row r="7" spans="2:12" x14ac:dyDescent="0.25">
      <c r="B7" s="16" t="s">
        <v>362</v>
      </c>
      <c r="C7" s="17">
        <v>12956</v>
      </c>
      <c r="D7" s="20" t="s">
        <v>365</v>
      </c>
      <c r="E7" s="17">
        <v>10277.687</v>
      </c>
      <c r="F7" s="20" t="s">
        <v>208</v>
      </c>
      <c r="G7" s="17">
        <v>4255.3419999999996</v>
      </c>
      <c r="H7" s="20" t="s">
        <v>384</v>
      </c>
      <c r="I7" s="17">
        <v>14533.029</v>
      </c>
      <c r="J7" s="20" t="s">
        <v>158</v>
      </c>
      <c r="K7" s="17">
        <v>24415.489000000001</v>
      </c>
      <c r="L7" s="20" t="s">
        <v>158</v>
      </c>
    </row>
    <row r="8" spans="2:12" x14ac:dyDescent="0.25">
      <c r="B8" s="16" t="s">
        <v>327</v>
      </c>
      <c r="C8" s="17">
        <v>10051</v>
      </c>
      <c r="D8" s="20" t="s">
        <v>366</v>
      </c>
      <c r="E8" s="17">
        <v>27796.697</v>
      </c>
      <c r="F8" s="20" t="s">
        <v>374</v>
      </c>
      <c r="G8" s="17">
        <v>2297.4169999999999</v>
      </c>
      <c r="H8" s="20" t="s">
        <v>356</v>
      </c>
      <c r="I8" s="17">
        <v>30094.113000000001</v>
      </c>
      <c r="J8" s="20" t="s">
        <v>370</v>
      </c>
      <c r="K8" s="17">
        <v>50558.11</v>
      </c>
      <c r="L8" s="20" t="s">
        <v>370</v>
      </c>
    </row>
    <row r="9" spans="2:12" x14ac:dyDescent="0.25">
      <c r="B9" s="16" t="s">
        <v>328</v>
      </c>
      <c r="C9" s="17">
        <v>2839</v>
      </c>
      <c r="D9" s="20" t="s">
        <v>367</v>
      </c>
      <c r="E9" s="17">
        <v>22958.358</v>
      </c>
      <c r="F9" s="20" t="s">
        <v>381</v>
      </c>
      <c r="G9" s="17">
        <v>474.17099999999999</v>
      </c>
      <c r="H9" s="20" t="s">
        <v>385</v>
      </c>
      <c r="I9" s="17">
        <v>23432.527999999998</v>
      </c>
      <c r="J9" s="20" t="s">
        <v>376</v>
      </c>
      <c r="K9" s="17">
        <v>39366.646999999997</v>
      </c>
      <c r="L9" s="20" t="s">
        <v>376</v>
      </c>
    </row>
    <row r="10" spans="2:12" x14ac:dyDescent="0.25">
      <c r="B10" s="16" t="s">
        <v>329</v>
      </c>
      <c r="C10" s="17">
        <v>3375</v>
      </c>
      <c r="D10" s="20" t="s">
        <v>368</v>
      </c>
      <c r="E10" s="17">
        <v>73961.953999999998</v>
      </c>
      <c r="F10" s="20" t="s">
        <v>129</v>
      </c>
      <c r="G10" s="17">
        <v>1578.721</v>
      </c>
      <c r="H10" s="20" t="s">
        <v>336</v>
      </c>
      <c r="I10" s="17">
        <v>75540.675000000003</v>
      </c>
      <c r="J10" s="20" t="s">
        <v>377</v>
      </c>
      <c r="K10" s="17">
        <v>126908.333</v>
      </c>
      <c r="L10" s="20" t="s">
        <v>377</v>
      </c>
    </row>
    <row r="11" spans="2:12" x14ac:dyDescent="0.25">
      <c r="B11" s="16" t="s">
        <v>330</v>
      </c>
      <c r="C11" s="17">
        <v>530</v>
      </c>
      <c r="D11" s="20" t="s">
        <v>153</v>
      </c>
      <c r="E11" s="17">
        <v>28901.395</v>
      </c>
      <c r="F11" s="20" t="s">
        <v>349</v>
      </c>
      <c r="G11" s="17">
        <v>813.20399999999995</v>
      </c>
      <c r="H11" s="20" t="s">
        <v>386</v>
      </c>
      <c r="I11" s="17">
        <v>29714.6</v>
      </c>
      <c r="J11" s="20" t="s">
        <v>378</v>
      </c>
      <c r="K11" s="17">
        <v>49920.527999999998</v>
      </c>
      <c r="L11" s="20" t="s">
        <v>378</v>
      </c>
    </row>
    <row r="12" spans="2:12" x14ac:dyDescent="0.25">
      <c r="B12" s="16" t="s">
        <v>363</v>
      </c>
      <c r="C12" s="17">
        <v>465</v>
      </c>
      <c r="D12" s="20" t="s">
        <v>154</v>
      </c>
      <c r="E12" s="17">
        <v>90132.019</v>
      </c>
      <c r="F12" s="20" t="s">
        <v>382</v>
      </c>
      <c r="G12" s="17">
        <v>1948.904</v>
      </c>
      <c r="H12" s="20" t="s">
        <v>73</v>
      </c>
      <c r="I12" s="17">
        <v>92080.922999999995</v>
      </c>
      <c r="J12" s="20" t="s">
        <v>379</v>
      </c>
      <c r="K12" s="17">
        <v>154695.951</v>
      </c>
      <c r="L12" s="20" t="s">
        <v>379</v>
      </c>
    </row>
    <row r="13" spans="2:12" x14ac:dyDescent="0.25">
      <c r="B13" s="16" t="s">
        <v>364</v>
      </c>
      <c r="C13" s="17">
        <v>104</v>
      </c>
      <c r="D13" s="20" t="s">
        <v>210</v>
      </c>
      <c r="E13" s="17">
        <v>93624.442999999999</v>
      </c>
      <c r="F13" s="20" t="s">
        <v>383</v>
      </c>
      <c r="G13" s="17">
        <v>6467.174</v>
      </c>
      <c r="H13" s="20" t="s">
        <v>387</v>
      </c>
      <c r="I13" s="17">
        <v>100091.617</v>
      </c>
      <c r="J13" s="20" t="s">
        <v>380</v>
      </c>
      <c r="K13" s="17">
        <v>168153.916</v>
      </c>
      <c r="L13" s="20" t="s">
        <v>380</v>
      </c>
    </row>
    <row r="14" spans="2:12" x14ac:dyDescent="0.25">
      <c r="B14" s="21" t="s">
        <v>47</v>
      </c>
      <c r="C14" s="22">
        <v>30320</v>
      </c>
      <c r="D14" s="23" t="s">
        <v>63</v>
      </c>
      <c r="E14" s="22">
        <v>347652.55300000001</v>
      </c>
      <c r="F14" s="23" t="s">
        <v>63</v>
      </c>
      <c r="G14" s="22">
        <v>17834.933000000001</v>
      </c>
      <c r="H14" s="23" t="s">
        <v>63</v>
      </c>
      <c r="I14" s="22">
        <v>365487.48499999999</v>
      </c>
      <c r="J14" s="23" t="s">
        <v>63</v>
      </c>
      <c r="K14" s="22">
        <v>614018.97400000005</v>
      </c>
      <c r="L14" s="23" t="s">
        <v>63</v>
      </c>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A81F"/>
    <pageSetUpPr fitToPage="1"/>
  </sheetPr>
  <dimension ref="B1:J15"/>
  <sheetViews>
    <sheetView showGridLines="0" workbookViewId="0">
      <selection activeCell="I27" sqref="I27"/>
    </sheetView>
  </sheetViews>
  <sheetFormatPr baseColWidth="10" defaultRowHeight="13.2" x14ac:dyDescent="0.25"/>
  <cols>
    <col min="1" max="1" width="2.5546875" customWidth="1"/>
    <col min="2" max="2" width="13.6640625" customWidth="1"/>
    <col min="3" max="10" width="12.88671875" customWidth="1"/>
  </cols>
  <sheetData>
    <row r="1" spans="2:10" ht="17.399999999999999" x14ac:dyDescent="0.3">
      <c r="B1" s="3" t="s">
        <v>18</v>
      </c>
    </row>
    <row r="2" spans="2:10" x14ac:dyDescent="0.25">
      <c r="B2" t="s">
        <v>10</v>
      </c>
    </row>
    <row r="5" spans="2:10" ht="21" customHeight="1" x14ac:dyDescent="0.25">
      <c r="B5" s="54" t="s">
        <v>388</v>
      </c>
      <c r="C5" s="55" t="s">
        <v>389</v>
      </c>
      <c r="D5" s="55" t="s">
        <v>389</v>
      </c>
      <c r="E5" s="55" t="s">
        <v>389</v>
      </c>
      <c r="F5" s="55" t="s">
        <v>389</v>
      </c>
      <c r="G5" s="55" t="s">
        <v>389</v>
      </c>
      <c r="H5" s="55" t="s">
        <v>389</v>
      </c>
      <c r="I5" s="55" t="s">
        <v>389</v>
      </c>
      <c r="J5" s="55" t="s">
        <v>389</v>
      </c>
    </row>
    <row r="6" spans="2:10" ht="28.05" customHeight="1" x14ac:dyDescent="0.25">
      <c r="B6" s="54" t="s">
        <v>388</v>
      </c>
      <c r="C6" s="15" t="s">
        <v>390</v>
      </c>
      <c r="D6" s="15" t="s">
        <v>391</v>
      </c>
      <c r="E6" s="15" t="s">
        <v>392</v>
      </c>
      <c r="F6" s="15" t="s">
        <v>393</v>
      </c>
      <c r="G6" s="15" t="s">
        <v>394</v>
      </c>
      <c r="H6" s="15" t="s">
        <v>395</v>
      </c>
      <c r="I6" s="15" t="s">
        <v>396</v>
      </c>
      <c r="J6" s="15" t="s">
        <v>47</v>
      </c>
    </row>
    <row r="7" spans="2:10" x14ac:dyDescent="0.25">
      <c r="B7" s="16">
        <v>0</v>
      </c>
      <c r="C7" s="17">
        <v>8506</v>
      </c>
      <c r="D7" s="17">
        <v>4313</v>
      </c>
      <c r="E7" s="17">
        <v>748</v>
      </c>
      <c r="F7" s="17">
        <v>888</v>
      </c>
      <c r="G7" s="17">
        <v>137</v>
      </c>
      <c r="H7" s="17">
        <v>108</v>
      </c>
      <c r="I7" s="17">
        <v>25</v>
      </c>
      <c r="J7" s="47">
        <v>14725</v>
      </c>
    </row>
    <row r="8" spans="2:10" x14ac:dyDescent="0.25">
      <c r="B8" s="16" t="s">
        <v>325</v>
      </c>
      <c r="C8" s="17">
        <v>3005</v>
      </c>
      <c r="D8" s="17">
        <v>2072</v>
      </c>
      <c r="E8" s="17">
        <v>399</v>
      </c>
      <c r="F8" s="17">
        <v>229</v>
      </c>
      <c r="G8" s="17">
        <v>12</v>
      </c>
      <c r="H8" s="17">
        <v>6</v>
      </c>
      <c r="I8" s="17">
        <v>0</v>
      </c>
      <c r="J8" s="47">
        <v>5723</v>
      </c>
    </row>
    <row r="9" spans="2:10" x14ac:dyDescent="0.25">
      <c r="B9" s="16" t="s">
        <v>326</v>
      </c>
      <c r="C9" s="17">
        <v>1219</v>
      </c>
      <c r="D9" s="17">
        <v>2463</v>
      </c>
      <c r="E9" s="17">
        <v>743</v>
      </c>
      <c r="F9" s="17">
        <v>617</v>
      </c>
      <c r="G9" s="17">
        <v>34</v>
      </c>
      <c r="H9" s="17">
        <v>15</v>
      </c>
      <c r="I9" s="17">
        <v>0</v>
      </c>
      <c r="J9" s="47">
        <v>5091</v>
      </c>
    </row>
    <row r="10" spans="2:10" x14ac:dyDescent="0.25">
      <c r="B10" s="16" t="s">
        <v>327</v>
      </c>
      <c r="C10" s="17">
        <v>188</v>
      </c>
      <c r="D10" s="17">
        <v>1103</v>
      </c>
      <c r="E10" s="17">
        <v>818</v>
      </c>
      <c r="F10" s="17">
        <v>1101</v>
      </c>
      <c r="G10" s="17">
        <v>134</v>
      </c>
      <c r="H10" s="17">
        <v>72</v>
      </c>
      <c r="I10" s="17">
        <v>3</v>
      </c>
      <c r="J10" s="47">
        <v>3419</v>
      </c>
    </row>
    <row r="11" spans="2:10" x14ac:dyDescent="0.25">
      <c r="B11" s="16" t="s">
        <v>328</v>
      </c>
      <c r="C11" s="17">
        <v>21</v>
      </c>
      <c r="D11" s="17">
        <v>62</v>
      </c>
      <c r="E11" s="17">
        <v>95</v>
      </c>
      <c r="F11" s="17">
        <v>313</v>
      </c>
      <c r="G11" s="17">
        <v>93</v>
      </c>
      <c r="H11" s="17">
        <v>48</v>
      </c>
      <c r="I11" s="17">
        <v>1</v>
      </c>
      <c r="J11" s="47">
        <v>633</v>
      </c>
    </row>
    <row r="12" spans="2:10" x14ac:dyDescent="0.25">
      <c r="B12" s="16" t="s">
        <v>329</v>
      </c>
      <c r="C12" s="17">
        <v>15</v>
      </c>
      <c r="D12" s="17">
        <v>38</v>
      </c>
      <c r="E12" s="17">
        <v>34</v>
      </c>
      <c r="F12" s="17">
        <v>209</v>
      </c>
      <c r="G12" s="17">
        <v>112</v>
      </c>
      <c r="H12" s="17">
        <v>149</v>
      </c>
      <c r="I12" s="17">
        <v>35</v>
      </c>
      <c r="J12" s="47">
        <v>592</v>
      </c>
    </row>
    <row r="13" spans="2:10" x14ac:dyDescent="0.25">
      <c r="B13" s="16" t="s">
        <v>330</v>
      </c>
      <c r="C13" s="17">
        <v>2</v>
      </c>
      <c r="D13" s="17">
        <v>0</v>
      </c>
      <c r="E13" s="17">
        <v>2</v>
      </c>
      <c r="F13" s="17">
        <v>14</v>
      </c>
      <c r="G13" s="17">
        <v>6</v>
      </c>
      <c r="H13" s="17">
        <v>48</v>
      </c>
      <c r="I13" s="17">
        <v>17</v>
      </c>
      <c r="J13" s="47">
        <v>89</v>
      </c>
    </row>
    <row r="14" spans="2:10" x14ac:dyDescent="0.25">
      <c r="B14" s="16" t="s">
        <v>331</v>
      </c>
      <c r="C14" s="17">
        <v>0</v>
      </c>
      <c r="D14" s="17">
        <v>0</v>
      </c>
      <c r="E14" s="17">
        <v>0</v>
      </c>
      <c r="F14" s="17">
        <v>4</v>
      </c>
      <c r="G14" s="17">
        <v>2</v>
      </c>
      <c r="H14" s="17">
        <v>19</v>
      </c>
      <c r="I14" s="17">
        <v>23</v>
      </c>
      <c r="J14" s="47">
        <v>48</v>
      </c>
    </row>
    <row r="15" spans="2:10" x14ac:dyDescent="0.25">
      <c r="B15" s="21" t="s">
        <v>47</v>
      </c>
      <c r="C15" s="22">
        <v>12956</v>
      </c>
      <c r="D15" s="22">
        <v>10051</v>
      </c>
      <c r="E15" s="22">
        <v>2839</v>
      </c>
      <c r="F15" s="22">
        <v>3375</v>
      </c>
      <c r="G15" s="22">
        <v>530</v>
      </c>
      <c r="H15" s="22">
        <v>465</v>
      </c>
      <c r="I15" s="22">
        <v>104</v>
      </c>
      <c r="J15" s="22">
        <v>30320</v>
      </c>
    </row>
  </sheetData>
  <mergeCells count="2">
    <mergeCell ref="B5:B6"/>
    <mergeCell ref="C5:J5"/>
  </mergeCells>
  <pageMargins left="0.70866141732283472" right="0.70866141732283472" top="0.74803149606299213" bottom="0.74803149606299213" header="0.31496062992125984" footer="0.31496062992125984"/>
  <pageSetup paperSize="9" scale="8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A81F"/>
    <pageSetUpPr fitToPage="1"/>
  </sheetPr>
  <dimension ref="B1:K18"/>
  <sheetViews>
    <sheetView showGridLines="0" workbookViewId="0">
      <selection activeCell="K21" sqref="K21"/>
    </sheetView>
  </sheetViews>
  <sheetFormatPr baseColWidth="10" defaultRowHeight="13.2" x14ac:dyDescent="0.25"/>
  <cols>
    <col min="1" max="1" width="2.5546875" customWidth="1"/>
    <col min="2" max="2" width="13.6640625" customWidth="1"/>
    <col min="3" max="10" width="12.88671875" customWidth="1"/>
  </cols>
  <sheetData>
    <row r="1" spans="2:11" ht="17.399999999999999" x14ac:dyDescent="0.3">
      <c r="B1" s="3" t="s">
        <v>19</v>
      </c>
    </row>
    <row r="2" spans="2:11" x14ac:dyDescent="0.25">
      <c r="B2" t="s">
        <v>10</v>
      </c>
    </row>
    <row r="5" spans="2:11" ht="21" customHeight="1" x14ac:dyDescent="0.25">
      <c r="B5" s="54" t="s">
        <v>388</v>
      </c>
      <c r="C5" s="55" t="s">
        <v>397</v>
      </c>
      <c r="D5" s="55" t="s">
        <v>397</v>
      </c>
      <c r="E5" s="55" t="s">
        <v>397</v>
      </c>
      <c r="F5" s="55" t="s">
        <v>397</v>
      </c>
      <c r="G5" s="55" t="s">
        <v>397</v>
      </c>
      <c r="H5" s="55" t="s">
        <v>397</v>
      </c>
      <c r="I5" s="55" t="s">
        <v>397</v>
      </c>
      <c r="J5" s="55" t="s">
        <v>397</v>
      </c>
    </row>
    <row r="6" spans="2:11" ht="28.05" customHeight="1" x14ac:dyDescent="0.25">
      <c r="B6" s="54" t="s">
        <v>388</v>
      </c>
      <c r="C6" s="15" t="s">
        <v>390</v>
      </c>
      <c r="D6" s="15" t="s">
        <v>391</v>
      </c>
      <c r="E6" s="15" t="s">
        <v>392</v>
      </c>
      <c r="F6" s="15" t="s">
        <v>393</v>
      </c>
      <c r="G6" s="15" t="s">
        <v>394</v>
      </c>
      <c r="H6" s="15" t="s">
        <v>395</v>
      </c>
      <c r="I6" s="15" t="s">
        <v>396</v>
      </c>
      <c r="J6" s="15" t="s">
        <v>47</v>
      </c>
    </row>
    <row r="7" spans="2:11" x14ac:dyDescent="0.25">
      <c r="B7" s="16">
        <v>0</v>
      </c>
      <c r="C7" s="17">
        <v>0</v>
      </c>
      <c r="D7" s="17">
        <v>0</v>
      </c>
      <c r="E7" s="17">
        <v>0</v>
      </c>
      <c r="F7" s="17">
        <v>0</v>
      </c>
      <c r="G7" s="17">
        <v>0</v>
      </c>
      <c r="H7" s="17">
        <v>0</v>
      </c>
      <c r="I7" s="17">
        <v>0</v>
      </c>
      <c r="J7" s="47">
        <v>0</v>
      </c>
    </row>
    <row r="8" spans="2:11" x14ac:dyDescent="0.25">
      <c r="B8" s="16" t="s">
        <v>325</v>
      </c>
      <c r="C8" s="17">
        <v>19550.120999999999</v>
      </c>
      <c r="D8" s="17">
        <v>16794.956999999999</v>
      </c>
      <c r="E8" s="17">
        <v>3587.6990000000001</v>
      </c>
      <c r="F8" s="17">
        <v>1965.258</v>
      </c>
      <c r="G8" s="17">
        <v>111.849</v>
      </c>
      <c r="H8" s="17">
        <v>56.695</v>
      </c>
      <c r="I8" s="17">
        <v>0</v>
      </c>
      <c r="J8" s="47">
        <v>42066.578999999998</v>
      </c>
    </row>
    <row r="9" spans="2:11" x14ac:dyDescent="0.25">
      <c r="B9" s="16" t="s">
        <v>326</v>
      </c>
      <c r="C9" s="17">
        <v>47979.565000000002</v>
      </c>
      <c r="D9" s="17">
        <v>123960.91499999999</v>
      </c>
      <c r="E9" s="17">
        <v>40015.303999999996</v>
      </c>
      <c r="F9" s="17">
        <v>34608.207000000002</v>
      </c>
      <c r="G9" s="17">
        <v>2172.335</v>
      </c>
      <c r="H9" s="17">
        <v>950.97199999999998</v>
      </c>
      <c r="I9" s="17">
        <v>0</v>
      </c>
      <c r="J9" s="47">
        <v>249687.29800000001</v>
      </c>
    </row>
    <row r="10" spans="2:11" x14ac:dyDescent="0.25">
      <c r="B10" s="16" t="s">
        <v>327</v>
      </c>
      <c r="C10" s="17">
        <v>35972.478999999999</v>
      </c>
      <c r="D10" s="17">
        <v>207572.14600000001</v>
      </c>
      <c r="E10" s="17">
        <v>182705.14199999999</v>
      </c>
      <c r="F10" s="17">
        <v>265986.53200000001</v>
      </c>
      <c r="G10" s="17">
        <v>35728.169000000002</v>
      </c>
      <c r="H10" s="17">
        <v>18891.807000000001</v>
      </c>
      <c r="I10" s="17">
        <v>1756.0749999999998</v>
      </c>
      <c r="J10" s="47">
        <v>748612.35</v>
      </c>
      <c r="K10" s="44"/>
    </row>
    <row r="11" spans="2:11" x14ac:dyDescent="0.25">
      <c r="B11" s="16" t="s">
        <v>328</v>
      </c>
      <c r="C11" s="17">
        <v>15330.36</v>
      </c>
      <c r="D11" s="17">
        <v>39918.625</v>
      </c>
      <c r="E11" s="17">
        <v>66014.159</v>
      </c>
      <c r="F11" s="17">
        <v>216174.117</v>
      </c>
      <c r="G11" s="17">
        <v>66932.217000000004</v>
      </c>
      <c r="H11" s="17">
        <v>35612.555</v>
      </c>
      <c r="I11" s="17" t="s">
        <v>856</v>
      </c>
      <c r="J11" s="47">
        <v>439982.033</v>
      </c>
      <c r="K11" s="44"/>
    </row>
    <row r="12" spans="2:11" x14ac:dyDescent="0.25">
      <c r="B12" s="16" t="s">
        <v>329</v>
      </c>
      <c r="C12" s="17">
        <v>42239.548999999999</v>
      </c>
      <c r="D12" s="17">
        <v>72006.428</v>
      </c>
      <c r="E12" s="17">
        <v>72717.976999999999</v>
      </c>
      <c r="F12" s="17">
        <v>394156.43400000001</v>
      </c>
      <c r="G12" s="17">
        <v>226197.864</v>
      </c>
      <c r="H12" s="17">
        <v>348322.10700000002</v>
      </c>
      <c r="I12" s="17">
        <v>105010.97100000001</v>
      </c>
      <c r="J12" s="47">
        <v>1260651.33</v>
      </c>
      <c r="K12" s="44"/>
    </row>
    <row r="13" spans="2:11" x14ac:dyDescent="0.25">
      <c r="B13" s="16" t="s">
        <v>330</v>
      </c>
      <c r="C13" s="17" t="s">
        <v>856</v>
      </c>
      <c r="D13" s="17">
        <v>0</v>
      </c>
      <c r="E13" s="17" t="s">
        <v>856</v>
      </c>
      <c r="F13" s="17">
        <v>168831.01799999998</v>
      </c>
      <c r="G13" s="17">
        <v>72847.368000000002</v>
      </c>
      <c r="H13" s="17">
        <v>320864.36900000001</v>
      </c>
      <c r="I13" s="17">
        <v>119130.55499999999</v>
      </c>
      <c r="J13" s="47">
        <v>681673.31</v>
      </c>
      <c r="K13" s="44"/>
    </row>
    <row r="14" spans="2:11" x14ac:dyDescent="0.25">
      <c r="B14" s="16" t="s">
        <v>331</v>
      </c>
      <c r="C14" s="17">
        <v>0</v>
      </c>
      <c r="D14" s="17">
        <v>0</v>
      </c>
      <c r="E14" s="17">
        <v>0</v>
      </c>
      <c r="F14" s="17" t="s">
        <v>856</v>
      </c>
      <c r="G14" s="17" t="s">
        <v>856</v>
      </c>
      <c r="H14" s="17">
        <v>493478.51899999997</v>
      </c>
      <c r="I14" s="17">
        <v>1026267.857</v>
      </c>
      <c r="J14" s="47">
        <v>1519746.3759999999</v>
      </c>
      <c r="K14" s="44"/>
    </row>
    <row r="15" spans="2:11" x14ac:dyDescent="0.25">
      <c r="B15" s="21" t="s">
        <v>47</v>
      </c>
      <c r="C15" s="22">
        <v>161072.07399999999</v>
      </c>
      <c r="D15" s="22">
        <v>460253.071</v>
      </c>
      <c r="E15" s="22">
        <v>365040.28100000002</v>
      </c>
      <c r="F15" s="22">
        <v>1081721.5660000001</v>
      </c>
      <c r="G15" s="22">
        <v>403989.80200000003</v>
      </c>
      <c r="H15" s="22">
        <v>1218177.024</v>
      </c>
      <c r="I15" s="22">
        <v>1252165.4580000001</v>
      </c>
      <c r="J15" s="22">
        <v>4942419.2759999996</v>
      </c>
    </row>
    <row r="16" spans="2:11" x14ac:dyDescent="0.25">
      <c r="E16" s="44"/>
      <c r="F16" s="44"/>
      <c r="G16" s="44"/>
      <c r="I16" s="44"/>
    </row>
    <row r="17" spans="2:10" ht="22.8" customHeight="1" x14ac:dyDescent="0.25">
      <c r="B17" s="52" t="s">
        <v>398</v>
      </c>
      <c r="C17" s="53"/>
      <c r="D17" s="53"/>
      <c r="E17" s="53"/>
      <c r="F17" s="53"/>
      <c r="G17" s="53"/>
      <c r="H17" s="53"/>
      <c r="I17" s="53"/>
      <c r="J17" s="53"/>
    </row>
    <row r="18" spans="2:10" x14ac:dyDescent="0.25">
      <c r="E18" s="44"/>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A81F"/>
    <pageSetUpPr fitToPage="1"/>
  </sheetPr>
  <dimension ref="B1:K17"/>
  <sheetViews>
    <sheetView showGridLines="0" workbookViewId="0">
      <selection activeCell="L23" sqref="L23"/>
    </sheetView>
  </sheetViews>
  <sheetFormatPr baseColWidth="10" defaultRowHeight="13.2" x14ac:dyDescent="0.25"/>
  <cols>
    <col min="1" max="1" width="2.5546875" customWidth="1"/>
    <col min="2" max="2" width="13.6640625" customWidth="1"/>
    <col min="3" max="10" width="12.88671875" customWidth="1"/>
  </cols>
  <sheetData>
    <row r="1" spans="2:11" ht="17.399999999999999" x14ac:dyDescent="0.3">
      <c r="B1" s="3" t="s">
        <v>20</v>
      </c>
    </row>
    <row r="2" spans="2:11" x14ac:dyDescent="0.25">
      <c r="B2" t="s">
        <v>10</v>
      </c>
    </row>
    <row r="5" spans="2:11" ht="21" customHeight="1" x14ac:dyDescent="0.25">
      <c r="B5" s="54" t="s">
        <v>388</v>
      </c>
      <c r="C5" s="55" t="s">
        <v>399</v>
      </c>
      <c r="D5" s="55" t="s">
        <v>399</v>
      </c>
      <c r="E5" s="55" t="s">
        <v>399</v>
      </c>
      <c r="F5" s="55" t="s">
        <v>399</v>
      </c>
      <c r="G5" s="55" t="s">
        <v>399</v>
      </c>
      <c r="H5" s="55" t="s">
        <v>399</v>
      </c>
      <c r="I5" s="55" t="s">
        <v>399</v>
      </c>
      <c r="J5" s="55" t="s">
        <v>399</v>
      </c>
    </row>
    <row r="6" spans="2:11" ht="28.05" customHeight="1" x14ac:dyDescent="0.25">
      <c r="B6" s="54" t="s">
        <v>388</v>
      </c>
      <c r="C6" s="15" t="s">
        <v>390</v>
      </c>
      <c r="D6" s="15" t="s">
        <v>391</v>
      </c>
      <c r="E6" s="15" t="s">
        <v>392</v>
      </c>
      <c r="F6" s="15" t="s">
        <v>393</v>
      </c>
      <c r="G6" s="15" t="s">
        <v>394</v>
      </c>
      <c r="H6" s="15" t="s">
        <v>395</v>
      </c>
      <c r="I6" s="15" t="s">
        <v>396</v>
      </c>
      <c r="J6" s="15" t="s">
        <v>47</v>
      </c>
    </row>
    <row r="7" spans="2:11" x14ac:dyDescent="0.25">
      <c r="B7" s="16">
        <v>0</v>
      </c>
      <c r="C7" s="17">
        <v>259592.133</v>
      </c>
      <c r="D7" s="17">
        <v>837412.36300000001</v>
      </c>
      <c r="E7" s="17">
        <v>524663.96</v>
      </c>
      <c r="F7" s="17">
        <v>1805803.4669999999</v>
      </c>
      <c r="G7" s="17">
        <v>945806.23899999994</v>
      </c>
      <c r="H7" s="17">
        <v>2235559.554</v>
      </c>
      <c r="I7" s="17">
        <v>8487748.5999999996</v>
      </c>
      <c r="J7" s="47">
        <v>15096586.316</v>
      </c>
    </row>
    <row r="8" spans="2:11" x14ac:dyDescent="0.25">
      <c r="B8" s="16" t="s">
        <v>325</v>
      </c>
      <c r="C8" s="17">
        <v>119515.462</v>
      </c>
      <c r="D8" s="17">
        <v>437026.076</v>
      </c>
      <c r="E8" s="17">
        <v>273033.93099999998</v>
      </c>
      <c r="F8" s="17">
        <v>385701.15399999998</v>
      </c>
      <c r="G8" s="17">
        <v>74481.534</v>
      </c>
      <c r="H8" s="17">
        <v>90091.334000000003</v>
      </c>
      <c r="I8" s="17">
        <v>0</v>
      </c>
      <c r="J8" s="47">
        <v>1379849.4909999999</v>
      </c>
      <c r="K8" s="44"/>
    </row>
    <row r="9" spans="2:11" x14ac:dyDescent="0.25">
      <c r="B9" s="16" t="s">
        <v>326</v>
      </c>
      <c r="C9" s="17">
        <v>59946.296000000002</v>
      </c>
      <c r="D9" s="17">
        <v>599959.57799999998</v>
      </c>
      <c r="E9" s="17">
        <v>518258.37</v>
      </c>
      <c r="F9" s="17">
        <v>1150306.3859999999</v>
      </c>
      <c r="G9" s="17">
        <v>239392.40599999999</v>
      </c>
      <c r="H9" s="17">
        <v>200244.66800000001</v>
      </c>
      <c r="I9" s="17">
        <v>0</v>
      </c>
      <c r="J9" s="47">
        <v>2768107.7039999999</v>
      </c>
      <c r="K9" s="44"/>
    </row>
    <row r="10" spans="2:11" x14ac:dyDescent="0.25">
      <c r="B10" s="16" t="s">
        <v>327</v>
      </c>
      <c r="C10" s="17">
        <v>5836.9219999999996</v>
      </c>
      <c r="D10" s="17">
        <v>329218.67200000002</v>
      </c>
      <c r="E10" s="17">
        <v>588076.90300000005</v>
      </c>
      <c r="F10" s="17">
        <v>2315278.9180000001</v>
      </c>
      <c r="G10" s="17">
        <v>931813.728</v>
      </c>
      <c r="H10" s="17">
        <v>1173180.8659999999</v>
      </c>
      <c r="I10" s="17">
        <v>302611</v>
      </c>
      <c r="J10" s="47">
        <v>5646017.0089999996</v>
      </c>
      <c r="K10" s="44"/>
    </row>
    <row r="11" spans="2:11" x14ac:dyDescent="0.25">
      <c r="B11" s="16" t="s">
        <v>328</v>
      </c>
      <c r="C11" s="17">
        <v>688.25400000000002</v>
      </c>
      <c r="D11" s="17">
        <v>16715.312000000002</v>
      </c>
      <c r="E11" s="17">
        <v>71267.392000000007</v>
      </c>
      <c r="F11" s="17">
        <v>751677.21699999995</v>
      </c>
      <c r="G11" s="17">
        <v>654154.98400000005</v>
      </c>
      <c r="H11" s="17">
        <v>820095.73300000001</v>
      </c>
      <c r="I11" s="17" t="s">
        <v>856</v>
      </c>
      <c r="J11" s="47">
        <v>2314598.892</v>
      </c>
      <c r="K11" s="44"/>
    </row>
    <row r="12" spans="2:11" x14ac:dyDescent="0.25">
      <c r="B12" s="16" t="s">
        <v>329</v>
      </c>
      <c r="C12" s="17">
        <v>257.19900000000001</v>
      </c>
      <c r="D12" s="17">
        <v>11277.116</v>
      </c>
      <c r="E12" s="17">
        <v>27001.123000000003</v>
      </c>
      <c r="F12" s="17">
        <v>572769.18599999999</v>
      </c>
      <c r="G12" s="17">
        <v>794783.62</v>
      </c>
      <c r="H12" s="17">
        <v>3195853.602</v>
      </c>
      <c r="I12" s="17">
        <v>2933083.8</v>
      </c>
      <c r="J12" s="47">
        <v>7535025.6459999997</v>
      </c>
      <c r="K12" s="44"/>
    </row>
    <row r="13" spans="2:11" x14ac:dyDescent="0.25">
      <c r="B13" s="16" t="s">
        <v>330</v>
      </c>
      <c r="C13" s="17" t="s">
        <v>856</v>
      </c>
      <c r="D13" s="17">
        <v>0</v>
      </c>
      <c r="E13" s="17" t="s">
        <v>856</v>
      </c>
      <c r="F13" s="17">
        <v>56378.932000000001</v>
      </c>
      <c r="G13" s="17">
        <v>61457.133999999998</v>
      </c>
      <c r="H13" s="17">
        <v>1148165.801</v>
      </c>
      <c r="I13" s="17">
        <v>2062306.2660000001</v>
      </c>
      <c r="J13" s="47">
        <v>3328308.1330000004</v>
      </c>
      <c r="K13" s="44"/>
    </row>
    <row r="14" spans="2:11" x14ac:dyDescent="0.25">
      <c r="B14" s="16" t="s">
        <v>331</v>
      </c>
      <c r="C14" s="17">
        <v>0</v>
      </c>
      <c r="D14" s="17">
        <v>0</v>
      </c>
      <c r="E14" s="17">
        <v>0</v>
      </c>
      <c r="F14" s="17" t="s">
        <v>856</v>
      </c>
      <c r="G14" s="17" t="s">
        <v>856</v>
      </c>
      <c r="H14" s="17">
        <v>525088.20200000005</v>
      </c>
      <c r="I14" s="17">
        <v>7792337.267</v>
      </c>
      <c r="J14" s="47">
        <v>8317425.4690000005</v>
      </c>
      <c r="K14" s="44"/>
    </row>
    <row r="15" spans="2:11" x14ac:dyDescent="0.25">
      <c r="B15" s="21" t="s">
        <v>47</v>
      </c>
      <c r="C15" s="22">
        <v>445836.266</v>
      </c>
      <c r="D15" s="22">
        <v>2231609.1170000001</v>
      </c>
      <c r="E15" s="22">
        <v>2002301.679</v>
      </c>
      <c r="F15" s="22">
        <v>7037915.2599999998</v>
      </c>
      <c r="G15" s="22">
        <v>3701889.645</v>
      </c>
      <c r="H15" s="22">
        <v>9388279.7599999998</v>
      </c>
      <c r="I15" s="22">
        <v>21578086.932999998</v>
      </c>
      <c r="J15" s="22">
        <v>46385918.659999996</v>
      </c>
    </row>
    <row r="16" spans="2:11" x14ac:dyDescent="0.25">
      <c r="C16" s="44"/>
      <c r="E16" s="44"/>
      <c r="F16" s="44"/>
      <c r="G16" s="44"/>
      <c r="I16" s="44"/>
    </row>
    <row r="17" spans="2:10" ht="22.8" customHeight="1" x14ac:dyDescent="0.25">
      <c r="B17" s="59" t="s">
        <v>398</v>
      </c>
      <c r="C17" s="53"/>
      <c r="D17" s="53"/>
      <c r="E17" s="53"/>
      <c r="F17" s="53"/>
      <c r="G17" s="53"/>
      <c r="H17" s="53"/>
      <c r="I17" s="53"/>
      <c r="J17" s="53"/>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A81F"/>
    <pageSetUpPr fitToPage="1"/>
  </sheetPr>
  <dimension ref="B1:K17"/>
  <sheetViews>
    <sheetView showGridLines="0" workbookViewId="0">
      <selection activeCell="J7" sqref="J7:J14"/>
    </sheetView>
  </sheetViews>
  <sheetFormatPr baseColWidth="10" defaultRowHeight="13.2" x14ac:dyDescent="0.25"/>
  <cols>
    <col min="1" max="1" width="2.5546875" customWidth="1"/>
    <col min="2" max="2" width="13.6640625" customWidth="1"/>
    <col min="3" max="10" width="13.5546875" customWidth="1"/>
  </cols>
  <sheetData>
    <row r="1" spans="2:11" ht="17.399999999999999" x14ac:dyDescent="0.3">
      <c r="B1" s="3" t="s">
        <v>21</v>
      </c>
    </row>
    <row r="2" spans="2:11" x14ac:dyDescent="0.25">
      <c r="B2" t="s">
        <v>10</v>
      </c>
    </row>
    <row r="5" spans="2:11" ht="21" customHeight="1" x14ac:dyDescent="0.25">
      <c r="B5" s="54" t="s">
        <v>388</v>
      </c>
      <c r="C5" s="55" t="s">
        <v>400</v>
      </c>
      <c r="D5" s="55" t="s">
        <v>400</v>
      </c>
      <c r="E5" s="55" t="s">
        <v>400</v>
      </c>
      <c r="F5" s="55" t="s">
        <v>400</v>
      </c>
      <c r="G5" s="55" t="s">
        <v>400</v>
      </c>
      <c r="H5" s="55" t="s">
        <v>400</v>
      </c>
      <c r="I5" s="55" t="s">
        <v>400</v>
      </c>
      <c r="J5" s="55" t="s">
        <v>400</v>
      </c>
    </row>
    <row r="6" spans="2:11" ht="28.05" customHeight="1" x14ac:dyDescent="0.25">
      <c r="B6" s="54" t="s">
        <v>388</v>
      </c>
      <c r="C6" s="15" t="s">
        <v>390</v>
      </c>
      <c r="D6" s="15" t="s">
        <v>391</v>
      </c>
      <c r="E6" s="15" t="s">
        <v>392</v>
      </c>
      <c r="F6" s="15" t="s">
        <v>393</v>
      </c>
      <c r="G6" s="15" t="s">
        <v>394</v>
      </c>
      <c r="H6" s="15" t="s">
        <v>395</v>
      </c>
      <c r="I6" s="15" t="s">
        <v>396</v>
      </c>
      <c r="J6" s="15" t="s">
        <v>47</v>
      </c>
    </row>
    <row r="7" spans="2:11" x14ac:dyDescent="0.25">
      <c r="B7" s="16">
        <v>0</v>
      </c>
      <c r="C7" s="17">
        <v>0</v>
      </c>
      <c r="D7" s="17">
        <v>0</v>
      </c>
      <c r="E7" s="17">
        <v>0</v>
      </c>
      <c r="F7" s="17">
        <v>0</v>
      </c>
      <c r="G7" s="17">
        <v>0</v>
      </c>
      <c r="H7" s="17">
        <v>0</v>
      </c>
      <c r="I7" s="17">
        <v>0</v>
      </c>
      <c r="J7" s="47">
        <v>0</v>
      </c>
    </row>
    <row r="8" spans="2:11" x14ac:dyDescent="0.25">
      <c r="B8" s="16" t="s">
        <v>325</v>
      </c>
      <c r="C8" s="17">
        <v>1080355.75</v>
      </c>
      <c r="D8" s="17">
        <v>926822.75</v>
      </c>
      <c r="E8" s="17">
        <v>198288.75</v>
      </c>
      <c r="F8" s="17">
        <v>110565.15</v>
      </c>
      <c r="G8" s="17">
        <v>6214.25</v>
      </c>
      <c r="H8" s="17">
        <v>3118.2</v>
      </c>
      <c r="I8" s="17">
        <v>0</v>
      </c>
      <c r="J8" s="47">
        <v>2325364.85</v>
      </c>
    </row>
    <row r="9" spans="2:11" x14ac:dyDescent="0.25">
      <c r="B9" s="16" t="s">
        <v>326</v>
      </c>
      <c r="C9" s="17">
        <v>2718577.85</v>
      </c>
      <c r="D9" s="17">
        <v>6869704.5499999998</v>
      </c>
      <c r="E9" s="17">
        <v>2228450.75</v>
      </c>
      <c r="F9" s="17">
        <v>1956010.9</v>
      </c>
      <c r="G9" s="17">
        <v>126420.55</v>
      </c>
      <c r="H9" s="17">
        <v>59080.65</v>
      </c>
      <c r="I9" s="17">
        <v>0</v>
      </c>
      <c r="J9" s="47">
        <v>13958245.250000002</v>
      </c>
      <c r="K9" s="44"/>
    </row>
    <row r="10" spans="2:11" x14ac:dyDescent="0.25">
      <c r="B10" s="16" t="s">
        <v>327</v>
      </c>
      <c r="C10" s="17">
        <v>2261088</v>
      </c>
      <c r="D10" s="17">
        <v>12017130.550000001</v>
      </c>
      <c r="E10" s="17">
        <v>10691760.550000001</v>
      </c>
      <c r="F10" s="17">
        <v>15879162.800000001</v>
      </c>
      <c r="G10" s="17">
        <v>2197980.6</v>
      </c>
      <c r="H10" s="17">
        <v>1200696.05</v>
      </c>
      <c r="I10" s="17">
        <v>114940.35</v>
      </c>
      <c r="J10" s="47">
        <v>44362758.900000006</v>
      </c>
      <c r="K10" s="44"/>
    </row>
    <row r="11" spans="2:11" x14ac:dyDescent="0.25">
      <c r="B11" s="16" t="s">
        <v>328</v>
      </c>
      <c r="C11" s="17">
        <v>1106161.6499999999</v>
      </c>
      <c r="D11" s="17">
        <v>2732740.2</v>
      </c>
      <c r="E11" s="17">
        <v>4522584.8499999996</v>
      </c>
      <c r="F11" s="17">
        <v>14768410.35</v>
      </c>
      <c r="G11" s="17">
        <v>4659416.3</v>
      </c>
      <c r="H11" s="17">
        <v>2479063.85</v>
      </c>
      <c r="I11" s="17" t="s">
        <v>856</v>
      </c>
      <c r="J11" s="47">
        <v>30268377.199999999</v>
      </c>
      <c r="K11" s="44"/>
    </row>
    <row r="12" spans="2:11" x14ac:dyDescent="0.25">
      <c r="B12" s="16" t="s">
        <v>329</v>
      </c>
      <c r="C12" s="17">
        <v>3111503.35</v>
      </c>
      <c r="D12" s="17">
        <v>5250298.55</v>
      </c>
      <c r="E12" s="17">
        <v>5317272.75</v>
      </c>
      <c r="F12" s="17">
        <v>28651760.050000001</v>
      </c>
      <c r="G12" s="17">
        <v>16481738.75</v>
      </c>
      <c r="H12" s="17">
        <v>25539353.25</v>
      </c>
      <c r="I12" s="17">
        <v>7742582.6500000004</v>
      </c>
      <c r="J12" s="47">
        <v>92094509.350000009</v>
      </c>
      <c r="K12" s="44"/>
    </row>
    <row r="13" spans="2:11" x14ac:dyDescent="0.25">
      <c r="B13" s="16" t="s">
        <v>330</v>
      </c>
      <c r="C13" s="17" t="s">
        <v>856</v>
      </c>
      <c r="D13" s="17">
        <v>0</v>
      </c>
      <c r="E13" s="17" t="s">
        <v>856</v>
      </c>
      <c r="F13" s="17">
        <v>12596044.6</v>
      </c>
      <c r="G13" s="17">
        <v>5429625</v>
      </c>
      <c r="H13" s="17">
        <v>23914627.100000001</v>
      </c>
      <c r="I13" s="17">
        <v>8864664.0500000007</v>
      </c>
      <c r="J13" s="47">
        <v>50804960.75</v>
      </c>
      <c r="K13" s="44"/>
    </row>
    <row r="14" spans="2:11" x14ac:dyDescent="0.25">
      <c r="B14" s="16" t="s">
        <v>331</v>
      </c>
      <c r="C14" s="17">
        <v>0</v>
      </c>
      <c r="D14" s="17">
        <v>0</v>
      </c>
      <c r="E14" s="17">
        <v>0</v>
      </c>
      <c r="F14" s="17" t="s">
        <v>856</v>
      </c>
      <c r="G14" s="17" t="s">
        <v>856</v>
      </c>
      <c r="H14" s="17">
        <v>36936079.549999997</v>
      </c>
      <c r="I14" s="17">
        <v>76902256.299999997</v>
      </c>
      <c r="J14" s="47">
        <v>113838335.84999999</v>
      </c>
      <c r="K14" s="44"/>
    </row>
    <row r="15" spans="2:11" x14ac:dyDescent="0.25">
      <c r="B15" s="21" t="s">
        <v>47</v>
      </c>
      <c r="C15" s="22">
        <v>10277686.6</v>
      </c>
      <c r="D15" s="22">
        <v>27796696.600000001</v>
      </c>
      <c r="E15" s="22">
        <v>22958357.649999999</v>
      </c>
      <c r="F15" s="22">
        <v>73961953.849999994</v>
      </c>
      <c r="G15" s="22">
        <v>28901395.449999999</v>
      </c>
      <c r="H15" s="22">
        <v>90132018.650000006</v>
      </c>
      <c r="I15" s="22">
        <v>93624443.349999994</v>
      </c>
      <c r="J15" s="22">
        <v>347652552.14999998</v>
      </c>
    </row>
    <row r="16" spans="2:11" x14ac:dyDescent="0.25">
      <c r="C16" s="44"/>
      <c r="E16" s="44"/>
      <c r="F16" s="44"/>
      <c r="G16" s="44"/>
      <c r="I16" s="44"/>
    </row>
    <row r="17" spans="2:10" ht="21.75" customHeight="1" x14ac:dyDescent="0.25">
      <c r="B17" s="59" t="s">
        <v>398</v>
      </c>
      <c r="C17" s="53"/>
      <c r="D17" s="53"/>
      <c r="E17" s="53"/>
      <c r="F17" s="53"/>
      <c r="G17" s="53"/>
      <c r="H17" s="53"/>
      <c r="I17" s="53"/>
      <c r="J17" s="53"/>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A81F"/>
    <pageSetUpPr fitToPage="1"/>
  </sheetPr>
  <dimension ref="B1:K17"/>
  <sheetViews>
    <sheetView showGridLines="0" workbookViewId="0">
      <selection activeCell="J26" sqref="J26"/>
    </sheetView>
  </sheetViews>
  <sheetFormatPr baseColWidth="10" defaultRowHeight="13.2" x14ac:dyDescent="0.25"/>
  <cols>
    <col min="1" max="1" width="2.5546875" customWidth="1"/>
    <col min="2" max="2" width="13.6640625" customWidth="1"/>
    <col min="3" max="10" width="12.88671875" customWidth="1"/>
  </cols>
  <sheetData>
    <row r="1" spans="2:11" ht="17.399999999999999" x14ac:dyDescent="0.3">
      <c r="B1" s="3" t="s">
        <v>22</v>
      </c>
    </row>
    <row r="2" spans="2:11" x14ac:dyDescent="0.25">
      <c r="B2" t="s">
        <v>10</v>
      </c>
    </row>
    <row r="5" spans="2:11" ht="21" customHeight="1" x14ac:dyDescent="0.25">
      <c r="B5" s="54" t="s">
        <v>388</v>
      </c>
      <c r="C5" s="55" t="s">
        <v>401</v>
      </c>
      <c r="D5" s="55" t="s">
        <v>401</v>
      </c>
      <c r="E5" s="55" t="s">
        <v>401</v>
      </c>
      <c r="F5" s="55" t="s">
        <v>401</v>
      </c>
      <c r="G5" s="55" t="s">
        <v>401</v>
      </c>
      <c r="H5" s="55" t="s">
        <v>401</v>
      </c>
      <c r="I5" s="55" t="s">
        <v>401</v>
      </c>
      <c r="J5" s="55" t="s">
        <v>401</v>
      </c>
    </row>
    <row r="6" spans="2:11" ht="28.05" customHeight="1" x14ac:dyDescent="0.25">
      <c r="B6" s="54" t="s">
        <v>388</v>
      </c>
      <c r="C6" s="15" t="s">
        <v>390</v>
      </c>
      <c r="D6" s="15" t="s">
        <v>391</v>
      </c>
      <c r="E6" s="15" t="s">
        <v>392</v>
      </c>
      <c r="F6" s="15" t="s">
        <v>393</v>
      </c>
      <c r="G6" s="15" t="s">
        <v>394</v>
      </c>
      <c r="H6" s="15" t="s">
        <v>395</v>
      </c>
      <c r="I6" s="15" t="s">
        <v>396</v>
      </c>
      <c r="J6" s="15" t="s">
        <v>47</v>
      </c>
    </row>
    <row r="7" spans="2:11" x14ac:dyDescent="0.25">
      <c r="B7" s="16">
        <v>0</v>
      </c>
      <c r="C7" s="17">
        <v>3703178.6</v>
      </c>
      <c r="D7" s="17">
        <v>1991797.5</v>
      </c>
      <c r="E7" s="17">
        <v>412469.4</v>
      </c>
      <c r="F7" s="17">
        <v>1354246.1</v>
      </c>
      <c r="G7" s="17">
        <v>702767.7</v>
      </c>
      <c r="H7" s="17">
        <v>1680217.9</v>
      </c>
      <c r="I7" s="17">
        <v>6355155.5999999996</v>
      </c>
      <c r="J7" s="47">
        <v>16199832.800000001</v>
      </c>
    </row>
    <row r="8" spans="2:11" x14ac:dyDescent="0.25">
      <c r="B8" s="16" t="s">
        <v>325</v>
      </c>
      <c r="C8" s="17">
        <v>551672.1</v>
      </c>
      <c r="D8" s="17">
        <v>305619.09999999998</v>
      </c>
      <c r="E8" s="17">
        <v>61451.199999999997</v>
      </c>
      <c r="F8" s="17">
        <v>182745.1</v>
      </c>
      <c r="G8" s="17">
        <v>49646.9</v>
      </c>
      <c r="H8" s="17">
        <v>64450.3</v>
      </c>
      <c r="I8" s="17">
        <v>0</v>
      </c>
      <c r="J8" s="47">
        <v>1215584.7</v>
      </c>
    </row>
    <row r="9" spans="2:11" x14ac:dyDescent="0.25">
      <c r="B9" s="16" t="s">
        <v>326</v>
      </c>
      <c r="C9" s="17">
        <v>491.7</v>
      </c>
      <c r="D9" s="17">
        <v>0</v>
      </c>
      <c r="E9" s="17">
        <v>0</v>
      </c>
      <c r="F9" s="17">
        <v>41729.5</v>
      </c>
      <c r="G9" s="17">
        <v>55977.9</v>
      </c>
      <c r="H9" s="17">
        <v>91102.9</v>
      </c>
      <c r="I9" s="17">
        <v>0</v>
      </c>
      <c r="J9" s="47">
        <v>189302</v>
      </c>
    </row>
    <row r="10" spans="2:11" x14ac:dyDescent="0.25">
      <c r="B10" s="16" t="s">
        <v>327</v>
      </c>
      <c r="C10" s="17">
        <v>0</v>
      </c>
      <c r="D10" s="17">
        <v>0</v>
      </c>
      <c r="E10" s="17">
        <v>250</v>
      </c>
      <c r="F10" s="17">
        <v>0</v>
      </c>
      <c r="G10" s="17">
        <v>4811.8999999999996</v>
      </c>
      <c r="H10" s="17">
        <v>113133.4</v>
      </c>
      <c r="I10" s="17">
        <v>112017.9</v>
      </c>
      <c r="J10" s="47">
        <v>230213.19999999998</v>
      </c>
      <c r="K10" s="44"/>
    </row>
    <row r="11" spans="2:11" x14ac:dyDescent="0.25">
      <c r="B11" s="16" t="s">
        <v>328</v>
      </c>
      <c r="C11" s="17">
        <v>0</v>
      </c>
      <c r="D11" s="17">
        <v>0</v>
      </c>
      <c r="E11" s="17">
        <v>0</v>
      </c>
      <c r="F11" s="17">
        <v>0</v>
      </c>
      <c r="G11" s="17">
        <v>0</v>
      </c>
      <c r="H11" s="17">
        <v>0</v>
      </c>
      <c r="I11" s="17" t="s">
        <v>856</v>
      </c>
      <c r="J11" s="47">
        <v>0</v>
      </c>
      <c r="K11" s="44"/>
    </row>
    <row r="12" spans="2:11" x14ac:dyDescent="0.25">
      <c r="B12" s="16" t="s">
        <v>329</v>
      </c>
      <c r="C12" s="17">
        <v>0</v>
      </c>
      <c r="D12" s="17">
        <v>0</v>
      </c>
      <c r="E12" s="17">
        <v>0</v>
      </c>
      <c r="F12" s="17">
        <v>0</v>
      </c>
      <c r="G12" s="17">
        <v>0</v>
      </c>
      <c r="H12" s="17">
        <v>0</v>
      </c>
      <c r="I12" s="17">
        <v>0</v>
      </c>
      <c r="J12" s="47">
        <v>0</v>
      </c>
    </row>
    <row r="13" spans="2:11" x14ac:dyDescent="0.25">
      <c r="B13" s="16" t="s">
        <v>330</v>
      </c>
      <c r="C13" s="17">
        <v>0</v>
      </c>
      <c r="D13" s="17">
        <v>0</v>
      </c>
      <c r="E13" s="17">
        <v>0</v>
      </c>
      <c r="F13" s="17">
        <v>0</v>
      </c>
      <c r="G13" s="17">
        <v>0</v>
      </c>
      <c r="H13" s="17">
        <v>0</v>
      </c>
      <c r="I13" s="17">
        <v>0</v>
      </c>
      <c r="J13" s="47">
        <v>0</v>
      </c>
    </row>
    <row r="14" spans="2:11" x14ac:dyDescent="0.25">
      <c r="B14" s="16" t="s">
        <v>331</v>
      </c>
      <c r="C14" s="17">
        <v>0</v>
      </c>
      <c r="D14" s="17">
        <v>0</v>
      </c>
      <c r="E14" s="17">
        <v>0</v>
      </c>
      <c r="F14" s="17">
        <v>0</v>
      </c>
      <c r="G14" s="17">
        <v>0</v>
      </c>
      <c r="H14" s="17">
        <v>0</v>
      </c>
      <c r="I14" s="17">
        <v>0</v>
      </c>
      <c r="J14" s="47">
        <v>0</v>
      </c>
    </row>
    <row r="15" spans="2:11" x14ac:dyDescent="0.25">
      <c r="B15" s="21" t="s">
        <v>47</v>
      </c>
      <c r="C15" s="22">
        <v>4255342.4000000004</v>
      </c>
      <c r="D15" s="22">
        <v>2297416.6</v>
      </c>
      <c r="E15" s="22">
        <v>474170.6</v>
      </c>
      <c r="F15" s="22">
        <v>1578720.7</v>
      </c>
      <c r="G15" s="22">
        <v>813204.4</v>
      </c>
      <c r="H15" s="22">
        <v>1948904.5</v>
      </c>
      <c r="I15" s="22">
        <v>6467173.5</v>
      </c>
      <c r="J15" s="22">
        <v>17834932.699999999</v>
      </c>
    </row>
    <row r="17" spans="2:10" ht="22.8" customHeight="1" x14ac:dyDescent="0.25">
      <c r="B17" s="59" t="s">
        <v>398</v>
      </c>
      <c r="C17" s="53"/>
      <c r="D17" s="53"/>
      <c r="E17" s="53"/>
      <c r="F17" s="53"/>
      <c r="G17" s="53"/>
      <c r="H17" s="53"/>
      <c r="I17" s="53"/>
      <c r="J17" s="53"/>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A81F"/>
    <pageSetUpPr fitToPage="1"/>
  </sheetPr>
  <dimension ref="B1:K17"/>
  <sheetViews>
    <sheetView showGridLines="0" workbookViewId="0">
      <selection activeCell="F8" sqref="F8"/>
    </sheetView>
  </sheetViews>
  <sheetFormatPr baseColWidth="10" defaultRowHeight="13.2" x14ac:dyDescent="0.25"/>
  <cols>
    <col min="1" max="1" width="2.5546875" customWidth="1"/>
    <col min="2" max="2" width="13.6640625" customWidth="1"/>
    <col min="3" max="10" width="12.88671875" customWidth="1"/>
  </cols>
  <sheetData>
    <row r="1" spans="2:11" ht="17.399999999999999" x14ac:dyDescent="0.3">
      <c r="B1" s="3" t="s">
        <v>23</v>
      </c>
    </row>
    <row r="2" spans="2:11" x14ac:dyDescent="0.25">
      <c r="B2" t="s">
        <v>10</v>
      </c>
    </row>
    <row r="5" spans="2:11" ht="21" customHeight="1" x14ac:dyDescent="0.25">
      <c r="B5" s="54" t="s">
        <v>388</v>
      </c>
      <c r="C5" s="55" t="s">
        <v>402</v>
      </c>
      <c r="D5" s="55" t="s">
        <v>402</v>
      </c>
      <c r="E5" s="55" t="s">
        <v>402</v>
      </c>
      <c r="F5" s="55" t="s">
        <v>402</v>
      </c>
      <c r="G5" s="55" t="s">
        <v>402</v>
      </c>
      <c r="H5" s="55" t="s">
        <v>402</v>
      </c>
      <c r="I5" s="55" t="s">
        <v>402</v>
      </c>
      <c r="J5" s="55" t="s">
        <v>402</v>
      </c>
    </row>
    <row r="6" spans="2:11" ht="28.05" customHeight="1" x14ac:dyDescent="0.25">
      <c r="B6" s="54" t="s">
        <v>388</v>
      </c>
      <c r="C6" s="15" t="s">
        <v>390</v>
      </c>
      <c r="D6" s="15" t="s">
        <v>391</v>
      </c>
      <c r="E6" s="15" t="s">
        <v>392</v>
      </c>
      <c r="F6" s="15" t="s">
        <v>393</v>
      </c>
      <c r="G6" s="15" t="s">
        <v>394</v>
      </c>
      <c r="H6" s="15" t="s">
        <v>395</v>
      </c>
      <c r="I6" s="15" t="s">
        <v>396</v>
      </c>
      <c r="J6" s="15" t="s">
        <v>47</v>
      </c>
    </row>
    <row r="7" spans="2:11" x14ac:dyDescent="0.25">
      <c r="B7" s="16">
        <v>0</v>
      </c>
      <c r="C7" s="17">
        <v>3703178.6</v>
      </c>
      <c r="D7" s="17">
        <v>1991797.5</v>
      </c>
      <c r="E7" s="17">
        <v>412469.4</v>
      </c>
      <c r="F7" s="17">
        <v>1354246.1</v>
      </c>
      <c r="G7" s="17">
        <v>702767.7</v>
      </c>
      <c r="H7" s="17">
        <v>1680217.9</v>
      </c>
      <c r="I7" s="17">
        <v>6355155.5999999996</v>
      </c>
      <c r="J7" s="47">
        <v>16199832.800000001</v>
      </c>
    </row>
    <row r="8" spans="2:11" x14ac:dyDescent="0.25">
      <c r="B8" s="16" t="s">
        <v>325</v>
      </c>
      <c r="C8" s="17">
        <v>1632027.9</v>
      </c>
      <c r="D8" s="17">
        <v>1232441.8</v>
      </c>
      <c r="E8" s="17">
        <v>259740</v>
      </c>
      <c r="F8" s="17">
        <v>293310.3</v>
      </c>
      <c r="G8" s="17">
        <v>55861.2</v>
      </c>
      <c r="H8" s="17">
        <v>67568.5</v>
      </c>
      <c r="I8" s="17">
        <v>0</v>
      </c>
      <c r="J8" s="47">
        <v>3540949.7</v>
      </c>
    </row>
    <row r="9" spans="2:11" x14ac:dyDescent="0.25">
      <c r="B9" s="16" t="s">
        <v>326</v>
      </c>
      <c r="C9" s="17">
        <v>2719069.5</v>
      </c>
      <c r="D9" s="17">
        <v>6869704.5999999996</v>
      </c>
      <c r="E9" s="17">
        <v>2228450.7999999998</v>
      </c>
      <c r="F9" s="17">
        <v>1997740.4</v>
      </c>
      <c r="G9" s="17">
        <v>182398.5</v>
      </c>
      <c r="H9" s="17">
        <v>150183.5</v>
      </c>
      <c r="I9" s="17">
        <v>0</v>
      </c>
      <c r="J9" s="47">
        <v>14147547.300000001</v>
      </c>
      <c r="K9" s="44"/>
    </row>
    <row r="10" spans="2:11" x14ac:dyDescent="0.25">
      <c r="B10" s="16" t="s">
        <v>327</v>
      </c>
      <c r="C10" s="17">
        <v>2261088</v>
      </c>
      <c r="D10" s="17">
        <v>12017130.6</v>
      </c>
      <c r="E10" s="17">
        <v>10692010.6</v>
      </c>
      <c r="F10" s="17">
        <v>15879162.800000001</v>
      </c>
      <c r="G10" s="17">
        <v>2202792.5</v>
      </c>
      <c r="H10" s="17">
        <v>1313829.3999999999</v>
      </c>
      <c r="I10" s="17">
        <v>226958.19999999998</v>
      </c>
      <c r="J10" s="47">
        <v>44592972.100000001</v>
      </c>
      <c r="K10" s="44"/>
    </row>
    <row r="11" spans="2:11" x14ac:dyDescent="0.25">
      <c r="B11" s="16" t="s">
        <v>328</v>
      </c>
      <c r="C11" s="17">
        <v>1106161.6000000001</v>
      </c>
      <c r="D11" s="17">
        <v>2732740.2</v>
      </c>
      <c r="E11" s="17">
        <v>4522584.8</v>
      </c>
      <c r="F11" s="17">
        <v>14768410.300000001</v>
      </c>
      <c r="G11" s="17">
        <v>4659416.3</v>
      </c>
      <c r="H11" s="17">
        <v>2479063.9</v>
      </c>
      <c r="I11" s="17" t="s">
        <v>856</v>
      </c>
      <c r="J11" s="47">
        <v>30268377.099999998</v>
      </c>
      <c r="K11" s="44"/>
    </row>
    <row r="12" spans="2:11" x14ac:dyDescent="0.25">
      <c r="B12" s="16" t="s">
        <v>329</v>
      </c>
      <c r="C12" s="17">
        <v>3111503.4</v>
      </c>
      <c r="D12" s="17">
        <v>5250298.5999999996</v>
      </c>
      <c r="E12" s="17">
        <v>5317272.7</v>
      </c>
      <c r="F12" s="17">
        <v>28651760</v>
      </c>
      <c r="G12" s="17">
        <v>16481738.800000001</v>
      </c>
      <c r="H12" s="17">
        <v>25539353.199999999</v>
      </c>
      <c r="I12" s="17">
        <v>7742582.7000000002</v>
      </c>
      <c r="J12" s="47">
        <v>92094509.400000006</v>
      </c>
      <c r="K12" s="44"/>
    </row>
    <row r="13" spans="2:11" x14ac:dyDescent="0.25">
      <c r="B13" s="16" t="s">
        <v>330</v>
      </c>
      <c r="C13" s="17" t="s">
        <v>856</v>
      </c>
      <c r="D13" s="17">
        <v>0</v>
      </c>
      <c r="E13" s="17" t="s">
        <v>856</v>
      </c>
      <c r="F13" s="17">
        <v>12596044.5</v>
      </c>
      <c r="G13" s="17">
        <v>5429625</v>
      </c>
      <c r="H13" s="17">
        <v>23914627.100000001</v>
      </c>
      <c r="I13" s="17">
        <v>8864664.0999999996</v>
      </c>
      <c r="J13" s="47">
        <v>50804960.700000003</v>
      </c>
      <c r="K13" s="44"/>
    </row>
    <row r="14" spans="2:11" x14ac:dyDescent="0.25">
      <c r="B14" s="16" t="s">
        <v>331</v>
      </c>
      <c r="C14" s="17">
        <v>0</v>
      </c>
      <c r="D14" s="17">
        <v>0</v>
      </c>
      <c r="E14" s="17">
        <v>0</v>
      </c>
      <c r="F14" s="17" t="s">
        <v>856</v>
      </c>
      <c r="G14" s="17" t="s">
        <v>856</v>
      </c>
      <c r="H14" s="17">
        <v>36936079.5</v>
      </c>
      <c r="I14" s="17">
        <v>76902256.299999997</v>
      </c>
      <c r="J14" s="47">
        <v>113838335.8</v>
      </c>
      <c r="K14" s="44"/>
    </row>
    <row r="15" spans="2:11" x14ac:dyDescent="0.25">
      <c r="B15" s="21" t="s">
        <v>47</v>
      </c>
      <c r="C15" s="22">
        <v>14533029</v>
      </c>
      <c r="D15" s="22">
        <v>30094113.300000001</v>
      </c>
      <c r="E15" s="22">
        <v>23432528.300000001</v>
      </c>
      <c r="F15" s="22">
        <v>75540674.400000006</v>
      </c>
      <c r="G15" s="22">
        <v>29714600</v>
      </c>
      <c r="H15" s="22">
        <v>92080923</v>
      </c>
      <c r="I15" s="22">
        <v>100091616.90000001</v>
      </c>
      <c r="J15" s="22">
        <v>365487484.89999998</v>
      </c>
    </row>
    <row r="16" spans="2:11" x14ac:dyDescent="0.25">
      <c r="C16" s="44"/>
      <c r="E16" s="44"/>
      <c r="F16" s="44"/>
      <c r="G16" s="44"/>
      <c r="I16" s="44"/>
    </row>
    <row r="17" spans="2:10" ht="22.8" customHeight="1" x14ac:dyDescent="0.25">
      <c r="B17" s="59" t="s">
        <v>398</v>
      </c>
      <c r="C17" s="53"/>
      <c r="D17" s="53"/>
      <c r="E17" s="53"/>
      <c r="F17" s="53"/>
      <c r="G17" s="53"/>
      <c r="H17" s="53"/>
      <c r="I17" s="53"/>
      <c r="J17" s="53"/>
    </row>
  </sheetData>
  <mergeCells count="3">
    <mergeCell ref="B5:B6"/>
    <mergeCell ref="C5:J5"/>
    <mergeCell ref="B17:J1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E562"/>
    <pageSetUpPr fitToPage="1"/>
  </sheetPr>
  <dimension ref="B1:M20"/>
  <sheetViews>
    <sheetView showGridLines="0" workbookViewId="0">
      <selection activeCell="M6" sqref="M6:O8"/>
    </sheetView>
  </sheetViews>
  <sheetFormatPr baseColWidth="10" defaultRowHeight="13.2" x14ac:dyDescent="0.25"/>
  <cols>
    <col min="1" max="1" width="2.5546875" customWidth="1"/>
    <col min="2" max="2" width="11.33203125" customWidth="1"/>
    <col min="3" max="3" width="11.44140625" customWidth="1"/>
    <col min="4" max="6" width="15.6640625" customWidth="1"/>
    <col min="7" max="10" width="10.77734375" customWidth="1"/>
    <col min="11" max="11" width="11.6640625" customWidth="1"/>
    <col min="12" max="12" width="15.5546875" customWidth="1"/>
  </cols>
  <sheetData>
    <row r="1" spans="2:13" ht="17.399999999999999" x14ac:dyDescent="0.3">
      <c r="B1" s="3" t="s">
        <v>25</v>
      </c>
    </row>
    <row r="2" spans="2:13" x14ac:dyDescent="0.25">
      <c r="B2" t="s">
        <v>10</v>
      </c>
    </row>
    <row r="5" spans="2:13" ht="28.05" customHeight="1" x14ac:dyDescent="0.25">
      <c r="B5" s="54" t="s">
        <v>403</v>
      </c>
      <c r="C5" s="55" t="s">
        <v>404</v>
      </c>
      <c r="D5" s="55" t="s">
        <v>144</v>
      </c>
      <c r="E5" s="55" t="s">
        <v>144</v>
      </c>
      <c r="F5" s="55" t="s">
        <v>144</v>
      </c>
      <c r="G5" s="55" t="s">
        <v>163</v>
      </c>
      <c r="H5" s="55" t="s">
        <v>163</v>
      </c>
      <c r="I5" s="55" t="s">
        <v>163</v>
      </c>
      <c r="J5" s="55" t="s">
        <v>163</v>
      </c>
      <c r="K5" s="55" t="s">
        <v>405</v>
      </c>
      <c r="L5" s="55" t="s">
        <v>406</v>
      </c>
    </row>
    <row r="6" spans="2:13" ht="28.05" customHeight="1" x14ac:dyDescent="0.25">
      <c r="B6" s="54" t="s">
        <v>403</v>
      </c>
      <c r="C6" s="55" t="s">
        <v>404</v>
      </c>
      <c r="D6" s="15" t="s">
        <v>49</v>
      </c>
      <c r="E6" s="15" t="s">
        <v>50</v>
      </c>
      <c r="F6" s="15" t="s">
        <v>145</v>
      </c>
      <c r="G6" s="15" t="s">
        <v>40</v>
      </c>
      <c r="H6" s="15" t="s">
        <v>42</v>
      </c>
      <c r="I6" s="15" t="s">
        <v>43</v>
      </c>
      <c r="J6" s="15" t="s">
        <v>46</v>
      </c>
      <c r="K6" s="55" t="s">
        <v>405</v>
      </c>
      <c r="L6" s="55" t="s">
        <v>406</v>
      </c>
    </row>
    <row r="7" spans="2:13" x14ac:dyDescent="0.25">
      <c r="B7" s="16" t="s">
        <v>407</v>
      </c>
      <c r="C7" s="17">
        <v>4214</v>
      </c>
      <c r="D7" s="17">
        <v>689400.33499999996</v>
      </c>
      <c r="E7" s="17">
        <v>5520960.0089999996</v>
      </c>
      <c r="F7" s="17">
        <v>50876.266000000003</v>
      </c>
      <c r="G7" s="20" t="s">
        <v>418</v>
      </c>
      <c r="H7" s="20" t="s">
        <v>418</v>
      </c>
      <c r="I7" s="20" t="s">
        <v>65</v>
      </c>
      <c r="J7" s="20" t="s">
        <v>418</v>
      </c>
      <c r="K7" s="17">
        <v>81942</v>
      </c>
      <c r="L7" s="17">
        <v>620.88</v>
      </c>
      <c r="M7" s="48"/>
    </row>
    <row r="8" spans="2:13" x14ac:dyDescent="0.25">
      <c r="B8" s="16" t="s">
        <v>408</v>
      </c>
      <c r="C8" s="17">
        <v>7584</v>
      </c>
      <c r="D8" s="17">
        <v>1456526.5830000001</v>
      </c>
      <c r="E8" s="17">
        <v>15984229.855</v>
      </c>
      <c r="F8" s="17">
        <v>110630.194</v>
      </c>
      <c r="G8" s="20" t="s">
        <v>337</v>
      </c>
      <c r="H8" s="20" t="s">
        <v>280</v>
      </c>
      <c r="I8" s="20" t="s">
        <v>429</v>
      </c>
      <c r="J8" s="20" t="s">
        <v>434</v>
      </c>
      <c r="K8" s="17">
        <v>149544</v>
      </c>
      <c r="L8" s="17">
        <v>739.78</v>
      </c>
    </row>
    <row r="9" spans="2:13" x14ac:dyDescent="0.25">
      <c r="B9" s="16" t="s">
        <v>409</v>
      </c>
      <c r="C9" s="17">
        <v>3584</v>
      </c>
      <c r="D9" s="17">
        <v>413775.75199999998</v>
      </c>
      <c r="E9" s="17">
        <v>3240754.9509999999</v>
      </c>
      <c r="F9" s="17">
        <v>29745.671999999999</v>
      </c>
      <c r="G9" s="20" t="s">
        <v>133</v>
      </c>
      <c r="H9" s="20" t="s">
        <v>424</v>
      </c>
      <c r="I9" s="20" t="s">
        <v>421</v>
      </c>
      <c r="J9" s="20" t="s">
        <v>378</v>
      </c>
      <c r="K9" s="17">
        <v>81530</v>
      </c>
      <c r="L9" s="17">
        <v>364.84</v>
      </c>
    </row>
    <row r="10" spans="2:13" x14ac:dyDescent="0.25">
      <c r="B10" s="16" t="s">
        <v>410</v>
      </c>
      <c r="C10" s="17">
        <v>2274</v>
      </c>
      <c r="D10" s="17">
        <v>260202.61799999999</v>
      </c>
      <c r="E10" s="17">
        <v>2287505.1370000001</v>
      </c>
      <c r="F10" s="17">
        <v>19005.883000000002</v>
      </c>
      <c r="G10" s="20" t="s">
        <v>215</v>
      </c>
      <c r="H10" s="20" t="s">
        <v>420</v>
      </c>
      <c r="I10" s="20" t="s">
        <v>430</v>
      </c>
      <c r="J10" s="20" t="s">
        <v>233</v>
      </c>
      <c r="K10" s="17">
        <v>51619</v>
      </c>
      <c r="L10" s="17">
        <v>368.2</v>
      </c>
    </row>
    <row r="11" spans="2:13" x14ac:dyDescent="0.25">
      <c r="B11" s="16" t="s">
        <v>411</v>
      </c>
      <c r="C11" s="17">
        <v>2100</v>
      </c>
      <c r="D11" s="17">
        <v>253814.15299999999</v>
      </c>
      <c r="E11" s="17">
        <v>1675867.7290000001</v>
      </c>
      <c r="F11" s="17">
        <v>18507.241000000002</v>
      </c>
      <c r="G11" s="20" t="s">
        <v>419</v>
      </c>
      <c r="H11" s="20" t="s">
        <v>244</v>
      </c>
      <c r="I11" s="20" t="s">
        <v>426</v>
      </c>
      <c r="J11" s="20" t="s">
        <v>244</v>
      </c>
      <c r="K11" s="17">
        <v>44472</v>
      </c>
      <c r="L11" s="17">
        <v>416.15</v>
      </c>
    </row>
    <row r="12" spans="2:13" x14ac:dyDescent="0.25">
      <c r="B12" s="16" t="s">
        <v>412</v>
      </c>
      <c r="C12" s="17">
        <v>1616</v>
      </c>
      <c r="D12" s="17">
        <v>150947.90299999999</v>
      </c>
      <c r="E12" s="17">
        <v>2085676.084</v>
      </c>
      <c r="F12" s="17">
        <v>11192.323</v>
      </c>
      <c r="G12" s="20" t="s">
        <v>420</v>
      </c>
      <c r="H12" s="20" t="s">
        <v>425</v>
      </c>
      <c r="I12" s="20" t="s">
        <v>431</v>
      </c>
      <c r="J12" s="20" t="s">
        <v>425</v>
      </c>
      <c r="K12" s="17">
        <v>35946</v>
      </c>
      <c r="L12" s="17">
        <v>311.36</v>
      </c>
    </row>
    <row r="13" spans="2:13" x14ac:dyDescent="0.25">
      <c r="B13" s="16" t="s">
        <v>413</v>
      </c>
      <c r="C13" s="17">
        <v>3671</v>
      </c>
      <c r="D13" s="17">
        <v>364753.16</v>
      </c>
      <c r="E13" s="17">
        <v>4297155.165</v>
      </c>
      <c r="F13" s="17">
        <v>26533.538</v>
      </c>
      <c r="G13" s="20" t="s">
        <v>338</v>
      </c>
      <c r="H13" s="20" t="s">
        <v>78</v>
      </c>
      <c r="I13" s="20" t="s">
        <v>369</v>
      </c>
      <c r="J13" s="20" t="s">
        <v>225</v>
      </c>
      <c r="K13" s="17">
        <v>67754</v>
      </c>
      <c r="L13" s="17">
        <v>391.62</v>
      </c>
    </row>
    <row r="14" spans="2:13" x14ac:dyDescent="0.25">
      <c r="B14" s="16" t="s">
        <v>414</v>
      </c>
      <c r="C14" s="17">
        <v>1709</v>
      </c>
      <c r="D14" s="17">
        <v>175654.19899999999</v>
      </c>
      <c r="E14" s="17">
        <v>1432081.831</v>
      </c>
      <c r="F14" s="17">
        <v>12309.958000000001</v>
      </c>
      <c r="G14" s="20" t="s">
        <v>70</v>
      </c>
      <c r="H14" s="20" t="s">
        <v>426</v>
      </c>
      <c r="I14" s="20" t="s">
        <v>425</v>
      </c>
      <c r="J14" s="20" t="s">
        <v>435</v>
      </c>
      <c r="K14" s="17">
        <v>38502</v>
      </c>
      <c r="L14" s="17">
        <v>319.72000000000003</v>
      </c>
    </row>
    <row r="15" spans="2:13" x14ac:dyDescent="0.25">
      <c r="B15" s="16" t="s">
        <v>415</v>
      </c>
      <c r="C15" s="17">
        <v>2111</v>
      </c>
      <c r="D15" s="17">
        <v>534970.31999999995</v>
      </c>
      <c r="E15" s="17">
        <v>2800393.8879999998</v>
      </c>
      <c r="F15" s="17">
        <v>39596.514000000003</v>
      </c>
      <c r="G15" s="20" t="s">
        <v>421</v>
      </c>
      <c r="H15" s="20" t="s">
        <v>427</v>
      </c>
      <c r="I15" s="20" t="s">
        <v>341</v>
      </c>
      <c r="J15" s="20" t="s">
        <v>427</v>
      </c>
      <c r="K15" s="17">
        <v>48881</v>
      </c>
      <c r="L15" s="17">
        <v>810.06</v>
      </c>
    </row>
    <row r="16" spans="2:13" x14ac:dyDescent="0.25">
      <c r="B16" s="16" t="s">
        <v>416</v>
      </c>
      <c r="C16" s="17">
        <v>3744</v>
      </c>
      <c r="D16" s="17">
        <v>470690.185</v>
      </c>
      <c r="E16" s="17">
        <v>4576208.6440000003</v>
      </c>
      <c r="F16" s="17">
        <v>34715.317999999999</v>
      </c>
      <c r="G16" s="20" t="s">
        <v>422</v>
      </c>
      <c r="H16" s="20" t="s">
        <v>428</v>
      </c>
      <c r="I16" s="20" t="s">
        <v>432</v>
      </c>
      <c r="J16" s="20" t="s">
        <v>428</v>
      </c>
      <c r="K16" s="17">
        <v>76414</v>
      </c>
      <c r="L16" s="17">
        <v>454.31</v>
      </c>
    </row>
    <row r="17" spans="2:12" x14ac:dyDescent="0.25">
      <c r="B17" s="16" t="s">
        <v>417</v>
      </c>
      <c r="C17" s="17">
        <v>1686</v>
      </c>
      <c r="D17" s="17">
        <v>171684.06599999999</v>
      </c>
      <c r="E17" s="17">
        <v>2485085.3679999998</v>
      </c>
      <c r="F17" s="17">
        <v>12374.576999999999</v>
      </c>
      <c r="G17" s="20" t="s">
        <v>70</v>
      </c>
      <c r="H17" s="20" t="s">
        <v>203</v>
      </c>
      <c r="I17" s="20" t="s">
        <v>433</v>
      </c>
      <c r="J17" s="20" t="s">
        <v>435</v>
      </c>
      <c r="K17" s="17">
        <v>36513</v>
      </c>
      <c r="L17" s="17">
        <v>338.91</v>
      </c>
    </row>
    <row r="18" spans="2:12" x14ac:dyDescent="0.25">
      <c r="B18" s="21" t="s">
        <v>47</v>
      </c>
      <c r="C18" s="22">
        <v>30320</v>
      </c>
      <c r="D18" s="22">
        <v>4942419.2740000002</v>
      </c>
      <c r="E18" s="22">
        <v>46385918.660999998</v>
      </c>
      <c r="F18" s="22">
        <v>365487.484</v>
      </c>
      <c r="G18" s="23" t="s">
        <v>423</v>
      </c>
      <c r="H18" s="23" t="s">
        <v>63</v>
      </c>
      <c r="I18" s="23" t="s">
        <v>63</v>
      </c>
      <c r="J18" s="23" t="s">
        <v>63</v>
      </c>
      <c r="K18" s="22">
        <v>713117</v>
      </c>
      <c r="L18" s="22">
        <v>512.52</v>
      </c>
    </row>
    <row r="20" spans="2:12" ht="26.25" customHeight="1" x14ac:dyDescent="0.25">
      <c r="B20" s="52" t="s">
        <v>859</v>
      </c>
      <c r="C20" s="53"/>
      <c r="D20" s="53"/>
      <c r="E20" s="53"/>
      <c r="F20" s="53"/>
      <c r="G20" s="53"/>
      <c r="H20" s="53"/>
      <c r="I20" s="53"/>
      <c r="J20" s="53"/>
      <c r="K20" s="53"/>
      <c r="L20" s="53"/>
    </row>
  </sheetData>
  <mergeCells count="7">
    <mergeCell ref="L5:L6"/>
    <mergeCell ref="B20:L20"/>
    <mergeCell ref="B5:B6"/>
    <mergeCell ref="C5:C6"/>
    <mergeCell ref="D5:F5"/>
    <mergeCell ref="G5:J5"/>
    <mergeCell ref="K5:K6"/>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E562"/>
    <pageSetUpPr fitToPage="1"/>
  </sheetPr>
  <dimension ref="B1:N77"/>
  <sheetViews>
    <sheetView showGridLines="0" workbookViewId="0">
      <selection activeCell="N55" sqref="N55"/>
    </sheetView>
  </sheetViews>
  <sheetFormatPr baseColWidth="10" defaultRowHeight="13.2" x14ac:dyDescent="0.25"/>
  <cols>
    <col min="1" max="1" width="2.5546875" customWidth="1"/>
    <col min="2" max="2" width="5.21875" customWidth="1"/>
    <col min="3" max="3" width="11.33203125" customWidth="1"/>
    <col min="4" max="4" width="12.44140625" customWidth="1"/>
    <col min="5" max="5" width="12.88671875" customWidth="1"/>
    <col min="6" max="7" width="11.33203125" customWidth="1"/>
    <col min="8" max="8" width="12.44140625" customWidth="1"/>
    <col min="9" max="10" width="11.33203125" customWidth="1"/>
    <col min="11" max="11" width="13.109375" customWidth="1"/>
    <col min="12" max="13" width="11.33203125" customWidth="1"/>
    <col min="14" max="14" width="12.44140625" customWidth="1"/>
  </cols>
  <sheetData>
    <row r="1" spans="2:14" ht="17.399999999999999" x14ac:dyDescent="0.3">
      <c r="B1" s="3" t="s">
        <v>26</v>
      </c>
    </row>
    <row r="2" spans="2:14" x14ac:dyDescent="0.25">
      <c r="B2" t="s">
        <v>10</v>
      </c>
    </row>
    <row r="5" spans="2:14" ht="28.05" customHeight="1" x14ac:dyDescent="0.25">
      <c r="B5" s="14" t="s">
        <v>39</v>
      </c>
      <c r="C5" s="15" t="s">
        <v>407</v>
      </c>
      <c r="D5" s="15" t="s">
        <v>408</v>
      </c>
      <c r="E5" s="15" t="s">
        <v>409</v>
      </c>
      <c r="F5" s="15" t="s">
        <v>410</v>
      </c>
      <c r="G5" s="15" t="s">
        <v>411</v>
      </c>
      <c r="H5" s="15" t="s">
        <v>412</v>
      </c>
      <c r="I5" s="15" t="s">
        <v>413</v>
      </c>
      <c r="J5" s="15" t="s">
        <v>414</v>
      </c>
      <c r="K5" s="15" t="s">
        <v>415</v>
      </c>
      <c r="L5" s="15" t="s">
        <v>416</v>
      </c>
      <c r="M5" s="15" t="s">
        <v>417</v>
      </c>
      <c r="N5" s="15" t="s">
        <v>436</v>
      </c>
    </row>
    <row r="6" spans="2:14" x14ac:dyDescent="0.25">
      <c r="B6" s="50" t="s">
        <v>437</v>
      </c>
      <c r="C6" s="51"/>
      <c r="D6" s="51"/>
      <c r="E6" s="51"/>
      <c r="F6" s="51"/>
      <c r="G6" s="51"/>
      <c r="H6" s="51"/>
      <c r="I6" s="51"/>
      <c r="J6" s="51"/>
      <c r="K6" s="51"/>
      <c r="L6" s="51"/>
      <c r="M6" s="51"/>
      <c r="N6" s="62"/>
    </row>
    <row r="7" spans="2:14" x14ac:dyDescent="0.25">
      <c r="B7" s="16">
        <v>2014</v>
      </c>
      <c r="C7" s="17">
        <v>3180</v>
      </c>
      <c r="D7" s="17">
        <v>5830</v>
      </c>
      <c r="E7" s="17">
        <v>2689</v>
      </c>
      <c r="F7" s="17">
        <v>1680</v>
      </c>
      <c r="G7" s="17">
        <v>1448</v>
      </c>
      <c r="H7" s="17">
        <v>1154</v>
      </c>
      <c r="I7" s="17">
        <v>2684</v>
      </c>
      <c r="J7" s="17">
        <v>1248</v>
      </c>
      <c r="K7" s="17">
        <v>1660</v>
      </c>
      <c r="L7" s="17">
        <v>2763</v>
      </c>
      <c r="M7" s="17">
        <v>1271</v>
      </c>
      <c r="N7" s="26">
        <v>22830</v>
      </c>
    </row>
    <row r="8" spans="2:14" x14ac:dyDescent="0.25">
      <c r="B8" s="16">
        <v>2015</v>
      </c>
      <c r="C8" s="17">
        <v>3304</v>
      </c>
      <c r="D8" s="17">
        <v>6069</v>
      </c>
      <c r="E8" s="17">
        <v>2804</v>
      </c>
      <c r="F8" s="17">
        <v>1742</v>
      </c>
      <c r="G8" s="17">
        <v>1517</v>
      </c>
      <c r="H8" s="17">
        <v>1217</v>
      </c>
      <c r="I8" s="17">
        <v>2821</v>
      </c>
      <c r="J8" s="17">
        <v>1311</v>
      </c>
      <c r="K8" s="17">
        <v>1727</v>
      </c>
      <c r="L8" s="17">
        <v>2873</v>
      </c>
      <c r="M8" s="17">
        <v>1314</v>
      </c>
      <c r="N8" s="26">
        <v>23763</v>
      </c>
    </row>
    <row r="9" spans="2:14" x14ac:dyDescent="0.25">
      <c r="B9" s="16">
        <v>2016</v>
      </c>
      <c r="C9" s="17">
        <v>3377</v>
      </c>
      <c r="D9" s="17">
        <v>6283</v>
      </c>
      <c r="E9" s="17">
        <v>2891</v>
      </c>
      <c r="F9" s="17">
        <v>1811</v>
      </c>
      <c r="G9" s="17">
        <v>1601</v>
      </c>
      <c r="H9" s="17">
        <v>1265</v>
      </c>
      <c r="I9" s="17">
        <v>2907</v>
      </c>
      <c r="J9" s="17">
        <v>1362</v>
      </c>
      <c r="K9" s="17">
        <v>1797</v>
      </c>
      <c r="L9" s="17">
        <v>2970</v>
      </c>
      <c r="M9" s="17">
        <v>1356</v>
      </c>
      <c r="N9" s="26">
        <v>24612</v>
      </c>
    </row>
    <row r="10" spans="2:14" x14ac:dyDescent="0.25">
      <c r="B10" s="16">
        <v>2017</v>
      </c>
      <c r="C10" s="17">
        <v>3517</v>
      </c>
      <c r="D10" s="17">
        <v>6476</v>
      </c>
      <c r="E10" s="17">
        <v>3014</v>
      </c>
      <c r="F10" s="17">
        <v>1893</v>
      </c>
      <c r="G10" s="17">
        <v>1666</v>
      </c>
      <c r="H10" s="17">
        <v>1311</v>
      </c>
      <c r="I10" s="17">
        <v>3006</v>
      </c>
      <c r="J10" s="17">
        <v>1433</v>
      </c>
      <c r="K10" s="17">
        <v>1848</v>
      </c>
      <c r="L10" s="17">
        <v>3082</v>
      </c>
      <c r="M10" s="17">
        <v>1414</v>
      </c>
      <c r="N10" s="26">
        <v>25543</v>
      </c>
    </row>
    <row r="11" spans="2:14" x14ac:dyDescent="0.25">
      <c r="B11" s="16">
        <v>2018</v>
      </c>
      <c r="C11" s="17">
        <v>3657</v>
      </c>
      <c r="D11" s="17">
        <v>6650</v>
      </c>
      <c r="E11" s="17">
        <v>3108</v>
      </c>
      <c r="F11" s="17">
        <v>1967</v>
      </c>
      <c r="G11" s="17">
        <v>1766</v>
      </c>
      <c r="H11" s="17">
        <v>1337</v>
      </c>
      <c r="I11" s="17">
        <v>3090</v>
      </c>
      <c r="J11" s="17">
        <v>1499</v>
      </c>
      <c r="K11" s="17">
        <v>1887</v>
      </c>
      <c r="L11" s="17">
        <v>3213</v>
      </c>
      <c r="M11" s="17">
        <v>1458</v>
      </c>
      <c r="N11" s="26">
        <v>26367</v>
      </c>
    </row>
    <row r="12" spans="2:14" x14ac:dyDescent="0.25">
      <c r="B12" s="16">
        <v>2019</v>
      </c>
      <c r="C12" s="17">
        <v>3823</v>
      </c>
      <c r="D12" s="17">
        <v>6851</v>
      </c>
      <c r="E12" s="17">
        <v>3196</v>
      </c>
      <c r="F12" s="17">
        <v>2076</v>
      </c>
      <c r="G12" s="17">
        <v>1842</v>
      </c>
      <c r="H12" s="17">
        <v>1350</v>
      </c>
      <c r="I12" s="17">
        <v>3233</v>
      </c>
      <c r="J12" s="17">
        <v>1543</v>
      </c>
      <c r="K12" s="17">
        <v>1950</v>
      </c>
      <c r="L12" s="17">
        <v>3339</v>
      </c>
      <c r="M12" s="17">
        <v>1510</v>
      </c>
      <c r="N12" s="26">
        <v>27330</v>
      </c>
    </row>
    <row r="13" spans="2:14" x14ac:dyDescent="0.25">
      <c r="B13" s="16">
        <v>2020</v>
      </c>
      <c r="C13" s="17">
        <v>3968</v>
      </c>
      <c r="D13" s="17">
        <v>7031</v>
      </c>
      <c r="E13" s="17">
        <v>3316</v>
      </c>
      <c r="F13" s="17">
        <v>2172</v>
      </c>
      <c r="G13" s="17">
        <v>1924</v>
      </c>
      <c r="H13" s="17">
        <v>1401</v>
      </c>
      <c r="I13" s="17">
        <v>3366</v>
      </c>
      <c r="J13" s="17">
        <v>1603</v>
      </c>
      <c r="K13" s="17">
        <v>2008</v>
      </c>
      <c r="L13" s="17">
        <v>3439</v>
      </c>
      <c r="M13" s="17">
        <v>1562</v>
      </c>
      <c r="N13" s="26">
        <v>28181</v>
      </c>
    </row>
    <row r="14" spans="2:14" x14ac:dyDescent="0.25">
      <c r="B14" s="16">
        <v>2021</v>
      </c>
      <c r="C14" s="17">
        <v>4101</v>
      </c>
      <c r="D14" s="17">
        <v>7355</v>
      </c>
      <c r="E14" s="17">
        <v>3447</v>
      </c>
      <c r="F14" s="17">
        <v>2238</v>
      </c>
      <c r="G14" s="17">
        <v>1990</v>
      </c>
      <c r="H14" s="17">
        <v>1444</v>
      </c>
      <c r="I14" s="17">
        <v>3499</v>
      </c>
      <c r="J14" s="17">
        <v>1640</v>
      </c>
      <c r="K14" s="17">
        <v>2043</v>
      </c>
      <c r="L14" s="17">
        <v>3622</v>
      </c>
      <c r="M14" s="17">
        <v>1628</v>
      </c>
      <c r="N14" s="26">
        <v>29285</v>
      </c>
    </row>
    <row r="15" spans="2:14" x14ac:dyDescent="0.25">
      <c r="B15" s="16">
        <v>2022</v>
      </c>
      <c r="C15" s="17">
        <v>4214</v>
      </c>
      <c r="D15" s="17">
        <v>7584</v>
      </c>
      <c r="E15" s="17">
        <v>3584</v>
      </c>
      <c r="F15" s="17">
        <v>2274</v>
      </c>
      <c r="G15" s="17">
        <v>2100</v>
      </c>
      <c r="H15" s="17">
        <v>1616</v>
      </c>
      <c r="I15" s="17">
        <v>3671</v>
      </c>
      <c r="J15" s="17">
        <v>1709</v>
      </c>
      <c r="K15" s="17">
        <v>2111</v>
      </c>
      <c r="L15" s="17">
        <v>3744</v>
      </c>
      <c r="M15" s="17">
        <v>1686</v>
      </c>
      <c r="N15" s="26">
        <v>30320</v>
      </c>
    </row>
    <row r="16" spans="2:14" x14ac:dyDescent="0.25">
      <c r="B16" s="50" t="s">
        <v>438</v>
      </c>
      <c r="C16" s="51"/>
      <c r="D16" s="51"/>
      <c r="E16" s="51"/>
      <c r="F16" s="51"/>
      <c r="G16" s="51"/>
      <c r="H16" s="51"/>
      <c r="I16" s="51"/>
      <c r="J16" s="51"/>
      <c r="K16" s="51"/>
      <c r="L16" s="51"/>
      <c r="M16" s="51"/>
      <c r="N16" s="62"/>
    </row>
    <row r="17" spans="2:14" x14ac:dyDescent="0.25">
      <c r="B17" s="16">
        <v>2014</v>
      </c>
      <c r="C17" s="17">
        <v>551788.67000000004</v>
      </c>
      <c r="D17" s="17">
        <v>1184621.4839999999</v>
      </c>
      <c r="E17" s="17">
        <v>283382.28600000002</v>
      </c>
      <c r="F17" s="17">
        <v>252274.00399999999</v>
      </c>
      <c r="G17" s="17">
        <v>106659.33900000001</v>
      </c>
      <c r="H17" s="17">
        <v>142352.34700000001</v>
      </c>
      <c r="I17" s="17">
        <v>359756.63299999997</v>
      </c>
      <c r="J17" s="17">
        <v>110286.806</v>
      </c>
      <c r="K17" s="17">
        <v>340335.87400000001</v>
      </c>
      <c r="L17" s="17">
        <v>334981.83</v>
      </c>
      <c r="M17" s="17">
        <v>217619.47</v>
      </c>
      <c r="N17" s="26">
        <v>3884058.7439999999</v>
      </c>
    </row>
    <row r="18" spans="2:14" x14ac:dyDescent="0.25">
      <c r="B18" s="16">
        <v>2015</v>
      </c>
      <c r="C18" s="17">
        <v>555417.75699999998</v>
      </c>
      <c r="D18" s="17">
        <v>954795.45700000005</v>
      </c>
      <c r="E18" s="17">
        <v>274224.712</v>
      </c>
      <c r="F18" s="17">
        <v>233105.97700000001</v>
      </c>
      <c r="G18" s="17">
        <v>100611.655</v>
      </c>
      <c r="H18" s="17">
        <v>132082.201</v>
      </c>
      <c r="I18" s="17">
        <v>368108.82299999997</v>
      </c>
      <c r="J18" s="17">
        <v>122456.125</v>
      </c>
      <c r="K18" s="17">
        <v>297018.071</v>
      </c>
      <c r="L18" s="17">
        <v>311420.19199999998</v>
      </c>
      <c r="M18" s="17">
        <v>133369.65</v>
      </c>
      <c r="N18" s="26">
        <v>3482610.62</v>
      </c>
    </row>
    <row r="19" spans="2:14" x14ac:dyDescent="0.25">
      <c r="B19" s="16">
        <v>2016</v>
      </c>
      <c r="C19" s="17">
        <v>597282.46499999997</v>
      </c>
      <c r="D19" s="17">
        <v>841723.21400000004</v>
      </c>
      <c r="E19" s="17">
        <v>284703.038</v>
      </c>
      <c r="F19" s="17">
        <v>273759.32400000002</v>
      </c>
      <c r="G19" s="17">
        <v>118472.54399999999</v>
      </c>
      <c r="H19" s="17">
        <v>167621.31</v>
      </c>
      <c r="I19" s="17">
        <v>351340.03200000001</v>
      </c>
      <c r="J19" s="17">
        <v>126015.283</v>
      </c>
      <c r="K19" s="17">
        <v>339073.86</v>
      </c>
      <c r="L19" s="17">
        <v>338143.06</v>
      </c>
      <c r="M19" s="17">
        <v>150827.04199999999</v>
      </c>
      <c r="N19" s="26">
        <v>3588961.17</v>
      </c>
    </row>
    <row r="20" spans="2:14" x14ac:dyDescent="0.25">
      <c r="B20" s="16">
        <v>2017</v>
      </c>
      <c r="C20" s="17">
        <v>608907.69999999995</v>
      </c>
      <c r="D20" s="17">
        <v>976595.4</v>
      </c>
      <c r="E20" s="17">
        <v>295142.5</v>
      </c>
      <c r="F20" s="17">
        <v>257384.8</v>
      </c>
      <c r="G20" s="17">
        <v>116865.4</v>
      </c>
      <c r="H20" s="17">
        <v>190465</v>
      </c>
      <c r="I20" s="17">
        <v>349121.7</v>
      </c>
      <c r="J20" s="17">
        <v>135220.9</v>
      </c>
      <c r="K20" s="17">
        <v>379801.4</v>
      </c>
      <c r="L20" s="17">
        <v>320660.09999999998</v>
      </c>
      <c r="M20" s="17">
        <v>142011.6</v>
      </c>
      <c r="N20" s="26">
        <v>3772176.5</v>
      </c>
    </row>
    <row r="21" spans="2:14" x14ac:dyDescent="0.25">
      <c r="B21" s="16">
        <v>2018</v>
      </c>
      <c r="C21" s="17">
        <v>588656.5</v>
      </c>
      <c r="D21" s="17">
        <v>931063.8</v>
      </c>
      <c r="E21" s="17">
        <v>341203.9</v>
      </c>
      <c r="F21" s="17">
        <v>272252.79999999999</v>
      </c>
      <c r="G21" s="17">
        <v>133906.79999999999</v>
      </c>
      <c r="H21" s="17">
        <v>136079</v>
      </c>
      <c r="I21" s="17">
        <v>312014.09999999998</v>
      </c>
      <c r="J21" s="17">
        <v>133504.20000000001</v>
      </c>
      <c r="K21" s="17">
        <v>480215.7</v>
      </c>
      <c r="L21" s="17">
        <v>336556.2</v>
      </c>
      <c r="M21" s="17">
        <v>140467.20000000001</v>
      </c>
      <c r="N21" s="26">
        <v>3805920.2</v>
      </c>
    </row>
    <row r="22" spans="2:14" x14ac:dyDescent="0.25">
      <c r="B22" s="16">
        <v>2019</v>
      </c>
      <c r="C22" s="17">
        <v>646106.6</v>
      </c>
      <c r="D22" s="17">
        <v>995781</v>
      </c>
      <c r="E22" s="17">
        <v>311329.7</v>
      </c>
      <c r="F22" s="17">
        <v>305431.59999999998</v>
      </c>
      <c r="G22" s="17">
        <v>137275.70000000001</v>
      </c>
      <c r="H22" s="17">
        <v>127668.3</v>
      </c>
      <c r="I22" s="17">
        <v>330790.5</v>
      </c>
      <c r="J22" s="17">
        <v>137786.29999999999</v>
      </c>
      <c r="K22" s="17">
        <v>423829.4</v>
      </c>
      <c r="L22" s="17">
        <v>327911.3</v>
      </c>
      <c r="M22" s="17">
        <v>142352.20000000001</v>
      </c>
      <c r="N22" s="26">
        <v>3886262.7</v>
      </c>
    </row>
    <row r="23" spans="2:14" x14ac:dyDescent="0.25">
      <c r="B23" s="16">
        <v>2020</v>
      </c>
      <c r="C23" s="17">
        <v>586658.71400000004</v>
      </c>
      <c r="D23" s="17">
        <v>900958.37699999998</v>
      </c>
      <c r="E23" s="17">
        <v>318616.88900000002</v>
      </c>
      <c r="F23" s="17">
        <v>268933.79499999998</v>
      </c>
      <c r="G23" s="17">
        <v>138780.96400000001</v>
      </c>
      <c r="H23" s="17">
        <v>149828.89499999999</v>
      </c>
      <c r="I23" s="17">
        <v>347498.69300000003</v>
      </c>
      <c r="J23" s="17">
        <v>155588.26</v>
      </c>
      <c r="K23" s="17">
        <v>419772.53399999999</v>
      </c>
      <c r="L23" s="17">
        <v>319481.66700000002</v>
      </c>
      <c r="M23" s="17">
        <v>134798.35500000001</v>
      </c>
      <c r="N23" s="26">
        <v>3740917.1430000002</v>
      </c>
    </row>
    <row r="24" spans="2:14" x14ac:dyDescent="0.25">
      <c r="B24" s="16">
        <v>2021</v>
      </c>
      <c r="C24" s="17">
        <v>625378.38600000006</v>
      </c>
      <c r="D24" s="17">
        <v>1076797.5660000001</v>
      </c>
      <c r="E24" s="17">
        <v>342656.19</v>
      </c>
      <c r="F24" s="17">
        <v>252096.83300000001</v>
      </c>
      <c r="G24" s="17">
        <v>200863.68</v>
      </c>
      <c r="H24" s="17">
        <v>140249.53400000001</v>
      </c>
      <c r="I24" s="17">
        <v>380721.44199999998</v>
      </c>
      <c r="J24" s="17">
        <v>173247.91</v>
      </c>
      <c r="K24" s="17">
        <v>392304.92099999997</v>
      </c>
      <c r="L24" s="17">
        <v>399688.54300000001</v>
      </c>
      <c r="M24" s="17">
        <v>153715.152</v>
      </c>
      <c r="N24" s="26">
        <v>4137720.1570000001</v>
      </c>
    </row>
    <row r="25" spans="2:14" x14ac:dyDescent="0.25">
      <c r="B25" s="16">
        <v>2022</v>
      </c>
      <c r="C25" s="17">
        <v>689400.33499999996</v>
      </c>
      <c r="D25" s="17">
        <v>1456526.5830000001</v>
      </c>
      <c r="E25" s="17">
        <v>413775.75199999998</v>
      </c>
      <c r="F25" s="17">
        <v>260202.61799999999</v>
      </c>
      <c r="G25" s="17">
        <v>253814.15299999999</v>
      </c>
      <c r="H25" s="17">
        <v>150947.90299999999</v>
      </c>
      <c r="I25" s="17">
        <v>364753.16</v>
      </c>
      <c r="J25" s="17">
        <v>175654.19899999999</v>
      </c>
      <c r="K25" s="17">
        <v>534970.31999999995</v>
      </c>
      <c r="L25" s="17">
        <v>470690.185</v>
      </c>
      <c r="M25" s="17">
        <v>171684.06599999999</v>
      </c>
      <c r="N25" s="26">
        <v>4942419.2740000002</v>
      </c>
    </row>
    <row r="26" spans="2:14" x14ac:dyDescent="0.25">
      <c r="B26" s="50" t="s">
        <v>439</v>
      </c>
      <c r="C26" s="51"/>
      <c r="D26" s="51"/>
      <c r="E26" s="51"/>
      <c r="F26" s="51"/>
      <c r="G26" s="51"/>
      <c r="H26" s="51"/>
      <c r="I26" s="51"/>
      <c r="J26" s="51"/>
      <c r="K26" s="51"/>
      <c r="L26" s="51"/>
      <c r="M26" s="51"/>
      <c r="N26" s="62"/>
    </row>
    <row r="27" spans="2:14" x14ac:dyDescent="0.25">
      <c r="B27" s="16">
        <v>2014</v>
      </c>
      <c r="C27" s="17">
        <v>8526170.0590000004</v>
      </c>
      <c r="D27" s="17">
        <v>11811803.119999999</v>
      </c>
      <c r="E27" s="17">
        <v>2871784.531</v>
      </c>
      <c r="F27" s="17">
        <v>2737367.906</v>
      </c>
      <c r="G27" s="17">
        <v>2282359.6910000001</v>
      </c>
      <c r="H27" s="17">
        <v>2435874.2510000002</v>
      </c>
      <c r="I27" s="17">
        <v>4437126.6260000002</v>
      </c>
      <c r="J27" s="17">
        <v>1131519.108</v>
      </c>
      <c r="K27" s="17">
        <v>2637720.9559999998</v>
      </c>
      <c r="L27" s="17">
        <v>8390949.0209999997</v>
      </c>
      <c r="M27" s="17">
        <v>5294739.6440000003</v>
      </c>
      <c r="N27" s="26">
        <v>52557414.920000002</v>
      </c>
    </row>
    <row r="28" spans="2:14" x14ac:dyDescent="0.25">
      <c r="B28" s="16">
        <v>2015</v>
      </c>
      <c r="C28" s="17">
        <v>8710795.8849999998</v>
      </c>
      <c r="D28" s="17">
        <v>12543638.17</v>
      </c>
      <c r="E28" s="17">
        <v>3023134.02</v>
      </c>
      <c r="F28" s="17">
        <v>2972928.162</v>
      </c>
      <c r="G28" s="17">
        <v>2346456.6860000002</v>
      </c>
      <c r="H28" s="17">
        <v>2401654.5419999999</v>
      </c>
      <c r="I28" s="17">
        <v>4705590.72</v>
      </c>
      <c r="J28" s="17">
        <v>1197352.8370000001</v>
      </c>
      <c r="K28" s="17">
        <v>2812955.18</v>
      </c>
      <c r="L28" s="17">
        <v>8429970.0859999992</v>
      </c>
      <c r="M28" s="17">
        <v>3684643.8160000001</v>
      </c>
      <c r="N28" s="26">
        <v>52829120.100000001</v>
      </c>
    </row>
    <row r="29" spans="2:14" x14ac:dyDescent="0.25">
      <c r="B29" s="16">
        <v>2016</v>
      </c>
      <c r="C29" s="17">
        <v>8934995.2479999997</v>
      </c>
      <c r="D29" s="17">
        <v>24026229.539999999</v>
      </c>
      <c r="E29" s="17">
        <v>3164695.2519999999</v>
      </c>
      <c r="F29" s="17">
        <v>3160380.24</v>
      </c>
      <c r="G29" s="17">
        <v>2569043.8360000001</v>
      </c>
      <c r="H29" s="17">
        <v>2542605.08</v>
      </c>
      <c r="I29" s="17">
        <v>5032493.9220000003</v>
      </c>
      <c r="J29" s="17">
        <v>1209253.6059999999</v>
      </c>
      <c r="K29" s="17">
        <v>2849881.898</v>
      </c>
      <c r="L29" s="17">
        <v>8757463.4010000005</v>
      </c>
      <c r="M29" s="17">
        <v>2818139.4130000002</v>
      </c>
      <c r="N29" s="26">
        <v>65065181.439999998</v>
      </c>
    </row>
    <row r="30" spans="2:14" x14ac:dyDescent="0.25">
      <c r="B30" s="16">
        <v>2017</v>
      </c>
      <c r="C30" s="17">
        <v>8942272</v>
      </c>
      <c r="D30" s="17">
        <v>25722590</v>
      </c>
      <c r="E30" s="17">
        <v>3313507</v>
      </c>
      <c r="F30" s="17">
        <v>3074971</v>
      </c>
      <c r="G30" s="17">
        <v>2638794</v>
      </c>
      <c r="H30" s="17">
        <v>2549397</v>
      </c>
      <c r="I30" s="17">
        <v>5204773</v>
      </c>
      <c r="J30" s="17">
        <v>1229631</v>
      </c>
      <c r="K30" s="17">
        <v>3003626</v>
      </c>
      <c r="L30" s="17">
        <v>8884220</v>
      </c>
      <c r="M30" s="17">
        <v>3006746</v>
      </c>
      <c r="N30" s="26">
        <v>67570527</v>
      </c>
    </row>
    <row r="31" spans="2:14" x14ac:dyDescent="0.25">
      <c r="B31" s="16">
        <v>2018</v>
      </c>
      <c r="C31" s="17">
        <v>9539361</v>
      </c>
      <c r="D31" s="17">
        <v>28421311</v>
      </c>
      <c r="E31" s="17">
        <v>3382820</v>
      </c>
      <c r="F31" s="17">
        <v>3110480</v>
      </c>
      <c r="G31" s="17">
        <v>2638015</v>
      </c>
      <c r="H31" s="17">
        <v>2421751</v>
      </c>
      <c r="I31" s="17">
        <v>5261904</v>
      </c>
      <c r="J31" s="17">
        <v>1276273</v>
      </c>
      <c r="K31" s="17">
        <v>3020127</v>
      </c>
      <c r="L31" s="17">
        <v>9063243</v>
      </c>
      <c r="M31" s="17">
        <v>3040412</v>
      </c>
      <c r="N31" s="26">
        <v>71175696</v>
      </c>
    </row>
    <row r="32" spans="2:14" x14ac:dyDescent="0.25">
      <c r="B32" s="16">
        <v>2019</v>
      </c>
      <c r="C32" s="17">
        <v>8927082</v>
      </c>
      <c r="D32" s="17">
        <v>22434142</v>
      </c>
      <c r="E32" s="17">
        <v>3653709</v>
      </c>
      <c r="F32" s="17">
        <v>3190609</v>
      </c>
      <c r="G32" s="17">
        <v>2414044</v>
      </c>
      <c r="H32" s="17">
        <v>2328456</v>
      </c>
      <c r="I32" s="17">
        <v>5197209</v>
      </c>
      <c r="J32" s="17">
        <v>1296371</v>
      </c>
      <c r="K32" s="17">
        <v>3150315</v>
      </c>
      <c r="L32" s="17">
        <v>9099985</v>
      </c>
      <c r="M32" s="17">
        <v>3283251</v>
      </c>
      <c r="N32" s="26">
        <v>64975174</v>
      </c>
    </row>
    <row r="33" spans="2:14" x14ac:dyDescent="0.25">
      <c r="B33" s="16">
        <v>2020</v>
      </c>
      <c r="C33" s="17">
        <v>5797369.8130000001</v>
      </c>
      <c r="D33" s="17">
        <v>13993253.604</v>
      </c>
      <c r="E33" s="17">
        <v>3052473.8620000002</v>
      </c>
      <c r="F33" s="17">
        <v>2802634.6340000001</v>
      </c>
      <c r="G33" s="17">
        <v>1564168.611</v>
      </c>
      <c r="H33" s="17">
        <v>2079586.6159999999</v>
      </c>
      <c r="I33" s="17">
        <v>4002286.0989999999</v>
      </c>
      <c r="J33" s="17">
        <v>1268200.9029999999</v>
      </c>
      <c r="K33" s="17">
        <v>2538830.182</v>
      </c>
      <c r="L33" s="17">
        <v>4236910.3150000004</v>
      </c>
      <c r="M33" s="17">
        <v>2448993.9929999998</v>
      </c>
      <c r="N33" s="26">
        <v>43784708.631999999</v>
      </c>
    </row>
    <row r="34" spans="2:14" x14ac:dyDescent="0.25">
      <c r="B34" s="16">
        <v>2021</v>
      </c>
      <c r="C34" s="17">
        <v>5646858.7869999995</v>
      </c>
      <c r="D34" s="17">
        <v>15152296.016000001</v>
      </c>
      <c r="E34" s="17">
        <v>3173564.3629999999</v>
      </c>
      <c r="F34" s="17">
        <v>2276140.8939999999</v>
      </c>
      <c r="G34" s="17">
        <v>1543491.1189999999</v>
      </c>
      <c r="H34" s="17">
        <v>2123311.3659999999</v>
      </c>
      <c r="I34" s="17">
        <v>4173409.4789999998</v>
      </c>
      <c r="J34" s="17">
        <v>1366486.2150000001</v>
      </c>
      <c r="K34" s="17">
        <v>2796578.287</v>
      </c>
      <c r="L34" s="17">
        <v>4344489.6900000004</v>
      </c>
      <c r="M34" s="17">
        <v>2565276.5010000002</v>
      </c>
      <c r="N34" s="26">
        <v>45161902.717</v>
      </c>
    </row>
    <row r="35" spans="2:14" x14ac:dyDescent="0.25">
      <c r="B35" s="16">
        <v>2022</v>
      </c>
      <c r="C35" s="17">
        <v>5520960.0089999996</v>
      </c>
      <c r="D35" s="17">
        <v>15984229.855</v>
      </c>
      <c r="E35" s="17">
        <v>3240754.9509999999</v>
      </c>
      <c r="F35" s="17">
        <v>2287505.1370000001</v>
      </c>
      <c r="G35" s="17">
        <v>1675867.7290000001</v>
      </c>
      <c r="H35" s="17">
        <v>2085676.084</v>
      </c>
      <c r="I35" s="17">
        <v>4297155.165</v>
      </c>
      <c r="J35" s="17">
        <v>1432081.831</v>
      </c>
      <c r="K35" s="17">
        <v>2800393.8879999998</v>
      </c>
      <c r="L35" s="17">
        <v>4576208.6440000003</v>
      </c>
      <c r="M35" s="17">
        <v>2485085.3679999998</v>
      </c>
      <c r="N35" s="26">
        <v>46385918.660999998</v>
      </c>
    </row>
    <row r="36" spans="2:14" x14ac:dyDescent="0.25">
      <c r="B36" s="50" t="s">
        <v>440</v>
      </c>
      <c r="C36" s="51"/>
      <c r="D36" s="51"/>
      <c r="E36" s="51"/>
      <c r="F36" s="51"/>
      <c r="G36" s="51"/>
      <c r="H36" s="51"/>
      <c r="I36" s="51"/>
      <c r="J36" s="51"/>
      <c r="K36" s="51"/>
      <c r="L36" s="51"/>
      <c r="M36" s="51"/>
      <c r="N36" s="62"/>
    </row>
    <row r="37" spans="2:14" x14ac:dyDescent="0.25">
      <c r="B37" s="16">
        <v>2014</v>
      </c>
      <c r="C37" s="17">
        <v>48926.017999999996</v>
      </c>
      <c r="D37" s="17">
        <v>104857.875</v>
      </c>
      <c r="E37" s="17">
        <v>24678.498</v>
      </c>
      <c r="F37" s="17">
        <v>22357.883000000002</v>
      </c>
      <c r="G37" s="17">
        <v>9344.1350000000002</v>
      </c>
      <c r="H37" s="17">
        <v>12517.588</v>
      </c>
      <c r="I37" s="17">
        <v>31535.66</v>
      </c>
      <c r="J37" s="17">
        <v>9238.7150000000001</v>
      </c>
      <c r="K37" s="17">
        <v>30372.705000000002</v>
      </c>
      <c r="L37" s="17">
        <v>30324.437999999998</v>
      </c>
      <c r="M37" s="17">
        <v>19329.322</v>
      </c>
      <c r="N37" s="26">
        <v>343482.83600000001</v>
      </c>
    </row>
    <row r="38" spans="2:14" x14ac:dyDescent="0.25">
      <c r="B38" s="16">
        <v>2015</v>
      </c>
      <c r="C38" s="17">
        <v>49437.264000000003</v>
      </c>
      <c r="D38" s="17">
        <v>85637.191000000006</v>
      </c>
      <c r="E38" s="17">
        <v>23792.02</v>
      </c>
      <c r="F38" s="17">
        <v>20832.232</v>
      </c>
      <c r="G38" s="17">
        <v>8892.259</v>
      </c>
      <c r="H38" s="17">
        <v>11743.728999999999</v>
      </c>
      <c r="I38" s="17">
        <v>32354.462</v>
      </c>
      <c r="J38" s="17">
        <v>10328.107</v>
      </c>
      <c r="K38" s="17">
        <v>26524.667000000001</v>
      </c>
      <c r="L38" s="17">
        <v>28304.594000000001</v>
      </c>
      <c r="M38" s="17">
        <v>13287.946</v>
      </c>
      <c r="N38" s="26">
        <v>311134.47200000001</v>
      </c>
    </row>
    <row r="39" spans="2:14" x14ac:dyDescent="0.25">
      <c r="B39" s="16">
        <v>2016</v>
      </c>
      <c r="C39" s="17">
        <v>49244.197</v>
      </c>
      <c r="D39" s="17">
        <v>71739.505000000005</v>
      </c>
      <c r="E39" s="17">
        <v>22790.264999999999</v>
      </c>
      <c r="F39" s="17">
        <v>22506.681</v>
      </c>
      <c r="G39" s="17">
        <v>9526.9830000000002</v>
      </c>
      <c r="H39" s="17">
        <v>13723.41</v>
      </c>
      <c r="I39" s="17">
        <v>28348.359</v>
      </c>
      <c r="J39" s="17">
        <v>9669.9320000000007</v>
      </c>
      <c r="K39" s="17">
        <v>28258.805</v>
      </c>
      <c r="L39" s="17">
        <v>28514.879000000001</v>
      </c>
      <c r="M39" s="17">
        <v>13004.496999999999</v>
      </c>
      <c r="N39" s="26">
        <v>297327.51299999998</v>
      </c>
    </row>
    <row r="40" spans="2:14" x14ac:dyDescent="0.25">
      <c r="B40" s="16">
        <v>2017</v>
      </c>
      <c r="C40" s="17">
        <v>50465.228000000003</v>
      </c>
      <c r="D40" s="17">
        <v>85036.84</v>
      </c>
      <c r="E40" s="17">
        <v>23631.852999999999</v>
      </c>
      <c r="F40" s="17">
        <v>21189.863000000001</v>
      </c>
      <c r="G40" s="17">
        <v>9406.6059999999998</v>
      </c>
      <c r="H40" s="17">
        <v>15656.066999999999</v>
      </c>
      <c r="I40" s="17">
        <v>28043.683000000001</v>
      </c>
      <c r="J40" s="17">
        <v>10421.365</v>
      </c>
      <c r="K40" s="17">
        <v>31490.93</v>
      </c>
      <c r="L40" s="17">
        <v>26912.886999999999</v>
      </c>
      <c r="M40" s="17">
        <v>12279.895</v>
      </c>
      <c r="N40" s="26">
        <v>314535.217</v>
      </c>
    </row>
    <row r="41" spans="2:14" x14ac:dyDescent="0.25">
      <c r="B41" s="16">
        <v>2018</v>
      </c>
      <c r="C41" s="17">
        <v>48875.09</v>
      </c>
      <c r="D41" s="17">
        <v>80803.16</v>
      </c>
      <c r="E41" s="17">
        <v>27518.47</v>
      </c>
      <c r="F41" s="17">
        <v>22387.68</v>
      </c>
      <c r="G41" s="17">
        <v>10934.64</v>
      </c>
      <c r="H41" s="17">
        <v>11531.59</v>
      </c>
      <c r="I41" s="17">
        <v>25021.65</v>
      </c>
      <c r="J41" s="17">
        <v>10309.549999999999</v>
      </c>
      <c r="K41" s="17">
        <v>40082.31</v>
      </c>
      <c r="L41" s="17">
        <v>28540.03</v>
      </c>
      <c r="M41" s="17">
        <v>12220.13</v>
      </c>
      <c r="N41" s="26">
        <v>318224.31</v>
      </c>
    </row>
    <row r="42" spans="2:14" x14ac:dyDescent="0.25">
      <c r="B42" s="16">
        <v>2019</v>
      </c>
      <c r="C42" s="17">
        <v>53317.15</v>
      </c>
      <c r="D42" s="17">
        <v>85931.99</v>
      </c>
      <c r="E42" s="17">
        <v>24738.15</v>
      </c>
      <c r="F42" s="17">
        <v>25097.79</v>
      </c>
      <c r="G42" s="17">
        <v>11161.58</v>
      </c>
      <c r="H42" s="17">
        <v>10909.62</v>
      </c>
      <c r="I42" s="17">
        <v>26644.78</v>
      </c>
      <c r="J42" s="17">
        <v>10556.69</v>
      </c>
      <c r="K42" s="17">
        <v>35276.79</v>
      </c>
      <c r="L42" s="17">
        <v>28193.86</v>
      </c>
      <c r="M42" s="17">
        <v>12652.44</v>
      </c>
      <c r="N42" s="26">
        <v>324480.84999999998</v>
      </c>
    </row>
    <row r="43" spans="2:14" x14ac:dyDescent="0.25">
      <c r="B43" s="16">
        <v>2020</v>
      </c>
      <c r="C43" s="17">
        <v>47890.398000000001</v>
      </c>
      <c r="D43" s="17">
        <v>77488.758000000002</v>
      </c>
      <c r="E43" s="17">
        <v>24951.064999999999</v>
      </c>
      <c r="F43" s="17">
        <v>21754.66</v>
      </c>
      <c r="G43" s="17">
        <v>11033.776</v>
      </c>
      <c r="H43" s="17">
        <v>11936.281999999999</v>
      </c>
      <c r="I43" s="17">
        <v>27742.203000000001</v>
      </c>
      <c r="J43" s="17">
        <v>11836.082</v>
      </c>
      <c r="K43" s="17">
        <v>34668.086000000003</v>
      </c>
      <c r="L43" s="17">
        <v>25748.304</v>
      </c>
      <c r="M43" s="17">
        <v>11009.852000000001</v>
      </c>
      <c r="N43" s="26">
        <v>306059.46600000001</v>
      </c>
    </row>
    <row r="44" spans="2:14" x14ac:dyDescent="0.25">
      <c r="B44" s="16">
        <v>2021</v>
      </c>
      <c r="C44" s="17">
        <v>50891.334000000003</v>
      </c>
      <c r="D44" s="17">
        <v>91521.069000000003</v>
      </c>
      <c r="E44" s="17">
        <v>26764.843000000001</v>
      </c>
      <c r="F44" s="17">
        <v>20057.579000000002</v>
      </c>
      <c r="G44" s="17">
        <v>16074.584000000001</v>
      </c>
      <c r="H44" s="17">
        <v>11161.950999999999</v>
      </c>
      <c r="I44" s="17">
        <v>30304.246999999999</v>
      </c>
      <c r="J44" s="17">
        <v>13180.98</v>
      </c>
      <c r="K44" s="17">
        <v>32170.821</v>
      </c>
      <c r="L44" s="17">
        <v>32090.949000000001</v>
      </c>
      <c r="M44" s="17">
        <v>12447.918</v>
      </c>
      <c r="N44" s="26">
        <v>336666.27500000002</v>
      </c>
    </row>
    <row r="45" spans="2:14" x14ac:dyDescent="0.25">
      <c r="B45" s="16">
        <v>2022</v>
      </c>
      <c r="C45" s="17">
        <v>50876.266000000003</v>
      </c>
      <c r="D45" s="17">
        <v>110630.194</v>
      </c>
      <c r="E45" s="17">
        <v>29745.671999999999</v>
      </c>
      <c r="F45" s="17">
        <v>19005.883000000002</v>
      </c>
      <c r="G45" s="17">
        <v>18507.241000000002</v>
      </c>
      <c r="H45" s="17">
        <v>11192.323</v>
      </c>
      <c r="I45" s="17">
        <v>26533.538</v>
      </c>
      <c r="J45" s="17">
        <v>12309.958000000001</v>
      </c>
      <c r="K45" s="17">
        <v>39596.514000000003</v>
      </c>
      <c r="L45" s="17">
        <v>34715.317999999999</v>
      </c>
      <c r="M45" s="17">
        <v>12374.576999999999</v>
      </c>
      <c r="N45" s="26">
        <v>365487.484</v>
      </c>
    </row>
    <row r="46" spans="2:14" x14ac:dyDescent="0.25">
      <c r="B46" s="50" t="s">
        <v>441</v>
      </c>
      <c r="C46" s="51"/>
      <c r="D46" s="51"/>
      <c r="E46" s="51"/>
      <c r="F46" s="51"/>
      <c r="G46" s="51"/>
      <c r="H46" s="51"/>
      <c r="I46" s="51"/>
      <c r="J46" s="51"/>
      <c r="K46" s="51"/>
      <c r="L46" s="51"/>
      <c r="M46" s="51"/>
      <c r="N46" s="62"/>
    </row>
    <row r="47" spans="2:14" x14ac:dyDescent="0.25">
      <c r="B47" s="16">
        <v>2014</v>
      </c>
      <c r="C47" s="17">
        <v>7429.4960000000001</v>
      </c>
      <c r="D47" s="17">
        <v>8568.4429999999993</v>
      </c>
      <c r="E47" s="17">
        <v>3843.6179999999999</v>
      </c>
      <c r="F47" s="17">
        <v>5142.991</v>
      </c>
      <c r="G47" s="17">
        <v>2715.1529999999998</v>
      </c>
      <c r="H47" s="17">
        <v>4610.1540000000005</v>
      </c>
      <c r="I47" s="17">
        <v>6252.94</v>
      </c>
      <c r="J47" s="17">
        <v>3218.7370000000001</v>
      </c>
      <c r="K47" s="17">
        <v>7303.3450000000003</v>
      </c>
      <c r="L47" s="17">
        <v>4911.8289999999997</v>
      </c>
      <c r="M47" s="17">
        <v>6641.2190000000001</v>
      </c>
      <c r="N47" s="26">
        <v>6023.384</v>
      </c>
    </row>
    <row r="48" spans="2:14" x14ac:dyDescent="0.25">
      <c r="B48" s="16">
        <v>2015</v>
      </c>
      <c r="C48" s="17">
        <v>7391.9690000000001</v>
      </c>
      <c r="D48" s="17">
        <v>6816.9970000000003</v>
      </c>
      <c r="E48" s="17">
        <v>3677.5610000000001</v>
      </c>
      <c r="F48" s="17">
        <v>4697.4440000000004</v>
      </c>
      <c r="G48" s="17">
        <v>2526.09</v>
      </c>
      <c r="H48" s="17">
        <v>4225.4129999999996</v>
      </c>
      <c r="I48" s="17">
        <v>6267.1760000000004</v>
      </c>
      <c r="J48" s="17">
        <v>3522.701</v>
      </c>
      <c r="K48" s="17">
        <v>6313.8909999999996</v>
      </c>
      <c r="L48" s="17">
        <v>4513.598</v>
      </c>
      <c r="M48" s="17">
        <v>4004.7339999999999</v>
      </c>
      <c r="N48" s="26">
        <v>5330.66</v>
      </c>
    </row>
    <row r="49" spans="2:14" x14ac:dyDescent="0.25">
      <c r="B49" s="16">
        <v>2016</v>
      </c>
      <c r="C49" s="17">
        <v>7865.2929999999997</v>
      </c>
      <c r="D49" s="17">
        <v>5939.4650000000001</v>
      </c>
      <c r="E49" s="17">
        <v>3761.5349999999999</v>
      </c>
      <c r="F49" s="17">
        <v>5447.8379999999997</v>
      </c>
      <c r="G49" s="17">
        <v>2934.8130000000001</v>
      </c>
      <c r="H49" s="17">
        <v>5304.3040000000001</v>
      </c>
      <c r="I49" s="17">
        <v>5815.1549999999997</v>
      </c>
      <c r="J49" s="17">
        <v>3567.413</v>
      </c>
      <c r="K49" s="17">
        <v>7141.7049999999999</v>
      </c>
      <c r="L49" s="17">
        <v>4840.6419999999998</v>
      </c>
      <c r="M49" s="17">
        <v>4490.9049999999997</v>
      </c>
      <c r="N49" s="26">
        <v>5419.558</v>
      </c>
    </row>
    <row r="50" spans="2:14" x14ac:dyDescent="0.25">
      <c r="B50" s="16">
        <v>2017</v>
      </c>
      <c r="C50" s="17">
        <v>7905.53</v>
      </c>
      <c r="D50" s="17">
        <v>6826.5219999999999</v>
      </c>
      <c r="E50" s="17">
        <v>3866.9690000000001</v>
      </c>
      <c r="F50" s="17">
        <v>5101.5780000000004</v>
      </c>
      <c r="G50" s="17">
        <v>2854.623</v>
      </c>
      <c r="H50" s="17">
        <v>5922.9709999999995</v>
      </c>
      <c r="I50" s="17">
        <v>5647.0259999999998</v>
      </c>
      <c r="J50" s="17">
        <v>3769.33</v>
      </c>
      <c r="K50" s="17">
        <v>7966.3019999999997</v>
      </c>
      <c r="L50" s="17">
        <v>4535.8239999999996</v>
      </c>
      <c r="M50" s="17">
        <v>4173.4979999999996</v>
      </c>
      <c r="N50" s="26">
        <v>5629.6940000000004</v>
      </c>
    </row>
    <row r="51" spans="2:14" x14ac:dyDescent="0.25">
      <c r="B51" s="16">
        <v>2018</v>
      </c>
      <c r="C51" s="17">
        <v>7536.1530000000002</v>
      </c>
      <c r="D51" s="17">
        <v>6463.7910000000002</v>
      </c>
      <c r="E51" s="17">
        <v>4415.05</v>
      </c>
      <c r="F51" s="17">
        <v>5356.1450000000004</v>
      </c>
      <c r="G51" s="17">
        <v>3226.3589999999999</v>
      </c>
      <c r="H51" s="17">
        <v>4190.0110000000004</v>
      </c>
      <c r="I51" s="17">
        <v>4952.9189999999999</v>
      </c>
      <c r="J51" s="17">
        <v>3690.2040000000002</v>
      </c>
      <c r="K51" s="17">
        <v>10024.752</v>
      </c>
      <c r="L51" s="17">
        <v>4694.277</v>
      </c>
      <c r="M51" s="17">
        <v>4087.1509999999998</v>
      </c>
      <c r="N51" s="26">
        <v>5618.5309999999999</v>
      </c>
    </row>
    <row r="52" spans="2:14" x14ac:dyDescent="0.25">
      <c r="B52" s="16">
        <v>2019</v>
      </c>
      <c r="C52" s="17">
        <v>8159.4570000000003</v>
      </c>
      <c r="D52" s="17">
        <v>6858.09</v>
      </c>
      <c r="E52" s="17">
        <v>3987.317</v>
      </c>
      <c r="F52" s="17">
        <v>5940.4009999999998</v>
      </c>
      <c r="G52" s="17">
        <v>3257.2249999999999</v>
      </c>
      <c r="H52" s="17">
        <v>3885.9290000000001</v>
      </c>
      <c r="I52" s="17">
        <v>5140.01</v>
      </c>
      <c r="J52" s="17">
        <v>3738.3</v>
      </c>
      <c r="K52" s="17">
        <v>8832.9069999999992</v>
      </c>
      <c r="L52" s="17">
        <v>4511.7129999999997</v>
      </c>
      <c r="M52" s="17">
        <v>4106.0379999999996</v>
      </c>
      <c r="N52" s="26">
        <v>5669.8670000000002</v>
      </c>
    </row>
    <row r="53" spans="2:14" x14ac:dyDescent="0.25">
      <c r="B53" s="16">
        <v>2020</v>
      </c>
      <c r="C53" s="17">
        <v>7312.2110000000002</v>
      </c>
      <c r="D53" s="17">
        <v>6162.4219999999996</v>
      </c>
      <c r="E53" s="17">
        <v>4018.9319999999998</v>
      </c>
      <c r="F53" s="17">
        <v>5169.0200000000004</v>
      </c>
      <c r="G53" s="17">
        <v>3240.5770000000002</v>
      </c>
      <c r="H53" s="17">
        <v>4499.9070000000002</v>
      </c>
      <c r="I53" s="17">
        <v>5286.277</v>
      </c>
      <c r="J53" s="17">
        <v>4164.4570000000003</v>
      </c>
      <c r="K53" s="17">
        <v>8712.0460000000003</v>
      </c>
      <c r="L53" s="17">
        <v>4324.8590000000004</v>
      </c>
      <c r="M53" s="17">
        <v>3846.107</v>
      </c>
      <c r="N53" s="26">
        <v>5389.9049999999997</v>
      </c>
    </row>
    <row r="54" spans="2:14" x14ac:dyDescent="0.25">
      <c r="B54" s="16">
        <v>2021</v>
      </c>
      <c r="C54" s="17">
        <v>7697.817</v>
      </c>
      <c r="D54" s="17">
        <v>7312.4189999999999</v>
      </c>
      <c r="E54" s="17">
        <v>4270.4979999999996</v>
      </c>
      <c r="F54" s="17">
        <v>4773.9279999999999</v>
      </c>
      <c r="G54" s="17">
        <v>4581.9539999999997</v>
      </c>
      <c r="H54" s="17">
        <v>4153.6959999999999</v>
      </c>
      <c r="I54" s="17">
        <v>5721.607</v>
      </c>
      <c r="J54" s="17">
        <v>4564.2</v>
      </c>
      <c r="K54" s="17">
        <v>8066.8059999999996</v>
      </c>
      <c r="L54" s="17">
        <v>5321.0929999999998</v>
      </c>
      <c r="M54" s="17">
        <v>4294.1989999999996</v>
      </c>
      <c r="N54" s="26">
        <v>5884.2470000000003</v>
      </c>
    </row>
    <row r="55" spans="2:14" x14ac:dyDescent="0.25">
      <c r="B55" s="16">
        <v>2022</v>
      </c>
      <c r="C55" s="17">
        <v>8413.2720000000008</v>
      </c>
      <c r="D55" s="17">
        <v>9739.7860000000001</v>
      </c>
      <c r="E55" s="17">
        <v>5075.1350000000002</v>
      </c>
      <c r="F55" s="17">
        <v>5040.83</v>
      </c>
      <c r="G55" s="17">
        <v>5707.28</v>
      </c>
      <c r="H55" s="17">
        <v>4199.2960000000003</v>
      </c>
      <c r="I55" s="17">
        <v>5383.4930000000004</v>
      </c>
      <c r="J55" s="17">
        <v>4562.21</v>
      </c>
      <c r="K55" s="17">
        <v>10944.341</v>
      </c>
      <c r="L55" s="17">
        <v>6159.7380000000003</v>
      </c>
      <c r="M55" s="17">
        <v>4701.9979999999996</v>
      </c>
      <c r="N55" s="26">
        <v>6930.7269999999999</v>
      </c>
    </row>
    <row r="56" spans="2:14" x14ac:dyDescent="0.25">
      <c r="B56" s="50" t="s">
        <v>442</v>
      </c>
      <c r="C56" s="51"/>
      <c r="D56" s="51"/>
      <c r="E56" s="51"/>
      <c r="F56" s="51"/>
      <c r="G56" s="51"/>
      <c r="H56" s="51"/>
      <c r="I56" s="51"/>
      <c r="J56" s="51"/>
      <c r="K56" s="51"/>
      <c r="L56" s="51"/>
      <c r="M56" s="51"/>
      <c r="N56" s="62"/>
    </row>
    <row r="57" spans="2:14" x14ac:dyDescent="0.25">
      <c r="B57" s="16">
        <v>2014</v>
      </c>
      <c r="C57" s="17">
        <v>114799.651</v>
      </c>
      <c r="D57" s="17">
        <v>85435.524999999994</v>
      </c>
      <c r="E57" s="17">
        <v>38951.071000000004</v>
      </c>
      <c r="F57" s="17">
        <v>55805.428999999996</v>
      </c>
      <c r="G57" s="17">
        <v>58100.442999999999</v>
      </c>
      <c r="H57" s="17">
        <v>78887.047000000006</v>
      </c>
      <c r="I57" s="17">
        <v>77121.816999999995</v>
      </c>
      <c r="J57" s="17">
        <v>33023.555999999997</v>
      </c>
      <c r="K57" s="17">
        <v>56603.453999999998</v>
      </c>
      <c r="L57" s="17">
        <v>123036.247</v>
      </c>
      <c r="M57" s="17">
        <v>161582.63099999999</v>
      </c>
      <c r="N57" s="26">
        <v>81505.846000000005</v>
      </c>
    </row>
    <row r="58" spans="2:14" x14ac:dyDescent="0.25">
      <c r="B58" s="16">
        <v>2015</v>
      </c>
      <c r="C58" s="17">
        <v>115930.633</v>
      </c>
      <c r="D58" s="17">
        <v>89558.394</v>
      </c>
      <c r="E58" s="17">
        <v>40542.519</v>
      </c>
      <c r="F58" s="17">
        <v>59909.08</v>
      </c>
      <c r="G58" s="17">
        <v>58913.271000000001</v>
      </c>
      <c r="H58" s="17">
        <v>76830.817999999999</v>
      </c>
      <c r="I58" s="17">
        <v>80114.251999999993</v>
      </c>
      <c r="J58" s="17">
        <v>34444.302000000003</v>
      </c>
      <c r="K58" s="17">
        <v>59796.675000000003</v>
      </c>
      <c r="L58" s="17">
        <v>122180.56200000001</v>
      </c>
      <c r="M58" s="17">
        <v>110639.997</v>
      </c>
      <c r="N58" s="26">
        <v>80862.92</v>
      </c>
    </row>
    <row r="59" spans="2:14" x14ac:dyDescent="0.25">
      <c r="B59" s="16">
        <v>2016</v>
      </c>
      <c r="C59" s="17">
        <v>117660.16499999999</v>
      </c>
      <c r="D59" s="17">
        <v>169536.679</v>
      </c>
      <c r="E59" s="17">
        <v>41812.377999999997</v>
      </c>
      <c r="F59" s="17">
        <v>62891.887999999999</v>
      </c>
      <c r="G59" s="17">
        <v>63640.601999999999</v>
      </c>
      <c r="H59" s="17">
        <v>80459.64</v>
      </c>
      <c r="I59" s="17">
        <v>83294.612999999998</v>
      </c>
      <c r="J59" s="17">
        <v>34233.201000000001</v>
      </c>
      <c r="K59" s="17">
        <v>60025.315000000002</v>
      </c>
      <c r="L59" s="17">
        <v>125366.307</v>
      </c>
      <c r="M59" s="17">
        <v>83910.657000000007</v>
      </c>
      <c r="N59" s="26">
        <v>98252.527000000002</v>
      </c>
    </row>
    <row r="60" spans="2:14" x14ac:dyDescent="0.25">
      <c r="B60" s="16">
        <v>2017</v>
      </c>
      <c r="C60" s="17">
        <v>116098.72</v>
      </c>
      <c r="D60" s="17">
        <v>179804.07</v>
      </c>
      <c r="E60" s="17">
        <v>43413.7</v>
      </c>
      <c r="F60" s="17">
        <v>60948.44</v>
      </c>
      <c r="G60" s="17">
        <v>64456.73</v>
      </c>
      <c r="H60" s="17">
        <v>79279.7</v>
      </c>
      <c r="I60" s="17">
        <v>84186.93</v>
      </c>
      <c r="J60" s="17">
        <v>34276.39</v>
      </c>
      <c r="K60" s="17">
        <v>63000.79</v>
      </c>
      <c r="L60" s="17">
        <v>125669.7</v>
      </c>
      <c r="M60" s="17">
        <v>88363.55</v>
      </c>
      <c r="N60" s="26">
        <v>100844.01</v>
      </c>
    </row>
    <row r="61" spans="2:14" x14ac:dyDescent="0.25">
      <c r="B61" s="16">
        <v>2018</v>
      </c>
      <c r="C61" s="17">
        <v>122125.7</v>
      </c>
      <c r="D61" s="17">
        <v>197311.29</v>
      </c>
      <c r="E61" s="17">
        <v>43772.42</v>
      </c>
      <c r="F61" s="17">
        <v>61193.78</v>
      </c>
      <c r="G61" s="17">
        <v>63560.5</v>
      </c>
      <c r="H61" s="17">
        <v>74568.179999999993</v>
      </c>
      <c r="I61" s="17">
        <v>83527.59</v>
      </c>
      <c r="J61" s="17">
        <v>35277.599999999999</v>
      </c>
      <c r="K61" s="17">
        <v>63046.720000000001</v>
      </c>
      <c r="L61" s="17">
        <v>126413.87</v>
      </c>
      <c r="M61" s="17">
        <v>88466.36</v>
      </c>
      <c r="N61" s="26">
        <v>105073.9</v>
      </c>
    </row>
    <row r="62" spans="2:14" x14ac:dyDescent="0.25">
      <c r="B62" s="16">
        <v>2019</v>
      </c>
      <c r="C62" s="17">
        <v>112737.04</v>
      </c>
      <c r="D62" s="17">
        <v>154507.24</v>
      </c>
      <c r="E62" s="17">
        <v>46794.43</v>
      </c>
      <c r="F62" s="17">
        <v>62054.79</v>
      </c>
      <c r="G62" s="17">
        <v>57279.49</v>
      </c>
      <c r="H62" s="17">
        <v>70872.84</v>
      </c>
      <c r="I62" s="17">
        <v>80763</v>
      </c>
      <c r="J62" s="17">
        <v>35172.050000000003</v>
      </c>
      <c r="K62" s="17">
        <v>65654.820000000007</v>
      </c>
      <c r="L62" s="17">
        <v>125206.18</v>
      </c>
      <c r="M62" s="17">
        <v>94702.79</v>
      </c>
      <c r="N62" s="26">
        <v>94796.14</v>
      </c>
    </row>
    <row r="63" spans="2:14" x14ac:dyDescent="0.25">
      <c r="B63" s="16">
        <v>2020</v>
      </c>
      <c r="C63" s="17">
        <v>72259.376999999993</v>
      </c>
      <c r="D63" s="17">
        <v>95711.78</v>
      </c>
      <c r="E63" s="17">
        <v>38502.930999999997</v>
      </c>
      <c r="F63" s="17">
        <v>53867.813999999998</v>
      </c>
      <c r="G63" s="17">
        <v>36523.807999999997</v>
      </c>
      <c r="H63" s="17">
        <v>62457.550999999999</v>
      </c>
      <c r="I63" s="17">
        <v>60884.235000000001</v>
      </c>
      <c r="J63" s="17">
        <v>33944.512000000002</v>
      </c>
      <c r="K63" s="17">
        <v>52691.409</v>
      </c>
      <c r="L63" s="17">
        <v>57355.529000000002</v>
      </c>
      <c r="M63" s="17">
        <v>69875.428</v>
      </c>
      <c r="N63" s="26">
        <v>63084.904000000002</v>
      </c>
    </row>
    <row r="64" spans="2:14" x14ac:dyDescent="0.25">
      <c r="B64" s="16">
        <v>2021</v>
      </c>
      <c r="C64" s="17">
        <v>69507.5</v>
      </c>
      <c r="D64" s="17">
        <v>102897.648</v>
      </c>
      <c r="E64" s="17">
        <v>39551.887999999999</v>
      </c>
      <c r="F64" s="17">
        <v>43103.014999999999</v>
      </c>
      <c r="G64" s="17">
        <v>35208.976999999999</v>
      </c>
      <c r="H64" s="17">
        <v>62884.98</v>
      </c>
      <c r="I64" s="17">
        <v>62719.368000000002</v>
      </c>
      <c r="J64" s="17">
        <v>35999.953000000001</v>
      </c>
      <c r="K64" s="17">
        <v>57504.9</v>
      </c>
      <c r="L64" s="17">
        <v>57838.614999999998</v>
      </c>
      <c r="M64" s="17">
        <v>71663.774999999994</v>
      </c>
      <c r="N64" s="26">
        <v>64224.69</v>
      </c>
    </row>
    <row r="65" spans="2:14" x14ac:dyDescent="0.25">
      <c r="B65" s="16">
        <v>2022</v>
      </c>
      <c r="C65" s="17">
        <v>67376.437000000005</v>
      </c>
      <c r="D65" s="17">
        <v>106886.467</v>
      </c>
      <c r="E65" s="17">
        <v>39749.233</v>
      </c>
      <c r="F65" s="17">
        <v>44315.177000000003</v>
      </c>
      <c r="G65" s="17">
        <v>37683.660000000003</v>
      </c>
      <c r="H65" s="17">
        <v>58022.48</v>
      </c>
      <c r="I65" s="17">
        <v>63422.9</v>
      </c>
      <c r="J65" s="17">
        <v>37194.998</v>
      </c>
      <c r="K65" s="17">
        <v>57290.029000000002</v>
      </c>
      <c r="L65" s="17">
        <v>59887.044999999998</v>
      </c>
      <c r="M65" s="17">
        <v>68060.289999999994</v>
      </c>
      <c r="N65" s="26">
        <v>65046.716</v>
      </c>
    </row>
    <row r="66" spans="2:14" x14ac:dyDescent="0.25">
      <c r="B66" s="50" t="s">
        <v>443</v>
      </c>
      <c r="C66" s="51"/>
      <c r="D66" s="51"/>
      <c r="E66" s="51"/>
      <c r="F66" s="51"/>
      <c r="G66" s="51"/>
      <c r="H66" s="51"/>
      <c r="I66" s="51"/>
      <c r="J66" s="51"/>
      <c r="K66" s="51"/>
      <c r="L66" s="51"/>
      <c r="M66" s="51"/>
      <c r="N66" s="62"/>
    </row>
    <row r="67" spans="2:14" x14ac:dyDescent="0.25">
      <c r="B67" s="16">
        <v>2014</v>
      </c>
      <c r="C67" s="17">
        <v>658.75900000000001</v>
      </c>
      <c r="D67" s="17">
        <v>758.44399999999996</v>
      </c>
      <c r="E67" s="17">
        <v>334.72399999999999</v>
      </c>
      <c r="F67" s="17">
        <v>455.8</v>
      </c>
      <c r="G67" s="17">
        <v>237.86699999999999</v>
      </c>
      <c r="H67" s="17">
        <v>405.38900000000001</v>
      </c>
      <c r="I67" s="17">
        <v>548.12199999999996</v>
      </c>
      <c r="J67" s="17">
        <v>269.63299999999998</v>
      </c>
      <c r="K67" s="17">
        <v>651.77499999999998</v>
      </c>
      <c r="L67" s="17">
        <v>444.64600000000002</v>
      </c>
      <c r="M67" s="17">
        <v>589.88400000000001</v>
      </c>
      <c r="N67" s="26">
        <v>532.67200000000003</v>
      </c>
    </row>
    <row r="68" spans="2:14" x14ac:dyDescent="0.25">
      <c r="B68" s="16">
        <v>2015</v>
      </c>
      <c r="C68" s="17">
        <v>657.95299999999997</v>
      </c>
      <c r="D68" s="17">
        <v>611.428</v>
      </c>
      <c r="E68" s="17">
        <v>319.06900000000002</v>
      </c>
      <c r="F68" s="17">
        <v>419.80200000000002</v>
      </c>
      <c r="G68" s="17">
        <v>223.261</v>
      </c>
      <c r="H68" s="17">
        <v>375.69099999999997</v>
      </c>
      <c r="I68" s="17">
        <v>550.846</v>
      </c>
      <c r="J68" s="17">
        <v>297.10899999999998</v>
      </c>
      <c r="K68" s="17">
        <v>563.851</v>
      </c>
      <c r="L68" s="17">
        <v>410.23500000000001</v>
      </c>
      <c r="M68" s="17">
        <v>399.00099999999998</v>
      </c>
      <c r="N68" s="26">
        <v>476.238</v>
      </c>
    </row>
    <row r="69" spans="2:14" x14ac:dyDescent="0.25">
      <c r="B69" s="16">
        <v>2016</v>
      </c>
      <c r="C69" s="17">
        <v>648.47</v>
      </c>
      <c r="D69" s="17">
        <v>506.21699999999998</v>
      </c>
      <c r="E69" s="17">
        <v>301.108</v>
      </c>
      <c r="F69" s="17">
        <v>447.88499999999999</v>
      </c>
      <c r="G69" s="17">
        <v>236.00299999999999</v>
      </c>
      <c r="H69" s="17">
        <v>434.27100000000002</v>
      </c>
      <c r="I69" s="17">
        <v>469.20400000000001</v>
      </c>
      <c r="J69" s="17">
        <v>273.75</v>
      </c>
      <c r="K69" s="17">
        <v>595.19799999999998</v>
      </c>
      <c r="L69" s="17">
        <v>408.20100000000002</v>
      </c>
      <c r="M69" s="17">
        <v>387.21100000000001</v>
      </c>
      <c r="N69" s="26">
        <v>448.983</v>
      </c>
    </row>
    <row r="70" spans="2:14" x14ac:dyDescent="0.25">
      <c r="B70" s="16">
        <v>2017</v>
      </c>
      <c r="C70" s="17">
        <v>655.197</v>
      </c>
      <c r="D70" s="17">
        <v>594.41800000000001</v>
      </c>
      <c r="E70" s="17">
        <v>309.62599999999998</v>
      </c>
      <c r="F70" s="17">
        <v>420.00099999999998</v>
      </c>
      <c r="G70" s="17">
        <v>229.77099999999999</v>
      </c>
      <c r="H70" s="17">
        <v>486.863</v>
      </c>
      <c r="I70" s="17">
        <v>453.60500000000002</v>
      </c>
      <c r="J70" s="17">
        <v>290.49900000000002</v>
      </c>
      <c r="K70" s="17">
        <v>660.52</v>
      </c>
      <c r="L70" s="17">
        <v>380.69</v>
      </c>
      <c r="M70" s="17">
        <v>360.887</v>
      </c>
      <c r="N70" s="26">
        <v>469.42099999999999</v>
      </c>
    </row>
    <row r="71" spans="2:14" x14ac:dyDescent="0.25">
      <c r="B71" s="16">
        <v>2018</v>
      </c>
      <c r="C71" s="17">
        <v>625.71299999999997</v>
      </c>
      <c r="D71" s="17">
        <v>560.96600000000001</v>
      </c>
      <c r="E71" s="17">
        <v>356.07900000000001</v>
      </c>
      <c r="F71" s="17">
        <v>440.44200000000001</v>
      </c>
      <c r="G71" s="17">
        <v>263.45999999999998</v>
      </c>
      <c r="H71" s="17">
        <v>355.07</v>
      </c>
      <c r="I71" s="17">
        <v>397.19400000000002</v>
      </c>
      <c r="J71" s="17">
        <v>284.96800000000002</v>
      </c>
      <c r="K71" s="17">
        <v>836.73900000000003</v>
      </c>
      <c r="L71" s="17">
        <v>398.07600000000002</v>
      </c>
      <c r="M71" s="17">
        <v>355.56700000000001</v>
      </c>
      <c r="N71" s="26">
        <v>469.78199999999998</v>
      </c>
    </row>
    <row r="72" spans="2:14" x14ac:dyDescent="0.25">
      <c r="B72" s="16">
        <v>2019</v>
      </c>
      <c r="C72" s="17">
        <v>673.32</v>
      </c>
      <c r="D72" s="17">
        <v>591.83000000000004</v>
      </c>
      <c r="E72" s="17">
        <v>316.83</v>
      </c>
      <c r="F72" s="17">
        <v>488.13</v>
      </c>
      <c r="G72" s="17">
        <v>264.83999999999997</v>
      </c>
      <c r="H72" s="17">
        <v>332.06</v>
      </c>
      <c r="I72" s="17">
        <v>414.02</v>
      </c>
      <c r="J72" s="17">
        <v>286.42</v>
      </c>
      <c r="K72" s="17">
        <v>735.19</v>
      </c>
      <c r="L72" s="17">
        <v>387.92</v>
      </c>
      <c r="M72" s="17">
        <v>364.95</v>
      </c>
      <c r="N72" s="26">
        <v>473.4</v>
      </c>
    </row>
    <row r="73" spans="2:14" x14ac:dyDescent="0.25">
      <c r="B73" s="16">
        <v>2020</v>
      </c>
      <c r="C73" s="17">
        <v>596.91</v>
      </c>
      <c r="D73" s="17">
        <v>530.01</v>
      </c>
      <c r="E73" s="17">
        <v>314.72000000000003</v>
      </c>
      <c r="F73" s="17">
        <v>418.13</v>
      </c>
      <c r="G73" s="17">
        <v>257.64</v>
      </c>
      <c r="H73" s="17">
        <v>358.49</v>
      </c>
      <c r="I73" s="17">
        <v>422.02</v>
      </c>
      <c r="J73" s="17">
        <v>316.8</v>
      </c>
      <c r="K73" s="17">
        <v>719.51</v>
      </c>
      <c r="L73" s="17">
        <v>348.56</v>
      </c>
      <c r="M73" s="17">
        <v>314.14</v>
      </c>
      <c r="N73" s="26">
        <v>440.97</v>
      </c>
    </row>
    <row r="74" spans="2:14" x14ac:dyDescent="0.25">
      <c r="B74" s="16">
        <v>2021</v>
      </c>
      <c r="C74" s="17">
        <v>626.41999999999996</v>
      </c>
      <c r="D74" s="17">
        <v>621.51</v>
      </c>
      <c r="E74" s="17">
        <v>333.57</v>
      </c>
      <c r="F74" s="17">
        <v>379.83</v>
      </c>
      <c r="G74" s="17">
        <v>366.68</v>
      </c>
      <c r="H74" s="17">
        <v>330.58</v>
      </c>
      <c r="I74" s="17">
        <v>455.42</v>
      </c>
      <c r="J74" s="17">
        <v>347.25</v>
      </c>
      <c r="K74" s="17">
        <v>661.52</v>
      </c>
      <c r="L74" s="17">
        <v>427.23</v>
      </c>
      <c r="M74" s="17">
        <v>347.75</v>
      </c>
      <c r="N74" s="26">
        <v>478.77</v>
      </c>
    </row>
    <row r="75" spans="2:14" x14ac:dyDescent="0.25">
      <c r="B75" s="18">
        <v>2022</v>
      </c>
      <c r="C75" s="19">
        <v>620.88</v>
      </c>
      <c r="D75" s="19">
        <v>739.78</v>
      </c>
      <c r="E75" s="19">
        <v>364.84</v>
      </c>
      <c r="F75" s="19">
        <v>368.2</v>
      </c>
      <c r="G75" s="19">
        <v>416.15</v>
      </c>
      <c r="H75" s="19">
        <v>311.36</v>
      </c>
      <c r="I75" s="19">
        <v>391.62</v>
      </c>
      <c r="J75" s="19">
        <v>319.72000000000003</v>
      </c>
      <c r="K75" s="19">
        <v>810.06</v>
      </c>
      <c r="L75" s="19">
        <v>454.31</v>
      </c>
      <c r="M75" s="19">
        <v>338.91</v>
      </c>
      <c r="N75" s="22">
        <v>512.52</v>
      </c>
    </row>
    <row r="77" spans="2:14" ht="18.45" customHeight="1" x14ac:dyDescent="0.25">
      <c r="B77" s="59" t="s">
        <v>444</v>
      </c>
      <c r="C77" s="53"/>
      <c r="D77" s="53"/>
      <c r="E77" s="53"/>
      <c r="F77" s="53"/>
      <c r="G77" s="53"/>
      <c r="H77" s="53"/>
      <c r="I77" s="53"/>
      <c r="J77" s="53"/>
      <c r="K77" s="53"/>
      <c r="L77" s="53"/>
      <c r="M77" s="53"/>
      <c r="N77" s="53"/>
    </row>
  </sheetData>
  <mergeCells count="8">
    <mergeCell ref="B56:N56"/>
    <mergeCell ref="B66:N66"/>
    <mergeCell ref="B77:N77"/>
    <mergeCell ref="B6:N6"/>
    <mergeCell ref="B16:N16"/>
    <mergeCell ref="B26:N26"/>
    <mergeCell ref="B36:N36"/>
    <mergeCell ref="B46:N46"/>
  </mergeCells>
  <pageMargins left="0.70866141732283472" right="0.70866141732283472" top="0.74803149606299213" bottom="0.74803149606299213" header="0.31496062992125984" footer="0.31496062992125984"/>
  <pageSetup paperSize="9" scale="5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pageSetUpPr fitToPage="1"/>
  </sheetPr>
  <dimension ref="B1:H55"/>
  <sheetViews>
    <sheetView showGridLines="0" zoomScaleNormal="100" workbookViewId="0">
      <selection activeCell="B55" sqref="B55:H55"/>
    </sheetView>
  </sheetViews>
  <sheetFormatPr baseColWidth="10" defaultRowHeight="13.2" x14ac:dyDescent="0.25"/>
  <cols>
    <col min="1" max="1" width="2.5546875" customWidth="1"/>
    <col min="2" max="2" width="5.88671875" customWidth="1"/>
    <col min="3" max="3" width="11.77734375" customWidth="1"/>
    <col min="4" max="8" width="12.44140625" customWidth="1"/>
  </cols>
  <sheetData>
    <row r="1" spans="2:8" ht="17.399999999999999" x14ac:dyDescent="0.3">
      <c r="B1" s="3" t="s">
        <v>5</v>
      </c>
    </row>
    <row r="4" spans="2:8" x14ac:dyDescent="0.25">
      <c r="B4" s="54" t="s">
        <v>39</v>
      </c>
      <c r="C4" s="55" t="s">
        <v>40</v>
      </c>
      <c r="D4" s="55" t="s">
        <v>41</v>
      </c>
      <c r="E4" s="55" t="s">
        <v>41</v>
      </c>
      <c r="F4" s="55" t="s">
        <v>41</v>
      </c>
      <c r="G4" s="55" t="s">
        <v>41</v>
      </c>
      <c r="H4" s="55" t="s">
        <v>41</v>
      </c>
    </row>
    <row r="5" spans="2:8" ht="28.05" customHeight="1" x14ac:dyDescent="0.25">
      <c r="B5" s="54" t="s">
        <v>39</v>
      </c>
      <c r="C5" s="55" t="s">
        <v>40</v>
      </c>
      <c r="D5" s="15" t="s">
        <v>42</v>
      </c>
      <c r="E5" s="15" t="s">
        <v>43</v>
      </c>
      <c r="F5" s="15" t="s">
        <v>44</v>
      </c>
      <c r="G5" s="15" t="s">
        <v>45</v>
      </c>
      <c r="H5" s="15" t="s">
        <v>46</v>
      </c>
    </row>
    <row r="6" spans="2:8" x14ac:dyDescent="0.25">
      <c r="B6" s="50" t="s">
        <v>875</v>
      </c>
      <c r="C6" s="51"/>
      <c r="D6" s="51"/>
      <c r="E6" s="51"/>
      <c r="F6" s="51"/>
      <c r="G6" s="51"/>
      <c r="H6" s="51"/>
    </row>
    <row r="7" spans="2:8" x14ac:dyDescent="0.25">
      <c r="B7" s="16">
        <v>2001</v>
      </c>
      <c r="C7" s="17">
        <v>14243</v>
      </c>
      <c r="D7" s="17">
        <v>2330512</v>
      </c>
      <c r="E7" s="17">
        <v>33278842</v>
      </c>
      <c r="F7" s="17">
        <v>220143.15700000001</v>
      </c>
      <c r="G7" s="17">
        <v>56390.349000000002</v>
      </c>
      <c r="H7" s="17">
        <v>276533.50599999999</v>
      </c>
    </row>
    <row r="8" spans="2:8" x14ac:dyDescent="0.25">
      <c r="B8" s="16">
        <v>2003</v>
      </c>
      <c r="C8" s="17">
        <v>15235</v>
      </c>
      <c r="D8" s="17">
        <v>1761904.86</v>
      </c>
      <c r="E8" s="17">
        <v>32341877.050000001</v>
      </c>
      <c r="F8" s="17">
        <v>166647.42300000001</v>
      </c>
      <c r="G8" s="17">
        <v>60067.43</v>
      </c>
      <c r="H8" s="17">
        <v>226714.85399999999</v>
      </c>
    </row>
    <row r="9" spans="2:8" x14ac:dyDescent="0.25">
      <c r="B9" s="16">
        <v>2005</v>
      </c>
      <c r="C9" s="17">
        <v>16154</v>
      </c>
      <c r="D9" s="17">
        <v>2470189.2719999999</v>
      </c>
      <c r="E9" s="17">
        <v>34405896.259999998</v>
      </c>
      <c r="F9" s="17">
        <v>240384.23800000001</v>
      </c>
      <c r="G9" s="17">
        <v>61678.824000000001</v>
      </c>
      <c r="H9" s="17">
        <v>302063.06199999998</v>
      </c>
    </row>
    <row r="10" spans="2:8" x14ac:dyDescent="0.25">
      <c r="B10" s="16">
        <v>2007</v>
      </c>
      <c r="C10" s="17">
        <v>17450</v>
      </c>
      <c r="D10" s="17">
        <v>3466913.6320000002</v>
      </c>
      <c r="E10" s="17">
        <v>41357117.670000002</v>
      </c>
      <c r="F10" s="17">
        <v>342349.15899999999</v>
      </c>
      <c r="G10" s="17">
        <v>35486.61</v>
      </c>
      <c r="H10" s="17">
        <v>377835.76899999997</v>
      </c>
    </row>
    <row r="11" spans="2:8" x14ac:dyDescent="0.25">
      <c r="B11" s="16">
        <v>2009</v>
      </c>
      <c r="C11" s="17">
        <v>18837</v>
      </c>
      <c r="D11" s="17">
        <v>3692106.0819999999</v>
      </c>
      <c r="E11" s="17">
        <v>43909182</v>
      </c>
      <c r="F11" s="17">
        <v>317712.40000000002</v>
      </c>
      <c r="G11" s="17">
        <v>13740.638000000001</v>
      </c>
      <c r="H11" s="17">
        <v>331453.03700000001</v>
      </c>
    </row>
    <row r="12" spans="2:8" x14ac:dyDescent="0.25">
      <c r="B12" s="16">
        <v>2011</v>
      </c>
      <c r="C12" s="17">
        <v>20346</v>
      </c>
      <c r="D12" s="17">
        <v>3892229.2110000001</v>
      </c>
      <c r="E12" s="17">
        <v>46439768.219999999</v>
      </c>
      <c r="F12" s="17">
        <v>333151.8</v>
      </c>
      <c r="G12" s="17">
        <v>13675.25</v>
      </c>
      <c r="H12" s="17">
        <v>346827.049</v>
      </c>
    </row>
    <row r="13" spans="2:8" x14ac:dyDescent="0.25">
      <c r="B13" s="16">
        <v>2013</v>
      </c>
      <c r="C13" s="17">
        <v>21965</v>
      </c>
      <c r="D13" s="17">
        <v>3915946.63</v>
      </c>
      <c r="E13" s="17">
        <v>50527385.020000003</v>
      </c>
      <c r="F13" s="17">
        <v>333744.12900000002</v>
      </c>
      <c r="G13" s="17">
        <v>13296.05</v>
      </c>
      <c r="H13" s="17">
        <v>347040.179</v>
      </c>
    </row>
    <row r="14" spans="2:8" x14ac:dyDescent="0.25">
      <c r="B14" s="16">
        <v>2015</v>
      </c>
      <c r="C14" s="17">
        <v>23763</v>
      </c>
      <c r="D14" s="17">
        <v>3482610.62</v>
      </c>
      <c r="E14" s="17">
        <v>52829120.100000001</v>
      </c>
      <c r="F14" s="17">
        <v>293463.06900000002</v>
      </c>
      <c r="G14" s="17">
        <v>17671.402999999998</v>
      </c>
      <c r="H14" s="17">
        <v>311134.47200000001</v>
      </c>
    </row>
    <row r="15" spans="2:8" x14ac:dyDescent="0.25">
      <c r="B15" s="16">
        <v>2016</v>
      </c>
      <c r="C15" s="17">
        <v>24612</v>
      </c>
      <c r="D15" s="17">
        <v>3588961.17</v>
      </c>
      <c r="E15" s="17">
        <v>65065181.439999998</v>
      </c>
      <c r="F15" s="17">
        <v>278399.84600000002</v>
      </c>
      <c r="G15" s="17">
        <v>18927.667000000001</v>
      </c>
      <c r="H15" s="17">
        <v>297327.51299999998</v>
      </c>
    </row>
    <row r="16" spans="2:8" x14ac:dyDescent="0.25">
      <c r="B16" s="16">
        <v>2017</v>
      </c>
      <c r="C16" s="17">
        <v>25543</v>
      </c>
      <c r="D16" s="17">
        <v>3772176.57</v>
      </c>
      <c r="E16" s="17">
        <v>67570526</v>
      </c>
      <c r="F16" s="17">
        <v>293125.52500000002</v>
      </c>
      <c r="G16" s="17">
        <v>21409.701000000001</v>
      </c>
      <c r="H16" s="17">
        <v>314535.22600000002</v>
      </c>
    </row>
    <row r="17" spans="2:8" x14ac:dyDescent="0.25">
      <c r="B17" s="16">
        <v>2018</v>
      </c>
      <c r="C17" s="17">
        <v>26367</v>
      </c>
      <c r="D17" s="17">
        <v>3805920.19</v>
      </c>
      <c r="E17" s="17">
        <v>71175696</v>
      </c>
      <c r="F17" s="17">
        <v>295589.32500000001</v>
      </c>
      <c r="G17" s="17">
        <v>22634.989000000001</v>
      </c>
      <c r="H17" s="17">
        <v>318224.31400000001</v>
      </c>
    </row>
    <row r="18" spans="2:8" x14ac:dyDescent="0.25">
      <c r="B18" s="16">
        <v>2019</v>
      </c>
      <c r="C18" s="17">
        <v>27330</v>
      </c>
      <c r="D18" s="17">
        <v>3886262.6809999999</v>
      </c>
      <c r="E18" s="17">
        <v>64975174.119999997</v>
      </c>
      <c r="F18" s="17">
        <v>301252.29300000001</v>
      </c>
      <c r="G18" s="17">
        <v>23228.557000000001</v>
      </c>
      <c r="H18" s="17">
        <v>324480.84999999998</v>
      </c>
    </row>
    <row r="19" spans="2:8" x14ac:dyDescent="0.25">
      <c r="B19" s="16">
        <v>2020</v>
      </c>
      <c r="C19" s="17">
        <v>28181</v>
      </c>
      <c r="D19" s="17">
        <v>3740917.1439999999</v>
      </c>
      <c r="E19" s="17">
        <v>43784708.633000001</v>
      </c>
      <c r="F19" s="17">
        <v>287420.65100000001</v>
      </c>
      <c r="G19" s="17">
        <v>18638.815999999999</v>
      </c>
      <c r="H19" s="17">
        <v>306059.467</v>
      </c>
    </row>
    <row r="20" spans="2:8" x14ac:dyDescent="0.25">
      <c r="B20" s="16">
        <v>2021</v>
      </c>
      <c r="C20" s="17">
        <v>29285</v>
      </c>
      <c r="D20" s="17">
        <v>4137720.1570000001</v>
      </c>
      <c r="E20" s="17">
        <v>45161902.715999998</v>
      </c>
      <c r="F20" s="17">
        <v>318051.32199999999</v>
      </c>
      <c r="G20" s="17">
        <v>18614.954000000002</v>
      </c>
      <c r="H20" s="17">
        <v>336666.27500000002</v>
      </c>
    </row>
    <row r="21" spans="2:8" x14ac:dyDescent="0.25">
      <c r="B21" s="16">
        <v>2022</v>
      </c>
      <c r="C21" s="17">
        <v>30320</v>
      </c>
      <c r="D21" s="17">
        <v>4942419.2759999996</v>
      </c>
      <c r="E21" s="17">
        <v>46385918.659999996</v>
      </c>
      <c r="F21" s="17">
        <v>347652.55200000003</v>
      </c>
      <c r="G21" s="17">
        <v>17834.933000000001</v>
      </c>
      <c r="H21" s="17">
        <v>365487.48499999999</v>
      </c>
    </row>
    <row r="22" spans="2:8" x14ac:dyDescent="0.25">
      <c r="B22" s="50" t="s">
        <v>31</v>
      </c>
      <c r="C22" s="51"/>
      <c r="D22" s="51"/>
      <c r="E22" s="51"/>
      <c r="F22" s="51"/>
      <c r="G22" s="51"/>
      <c r="H22" s="51"/>
    </row>
    <row r="23" spans="2:8" x14ac:dyDescent="0.25">
      <c r="B23" s="16">
        <v>2001</v>
      </c>
      <c r="C23" s="17">
        <v>4907</v>
      </c>
      <c r="D23" s="17">
        <v>15092</v>
      </c>
      <c r="E23" s="17">
        <v>525077</v>
      </c>
      <c r="F23" s="17">
        <v>774.96</v>
      </c>
      <c r="G23" s="17">
        <v>1028.585</v>
      </c>
      <c r="H23" s="17">
        <v>1803.5450000000001</v>
      </c>
    </row>
    <row r="24" spans="2:8" x14ac:dyDescent="0.25">
      <c r="B24" s="16">
        <v>2003</v>
      </c>
      <c r="C24" s="17">
        <v>4887</v>
      </c>
      <c r="D24" s="17">
        <v>11332.758</v>
      </c>
      <c r="E24" s="17">
        <v>502036.696</v>
      </c>
      <c r="F24" s="17">
        <v>505.29500000000002</v>
      </c>
      <c r="G24" s="17">
        <v>968.84500000000003</v>
      </c>
      <c r="H24" s="17">
        <v>1474.1389999999999</v>
      </c>
    </row>
    <row r="25" spans="2:8" x14ac:dyDescent="0.25">
      <c r="B25" s="16">
        <v>2005</v>
      </c>
      <c r="C25" s="17">
        <v>4844</v>
      </c>
      <c r="D25" s="17">
        <v>24523.976999999999</v>
      </c>
      <c r="E25" s="17">
        <v>459147.67200000002</v>
      </c>
      <c r="F25" s="17">
        <v>1915.884</v>
      </c>
      <c r="G25" s="17">
        <v>860.17600000000004</v>
      </c>
      <c r="H25" s="17">
        <v>2776.0590000000002</v>
      </c>
    </row>
    <row r="26" spans="2:8" x14ac:dyDescent="0.25">
      <c r="B26" s="16">
        <v>2007</v>
      </c>
      <c r="C26" s="17">
        <v>4841</v>
      </c>
      <c r="D26" s="17">
        <v>17946.848000000002</v>
      </c>
      <c r="E26" s="17">
        <v>442371.48599999998</v>
      </c>
      <c r="F26" s="17">
        <v>1238.69</v>
      </c>
      <c r="G26" s="17">
        <v>403.077</v>
      </c>
      <c r="H26" s="17">
        <v>1641.7660000000001</v>
      </c>
    </row>
    <row r="27" spans="2:8" x14ac:dyDescent="0.25">
      <c r="B27" s="16">
        <v>2009</v>
      </c>
      <c r="C27" s="17">
        <v>4815</v>
      </c>
      <c r="D27" s="17">
        <v>11047.037</v>
      </c>
      <c r="E27" s="17">
        <v>472372.96500000003</v>
      </c>
      <c r="F27" s="17">
        <v>539.31399999999996</v>
      </c>
      <c r="G27" s="17">
        <v>439.41500000000002</v>
      </c>
      <c r="H27" s="17">
        <v>978.72900000000004</v>
      </c>
    </row>
    <row r="28" spans="2:8" x14ac:dyDescent="0.25">
      <c r="B28" s="16">
        <v>2011</v>
      </c>
      <c r="C28" s="17">
        <v>4868</v>
      </c>
      <c r="D28" s="17">
        <v>24105.117999999999</v>
      </c>
      <c r="E28" s="17">
        <v>789019.06900000002</v>
      </c>
      <c r="F28" s="17">
        <v>1887.587</v>
      </c>
      <c r="G28" s="17">
        <v>839.995</v>
      </c>
      <c r="H28" s="17">
        <v>2727.5819999999999</v>
      </c>
    </row>
    <row r="29" spans="2:8" x14ac:dyDescent="0.25">
      <c r="B29" s="16">
        <v>2013</v>
      </c>
      <c r="C29" s="17">
        <v>4793</v>
      </c>
      <c r="D29" s="17">
        <v>30656.334999999999</v>
      </c>
      <c r="E29" s="17">
        <v>1038045.9570000001</v>
      </c>
      <c r="F29" s="17">
        <v>2526.0349999999999</v>
      </c>
      <c r="G29" s="17">
        <v>1151.9490000000001</v>
      </c>
      <c r="H29" s="17">
        <v>3677.9839999999999</v>
      </c>
    </row>
    <row r="30" spans="2:8" x14ac:dyDescent="0.25">
      <c r="B30" s="16">
        <v>2015</v>
      </c>
      <c r="C30" s="17">
        <v>4767</v>
      </c>
      <c r="D30" s="17">
        <v>37791.881999999998</v>
      </c>
      <c r="E30" s="17">
        <v>1302337.328</v>
      </c>
      <c r="F30" s="17">
        <v>1895.373</v>
      </c>
      <c r="G30" s="17">
        <v>1478.0640000000001</v>
      </c>
      <c r="H30" s="17">
        <v>3373.4369999999999</v>
      </c>
    </row>
    <row r="31" spans="2:8" x14ac:dyDescent="0.25">
      <c r="B31" s="16">
        <v>2016</v>
      </c>
      <c r="C31" s="17">
        <v>4776</v>
      </c>
      <c r="D31" s="17">
        <v>47402.546000000002</v>
      </c>
      <c r="E31" s="17">
        <v>1504643.05</v>
      </c>
      <c r="F31" s="17">
        <v>2477.759</v>
      </c>
      <c r="G31" s="17">
        <v>1734.0050000000001</v>
      </c>
      <c r="H31" s="17">
        <v>4211.7640000000001</v>
      </c>
    </row>
    <row r="32" spans="2:8" x14ac:dyDescent="0.25">
      <c r="B32" s="16">
        <v>2017</v>
      </c>
      <c r="C32" s="17">
        <v>4779</v>
      </c>
      <c r="D32" s="17">
        <v>50739.51</v>
      </c>
      <c r="E32" s="17">
        <v>1565507</v>
      </c>
      <c r="F32" s="17">
        <v>2654.8960000000002</v>
      </c>
      <c r="G32" s="17">
        <v>1808.405</v>
      </c>
      <c r="H32" s="17">
        <v>4463.3010000000004</v>
      </c>
    </row>
    <row r="33" spans="2:8" x14ac:dyDescent="0.25">
      <c r="B33" s="16">
        <v>2018</v>
      </c>
      <c r="C33" s="17">
        <v>4774</v>
      </c>
      <c r="D33" s="17">
        <v>34874.605000000003</v>
      </c>
      <c r="E33" s="17">
        <v>1573677</v>
      </c>
      <c r="F33" s="17">
        <v>1725.146</v>
      </c>
      <c r="G33" s="17">
        <v>1821.347</v>
      </c>
      <c r="H33" s="17">
        <v>3546.4929999999999</v>
      </c>
    </row>
    <row r="34" spans="2:8" x14ac:dyDescent="0.25">
      <c r="B34" s="16">
        <v>2019</v>
      </c>
      <c r="C34" s="17">
        <v>4760</v>
      </c>
      <c r="D34" s="17">
        <v>56246.192000000003</v>
      </c>
      <c r="E34" s="17">
        <v>1714901.757</v>
      </c>
      <c r="F34" s="17">
        <v>2999.3</v>
      </c>
      <c r="G34" s="17">
        <v>2000.154</v>
      </c>
      <c r="H34" s="17">
        <v>4999.4539999999997</v>
      </c>
    </row>
    <row r="35" spans="2:8" x14ac:dyDescent="0.25">
      <c r="B35" s="16">
        <v>2020</v>
      </c>
      <c r="C35" s="17">
        <v>4753</v>
      </c>
      <c r="D35" s="17">
        <v>45178.714</v>
      </c>
      <c r="E35" s="17">
        <v>1831491.611</v>
      </c>
      <c r="F35" s="17">
        <v>2349.5340000000001</v>
      </c>
      <c r="G35" s="17">
        <v>1279.1099999999999</v>
      </c>
      <c r="H35" s="17">
        <v>3628.6439999999998</v>
      </c>
    </row>
    <row r="36" spans="2:8" x14ac:dyDescent="0.25">
      <c r="B36" s="16">
        <v>2021</v>
      </c>
      <c r="C36" s="17">
        <v>4701</v>
      </c>
      <c r="D36" s="17">
        <v>65279.826999999997</v>
      </c>
      <c r="E36" s="17">
        <v>1869802.338</v>
      </c>
      <c r="F36" s="17">
        <v>3516.348</v>
      </c>
      <c r="G36" s="17">
        <v>1307.319</v>
      </c>
      <c r="H36" s="17">
        <v>4823.6670000000004</v>
      </c>
    </row>
    <row r="37" spans="2:8" x14ac:dyDescent="0.25">
      <c r="B37" s="16">
        <v>2022</v>
      </c>
      <c r="C37" s="17">
        <v>4735</v>
      </c>
      <c r="D37" s="17">
        <v>46843.343999999997</v>
      </c>
      <c r="E37" s="17">
        <v>2029710.48</v>
      </c>
      <c r="F37" s="17">
        <v>2406.8069999999998</v>
      </c>
      <c r="G37" s="17">
        <v>1426.8710000000001</v>
      </c>
      <c r="H37" s="17">
        <v>3833.6770000000001</v>
      </c>
    </row>
    <row r="38" spans="2:8" x14ac:dyDescent="0.25">
      <c r="B38" s="50" t="s">
        <v>47</v>
      </c>
      <c r="C38" s="51"/>
      <c r="D38" s="51"/>
      <c r="E38" s="51"/>
      <c r="F38" s="51"/>
      <c r="G38" s="51"/>
      <c r="H38" s="51"/>
    </row>
    <row r="39" spans="2:8" x14ac:dyDescent="0.25">
      <c r="B39" s="16">
        <v>2001</v>
      </c>
      <c r="C39" s="17">
        <v>19150</v>
      </c>
      <c r="D39" s="17">
        <v>2345604</v>
      </c>
      <c r="E39" s="17">
        <v>33803919</v>
      </c>
      <c r="F39" s="17">
        <v>220918.117</v>
      </c>
      <c r="G39" s="17">
        <v>57418.934000000001</v>
      </c>
      <c r="H39" s="17">
        <v>278337.05099999998</v>
      </c>
    </row>
    <row r="40" spans="2:8" x14ac:dyDescent="0.25">
      <c r="B40" s="16">
        <v>2003</v>
      </c>
      <c r="C40" s="17">
        <v>20122</v>
      </c>
      <c r="D40" s="17">
        <v>1773237.618</v>
      </c>
      <c r="E40" s="17">
        <v>32843913.75</v>
      </c>
      <c r="F40" s="17">
        <v>167152.71799999999</v>
      </c>
      <c r="G40" s="17">
        <v>61036.275000000001</v>
      </c>
      <c r="H40" s="17">
        <v>228188.99299999999</v>
      </c>
    </row>
    <row r="41" spans="2:8" x14ac:dyDescent="0.25">
      <c r="B41" s="16">
        <v>2005</v>
      </c>
      <c r="C41" s="17">
        <v>20998</v>
      </c>
      <c r="D41" s="17">
        <v>2494713.2489999998</v>
      </c>
      <c r="E41" s="17">
        <v>34865043.93</v>
      </c>
      <c r="F41" s="17">
        <v>242300</v>
      </c>
      <c r="G41" s="17">
        <v>62539</v>
      </c>
      <c r="H41" s="17">
        <v>304839.12099999998</v>
      </c>
    </row>
    <row r="42" spans="2:8" x14ac:dyDescent="0.25">
      <c r="B42" s="16">
        <v>2007</v>
      </c>
      <c r="C42" s="17">
        <v>22291</v>
      </c>
      <c r="D42" s="17">
        <v>3484860.48</v>
      </c>
      <c r="E42" s="17">
        <v>41799489.149999999</v>
      </c>
      <c r="F42" s="17">
        <v>343588</v>
      </c>
      <c r="G42" s="17">
        <v>35889.686999999998</v>
      </c>
      <c r="H42" s="17">
        <v>379477.53499999997</v>
      </c>
    </row>
    <row r="43" spans="2:8" x14ac:dyDescent="0.25">
      <c r="B43" s="16">
        <v>2009</v>
      </c>
      <c r="C43" s="17">
        <v>23652</v>
      </c>
      <c r="D43" s="17">
        <v>3703153.1189999999</v>
      </c>
      <c r="E43" s="17">
        <v>44381554.960000001</v>
      </c>
      <c r="F43" s="17">
        <v>318252</v>
      </c>
      <c r="G43" s="17">
        <v>14180.053</v>
      </c>
      <c r="H43" s="17">
        <v>332431.766</v>
      </c>
    </row>
    <row r="44" spans="2:8" x14ac:dyDescent="0.25">
      <c r="B44" s="16">
        <v>2011</v>
      </c>
      <c r="C44" s="17">
        <v>25214</v>
      </c>
      <c r="D44" s="17">
        <v>3916334.3289999999</v>
      </c>
      <c r="E44" s="17">
        <v>47228787.280000001</v>
      </c>
      <c r="F44" s="17">
        <v>335039.38699999999</v>
      </c>
      <c r="G44" s="17">
        <v>14515.244000000001</v>
      </c>
      <c r="H44" s="17">
        <v>349554.63099999999</v>
      </c>
    </row>
    <row r="45" spans="2:8" x14ac:dyDescent="0.25">
      <c r="B45" s="16">
        <v>2013</v>
      </c>
      <c r="C45" s="17">
        <v>26758</v>
      </c>
      <c r="D45" s="17">
        <v>3946602.9649999999</v>
      </c>
      <c r="E45" s="17">
        <v>51565430.710000001</v>
      </c>
      <c r="F45" s="17">
        <v>336270.163</v>
      </c>
      <c r="G45" s="17">
        <v>14447.999</v>
      </c>
      <c r="H45" s="17">
        <v>350718.163</v>
      </c>
    </row>
    <row r="46" spans="2:8" x14ac:dyDescent="0.25">
      <c r="B46" s="16">
        <v>2015</v>
      </c>
      <c r="C46" s="17">
        <v>28530</v>
      </c>
      <c r="D46" s="17">
        <v>3520402.5019999999</v>
      </c>
      <c r="E46" s="17">
        <v>54131457.43</v>
      </c>
      <c r="F46" s="17">
        <v>295358.44099999999</v>
      </c>
      <c r="G46" s="17">
        <v>19149.467000000001</v>
      </c>
      <c r="H46" s="17">
        <v>314507.908</v>
      </c>
    </row>
    <row r="47" spans="2:8" x14ac:dyDescent="0.25">
      <c r="B47" s="16">
        <v>2016</v>
      </c>
      <c r="C47" s="17">
        <v>29388</v>
      </c>
      <c r="D47" s="17">
        <v>3636363.716</v>
      </c>
      <c r="E47" s="17">
        <v>66569824.490000002</v>
      </c>
      <c r="F47" s="17">
        <v>280877.60499999998</v>
      </c>
      <c r="G47" s="17">
        <v>20661.671999999999</v>
      </c>
      <c r="H47" s="17">
        <v>301539.277</v>
      </c>
    </row>
    <row r="48" spans="2:8" x14ac:dyDescent="0.25">
      <c r="B48" s="16">
        <v>2017</v>
      </c>
      <c r="C48" s="17">
        <v>30322</v>
      </c>
      <c r="D48" s="17">
        <v>3822916.08</v>
      </c>
      <c r="E48" s="17">
        <v>69136033</v>
      </c>
      <c r="F48" s="17">
        <v>295780.42</v>
      </c>
      <c r="G48" s="17">
        <v>23218.106</v>
      </c>
      <c r="H48" s="17">
        <v>318998.52600000001</v>
      </c>
    </row>
    <row r="49" spans="2:8" x14ac:dyDescent="0.25">
      <c r="B49" s="16">
        <v>2018</v>
      </c>
      <c r="C49" s="17">
        <v>31141</v>
      </c>
      <c r="D49" s="17">
        <v>3840794.7949999999</v>
      </c>
      <c r="E49" s="17">
        <v>72749373</v>
      </c>
      <c r="F49" s="17">
        <v>297314.46999999997</v>
      </c>
      <c r="G49" s="17">
        <v>24456.335999999999</v>
      </c>
      <c r="H49" s="17">
        <v>321770.80699999997</v>
      </c>
    </row>
    <row r="50" spans="2:8" x14ac:dyDescent="0.25">
      <c r="B50" s="16">
        <v>2019</v>
      </c>
      <c r="C50" s="17">
        <v>32090</v>
      </c>
      <c r="D50" s="17">
        <v>3942508.87</v>
      </c>
      <c r="E50" s="17">
        <v>66690075.869999997</v>
      </c>
      <c r="F50" s="17">
        <v>304251.59299999999</v>
      </c>
      <c r="G50" s="17">
        <v>25228.710999999999</v>
      </c>
      <c r="H50" s="17">
        <v>329480.304</v>
      </c>
    </row>
    <row r="51" spans="2:8" x14ac:dyDescent="0.25">
      <c r="B51" s="16">
        <v>2020</v>
      </c>
      <c r="C51" s="17">
        <v>32934</v>
      </c>
      <c r="D51" s="17">
        <v>3786095.858</v>
      </c>
      <c r="E51" s="17">
        <v>45616200.244000003</v>
      </c>
      <c r="F51" s="17">
        <v>289770.185</v>
      </c>
      <c r="G51" s="17">
        <v>19917.925999999999</v>
      </c>
      <c r="H51" s="17">
        <v>309688.11099999998</v>
      </c>
    </row>
    <row r="52" spans="2:8" x14ac:dyDescent="0.25">
      <c r="B52" s="16">
        <v>2021</v>
      </c>
      <c r="C52" s="17">
        <v>33986</v>
      </c>
      <c r="D52" s="17">
        <v>4202999.9840000002</v>
      </c>
      <c r="E52" s="17">
        <v>47031705.053999998</v>
      </c>
      <c r="F52" s="17">
        <v>321567.67</v>
      </c>
      <c r="G52" s="17">
        <v>19922.273000000001</v>
      </c>
      <c r="H52" s="17">
        <v>341489.94199999998</v>
      </c>
    </row>
    <row r="53" spans="2:8" x14ac:dyDescent="0.25">
      <c r="B53" s="18">
        <v>2022</v>
      </c>
      <c r="C53" s="19">
        <v>35055</v>
      </c>
      <c r="D53" s="19">
        <v>4989262.62</v>
      </c>
      <c r="E53" s="19">
        <v>48415629.140000001</v>
      </c>
      <c r="F53" s="19">
        <v>350059.359</v>
      </c>
      <c r="G53" s="19">
        <v>19261.804</v>
      </c>
      <c r="H53" s="19">
        <v>369321.16200000001</v>
      </c>
    </row>
    <row r="55" spans="2:8" ht="60.9" customHeight="1" x14ac:dyDescent="0.25">
      <c r="B55" s="52" t="s">
        <v>858</v>
      </c>
      <c r="C55" s="53"/>
      <c r="D55" s="53"/>
      <c r="E55" s="53"/>
      <c r="F55" s="53"/>
      <c r="G55" s="53"/>
      <c r="H55" s="53"/>
    </row>
  </sheetData>
  <mergeCells count="7">
    <mergeCell ref="B38:H38"/>
    <mergeCell ref="B55:H55"/>
    <mergeCell ref="B4:B5"/>
    <mergeCell ref="C4:C5"/>
    <mergeCell ref="D4:H4"/>
    <mergeCell ref="B6:H6"/>
    <mergeCell ref="B22:H22"/>
  </mergeCells>
  <pageMargins left="0.70866141732283472" right="0.70866141732283472" top="0.74803149606299213" bottom="0.74803149606299213" header="0.31496062992125984" footer="0.31496062992125984"/>
  <pageSetup paperSize="9" scale="76"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E562"/>
    <pageSetUpPr fitToPage="1"/>
  </sheetPr>
  <dimension ref="B1:J29"/>
  <sheetViews>
    <sheetView showGridLines="0" workbookViewId="0">
      <selection activeCell="E1" sqref="E1:E1048576"/>
    </sheetView>
  </sheetViews>
  <sheetFormatPr baseColWidth="10" defaultRowHeight="13.2" x14ac:dyDescent="0.25"/>
  <cols>
    <col min="1" max="1" width="2.5546875" customWidth="1"/>
    <col min="2" max="2" width="21.77734375" customWidth="1"/>
    <col min="3" max="4" width="11.77734375" customWidth="1"/>
    <col min="5" max="9" width="15.6640625" customWidth="1"/>
    <col min="10" max="10" width="15.88671875" customWidth="1"/>
  </cols>
  <sheetData>
    <row r="1" spans="2:10" ht="17.399999999999999" x14ac:dyDescent="0.3">
      <c r="B1" s="3" t="s">
        <v>27</v>
      </c>
    </row>
    <row r="2" spans="2:10" x14ac:dyDescent="0.25">
      <c r="B2" t="s">
        <v>10</v>
      </c>
    </row>
    <row r="5" spans="2:10" ht="28.05" customHeight="1" x14ac:dyDescent="0.25">
      <c r="B5" s="54" t="s">
        <v>445</v>
      </c>
      <c r="C5" s="55" t="s">
        <v>405</v>
      </c>
      <c r="D5" s="55" t="s">
        <v>404</v>
      </c>
      <c r="E5" s="55" t="s">
        <v>144</v>
      </c>
      <c r="F5" s="55" t="s">
        <v>144</v>
      </c>
      <c r="G5" s="55" t="s">
        <v>144</v>
      </c>
      <c r="H5" s="55" t="s">
        <v>144</v>
      </c>
      <c r="I5" s="55" t="s">
        <v>144</v>
      </c>
      <c r="J5" s="55" t="s">
        <v>406</v>
      </c>
    </row>
    <row r="6" spans="2:10" ht="28.05" customHeight="1" x14ac:dyDescent="0.25">
      <c r="B6" s="54" t="s">
        <v>445</v>
      </c>
      <c r="C6" s="55" t="s">
        <v>405</v>
      </c>
      <c r="D6" s="55" t="s">
        <v>404</v>
      </c>
      <c r="E6" s="15" t="s">
        <v>49</v>
      </c>
      <c r="F6" s="15" t="s">
        <v>50</v>
      </c>
      <c r="G6" s="15" t="s">
        <v>51</v>
      </c>
      <c r="H6" s="15" t="s">
        <v>52</v>
      </c>
      <c r="I6" s="15" t="s">
        <v>145</v>
      </c>
      <c r="J6" s="55" t="s">
        <v>406</v>
      </c>
    </row>
    <row r="7" spans="2:10" x14ac:dyDescent="0.25">
      <c r="B7" s="50" t="s">
        <v>446</v>
      </c>
      <c r="C7" s="51"/>
      <c r="D7" s="51"/>
      <c r="E7" s="51"/>
      <c r="F7" s="51"/>
      <c r="G7" s="51"/>
      <c r="H7" s="51"/>
      <c r="I7" s="51"/>
      <c r="J7" s="51"/>
    </row>
    <row r="8" spans="2:10" x14ac:dyDescent="0.25">
      <c r="B8" s="16" t="s">
        <v>407</v>
      </c>
      <c r="C8" s="17">
        <v>21860</v>
      </c>
      <c r="D8" s="17">
        <v>2032</v>
      </c>
      <c r="E8" s="17">
        <v>354042.82</v>
      </c>
      <c r="F8" s="17">
        <v>2631842.1120000002</v>
      </c>
      <c r="G8" s="17">
        <v>25254.170999999998</v>
      </c>
      <c r="H8" s="17">
        <v>827.12599999999998</v>
      </c>
      <c r="I8" s="17">
        <v>26081.296999999999</v>
      </c>
      <c r="J8" s="17">
        <v>1193.1059926807</v>
      </c>
    </row>
    <row r="9" spans="2:10" x14ac:dyDescent="0.25">
      <c r="B9" s="16" t="s">
        <v>408</v>
      </c>
      <c r="C9" s="17">
        <v>19934</v>
      </c>
      <c r="D9" s="17">
        <v>2111</v>
      </c>
      <c r="E9" s="17">
        <v>696720.701</v>
      </c>
      <c r="F9" s="17">
        <v>11059835.748</v>
      </c>
      <c r="G9" s="17">
        <v>50888.567999999999</v>
      </c>
      <c r="H9" s="17">
        <v>4796.5990000000002</v>
      </c>
      <c r="I9" s="17">
        <v>55685.167000000001</v>
      </c>
      <c r="J9" s="17">
        <v>2793.4768235176098</v>
      </c>
    </row>
    <row r="10" spans="2:10" x14ac:dyDescent="0.25">
      <c r="B10" s="16" t="s">
        <v>410</v>
      </c>
      <c r="C10" s="17">
        <v>13014</v>
      </c>
      <c r="D10" s="17">
        <v>862</v>
      </c>
      <c r="E10" s="17">
        <v>100850.39200000001</v>
      </c>
      <c r="F10" s="17">
        <v>979101.53500000003</v>
      </c>
      <c r="G10" s="17">
        <v>7032.2049999999999</v>
      </c>
      <c r="H10" s="17">
        <v>406.19600000000003</v>
      </c>
      <c r="I10" s="17">
        <v>7438.4009999999998</v>
      </c>
      <c r="J10" s="17">
        <v>571.56915629322305</v>
      </c>
    </row>
    <row r="11" spans="2:10" x14ac:dyDescent="0.25">
      <c r="B11" s="16" t="s">
        <v>413</v>
      </c>
      <c r="C11" s="17">
        <v>11104</v>
      </c>
      <c r="D11" s="17">
        <v>899</v>
      </c>
      <c r="E11" s="17">
        <v>92761.212</v>
      </c>
      <c r="F11" s="17">
        <v>1127906.5249999999</v>
      </c>
      <c r="G11" s="17">
        <v>6382.375</v>
      </c>
      <c r="H11" s="17">
        <v>323.96600000000001</v>
      </c>
      <c r="I11" s="17">
        <v>6706.3410000000003</v>
      </c>
      <c r="J11" s="17">
        <v>603.95722262247796</v>
      </c>
    </row>
    <row r="12" spans="2:10" x14ac:dyDescent="0.25">
      <c r="B12" s="16" t="s">
        <v>447</v>
      </c>
      <c r="C12" s="17">
        <v>17091</v>
      </c>
      <c r="D12" s="17">
        <v>981</v>
      </c>
      <c r="E12" s="17">
        <v>91868.5</v>
      </c>
      <c r="F12" s="17">
        <v>765529.87</v>
      </c>
      <c r="G12" s="17">
        <v>6271.6940000000004</v>
      </c>
      <c r="H12" s="17">
        <v>240.51300000000001</v>
      </c>
      <c r="I12" s="17">
        <v>6512.2070000000003</v>
      </c>
      <c r="J12" s="17">
        <v>381.03136153531102</v>
      </c>
    </row>
    <row r="13" spans="2:10" x14ac:dyDescent="0.25">
      <c r="B13" s="16" t="s">
        <v>416</v>
      </c>
      <c r="C13" s="17">
        <v>12485</v>
      </c>
      <c r="D13" s="17">
        <v>1042</v>
      </c>
      <c r="E13" s="17">
        <v>94740.872000000003</v>
      </c>
      <c r="F13" s="17">
        <v>1761861.7209999999</v>
      </c>
      <c r="G13" s="17">
        <v>6503.143</v>
      </c>
      <c r="H13" s="17">
        <v>882.57899999999995</v>
      </c>
      <c r="I13" s="17">
        <v>7385.7219999999998</v>
      </c>
      <c r="J13" s="17">
        <v>591.56764116940303</v>
      </c>
    </row>
    <row r="14" spans="2:10" x14ac:dyDescent="0.25">
      <c r="B14" s="25" t="s">
        <v>47</v>
      </c>
      <c r="C14" s="26">
        <v>95488</v>
      </c>
      <c r="D14" s="26">
        <v>7927</v>
      </c>
      <c r="E14" s="26">
        <v>1430984.497</v>
      </c>
      <c r="F14" s="26">
        <v>18326077.511</v>
      </c>
      <c r="G14" s="26">
        <v>102332.156</v>
      </c>
      <c r="H14" s="26">
        <v>7476.9790000000003</v>
      </c>
      <c r="I14" s="26">
        <v>109809.13499999999</v>
      </c>
      <c r="J14" s="26">
        <v>1149.97</v>
      </c>
    </row>
    <row r="15" spans="2:10" x14ac:dyDescent="0.25">
      <c r="B15" s="50" t="s">
        <v>448</v>
      </c>
      <c r="C15" s="51"/>
      <c r="D15" s="51"/>
      <c r="E15" s="51"/>
      <c r="F15" s="51"/>
      <c r="G15" s="51"/>
      <c r="H15" s="51"/>
      <c r="I15" s="51"/>
      <c r="J15" s="51"/>
    </row>
    <row r="16" spans="2:10" x14ac:dyDescent="0.25">
      <c r="B16" s="16" t="s">
        <v>407</v>
      </c>
      <c r="C16" s="17">
        <v>57642</v>
      </c>
      <c r="D16" s="17">
        <v>2594</v>
      </c>
      <c r="E16" s="17">
        <v>306300.08100000001</v>
      </c>
      <c r="F16" s="17">
        <v>2749703.2259999998</v>
      </c>
      <c r="G16" s="17">
        <v>21625.161</v>
      </c>
      <c r="H16" s="17">
        <v>1056.5930000000001</v>
      </c>
      <c r="I16" s="17">
        <v>22681.753000000001</v>
      </c>
      <c r="J16" s="17">
        <v>393.49351167551401</v>
      </c>
    </row>
    <row r="17" spans="2:10" x14ac:dyDescent="0.25">
      <c r="B17" s="16" t="s">
        <v>408</v>
      </c>
      <c r="C17" s="17">
        <v>83709</v>
      </c>
      <c r="D17" s="17">
        <v>3784</v>
      </c>
      <c r="E17" s="17">
        <v>350901.78600000002</v>
      </c>
      <c r="F17" s="17">
        <v>2365631.7579999999</v>
      </c>
      <c r="G17" s="17">
        <v>24172.347000000002</v>
      </c>
      <c r="H17" s="17">
        <v>1088.239</v>
      </c>
      <c r="I17" s="17">
        <v>25260.585999999999</v>
      </c>
      <c r="J17" s="17">
        <v>301.76666786128101</v>
      </c>
    </row>
    <row r="18" spans="2:10" x14ac:dyDescent="0.25">
      <c r="B18" s="16" t="s">
        <v>449</v>
      </c>
      <c r="C18" s="17">
        <v>7916</v>
      </c>
      <c r="D18" s="17">
        <v>424</v>
      </c>
      <c r="E18" s="17">
        <v>98776.78</v>
      </c>
      <c r="F18" s="17">
        <v>732759.50399999996</v>
      </c>
      <c r="G18" s="17">
        <v>7064.2749999999996</v>
      </c>
      <c r="H18" s="17">
        <v>144.82300000000001</v>
      </c>
      <c r="I18" s="17">
        <v>7209.0969999999998</v>
      </c>
      <c r="J18" s="17">
        <v>910.69946942900401</v>
      </c>
    </row>
    <row r="19" spans="2:10" x14ac:dyDescent="0.25">
      <c r="B19" s="16" t="s">
        <v>413</v>
      </c>
      <c r="C19" s="17">
        <v>15166</v>
      </c>
      <c r="D19" s="17">
        <v>794</v>
      </c>
      <c r="E19" s="17">
        <v>76853.78</v>
      </c>
      <c r="F19" s="17">
        <v>499172.10399999999</v>
      </c>
      <c r="G19" s="17">
        <v>5340.4859999999999</v>
      </c>
      <c r="H19" s="17">
        <v>183.83</v>
      </c>
      <c r="I19" s="17">
        <v>5524.3159999999998</v>
      </c>
      <c r="J19" s="17">
        <v>364.25662666490803</v>
      </c>
    </row>
    <row r="20" spans="2:10" x14ac:dyDescent="0.25">
      <c r="B20" s="16" t="s">
        <v>450</v>
      </c>
      <c r="C20" s="17">
        <v>34882</v>
      </c>
      <c r="D20" s="17">
        <v>1675</v>
      </c>
      <c r="E20" s="17">
        <v>189184.00200000001</v>
      </c>
      <c r="F20" s="17">
        <v>1388067.507</v>
      </c>
      <c r="G20" s="17">
        <v>13263.596</v>
      </c>
      <c r="H20" s="17">
        <v>578.16999999999996</v>
      </c>
      <c r="I20" s="17">
        <v>13841.766</v>
      </c>
      <c r="J20" s="17">
        <v>396.81686829883603</v>
      </c>
    </row>
    <row r="21" spans="2:10" x14ac:dyDescent="0.25">
      <c r="B21" s="16" t="s">
        <v>451</v>
      </c>
      <c r="C21" s="17">
        <v>72743</v>
      </c>
      <c r="D21" s="17">
        <v>3803</v>
      </c>
      <c r="E21" s="17">
        <v>443535.70400000003</v>
      </c>
      <c r="F21" s="17">
        <v>2683984.4079999998</v>
      </c>
      <c r="G21" s="17">
        <v>31148.726999999999</v>
      </c>
      <c r="H21" s="17">
        <v>1054.7529999999999</v>
      </c>
      <c r="I21" s="17">
        <v>32203.48</v>
      </c>
      <c r="J21" s="17">
        <v>442.70211566748702</v>
      </c>
    </row>
    <row r="22" spans="2:10" x14ac:dyDescent="0.25">
      <c r="B22" s="16" t="s">
        <v>452</v>
      </c>
      <c r="C22" s="17">
        <v>42551</v>
      </c>
      <c r="D22" s="17">
        <v>2093</v>
      </c>
      <c r="E22" s="17">
        <v>484850.239</v>
      </c>
      <c r="F22" s="17">
        <v>2095496.071</v>
      </c>
      <c r="G22" s="17">
        <v>35235.347000000002</v>
      </c>
      <c r="H22" s="17">
        <v>706.89200000000005</v>
      </c>
      <c r="I22" s="17">
        <v>35942.239000000001</v>
      </c>
      <c r="J22" s="17">
        <v>844.68611783506901</v>
      </c>
    </row>
    <row r="23" spans="2:10" x14ac:dyDescent="0.25">
      <c r="B23" s="25" t="s">
        <v>47</v>
      </c>
      <c r="C23" s="26">
        <v>314609</v>
      </c>
      <c r="D23" s="26">
        <v>15167</v>
      </c>
      <c r="E23" s="26">
        <v>1950402.372</v>
      </c>
      <c r="F23" s="26">
        <v>12514814.578</v>
      </c>
      <c r="G23" s="26">
        <v>137849.93900000001</v>
      </c>
      <c r="H23" s="26">
        <v>4813.3</v>
      </c>
      <c r="I23" s="26">
        <v>142663.23699999999</v>
      </c>
      <c r="J23" s="26">
        <v>453.46</v>
      </c>
    </row>
    <row r="24" spans="2:10" x14ac:dyDescent="0.25">
      <c r="B24" s="16" t="s">
        <v>453</v>
      </c>
      <c r="C24" s="17">
        <v>303020</v>
      </c>
      <c r="D24" s="17">
        <v>16876</v>
      </c>
      <c r="E24" s="17">
        <v>1561032.409</v>
      </c>
      <c r="F24" s="17">
        <v>15545026.571</v>
      </c>
      <c r="G24" s="17">
        <v>107470.45699999999</v>
      </c>
      <c r="H24" s="17">
        <v>5544.6540000000005</v>
      </c>
      <c r="I24" s="17">
        <v>113015.111</v>
      </c>
      <c r="J24" s="17">
        <v>372.962547026599</v>
      </c>
    </row>
    <row r="26" spans="2:10" x14ac:dyDescent="0.25">
      <c r="B26" s="21" t="s">
        <v>454</v>
      </c>
      <c r="C26" s="22">
        <v>713117</v>
      </c>
      <c r="D26" s="22">
        <v>39970</v>
      </c>
      <c r="E26" s="22">
        <v>4942419.2779999999</v>
      </c>
      <c r="F26" s="22">
        <v>46385918.659999996</v>
      </c>
      <c r="G26" s="22">
        <v>347652.55200000003</v>
      </c>
      <c r="H26" s="22">
        <v>17834.933000000001</v>
      </c>
      <c r="I26" s="22">
        <v>365487.48300000001</v>
      </c>
      <c r="J26" s="22">
        <v>512.52106316354798</v>
      </c>
    </row>
    <row r="28" spans="2:10" x14ac:dyDescent="0.25">
      <c r="B28" s="59" t="s">
        <v>455</v>
      </c>
      <c r="C28" s="53"/>
      <c r="D28" s="53"/>
      <c r="E28" s="53"/>
      <c r="F28" s="53"/>
      <c r="G28" s="53"/>
      <c r="H28" s="53"/>
      <c r="I28" s="53"/>
      <c r="J28" s="53"/>
    </row>
    <row r="29" spans="2:10" x14ac:dyDescent="0.25">
      <c r="B29" s="59" t="s">
        <v>456</v>
      </c>
      <c r="C29" s="53"/>
      <c r="D29" s="53"/>
      <c r="E29" s="53"/>
      <c r="F29" s="53"/>
      <c r="G29" s="53"/>
      <c r="H29" s="53"/>
      <c r="I29" s="53"/>
      <c r="J29" s="53"/>
    </row>
  </sheetData>
  <mergeCells count="9">
    <mergeCell ref="B29:J29"/>
    <mergeCell ref="B7:J7"/>
    <mergeCell ref="B15:J15"/>
    <mergeCell ref="B28:J28"/>
    <mergeCell ref="B5:B6"/>
    <mergeCell ref="C5:C6"/>
    <mergeCell ref="D5:D6"/>
    <mergeCell ref="E5:I5"/>
    <mergeCell ref="J5:J6"/>
  </mergeCells>
  <pageMargins left="0.70866141732283472" right="0.70866141732283472" top="0.74803149606299213" bottom="0.74803149606299213" header="0.31496062992125984" footer="0.31496062992125984"/>
  <pageSetup paperSize="9" scale="9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562"/>
    <pageSetUpPr fitToPage="1"/>
  </sheetPr>
  <dimension ref="B1:M37"/>
  <sheetViews>
    <sheetView showGridLines="0" workbookViewId="0">
      <selection activeCell="K17" sqref="K17"/>
    </sheetView>
  </sheetViews>
  <sheetFormatPr baseColWidth="10" defaultRowHeight="13.2" x14ac:dyDescent="0.25"/>
  <cols>
    <col min="1" max="1" width="2.5546875" customWidth="1"/>
    <col min="2" max="2" width="28.88671875" customWidth="1"/>
    <col min="3" max="8" width="9.77734375" customWidth="1"/>
    <col min="9" max="13" width="14.77734375" customWidth="1"/>
  </cols>
  <sheetData>
    <row r="1" spans="2:13" ht="17.399999999999999" x14ac:dyDescent="0.3">
      <c r="B1" s="3" t="s">
        <v>28</v>
      </c>
    </row>
    <row r="2" spans="2:13" x14ac:dyDescent="0.25">
      <c r="B2" t="s">
        <v>10</v>
      </c>
    </row>
    <row r="5" spans="2:13" x14ac:dyDescent="0.25">
      <c r="B5" s="54" t="s">
        <v>457</v>
      </c>
      <c r="C5" s="55" t="s">
        <v>458</v>
      </c>
      <c r="D5" s="55" t="s">
        <v>458</v>
      </c>
      <c r="E5" s="55" t="s">
        <v>458</v>
      </c>
      <c r="F5" s="55" t="s">
        <v>458</v>
      </c>
      <c r="G5" s="55" t="s">
        <v>458</v>
      </c>
      <c r="H5" s="55" t="s">
        <v>458</v>
      </c>
      <c r="I5" s="55" t="s">
        <v>144</v>
      </c>
      <c r="J5" s="55" t="s">
        <v>144</v>
      </c>
      <c r="K5" s="55" t="s">
        <v>144</v>
      </c>
      <c r="L5" s="55" t="s">
        <v>144</v>
      </c>
      <c r="M5" s="55" t="s">
        <v>144</v>
      </c>
    </row>
    <row r="6" spans="2:13" x14ac:dyDescent="0.25">
      <c r="B6" s="54" t="s">
        <v>457</v>
      </c>
      <c r="C6" s="60" t="s">
        <v>47</v>
      </c>
      <c r="D6" s="55" t="s">
        <v>459</v>
      </c>
      <c r="E6" s="55" t="s">
        <v>459</v>
      </c>
      <c r="F6" s="55" t="s">
        <v>459</v>
      </c>
      <c r="G6" s="55" t="s">
        <v>459</v>
      </c>
      <c r="H6" s="55" t="s">
        <v>459</v>
      </c>
      <c r="I6" s="60" t="s">
        <v>49</v>
      </c>
      <c r="J6" s="60" t="s">
        <v>50</v>
      </c>
      <c r="K6" s="60" t="s">
        <v>51</v>
      </c>
      <c r="L6" s="60" t="s">
        <v>52</v>
      </c>
      <c r="M6" s="60" t="s">
        <v>145</v>
      </c>
    </row>
    <row r="7" spans="2:13" x14ac:dyDescent="0.25">
      <c r="B7" s="54" t="s">
        <v>457</v>
      </c>
      <c r="C7" s="60" t="s">
        <v>47</v>
      </c>
      <c r="D7" s="15">
        <v>1</v>
      </c>
      <c r="E7" s="15">
        <v>2</v>
      </c>
      <c r="F7" s="15" t="s">
        <v>460</v>
      </c>
      <c r="G7" s="15" t="s">
        <v>461</v>
      </c>
      <c r="H7" s="15" t="s">
        <v>462</v>
      </c>
      <c r="I7" s="60" t="s">
        <v>49</v>
      </c>
      <c r="J7" s="60" t="s">
        <v>50</v>
      </c>
      <c r="K7" s="60" t="s">
        <v>51</v>
      </c>
      <c r="L7" s="60" t="s">
        <v>52</v>
      </c>
      <c r="M7" s="60" t="s">
        <v>145</v>
      </c>
    </row>
    <row r="8" spans="2:13" x14ac:dyDescent="0.25">
      <c r="B8" s="50" t="s">
        <v>463</v>
      </c>
      <c r="C8" s="51"/>
      <c r="D8" s="51"/>
      <c r="E8" s="51"/>
      <c r="F8" s="51"/>
      <c r="G8" s="51"/>
      <c r="H8" s="51"/>
      <c r="I8" s="51"/>
      <c r="J8" s="51"/>
      <c r="K8" s="51"/>
      <c r="L8" s="51"/>
      <c r="M8" s="51"/>
    </row>
    <row r="9" spans="2:13" x14ac:dyDescent="0.25">
      <c r="B9" s="16" t="s">
        <v>407</v>
      </c>
      <c r="C9" s="17">
        <v>4214</v>
      </c>
      <c r="D9" s="17">
        <v>3306</v>
      </c>
      <c r="E9" s="17">
        <v>509</v>
      </c>
      <c r="F9" s="17">
        <v>254</v>
      </c>
      <c r="G9" s="17">
        <v>123</v>
      </c>
      <c r="H9" s="17">
        <v>22</v>
      </c>
      <c r="I9" s="17">
        <v>689400.33400000003</v>
      </c>
      <c r="J9" s="17">
        <v>5520960.0060000001</v>
      </c>
      <c r="K9" s="17">
        <v>48954.497000000003</v>
      </c>
      <c r="L9" s="17">
        <v>1921.7539999999999</v>
      </c>
      <c r="M9" s="17">
        <v>50876.252</v>
      </c>
    </row>
    <row r="10" spans="2:13" x14ac:dyDescent="0.25">
      <c r="B10" s="16" t="s">
        <v>408</v>
      </c>
      <c r="C10" s="17">
        <v>7584</v>
      </c>
      <c r="D10" s="17">
        <v>6491</v>
      </c>
      <c r="E10" s="17">
        <v>654</v>
      </c>
      <c r="F10" s="17">
        <v>286</v>
      </c>
      <c r="G10" s="17">
        <v>131</v>
      </c>
      <c r="H10" s="17">
        <v>22</v>
      </c>
      <c r="I10" s="17">
        <v>1456526.584</v>
      </c>
      <c r="J10" s="17">
        <v>15984229.872</v>
      </c>
      <c r="K10" s="17">
        <v>103858.13400000001</v>
      </c>
      <c r="L10" s="17">
        <v>6772.0420000000004</v>
      </c>
      <c r="M10" s="17">
        <v>110630.171</v>
      </c>
    </row>
    <row r="11" spans="2:13" x14ac:dyDescent="0.25">
      <c r="B11" s="16" t="s">
        <v>409</v>
      </c>
      <c r="C11" s="17">
        <v>3584</v>
      </c>
      <c r="D11" s="17">
        <v>2877</v>
      </c>
      <c r="E11" s="17">
        <v>394</v>
      </c>
      <c r="F11" s="17">
        <v>189</v>
      </c>
      <c r="G11" s="17">
        <v>102</v>
      </c>
      <c r="H11" s="17">
        <v>22</v>
      </c>
      <c r="I11" s="17">
        <v>413775.75199999998</v>
      </c>
      <c r="J11" s="17">
        <v>3240754.946</v>
      </c>
      <c r="K11" s="17">
        <v>28646.34</v>
      </c>
      <c r="L11" s="17">
        <v>1099.346</v>
      </c>
      <c r="M11" s="17">
        <v>29745.682000000001</v>
      </c>
    </row>
    <row r="12" spans="2:13" x14ac:dyDescent="0.25">
      <c r="B12" s="16" t="s">
        <v>410</v>
      </c>
      <c r="C12" s="17">
        <v>2274</v>
      </c>
      <c r="D12" s="17">
        <v>1658</v>
      </c>
      <c r="E12" s="17">
        <v>320</v>
      </c>
      <c r="F12" s="17">
        <v>173</v>
      </c>
      <c r="G12" s="17">
        <v>101</v>
      </c>
      <c r="H12" s="17">
        <v>22</v>
      </c>
      <c r="I12" s="17">
        <v>260202.61</v>
      </c>
      <c r="J12" s="17">
        <v>2287505.1359999999</v>
      </c>
      <c r="K12" s="17">
        <v>18057.935000000001</v>
      </c>
      <c r="L12" s="17">
        <v>947.93</v>
      </c>
      <c r="M12" s="17">
        <v>19005.868999999999</v>
      </c>
    </row>
    <row r="13" spans="2:13" x14ac:dyDescent="0.25">
      <c r="B13" s="16" t="s">
        <v>411</v>
      </c>
      <c r="C13" s="17">
        <v>2100</v>
      </c>
      <c r="D13" s="17">
        <v>1605</v>
      </c>
      <c r="E13" s="17">
        <v>265</v>
      </c>
      <c r="F13" s="17">
        <v>135</v>
      </c>
      <c r="G13" s="17">
        <v>74</v>
      </c>
      <c r="H13" s="17">
        <v>21</v>
      </c>
      <c r="I13" s="17">
        <v>253814.147</v>
      </c>
      <c r="J13" s="17">
        <v>1675867.7320000001</v>
      </c>
      <c r="K13" s="17">
        <v>17760.109</v>
      </c>
      <c r="L13" s="17">
        <v>747.15899999999999</v>
      </c>
      <c r="M13" s="17">
        <v>18507.267</v>
      </c>
    </row>
    <row r="14" spans="2:13" x14ac:dyDescent="0.25">
      <c r="B14" s="16" t="s">
        <v>412</v>
      </c>
      <c r="C14" s="17">
        <v>1616</v>
      </c>
      <c r="D14" s="17">
        <v>1281</v>
      </c>
      <c r="E14" s="17">
        <v>188</v>
      </c>
      <c r="F14" s="17">
        <v>64</v>
      </c>
      <c r="G14" s="17">
        <v>61</v>
      </c>
      <c r="H14" s="17">
        <v>22</v>
      </c>
      <c r="I14" s="17">
        <v>150947.90599999999</v>
      </c>
      <c r="J14" s="17">
        <v>2085676.0759999999</v>
      </c>
      <c r="K14" s="17">
        <v>10278.566999999999</v>
      </c>
      <c r="L14" s="17">
        <v>913.76099999999997</v>
      </c>
      <c r="M14" s="17">
        <v>11192.329</v>
      </c>
    </row>
    <row r="15" spans="2:13" x14ac:dyDescent="0.25">
      <c r="B15" s="16" t="s">
        <v>413</v>
      </c>
      <c r="C15" s="17">
        <v>3671</v>
      </c>
      <c r="D15" s="17">
        <v>2837</v>
      </c>
      <c r="E15" s="17">
        <v>481</v>
      </c>
      <c r="F15" s="17">
        <v>221</v>
      </c>
      <c r="G15" s="17">
        <v>110</v>
      </c>
      <c r="H15" s="17">
        <v>22</v>
      </c>
      <c r="I15" s="17">
        <v>364753.15500000003</v>
      </c>
      <c r="J15" s="17">
        <v>4297155.1770000001</v>
      </c>
      <c r="K15" s="17">
        <v>24830.975999999999</v>
      </c>
      <c r="L15" s="17">
        <v>1702.5719999999999</v>
      </c>
      <c r="M15" s="17">
        <v>26533.543000000001</v>
      </c>
    </row>
    <row r="16" spans="2:13" x14ac:dyDescent="0.25">
      <c r="B16" s="16" t="s">
        <v>414</v>
      </c>
      <c r="C16" s="17">
        <v>1709</v>
      </c>
      <c r="D16" s="17">
        <v>1431</v>
      </c>
      <c r="E16" s="17">
        <v>160</v>
      </c>
      <c r="F16" s="17">
        <v>64</v>
      </c>
      <c r="G16" s="17">
        <v>32</v>
      </c>
      <c r="H16" s="17">
        <v>22</v>
      </c>
      <c r="I16" s="17">
        <v>175654.2</v>
      </c>
      <c r="J16" s="17">
        <v>1432081.831</v>
      </c>
      <c r="K16" s="17">
        <v>11807.276</v>
      </c>
      <c r="L16" s="17">
        <v>502.66699999999997</v>
      </c>
      <c r="M16" s="17">
        <v>12309.941000000001</v>
      </c>
    </row>
    <row r="17" spans="2:13" x14ac:dyDescent="0.25">
      <c r="B17" s="16" t="s">
        <v>415</v>
      </c>
      <c r="C17" s="17">
        <v>2111</v>
      </c>
      <c r="D17" s="17">
        <v>1861</v>
      </c>
      <c r="E17" s="17">
        <v>121</v>
      </c>
      <c r="F17" s="17">
        <v>53</v>
      </c>
      <c r="G17" s="17">
        <v>55</v>
      </c>
      <c r="H17" s="17">
        <v>21</v>
      </c>
      <c r="I17" s="17">
        <v>534970.31700000004</v>
      </c>
      <c r="J17" s="17">
        <v>2800393.8870000001</v>
      </c>
      <c r="K17" s="17">
        <v>38814.453999999998</v>
      </c>
      <c r="L17" s="17">
        <v>782.05700000000002</v>
      </c>
      <c r="M17" s="17">
        <v>39596.516000000003</v>
      </c>
    </row>
    <row r="18" spans="2:13" x14ac:dyDescent="0.25">
      <c r="B18" s="16" t="s">
        <v>416</v>
      </c>
      <c r="C18" s="17">
        <v>3744</v>
      </c>
      <c r="D18" s="17">
        <v>3141</v>
      </c>
      <c r="E18" s="17">
        <v>322</v>
      </c>
      <c r="F18" s="17">
        <v>155</v>
      </c>
      <c r="G18" s="17">
        <v>104</v>
      </c>
      <c r="H18" s="17">
        <v>22</v>
      </c>
      <c r="I18" s="17">
        <v>470690.18800000002</v>
      </c>
      <c r="J18" s="17">
        <v>4576208.6459999997</v>
      </c>
      <c r="K18" s="17">
        <v>32820.618000000002</v>
      </c>
      <c r="L18" s="17">
        <v>1894.6959999999999</v>
      </c>
      <c r="M18" s="17">
        <v>34715.317999999999</v>
      </c>
    </row>
    <row r="19" spans="2:13" x14ac:dyDescent="0.25">
      <c r="B19" s="16" t="s">
        <v>417</v>
      </c>
      <c r="C19" s="17">
        <v>1686</v>
      </c>
      <c r="D19" s="17">
        <v>1334</v>
      </c>
      <c r="E19" s="17">
        <v>198</v>
      </c>
      <c r="F19" s="17">
        <v>93</v>
      </c>
      <c r="G19" s="17">
        <v>41</v>
      </c>
      <c r="H19" s="17">
        <v>20</v>
      </c>
      <c r="I19" s="17">
        <v>171684.06400000001</v>
      </c>
      <c r="J19" s="17">
        <v>2485085.3670000001</v>
      </c>
      <c r="K19" s="17">
        <v>11823.633</v>
      </c>
      <c r="L19" s="17">
        <v>550.94100000000003</v>
      </c>
      <c r="M19" s="17">
        <v>12374.572</v>
      </c>
    </row>
    <row r="20" spans="2:13" x14ac:dyDescent="0.25">
      <c r="B20" s="50" t="s">
        <v>464</v>
      </c>
      <c r="C20" s="51"/>
      <c r="D20" s="51"/>
      <c r="E20" s="51"/>
      <c r="F20" s="51"/>
      <c r="G20" s="51"/>
      <c r="H20" s="51"/>
      <c r="I20" s="51"/>
      <c r="J20" s="51"/>
      <c r="K20" s="51"/>
      <c r="L20" s="51"/>
      <c r="M20" s="51"/>
    </row>
    <row r="21" spans="2:13" x14ac:dyDescent="0.25">
      <c r="B21" s="16" t="s">
        <v>465</v>
      </c>
      <c r="C21" s="17">
        <v>7477</v>
      </c>
      <c r="D21" s="17">
        <v>6387</v>
      </c>
      <c r="E21" s="17">
        <v>647</v>
      </c>
      <c r="F21" s="17">
        <v>290</v>
      </c>
      <c r="G21" s="17">
        <v>130</v>
      </c>
      <c r="H21" s="17">
        <v>23</v>
      </c>
      <c r="I21" s="17">
        <v>1452464.4110000001</v>
      </c>
      <c r="J21" s="17">
        <v>15935970.614</v>
      </c>
      <c r="K21" s="17">
        <v>103614.00599999999</v>
      </c>
      <c r="L21" s="17">
        <v>6743.4170000000004</v>
      </c>
      <c r="M21" s="17">
        <v>110357.416</v>
      </c>
    </row>
    <row r="22" spans="2:13" x14ac:dyDescent="0.25">
      <c r="B22" s="16" t="s">
        <v>466</v>
      </c>
      <c r="C22" s="17">
        <v>4339</v>
      </c>
      <c r="D22" s="17">
        <v>3422</v>
      </c>
      <c r="E22" s="17">
        <v>523</v>
      </c>
      <c r="F22" s="17">
        <v>244</v>
      </c>
      <c r="G22" s="17">
        <v>127</v>
      </c>
      <c r="H22" s="17">
        <v>23</v>
      </c>
      <c r="I22" s="17">
        <v>684657.549</v>
      </c>
      <c r="J22" s="17">
        <v>5646043.2980000004</v>
      </c>
      <c r="K22" s="17">
        <v>48538.406999999999</v>
      </c>
      <c r="L22" s="17">
        <v>1963.4259999999999</v>
      </c>
      <c r="M22" s="17">
        <v>50501.834999999999</v>
      </c>
    </row>
    <row r="23" spans="2:13" x14ac:dyDescent="0.25">
      <c r="B23" s="16" t="s">
        <v>467</v>
      </c>
      <c r="C23" s="17">
        <v>2031</v>
      </c>
      <c r="D23" s="17">
        <v>1624</v>
      </c>
      <c r="E23" s="17">
        <v>209</v>
      </c>
      <c r="F23" s="17">
        <v>106</v>
      </c>
      <c r="G23" s="17">
        <v>70</v>
      </c>
      <c r="H23" s="17">
        <v>22</v>
      </c>
      <c r="I23" s="17">
        <v>178576.17300000001</v>
      </c>
      <c r="J23" s="17">
        <v>1299934.263</v>
      </c>
      <c r="K23" s="17">
        <v>12187.608</v>
      </c>
      <c r="L23" s="17">
        <v>595.68700000000001</v>
      </c>
      <c r="M23" s="17">
        <v>12783.291999999999</v>
      </c>
    </row>
    <row r="24" spans="2:13" x14ac:dyDescent="0.25">
      <c r="B24" s="16" t="s">
        <v>468</v>
      </c>
      <c r="C24" s="17">
        <v>3329</v>
      </c>
      <c r="D24" s="17">
        <v>2802</v>
      </c>
      <c r="E24" s="17">
        <v>271</v>
      </c>
      <c r="F24" s="17">
        <v>131</v>
      </c>
      <c r="G24" s="17">
        <v>102</v>
      </c>
      <c r="H24" s="17">
        <v>23</v>
      </c>
      <c r="I24" s="17">
        <v>433513.2</v>
      </c>
      <c r="J24" s="17">
        <v>4176496.2620000001</v>
      </c>
      <c r="K24" s="17">
        <v>30321.88</v>
      </c>
      <c r="L24" s="17">
        <v>1781.2550000000001</v>
      </c>
      <c r="M24" s="17">
        <v>32103.138999999999</v>
      </c>
    </row>
    <row r="25" spans="2:13" x14ac:dyDescent="0.25">
      <c r="B25" s="16" t="s">
        <v>469</v>
      </c>
      <c r="C25" s="17">
        <v>3582</v>
      </c>
      <c r="D25" s="17">
        <v>3221</v>
      </c>
      <c r="E25" s="17">
        <v>165</v>
      </c>
      <c r="F25" s="17">
        <v>91</v>
      </c>
      <c r="G25" s="17">
        <v>83</v>
      </c>
      <c r="H25" s="17">
        <v>22</v>
      </c>
      <c r="I25" s="17">
        <v>685918.22600000002</v>
      </c>
      <c r="J25" s="17">
        <v>4886069.9670000002</v>
      </c>
      <c r="K25" s="17">
        <v>49093.017</v>
      </c>
      <c r="L25" s="17">
        <v>1695.82</v>
      </c>
      <c r="M25" s="17">
        <v>50788.845000000001</v>
      </c>
    </row>
    <row r="26" spans="2:13" x14ac:dyDescent="0.25">
      <c r="B26" s="16" t="s">
        <v>470</v>
      </c>
      <c r="C26" s="17">
        <v>3371</v>
      </c>
      <c r="D26" s="17">
        <v>2603</v>
      </c>
      <c r="E26" s="17">
        <v>430</v>
      </c>
      <c r="F26" s="17">
        <v>206</v>
      </c>
      <c r="G26" s="17">
        <v>109</v>
      </c>
      <c r="H26" s="17">
        <v>23</v>
      </c>
      <c r="I26" s="17">
        <v>356939.467</v>
      </c>
      <c r="J26" s="17">
        <v>4063281.3369999998</v>
      </c>
      <c r="K26" s="17">
        <v>24500.391</v>
      </c>
      <c r="L26" s="17">
        <v>1670.26</v>
      </c>
      <c r="M26" s="17">
        <v>26170.647000000001</v>
      </c>
    </row>
    <row r="27" spans="2:13" x14ac:dyDescent="0.25">
      <c r="B27" s="16" t="s">
        <v>471</v>
      </c>
      <c r="C27" s="17">
        <v>2267</v>
      </c>
      <c r="D27" s="17">
        <v>1683</v>
      </c>
      <c r="E27" s="17">
        <v>297</v>
      </c>
      <c r="F27" s="17">
        <v>174</v>
      </c>
      <c r="G27" s="17">
        <v>90</v>
      </c>
      <c r="H27" s="17">
        <v>23</v>
      </c>
      <c r="I27" s="17">
        <v>282734.48499999999</v>
      </c>
      <c r="J27" s="17">
        <v>2374548.1940000001</v>
      </c>
      <c r="K27" s="17">
        <v>19638.531999999999</v>
      </c>
      <c r="L27" s="17">
        <v>660.79700000000003</v>
      </c>
      <c r="M27" s="17">
        <v>20299.327000000001</v>
      </c>
    </row>
    <row r="28" spans="2:13" x14ac:dyDescent="0.25">
      <c r="B28" s="16" t="s">
        <v>472</v>
      </c>
      <c r="C28" s="17">
        <v>1584</v>
      </c>
      <c r="D28" s="17">
        <v>1328</v>
      </c>
      <c r="E28" s="17">
        <v>145</v>
      </c>
      <c r="F28" s="17">
        <v>57</v>
      </c>
      <c r="G28" s="17">
        <v>32</v>
      </c>
      <c r="H28" s="17">
        <v>22</v>
      </c>
      <c r="I28" s="17">
        <v>168518.527</v>
      </c>
      <c r="J28" s="17">
        <v>1346261.855</v>
      </c>
      <c r="K28" s="17">
        <v>11338.755999999999</v>
      </c>
      <c r="L28" s="17">
        <v>459.27800000000002</v>
      </c>
      <c r="M28" s="17">
        <v>11798.034</v>
      </c>
    </row>
    <row r="29" spans="2:13" x14ac:dyDescent="0.25">
      <c r="B29" s="16" t="s">
        <v>473</v>
      </c>
      <c r="C29" s="17">
        <v>701</v>
      </c>
      <c r="D29" s="17">
        <v>518</v>
      </c>
      <c r="E29" s="17">
        <v>113</v>
      </c>
      <c r="F29" s="17">
        <v>29</v>
      </c>
      <c r="G29" s="17">
        <v>25</v>
      </c>
      <c r="H29" s="17">
        <v>16</v>
      </c>
      <c r="I29" s="17">
        <v>63858.413999999997</v>
      </c>
      <c r="J29" s="17">
        <v>546086.31099999999</v>
      </c>
      <c r="K29" s="17">
        <v>4318.8959999999997</v>
      </c>
      <c r="L29" s="17">
        <v>169.84700000000001</v>
      </c>
      <c r="M29" s="17">
        <v>4488.741</v>
      </c>
    </row>
    <row r="30" spans="2:13" x14ac:dyDescent="0.25">
      <c r="B30" s="16" t="s">
        <v>474</v>
      </c>
      <c r="C30" s="17">
        <v>1637</v>
      </c>
      <c r="D30" s="17">
        <v>1245</v>
      </c>
      <c r="E30" s="17">
        <v>194</v>
      </c>
      <c r="F30" s="17">
        <v>106</v>
      </c>
      <c r="G30" s="17">
        <v>70</v>
      </c>
      <c r="H30" s="17">
        <v>22</v>
      </c>
      <c r="I30" s="17">
        <v>195477.755</v>
      </c>
      <c r="J30" s="17">
        <v>1267313.9439999999</v>
      </c>
      <c r="K30" s="17">
        <v>13676.722</v>
      </c>
      <c r="L30" s="17">
        <v>568.64499999999998</v>
      </c>
      <c r="M30" s="17">
        <v>14245.367</v>
      </c>
    </row>
    <row r="31" spans="2:13" x14ac:dyDescent="0.25">
      <c r="B31" s="16" t="s">
        <v>475</v>
      </c>
      <c r="C31" s="17">
        <v>1696</v>
      </c>
      <c r="D31" s="17">
        <v>1341</v>
      </c>
      <c r="E31" s="17">
        <v>204</v>
      </c>
      <c r="F31" s="17">
        <v>90</v>
      </c>
      <c r="G31" s="17">
        <v>40</v>
      </c>
      <c r="H31" s="17">
        <v>21</v>
      </c>
      <c r="I31" s="17">
        <v>171863.39499999999</v>
      </c>
      <c r="J31" s="17">
        <v>2488464.2629999998</v>
      </c>
      <c r="K31" s="17">
        <v>11834.923000000001</v>
      </c>
      <c r="L31" s="17">
        <v>553.64499999999998</v>
      </c>
      <c r="M31" s="17">
        <v>12388.566000000001</v>
      </c>
    </row>
    <row r="32" spans="2:13" x14ac:dyDescent="0.25">
      <c r="B32" s="16" t="s">
        <v>476</v>
      </c>
      <c r="C32" s="17">
        <v>2314</v>
      </c>
      <c r="D32" s="17">
        <v>1689</v>
      </c>
      <c r="E32" s="17">
        <v>328</v>
      </c>
      <c r="F32" s="17">
        <v>172</v>
      </c>
      <c r="G32" s="17">
        <v>103</v>
      </c>
      <c r="H32" s="17">
        <v>22</v>
      </c>
      <c r="I32" s="17">
        <v>267897.65700000001</v>
      </c>
      <c r="J32" s="17">
        <v>2355448.378</v>
      </c>
      <c r="K32" s="17">
        <v>18589.403999999999</v>
      </c>
      <c r="L32" s="17">
        <v>972.84799999999996</v>
      </c>
      <c r="M32" s="17">
        <v>19562.255000000001</v>
      </c>
    </row>
    <row r="33" spans="2:13" x14ac:dyDescent="0.25">
      <c r="B33" s="50" t="s">
        <v>47</v>
      </c>
      <c r="C33" s="51"/>
      <c r="D33" s="51"/>
      <c r="E33" s="51"/>
      <c r="F33" s="51"/>
      <c r="G33" s="51"/>
      <c r="H33" s="51"/>
      <c r="I33" s="51"/>
      <c r="J33" s="51"/>
      <c r="K33" s="51"/>
      <c r="L33" s="51"/>
      <c r="M33" s="51"/>
    </row>
    <row r="34" spans="2:13" ht="15.6" x14ac:dyDescent="0.25">
      <c r="B34" s="21" t="s">
        <v>477</v>
      </c>
      <c r="C34" s="22">
        <v>30320</v>
      </c>
      <c r="D34" s="22">
        <v>26347</v>
      </c>
      <c r="E34" s="22">
        <v>2566</v>
      </c>
      <c r="F34" s="22">
        <v>896</v>
      </c>
      <c r="G34" s="22">
        <v>390</v>
      </c>
      <c r="H34" s="22">
        <v>121</v>
      </c>
      <c r="I34" s="22">
        <v>4942419.2759999996</v>
      </c>
      <c r="J34" s="22">
        <v>46385918.659999996</v>
      </c>
      <c r="K34" s="22">
        <v>347652.56</v>
      </c>
      <c r="L34" s="22">
        <v>17834.915000000001</v>
      </c>
      <c r="M34" s="22">
        <v>365487.48100000003</v>
      </c>
    </row>
    <row r="36" spans="2:13" x14ac:dyDescent="0.25">
      <c r="B36" s="59" t="s">
        <v>478</v>
      </c>
      <c r="C36" s="53"/>
      <c r="D36" s="53"/>
      <c r="E36" s="53"/>
      <c r="F36" s="53"/>
      <c r="G36" s="53"/>
      <c r="H36" s="53"/>
      <c r="I36" s="53"/>
      <c r="J36" s="53"/>
      <c r="K36" s="53"/>
      <c r="L36" s="53"/>
      <c r="M36" s="53"/>
    </row>
    <row r="37" spans="2:13" x14ac:dyDescent="0.25">
      <c r="B37" s="59" t="s">
        <v>479</v>
      </c>
      <c r="C37" s="53"/>
      <c r="D37" s="53"/>
      <c r="E37" s="53"/>
      <c r="F37" s="53"/>
      <c r="G37" s="53"/>
      <c r="H37" s="53"/>
      <c r="I37" s="53"/>
      <c r="J37" s="53"/>
      <c r="K37" s="53"/>
      <c r="L37" s="53"/>
      <c r="M37" s="53"/>
    </row>
  </sheetData>
  <mergeCells count="15">
    <mergeCell ref="B8:M8"/>
    <mergeCell ref="B20:M20"/>
    <mergeCell ref="B33:M33"/>
    <mergeCell ref="B36:M36"/>
    <mergeCell ref="B37:M37"/>
    <mergeCell ref="B5:B7"/>
    <mergeCell ref="C5:H5"/>
    <mergeCell ref="I5:M5"/>
    <mergeCell ref="C6:C7"/>
    <mergeCell ref="D6:H6"/>
    <mergeCell ref="I6:I7"/>
    <mergeCell ref="J6:J7"/>
    <mergeCell ref="K6:K7"/>
    <mergeCell ref="L6:L7"/>
    <mergeCell ref="M6:M7"/>
  </mergeCells>
  <pageMargins left="0.70866141732283472" right="0.70866141732283472" top="0.74803149606299213" bottom="0.74803149606299213" header="0.31496062992125984" footer="0.31496062992125984"/>
  <pageSetup paperSize="9"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05388"/>
    <pageSetUpPr fitToPage="1"/>
  </sheetPr>
  <dimension ref="B1:N16"/>
  <sheetViews>
    <sheetView showGridLines="0" workbookViewId="0">
      <selection activeCell="M6" sqref="M6:M14"/>
    </sheetView>
  </sheetViews>
  <sheetFormatPr baseColWidth="10" defaultRowHeight="13.2" x14ac:dyDescent="0.25"/>
  <cols>
    <col min="1" max="1" width="2.5546875" customWidth="1"/>
    <col min="2" max="2" width="14.21875" customWidth="1"/>
    <col min="3" max="4" width="11.109375" customWidth="1"/>
    <col min="5" max="14" width="12.109375" customWidth="1"/>
  </cols>
  <sheetData>
    <row r="1" spans="2:14" ht="17.399999999999999" x14ac:dyDescent="0.3">
      <c r="B1" s="3" t="s">
        <v>30</v>
      </c>
    </row>
    <row r="4" spans="2:14" x14ac:dyDescent="0.25">
      <c r="B4" s="54" t="s">
        <v>480</v>
      </c>
      <c r="C4" s="55" t="s">
        <v>40</v>
      </c>
      <c r="D4" s="55" t="s">
        <v>40</v>
      </c>
      <c r="E4" s="55" t="s">
        <v>49</v>
      </c>
      <c r="F4" s="55" t="s">
        <v>49</v>
      </c>
      <c r="G4" s="55" t="s">
        <v>50</v>
      </c>
      <c r="H4" s="55" t="s">
        <v>50</v>
      </c>
      <c r="I4" s="55" t="s">
        <v>51</v>
      </c>
      <c r="J4" s="55" t="s">
        <v>51</v>
      </c>
      <c r="K4" s="55" t="s">
        <v>52</v>
      </c>
      <c r="L4" s="55" t="s">
        <v>52</v>
      </c>
      <c r="M4" s="55" t="s">
        <v>324</v>
      </c>
      <c r="N4" s="55" t="s">
        <v>324</v>
      </c>
    </row>
    <row r="5" spans="2:14" x14ac:dyDescent="0.25">
      <c r="B5" s="54" t="s">
        <v>480</v>
      </c>
      <c r="C5" s="15" t="s">
        <v>82</v>
      </c>
      <c r="D5" s="15" t="s">
        <v>54</v>
      </c>
      <c r="E5" s="15" t="s">
        <v>55</v>
      </c>
      <c r="F5" s="15" t="s">
        <v>54</v>
      </c>
      <c r="G5" s="15" t="s">
        <v>55</v>
      </c>
      <c r="H5" s="15" t="s">
        <v>54</v>
      </c>
      <c r="I5" s="15" t="s">
        <v>55</v>
      </c>
      <c r="J5" s="15" t="s">
        <v>54</v>
      </c>
      <c r="K5" s="15" t="s">
        <v>55</v>
      </c>
      <c r="L5" s="15" t="s">
        <v>54</v>
      </c>
      <c r="M5" s="15" t="s">
        <v>55</v>
      </c>
      <c r="N5" s="15" t="s">
        <v>54</v>
      </c>
    </row>
    <row r="6" spans="2:14" x14ac:dyDescent="0.25">
      <c r="B6" s="16" t="s">
        <v>808</v>
      </c>
      <c r="C6" s="17">
        <v>3338</v>
      </c>
      <c r="D6" s="20" t="s">
        <v>308</v>
      </c>
      <c r="E6" s="17">
        <v>1843.2629999999999</v>
      </c>
      <c r="F6" s="20" t="s">
        <v>347</v>
      </c>
      <c r="G6" s="17">
        <v>59278.288999999997</v>
      </c>
      <c r="H6" s="20" t="s">
        <v>214</v>
      </c>
      <c r="I6" s="17">
        <v>0</v>
      </c>
      <c r="J6" s="20" t="s">
        <v>335</v>
      </c>
      <c r="K6" s="17">
        <v>0</v>
      </c>
      <c r="L6" s="20" t="s">
        <v>335</v>
      </c>
      <c r="M6" s="17">
        <v>0</v>
      </c>
      <c r="N6" s="20" t="s">
        <v>335</v>
      </c>
    </row>
    <row r="7" spans="2:14" x14ac:dyDescent="0.25">
      <c r="B7" s="16" t="s">
        <v>325</v>
      </c>
      <c r="C7" s="17">
        <v>388</v>
      </c>
      <c r="D7" s="20" t="s">
        <v>370</v>
      </c>
      <c r="E7" s="17">
        <v>721.49300000000005</v>
      </c>
      <c r="F7" s="20" t="s">
        <v>154</v>
      </c>
      <c r="G7" s="17">
        <v>23521.968000000001</v>
      </c>
      <c r="H7" s="20" t="s">
        <v>240</v>
      </c>
      <c r="I7" s="17">
        <v>0</v>
      </c>
      <c r="J7" s="20" t="s">
        <v>335</v>
      </c>
      <c r="K7" s="17">
        <v>3271.25</v>
      </c>
      <c r="L7" s="20" t="s">
        <v>334</v>
      </c>
      <c r="M7" s="17">
        <v>3271.25</v>
      </c>
      <c r="N7" s="20" t="s">
        <v>197</v>
      </c>
    </row>
    <row r="8" spans="2:14" x14ac:dyDescent="0.25">
      <c r="B8" s="16" t="s">
        <v>809</v>
      </c>
      <c r="C8" s="17">
        <v>309</v>
      </c>
      <c r="D8" s="20" t="s">
        <v>481</v>
      </c>
      <c r="E8" s="17">
        <v>620.50300000000004</v>
      </c>
      <c r="F8" s="20" t="s">
        <v>155</v>
      </c>
      <c r="G8" s="17">
        <v>28488.893</v>
      </c>
      <c r="H8" s="20" t="s">
        <v>61</v>
      </c>
      <c r="I8" s="17">
        <v>33.1</v>
      </c>
      <c r="J8" s="20" t="s">
        <v>335</v>
      </c>
      <c r="K8" s="17">
        <v>9952.0499999999993</v>
      </c>
      <c r="L8" s="20" t="s">
        <v>75</v>
      </c>
      <c r="M8" s="17">
        <v>9985.15</v>
      </c>
      <c r="N8" s="20" t="s">
        <v>210</v>
      </c>
    </row>
    <row r="9" spans="2:14" x14ac:dyDescent="0.25">
      <c r="B9" s="16" t="s">
        <v>810</v>
      </c>
      <c r="C9" s="17">
        <v>225</v>
      </c>
      <c r="D9" s="20" t="s">
        <v>161</v>
      </c>
      <c r="E9" s="17">
        <v>570.45899999999995</v>
      </c>
      <c r="F9" s="20" t="s">
        <v>240</v>
      </c>
      <c r="G9" s="17">
        <v>32214.924999999999</v>
      </c>
      <c r="H9" s="20" t="s">
        <v>482</v>
      </c>
      <c r="I9" s="17">
        <v>142.15</v>
      </c>
      <c r="J9" s="20" t="s">
        <v>335</v>
      </c>
      <c r="K9" s="17">
        <v>16008.2</v>
      </c>
      <c r="L9" s="20" t="s">
        <v>360</v>
      </c>
      <c r="M9" s="17">
        <v>16150.35</v>
      </c>
      <c r="N9" s="20" t="s">
        <v>200</v>
      </c>
    </row>
    <row r="10" spans="2:14" x14ac:dyDescent="0.25">
      <c r="B10" s="16" t="s">
        <v>327</v>
      </c>
      <c r="C10" s="17">
        <v>308</v>
      </c>
      <c r="D10" s="20" t="s">
        <v>481</v>
      </c>
      <c r="E10" s="17">
        <v>996.93200000000002</v>
      </c>
      <c r="F10" s="20" t="s">
        <v>159</v>
      </c>
      <c r="G10" s="17">
        <v>98327.587</v>
      </c>
      <c r="H10" s="20" t="s">
        <v>161</v>
      </c>
      <c r="I10" s="17">
        <v>2738.85</v>
      </c>
      <c r="J10" s="20" t="s">
        <v>197</v>
      </c>
      <c r="K10" s="17">
        <v>62581.1</v>
      </c>
      <c r="L10" s="20" t="s">
        <v>346</v>
      </c>
      <c r="M10" s="17">
        <v>65319.95</v>
      </c>
      <c r="N10" s="20" t="s">
        <v>153</v>
      </c>
    </row>
    <row r="11" spans="2:14" x14ac:dyDescent="0.25">
      <c r="B11" s="16" t="s">
        <v>328</v>
      </c>
      <c r="C11" s="17">
        <v>53</v>
      </c>
      <c r="D11" s="20" t="s">
        <v>360</v>
      </c>
      <c r="E11" s="17">
        <v>620.51400000000001</v>
      </c>
      <c r="F11" s="20" t="s">
        <v>155</v>
      </c>
      <c r="G11" s="17">
        <v>40723.976000000002</v>
      </c>
      <c r="H11" s="20" t="s">
        <v>151</v>
      </c>
      <c r="I11" s="17">
        <v>10568.3</v>
      </c>
      <c r="J11" s="20" t="s">
        <v>200</v>
      </c>
      <c r="K11" s="17">
        <v>28600.25</v>
      </c>
      <c r="L11" s="20" t="s">
        <v>151</v>
      </c>
      <c r="M11" s="17">
        <v>39168.550000000003</v>
      </c>
      <c r="N11" s="20" t="s">
        <v>160</v>
      </c>
    </row>
    <row r="12" spans="2:14" x14ac:dyDescent="0.25">
      <c r="B12" s="16" t="s">
        <v>329</v>
      </c>
      <c r="C12" s="17">
        <v>67</v>
      </c>
      <c r="D12" s="20" t="s">
        <v>61</v>
      </c>
      <c r="E12" s="17">
        <v>1985.7840000000001</v>
      </c>
      <c r="F12" s="20" t="s">
        <v>71</v>
      </c>
      <c r="G12" s="17">
        <v>101773.016</v>
      </c>
      <c r="H12" s="20" t="s">
        <v>229</v>
      </c>
      <c r="I12" s="17">
        <v>69729.5</v>
      </c>
      <c r="J12" s="20" t="s">
        <v>214</v>
      </c>
      <c r="K12" s="17">
        <v>74128.45</v>
      </c>
      <c r="L12" s="20" t="s">
        <v>233</v>
      </c>
      <c r="M12" s="17">
        <v>143857.95000000001</v>
      </c>
      <c r="N12" s="20" t="s">
        <v>486</v>
      </c>
    </row>
    <row r="13" spans="2:14" x14ac:dyDescent="0.25">
      <c r="B13" s="16" t="s">
        <v>330</v>
      </c>
      <c r="C13" s="17">
        <v>11</v>
      </c>
      <c r="D13" s="20" t="s">
        <v>334</v>
      </c>
      <c r="E13" s="17">
        <v>761.38499999999999</v>
      </c>
      <c r="F13" s="20" t="s">
        <v>482</v>
      </c>
      <c r="G13" s="17">
        <v>46196.694000000003</v>
      </c>
      <c r="H13" s="20" t="s">
        <v>156</v>
      </c>
      <c r="I13" s="17">
        <v>37414.25</v>
      </c>
      <c r="J13" s="20" t="s">
        <v>482</v>
      </c>
      <c r="K13" s="17">
        <v>34253.050000000003</v>
      </c>
      <c r="L13" s="20" t="s">
        <v>217</v>
      </c>
      <c r="M13" s="17">
        <v>71667.3</v>
      </c>
      <c r="N13" s="20" t="s">
        <v>152</v>
      </c>
    </row>
    <row r="14" spans="2:14" x14ac:dyDescent="0.25">
      <c r="B14" s="16" t="s">
        <v>331</v>
      </c>
      <c r="C14" s="17">
        <v>36</v>
      </c>
      <c r="D14" s="20" t="s">
        <v>195</v>
      </c>
      <c r="E14" s="17">
        <v>38723.01</v>
      </c>
      <c r="F14" s="20" t="s">
        <v>483</v>
      </c>
      <c r="G14" s="17">
        <v>1599185.13</v>
      </c>
      <c r="H14" s="20" t="s">
        <v>306</v>
      </c>
      <c r="I14" s="17">
        <v>2286180.6</v>
      </c>
      <c r="J14" s="20" t="s">
        <v>484</v>
      </c>
      <c r="K14" s="17">
        <v>1198076.3999999999</v>
      </c>
      <c r="L14" s="20" t="s">
        <v>485</v>
      </c>
      <c r="M14" s="17">
        <v>3484257</v>
      </c>
      <c r="N14" s="20" t="s">
        <v>487</v>
      </c>
    </row>
    <row r="15" spans="2:14" ht="13.8" thickBot="1" x14ac:dyDescent="0.3">
      <c r="B15" s="33" t="s">
        <v>47</v>
      </c>
      <c r="C15" s="45">
        <v>4735</v>
      </c>
      <c r="D15" s="46" t="s">
        <v>63</v>
      </c>
      <c r="E15" s="45">
        <v>46843.343999999997</v>
      </c>
      <c r="F15" s="46" t="s">
        <v>63</v>
      </c>
      <c r="G15" s="45">
        <v>2029710.48</v>
      </c>
      <c r="H15" s="46" t="s">
        <v>63</v>
      </c>
      <c r="I15" s="45">
        <v>2406806.75</v>
      </c>
      <c r="J15" s="46" t="s">
        <v>63</v>
      </c>
      <c r="K15" s="45">
        <v>1426870.75</v>
      </c>
      <c r="L15" s="46" t="s">
        <v>63</v>
      </c>
      <c r="M15" s="45">
        <v>3833677.5</v>
      </c>
      <c r="N15" s="46" t="s">
        <v>63</v>
      </c>
    </row>
    <row r="16" spans="2:14" ht="13.8" thickTop="1" x14ac:dyDescent="0.25"/>
  </sheetData>
  <mergeCells count="7">
    <mergeCell ref="K4:L4"/>
    <mergeCell ref="M4:N4"/>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8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A8128"/>
    <pageSetUpPr fitToPage="1"/>
  </sheetPr>
  <dimension ref="B1:W10"/>
  <sheetViews>
    <sheetView showGridLines="0" workbookViewId="0">
      <selection activeCell="Y21" sqref="Y21"/>
    </sheetView>
  </sheetViews>
  <sheetFormatPr baseColWidth="10" defaultRowHeight="13.2" x14ac:dyDescent="0.25"/>
  <cols>
    <col min="1" max="1" width="2.5546875" customWidth="1"/>
    <col min="2" max="2" width="24.33203125" customWidth="1"/>
    <col min="3" max="23" width="5.88671875" customWidth="1"/>
  </cols>
  <sheetData>
    <row r="1" spans="2:23" ht="17.399999999999999" x14ac:dyDescent="0.3">
      <c r="B1" s="3" t="s">
        <v>32</v>
      </c>
    </row>
    <row r="4" spans="2:23" x14ac:dyDescent="0.25">
      <c r="B4" s="14" t="s">
        <v>488</v>
      </c>
      <c r="C4" s="15">
        <v>2001</v>
      </c>
      <c r="D4" s="15">
        <v>2003</v>
      </c>
      <c r="E4" s="15">
        <v>2004</v>
      </c>
      <c r="F4" s="15">
        <v>2005</v>
      </c>
      <c r="G4" s="15">
        <v>2006</v>
      </c>
      <c r="H4" s="15">
        <v>2007</v>
      </c>
      <c r="I4" s="15">
        <v>2008</v>
      </c>
      <c r="J4" s="15">
        <v>2009</v>
      </c>
      <c r="K4" s="15">
        <v>2010</v>
      </c>
      <c r="L4" s="15">
        <v>2011</v>
      </c>
      <c r="M4" s="15">
        <v>2012</v>
      </c>
      <c r="N4" s="15">
        <v>2013</v>
      </c>
      <c r="O4" s="15">
        <v>2014</v>
      </c>
      <c r="P4" s="15">
        <v>2015</v>
      </c>
      <c r="Q4" s="15">
        <v>2016</v>
      </c>
      <c r="R4" s="15">
        <v>2017</v>
      </c>
      <c r="S4" s="15">
        <v>2018</v>
      </c>
      <c r="T4" s="15">
        <v>2019</v>
      </c>
      <c r="U4" s="15">
        <v>2020</v>
      </c>
      <c r="V4" s="15">
        <v>2021</v>
      </c>
      <c r="W4" s="15">
        <v>2022</v>
      </c>
    </row>
    <row r="5" spans="2:23" x14ac:dyDescent="0.25">
      <c r="B5" s="16" t="s">
        <v>489</v>
      </c>
      <c r="C5" s="20" t="s">
        <v>494</v>
      </c>
      <c r="D5" s="20" t="s">
        <v>498</v>
      </c>
      <c r="E5" s="20" t="s">
        <v>498</v>
      </c>
      <c r="F5" s="20" t="s">
        <v>499</v>
      </c>
      <c r="G5" s="20" t="s">
        <v>499</v>
      </c>
      <c r="H5" s="20" t="s">
        <v>499</v>
      </c>
      <c r="I5" s="20" t="s">
        <v>500</v>
      </c>
      <c r="J5" s="20" t="s">
        <v>500</v>
      </c>
      <c r="K5" s="20" t="s">
        <v>500</v>
      </c>
      <c r="L5" s="20" t="s">
        <v>500</v>
      </c>
      <c r="M5" s="20" t="s">
        <v>500</v>
      </c>
      <c r="N5" s="20" t="s">
        <v>500</v>
      </c>
      <c r="O5" s="20" t="s">
        <v>500</v>
      </c>
      <c r="P5" s="20" t="s">
        <v>500</v>
      </c>
      <c r="Q5" s="20" t="s">
        <v>500</v>
      </c>
      <c r="R5" s="20" t="s">
        <v>500</v>
      </c>
      <c r="S5" s="20" t="s">
        <v>500</v>
      </c>
      <c r="T5" s="20" t="s">
        <v>500</v>
      </c>
      <c r="U5" s="20" t="s">
        <v>500</v>
      </c>
      <c r="V5" s="20" t="s">
        <v>504</v>
      </c>
      <c r="W5" s="20" t="s">
        <v>504</v>
      </c>
    </row>
    <row r="6" spans="2:23" x14ac:dyDescent="0.25">
      <c r="B6" s="16" t="s">
        <v>490</v>
      </c>
      <c r="C6" s="20" t="s">
        <v>229</v>
      </c>
      <c r="D6" s="20" t="s">
        <v>229</v>
      </c>
      <c r="E6" s="20" t="s">
        <v>229</v>
      </c>
      <c r="F6" s="20" t="s">
        <v>229</v>
      </c>
      <c r="G6" s="20" t="s">
        <v>229</v>
      </c>
      <c r="H6" s="20" t="s">
        <v>229</v>
      </c>
      <c r="I6" s="20" t="s">
        <v>229</v>
      </c>
      <c r="J6" s="20" t="s">
        <v>229</v>
      </c>
      <c r="K6" s="20" t="s">
        <v>229</v>
      </c>
      <c r="L6" s="20" t="s">
        <v>229</v>
      </c>
      <c r="M6" s="20" t="s">
        <v>229</v>
      </c>
      <c r="N6" s="20" t="s">
        <v>229</v>
      </c>
      <c r="O6" s="20" t="s">
        <v>229</v>
      </c>
      <c r="P6" s="20" t="s">
        <v>229</v>
      </c>
      <c r="Q6" s="20" t="s">
        <v>229</v>
      </c>
      <c r="R6" s="20" t="s">
        <v>229</v>
      </c>
      <c r="S6" s="20" t="s">
        <v>229</v>
      </c>
      <c r="T6" s="20" t="s">
        <v>229</v>
      </c>
      <c r="U6" s="20" t="s">
        <v>151</v>
      </c>
      <c r="V6" s="20" t="s">
        <v>151</v>
      </c>
      <c r="W6" s="20" t="s">
        <v>506</v>
      </c>
    </row>
    <row r="7" spans="2:23" x14ac:dyDescent="0.25">
      <c r="B7" s="16" t="s">
        <v>491</v>
      </c>
      <c r="C7" s="20" t="s">
        <v>495</v>
      </c>
      <c r="D7" s="20" t="s">
        <v>495</v>
      </c>
      <c r="E7" s="20" t="s">
        <v>495</v>
      </c>
      <c r="F7" s="20" t="s">
        <v>495</v>
      </c>
      <c r="G7" s="20" t="s">
        <v>495</v>
      </c>
      <c r="H7" s="20" t="s">
        <v>495</v>
      </c>
      <c r="I7" s="20" t="s">
        <v>495</v>
      </c>
      <c r="J7" s="20" t="s">
        <v>495</v>
      </c>
      <c r="K7" s="20" t="s">
        <v>495</v>
      </c>
      <c r="L7" s="20" t="s">
        <v>495</v>
      </c>
      <c r="M7" s="20" t="s">
        <v>495</v>
      </c>
      <c r="N7" s="20" t="s">
        <v>495</v>
      </c>
      <c r="O7" s="20" t="s">
        <v>495</v>
      </c>
      <c r="P7" s="20" t="s">
        <v>495</v>
      </c>
      <c r="Q7" s="20" t="s">
        <v>495</v>
      </c>
      <c r="R7" s="20" t="s">
        <v>495</v>
      </c>
      <c r="S7" s="20" t="s">
        <v>495</v>
      </c>
      <c r="T7" s="20" t="s">
        <v>495</v>
      </c>
      <c r="U7" s="20" t="s">
        <v>495</v>
      </c>
      <c r="V7" s="20" t="s">
        <v>335</v>
      </c>
      <c r="W7" s="20" t="s">
        <v>335</v>
      </c>
    </row>
    <row r="8" spans="2:23" x14ac:dyDescent="0.25">
      <c r="B8" s="16" t="s">
        <v>492</v>
      </c>
      <c r="C8" s="20" t="s">
        <v>207</v>
      </c>
      <c r="D8" s="20" t="s">
        <v>248</v>
      </c>
      <c r="E8" s="20" t="s">
        <v>248</v>
      </c>
      <c r="F8" s="20" t="s">
        <v>495</v>
      </c>
      <c r="G8" s="20" t="s">
        <v>495</v>
      </c>
      <c r="H8" s="20" t="s">
        <v>495</v>
      </c>
      <c r="I8" s="20" t="s">
        <v>495</v>
      </c>
      <c r="J8" s="20" t="s">
        <v>495</v>
      </c>
      <c r="K8" s="20" t="s">
        <v>335</v>
      </c>
      <c r="L8" s="20" t="s">
        <v>335</v>
      </c>
      <c r="M8" s="20" t="s">
        <v>335</v>
      </c>
      <c r="N8" s="20" t="s">
        <v>335</v>
      </c>
      <c r="O8" s="20" t="s">
        <v>335</v>
      </c>
      <c r="P8" s="20" t="s">
        <v>229</v>
      </c>
      <c r="Q8" s="20" t="s">
        <v>229</v>
      </c>
      <c r="R8" s="20" t="s">
        <v>229</v>
      </c>
      <c r="S8" s="20" t="s">
        <v>229</v>
      </c>
      <c r="T8" s="20" t="s">
        <v>229</v>
      </c>
      <c r="U8" s="20" t="s">
        <v>229</v>
      </c>
      <c r="V8" s="20" t="s">
        <v>229</v>
      </c>
      <c r="W8" s="20" t="s">
        <v>229</v>
      </c>
    </row>
    <row r="9" spans="2:23" x14ac:dyDescent="0.25">
      <c r="B9" s="16" t="s">
        <v>493</v>
      </c>
      <c r="C9" s="20" t="s">
        <v>496</v>
      </c>
      <c r="D9" s="20" t="s">
        <v>496</v>
      </c>
      <c r="E9" s="20" t="s">
        <v>496</v>
      </c>
      <c r="F9" s="20" t="s">
        <v>496</v>
      </c>
      <c r="G9" s="20" t="s">
        <v>496</v>
      </c>
      <c r="H9" s="20" t="s">
        <v>496</v>
      </c>
      <c r="I9" s="20" t="s">
        <v>496</v>
      </c>
      <c r="J9" s="20" t="s">
        <v>496</v>
      </c>
      <c r="K9" s="20" t="s">
        <v>496</v>
      </c>
      <c r="L9" s="20" t="s">
        <v>496</v>
      </c>
      <c r="M9" s="20" t="s">
        <v>496</v>
      </c>
      <c r="N9" s="20" t="s">
        <v>496</v>
      </c>
      <c r="O9" s="20" t="s">
        <v>496</v>
      </c>
      <c r="P9" s="20" t="s">
        <v>496</v>
      </c>
      <c r="Q9" s="20" t="s">
        <v>496</v>
      </c>
      <c r="R9" s="20" t="s">
        <v>496</v>
      </c>
      <c r="S9" s="20" t="s">
        <v>496</v>
      </c>
      <c r="T9" s="20" t="s">
        <v>496</v>
      </c>
      <c r="U9" s="20" t="s">
        <v>290</v>
      </c>
      <c r="V9" s="20" t="s">
        <v>290</v>
      </c>
      <c r="W9" s="20" t="s">
        <v>507</v>
      </c>
    </row>
    <row r="10" spans="2:23" x14ac:dyDescent="0.25">
      <c r="B10" s="21" t="s">
        <v>47</v>
      </c>
      <c r="C10" s="23" t="s">
        <v>497</v>
      </c>
      <c r="D10" s="23" t="s">
        <v>497</v>
      </c>
      <c r="E10" s="23" t="s">
        <v>497</v>
      </c>
      <c r="F10" s="23" t="s">
        <v>497</v>
      </c>
      <c r="G10" s="23" t="s">
        <v>497</v>
      </c>
      <c r="H10" s="23" t="s">
        <v>497</v>
      </c>
      <c r="I10" s="23" t="s">
        <v>501</v>
      </c>
      <c r="J10" s="23" t="s">
        <v>501</v>
      </c>
      <c r="K10" s="23" t="s">
        <v>502</v>
      </c>
      <c r="L10" s="23" t="s">
        <v>502</v>
      </c>
      <c r="M10" s="23" t="s">
        <v>502</v>
      </c>
      <c r="N10" s="23" t="s">
        <v>502</v>
      </c>
      <c r="O10" s="23" t="s">
        <v>502</v>
      </c>
      <c r="P10" s="23" t="s">
        <v>503</v>
      </c>
      <c r="Q10" s="23" t="s">
        <v>503</v>
      </c>
      <c r="R10" s="23" t="s">
        <v>503</v>
      </c>
      <c r="S10" s="23" t="s">
        <v>503</v>
      </c>
      <c r="T10" s="23" t="s">
        <v>503</v>
      </c>
      <c r="U10" s="23" t="s">
        <v>503</v>
      </c>
      <c r="V10" s="23" t="s">
        <v>505</v>
      </c>
      <c r="W10" s="23" t="s">
        <v>505</v>
      </c>
    </row>
  </sheetData>
  <pageMargins left="0.70866141732283472" right="0.70866141732283472" top="0.74803149606299213" bottom="0.74803149606299213" header="0.31496062992125984" footer="0.31496062992125984"/>
  <pageSetup paperSize="9" scale="8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82A9"/>
    <pageSetUpPr fitToPage="1"/>
  </sheetPr>
  <dimension ref="B1:M220"/>
  <sheetViews>
    <sheetView showGridLines="0" workbookViewId="0">
      <selection activeCell="E201" sqref="E201"/>
    </sheetView>
  </sheetViews>
  <sheetFormatPr baseColWidth="10" defaultRowHeight="13.2" x14ac:dyDescent="0.25"/>
  <cols>
    <col min="1" max="1" width="2.5546875" customWidth="1"/>
    <col min="2" max="2" width="17.77734375" customWidth="1"/>
    <col min="3" max="8" width="11.44140625" customWidth="1"/>
    <col min="9" max="13" width="12.77734375" customWidth="1"/>
  </cols>
  <sheetData>
    <row r="1" spans="2:13" ht="17.399999999999999" x14ac:dyDescent="0.3">
      <c r="B1" s="3" t="s">
        <v>34</v>
      </c>
    </row>
    <row r="4" spans="2:13" x14ac:dyDescent="0.25">
      <c r="B4" s="54" t="s">
        <v>508</v>
      </c>
      <c r="C4" s="55" t="s">
        <v>458</v>
      </c>
      <c r="D4" s="55" t="s">
        <v>458</v>
      </c>
      <c r="E4" s="55" t="s">
        <v>458</v>
      </c>
      <c r="F4" s="55" t="s">
        <v>458</v>
      </c>
      <c r="G4" s="55" t="s">
        <v>458</v>
      </c>
      <c r="H4" s="55" t="s">
        <v>458</v>
      </c>
      <c r="I4" s="55" t="s">
        <v>144</v>
      </c>
      <c r="J4" s="55" t="s">
        <v>144</v>
      </c>
      <c r="K4" s="55" t="s">
        <v>144</v>
      </c>
      <c r="L4" s="55" t="s">
        <v>144</v>
      </c>
      <c r="M4" s="55" t="s">
        <v>144</v>
      </c>
    </row>
    <row r="5" spans="2:13" x14ac:dyDescent="0.25">
      <c r="B5" s="54" t="s">
        <v>508</v>
      </c>
      <c r="C5" s="60" t="s">
        <v>509</v>
      </c>
      <c r="D5" s="55" t="s">
        <v>459</v>
      </c>
      <c r="E5" s="55" t="s">
        <v>459</v>
      </c>
      <c r="F5" s="55" t="s">
        <v>459</v>
      </c>
      <c r="G5" s="55" t="s">
        <v>459</v>
      </c>
      <c r="H5" s="55" t="s">
        <v>459</v>
      </c>
      <c r="I5" s="60" t="s">
        <v>42</v>
      </c>
      <c r="J5" s="60" t="s">
        <v>43</v>
      </c>
      <c r="K5" s="60" t="s">
        <v>44</v>
      </c>
      <c r="L5" s="60" t="s">
        <v>45</v>
      </c>
      <c r="M5" s="60" t="s">
        <v>46</v>
      </c>
    </row>
    <row r="6" spans="2:13" x14ac:dyDescent="0.25">
      <c r="B6" s="54" t="s">
        <v>508</v>
      </c>
      <c r="C6" s="60" t="s">
        <v>509</v>
      </c>
      <c r="D6" s="15">
        <v>1</v>
      </c>
      <c r="E6" s="15">
        <v>2</v>
      </c>
      <c r="F6" s="15" t="s">
        <v>460</v>
      </c>
      <c r="G6" s="15" t="s">
        <v>461</v>
      </c>
      <c r="H6" s="15" t="s">
        <v>462</v>
      </c>
      <c r="I6" s="60" t="s">
        <v>42</v>
      </c>
      <c r="J6" s="60" t="s">
        <v>43</v>
      </c>
      <c r="K6" s="60" t="s">
        <v>44</v>
      </c>
      <c r="L6" s="60" t="s">
        <v>45</v>
      </c>
      <c r="M6" s="60" t="s">
        <v>46</v>
      </c>
    </row>
    <row r="7" spans="2:13" x14ac:dyDescent="0.25">
      <c r="B7" s="25" t="s">
        <v>454</v>
      </c>
      <c r="C7" s="26">
        <v>30320</v>
      </c>
      <c r="D7" s="26">
        <v>26347</v>
      </c>
      <c r="E7" s="26">
        <v>2566</v>
      </c>
      <c r="F7" s="26">
        <v>896</v>
      </c>
      <c r="G7" s="26">
        <v>390</v>
      </c>
      <c r="H7" s="26">
        <v>121</v>
      </c>
      <c r="I7" s="26">
        <v>4942419.2759999996</v>
      </c>
      <c r="J7" s="26">
        <v>46385918.659999996</v>
      </c>
      <c r="K7" s="26">
        <v>347652.55200000003</v>
      </c>
      <c r="L7" s="26">
        <v>17834.933000000001</v>
      </c>
      <c r="M7" s="26">
        <v>365487.48499999999</v>
      </c>
    </row>
    <row r="8" spans="2:13" x14ac:dyDescent="0.25">
      <c r="B8" s="25" t="s">
        <v>510</v>
      </c>
      <c r="C8" s="26">
        <v>4214</v>
      </c>
      <c r="D8" s="26">
        <v>3306</v>
      </c>
      <c r="E8" s="26">
        <v>509</v>
      </c>
      <c r="F8" s="26">
        <v>254</v>
      </c>
      <c r="G8" s="26">
        <v>123</v>
      </c>
      <c r="H8" s="26">
        <v>22</v>
      </c>
      <c r="I8" s="26">
        <v>689400.33499999996</v>
      </c>
      <c r="J8" s="26">
        <v>5520960.0089999996</v>
      </c>
      <c r="K8" s="26">
        <v>48954.504000000001</v>
      </c>
      <c r="L8" s="26">
        <v>1921.7619999999999</v>
      </c>
      <c r="M8" s="26">
        <v>50876.266000000003</v>
      </c>
    </row>
    <row r="9" spans="2:13" x14ac:dyDescent="0.25">
      <c r="B9" s="16" t="s">
        <v>407</v>
      </c>
      <c r="C9" s="17">
        <v>2032</v>
      </c>
      <c r="D9" s="17">
        <v>1462</v>
      </c>
      <c r="E9" s="17">
        <v>268</v>
      </c>
      <c r="F9" s="17">
        <v>152</v>
      </c>
      <c r="G9" s="17">
        <v>97</v>
      </c>
      <c r="H9" s="17">
        <v>53</v>
      </c>
      <c r="I9" s="17">
        <v>354042.82</v>
      </c>
      <c r="J9" s="17">
        <v>2631842.1120000002</v>
      </c>
      <c r="K9" s="17">
        <v>25254.170999999998</v>
      </c>
      <c r="L9" s="17">
        <v>827.12599999999998</v>
      </c>
      <c r="M9" s="17">
        <v>26081.296999999999</v>
      </c>
    </row>
    <row r="10" spans="2:13" x14ac:dyDescent="0.25">
      <c r="B10" s="16" t="s">
        <v>511</v>
      </c>
      <c r="C10" s="17">
        <v>86</v>
      </c>
      <c r="D10" s="17">
        <v>47</v>
      </c>
      <c r="E10" s="17">
        <v>15</v>
      </c>
      <c r="F10" s="17">
        <v>5</v>
      </c>
      <c r="G10" s="17">
        <v>7</v>
      </c>
      <c r="H10" s="17">
        <v>12</v>
      </c>
      <c r="I10" s="17">
        <v>4545.7929999999997</v>
      </c>
      <c r="J10" s="17">
        <v>25706.18</v>
      </c>
      <c r="K10" s="17">
        <v>322.59699999999998</v>
      </c>
      <c r="L10" s="17">
        <v>17.135000000000002</v>
      </c>
      <c r="M10" s="17">
        <v>339.73200000000003</v>
      </c>
    </row>
    <row r="11" spans="2:13" x14ac:dyDescent="0.25">
      <c r="B11" s="16" t="s">
        <v>512</v>
      </c>
      <c r="C11" s="17">
        <v>396</v>
      </c>
      <c r="D11" s="17">
        <v>233</v>
      </c>
      <c r="E11" s="17">
        <v>52</v>
      </c>
      <c r="F11" s="17">
        <v>43</v>
      </c>
      <c r="G11" s="17">
        <v>33</v>
      </c>
      <c r="H11" s="17">
        <v>35</v>
      </c>
      <c r="I11" s="17">
        <v>44316.906999999999</v>
      </c>
      <c r="J11" s="17">
        <v>401402.61099999998</v>
      </c>
      <c r="K11" s="17">
        <v>3110.4470000000001</v>
      </c>
      <c r="L11" s="17">
        <v>132.04400000000001</v>
      </c>
      <c r="M11" s="17">
        <v>3242.491</v>
      </c>
    </row>
    <row r="12" spans="2:13" x14ac:dyDescent="0.25">
      <c r="B12" s="16" t="s">
        <v>513</v>
      </c>
      <c r="C12" s="17">
        <v>64</v>
      </c>
      <c r="D12" s="17">
        <v>39</v>
      </c>
      <c r="E12" s="17">
        <v>4</v>
      </c>
      <c r="F12" s="17">
        <v>6</v>
      </c>
      <c r="G12" s="17">
        <v>2</v>
      </c>
      <c r="H12" s="17">
        <v>13</v>
      </c>
      <c r="I12" s="17">
        <v>6565.62</v>
      </c>
      <c r="J12" s="17">
        <v>46325.417000000001</v>
      </c>
      <c r="K12" s="17">
        <v>465.86700000000002</v>
      </c>
      <c r="L12" s="17">
        <v>13.051</v>
      </c>
      <c r="M12" s="17">
        <v>478.91899999999998</v>
      </c>
    </row>
    <row r="13" spans="2:13" x14ac:dyDescent="0.25">
      <c r="B13" s="16" t="s">
        <v>514</v>
      </c>
      <c r="C13" s="17">
        <v>167</v>
      </c>
      <c r="D13" s="17">
        <v>102</v>
      </c>
      <c r="E13" s="17">
        <v>23</v>
      </c>
      <c r="F13" s="17">
        <v>19</v>
      </c>
      <c r="G13" s="17">
        <v>8</v>
      </c>
      <c r="H13" s="17">
        <v>15</v>
      </c>
      <c r="I13" s="17">
        <v>5063.7070000000003</v>
      </c>
      <c r="J13" s="17">
        <v>61325.576999999997</v>
      </c>
      <c r="K13" s="17">
        <v>316.20800000000003</v>
      </c>
      <c r="L13" s="17">
        <v>34.067999999999998</v>
      </c>
      <c r="M13" s="17">
        <v>350.27600000000001</v>
      </c>
    </row>
    <row r="14" spans="2:13" x14ac:dyDescent="0.25">
      <c r="B14" s="16" t="s">
        <v>515</v>
      </c>
      <c r="C14" s="17">
        <v>324</v>
      </c>
      <c r="D14" s="17">
        <v>207</v>
      </c>
      <c r="E14" s="17">
        <v>35</v>
      </c>
      <c r="F14" s="17">
        <v>29</v>
      </c>
      <c r="G14" s="17">
        <v>18</v>
      </c>
      <c r="H14" s="17">
        <v>35</v>
      </c>
      <c r="I14" s="17">
        <v>25168.344000000001</v>
      </c>
      <c r="J14" s="17">
        <v>203958.93599999999</v>
      </c>
      <c r="K14" s="17">
        <v>1741.204</v>
      </c>
      <c r="L14" s="17">
        <v>101.693</v>
      </c>
      <c r="M14" s="17">
        <v>1842.8969999999999</v>
      </c>
    </row>
    <row r="15" spans="2:13" x14ac:dyDescent="0.25">
      <c r="B15" s="16" t="s">
        <v>516</v>
      </c>
      <c r="C15" s="17">
        <v>87</v>
      </c>
      <c r="D15" s="17">
        <v>53</v>
      </c>
      <c r="E15" s="17">
        <v>16</v>
      </c>
      <c r="F15" s="17">
        <v>5</v>
      </c>
      <c r="G15" s="17">
        <v>6</v>
      </c>
      <c r="H15" s="17">
        <v>7</v>
      </c>
      <c r="I15" s="17">
        <v>22491.813999999998</v>
      </c>
      <c r="J15" s="17">
        <v>93089.254000000001</v>
      </c>
      <c r="K15" s="17">
        <v>1609.306</v>
      </c>
      <c r="L15" s="17">
        <v>24.991</v>
      </c>
      <c r="M15" s="17">
        <v>1634.297</v>
      </c>
    </row>
    <row r="16" spans="2:13" x14ac:dyDescent="0.25">
      <c r="B16" s="16" t="s">
        <v>517</v>
      </c>
      <c r="C16" s="17">
        <v>286</v>
      </c>
      <c r="D16" s="17">
        <v>192</v>
      </c>
      <c r="E16" s="17">
        <v>44</v>
      </c>
      <c r="F16" s="17">
        <v>18</v>
      </c>
      <c r="G16" s="17">
        <v>11</v>
      </c>
      <c r="H16" s="17">
        <v>21</v>
      </c>
      <c r="I16" s="17">
        <v>19095.823</v>
      </c>
      <c r="J16" s="17">
        <v>183744.995</v>
      </c>
      <c r="K16" s="17">
        <v>1276.6089999999999</v>
      </c>
      <c r="L16" s="17">
        <v>78.474000000000004</v>
      </c>
      <c r="M16" s="17">
        <v>1355.0830000000001</v>
      </c>
    </row>
    <row r="17" spans="2:13" x14ac:dyDescent="0.25">
      <c r="B17" s="16" t="s">
        <v>518</v>
      </c>
      <c r="C17" s="17">
        <v>207</v>
      </c>
      <c r="D17" s="17">
        <v>134</v>
      </c>
      <c r="E17" s="17">
        <v>29</v>
      </c>
      <c r="F17" s="17">
        <v>19</v>
      </c>
      <c r="G17" s="17">
        <v>12</v>
      </c>
      <c r="H17" s="17">
        <v>13</v>
      </c>
      <c r="I17" s="17">
        <v>12578.43</v>
      </c>
      <c r="J17" s="17">
        <v>101170.19899999999</v>
      </c>
      <c r="K17" s="17">
        <v>806.221</v>
      </c>
      <c r="L17" s="17">
        <v>45.045999999999999</v>
      </c>
      <c r="M17" s="17">
        <v>851.26700000000005</v>
      </c>
    </row>
    <row r="18" spans="2:13" x14ac:dyDescent="0.25">
      <c r="B18" s="16" t="s">
        <v>519</v>
      </c>
      <c r="C18" s="17">
        <v>491</v>
      </c>
      <c r="D18" s="17">
        <v>318</v>
      </c>
      <c r="E18" s="17">
        <v>66</v>
      </c>
      <c r="F18" s="17">
        <v>36</v>
      </c>
      <c r="G18" s="17">
        <v>36</v>
      </c>
      <c r="H18" s="17">
        <v>35</v>
      </c>
      <c r="I18" s="17">
        <v>44890.964999999997</v>
      </c>
      <c r="J18" s="17">
        <v>678113.71799999999</v>
      </c>
      <c r="K18" s="17">
        <v>3110.1819999999998</v>
      </c>
      <c r="L18" s="17">
        <v>236.44499999999999</v>
      </c>
      <c r="M18" s="17">
        <v>3346.6260000000002</v>
      </c>
    </row>
    <row r="19" spans="2:13" x14ac:dyDescent="0.25">
      <c r="B19" s="16" t="s">
        <v>520</v>
      </c>
      <c r="C19" s="17">
        <v>436</v>
      </c>
      <c r="D19" s="17">
        <v>258</v>
      </c>
      <c r="E19" s="17">
        <v>60</v>
      </c>
      <c r="F19" s="17">
        <v>38</v>
      </c>
      <c r="G19" s="17">
        <v>42</v>
      </c>
      <c r="H19" s="17">
        <v>38</v>
      </c>
      <c r="I19" s="17">
        <v>114239.64200000001</v>
      </c>
      <c r="J19" s="17">
        <v>881728.55799999996</v>
      </c>
      <c r="K19" s="17">
        <v>8336.2150000000001</v>
      </c>
      <c r="L19" s="17">
        <v>362.96499999999997</v>
      </c>
      <c r="M19" s="17">
        <v>8699.18</v>
      </c>
    </row>
    <row r="20" spans="2:13" x14ac:dyDescent="0.25">
      <c r="B20" s="16" t="s">
        <v>521</v>
      </c>
      <c r="C20" s="17">
        <v>201</v>
      </c>
      <c r="D20" s="17">
        <v>114</v>
      </c>
      <c r="E20" s="17">
        <v>34</v>
      </c>
      <c r="F20" s="17">
        <v>18</v>
      </c>
      <c r="G20" s="17">
        <v>15</v>
      </c>
      <c r="H20" s="17">
        <v>20</v>
      </c>
      <c r="I20" s="17">
        <v>36400.47</v>
      </c>
      <c r="J20" s="17">
        <v>212552.45300000001</v>
      </c>
      <c r="K20" s="17">
        <v>2605.4769999999999</v>
      </c>
      <c r="L20" s="17">
        <v>48.722000000000001</v>
      </c>
      <c r="M20" s="17">
        <v>2654.2</v>
      </c>
    </row>
    <row r="21" spans="2:13" x14ac:dyDescent="0.25">
      <c r="B21" s="25" t="s">
        <v>522</v>
      </c>
      <c r="C21" s="26">
        <v>7584</v>
      </c>
      <c r="D21" s="26">
        <v>6491</v>
      </c>
      <c r="E21" s="26">
        <v>654</v>
      </c>
      <c r="F21" s="26">
        <v>286</v>
      </c>
      <c r="G21" s="26">
        <v>131</v>
      </c>
      <c r="H21" s="26">
        <v>22</v>
      </c>
      <c r="I21" s="26">
        <v>1456526.5830000001</v>
      </c>
      <c r="J21" s="26">
        <v>15984229.855</v>
      </c>
      <c r="K21" s="26">
        <v>103858.13</v>
      </c>
      <c r="L21" s="26">
        <v>6772.0640000000003</v>
      </c>
      <c r="M21" s="26">
        <v>110630.194</v>
      </c>
    </row>
    <row r="22" spans="2:13" x14ac:dyDescent="0.25">
      <c r="B22" s="16" t="s">
        <v>408</v>
      </c>
      <c r="C22" s="17">
        <v>2111</v>
      </c>
      <c r="D22" s="17">
        <v>1589</v>
      </c>
      <c r="E22" s="17">
        <v>256</v>
      </c>
      <c r="F22" s="17">
        <v>129</v>
      </c>
      <c r="G22" s="17">
        <v>87</v>
      </c>
      <c r="H22" s="17">
        <v>50</v>
      </c>
      <c r="I22" s="17">
        <v>696720.701</v>
      </c>
      <c r="J22" s="17">
        <v>11059835.748</v>
      </c>
      <c r="K22" s="17">
        <v>50888.567999999999</v>
      </c>
      <c r="L22" s="17">
        <v>4796.5990000000002</v>
      </c>
      <c r="M22" s="17">
        <v>55685.167000000001</v>
      </c>
    </row>
    <row r="23" spans="2:13" x14ac:dyDescent="0.25">
      <c r="B23" s="16" t="s">
        <v>523</v>
      </c>
      <c r="C23" s="17">
        <v>81</v>
      </c>
      <c r="D23" s="17">
        <v>49</v>
      </c>
      <c r="E23" s="17">
        <v>6</v>
      </c>
      <c r="F23" s="17">
        <v>7</v>
      </c>
      <c r="G23" s="17">
        <v>7</v>
      </c>
      <c r="H23" s="17">
        <v>12</v>
      </c>
      <c r="I23" s="17">
        <v>1518.66</v>
      </c>
      <c r="J23" s="17">
        <v>21660.726999999999</v>
      </c>
      <c r="K23" s="17">
        <v>93.974000000000004</v>
      </c>
      <c r="L23" s="17">
        <v>16.334</v>
      </c>
      <c r="M23" s="17">
        <v>110.30800000000001</v>
      </c>
    </row>
    <row r="24" spans="2:13" x14ac:dyDescent="0.25">
      <c r="B24" s="16" t="s">
        <v>524</v>
      </c>
      <c r="C24" s="17">
        <v>171</v>
      </c>
      <c r="D24" s="17">
        <v>137</v>
      </c>
      <c r="E24" s="17">
        <v>16</v>
      </c>
      <c r="F24" s="17">
        <v>6</v>
      </c>
      <c r="G24" s="17">
        <v>2</v>
      </c>
      <c r="H24" s="17">
        <v>10</v>
      </c>
      <c r="I24" s="17">
        <v>23088.713</v>
      </c>
      <c r="J24" s="17">
        <v>82210.040999999997</v>
      </c>
      <c r="K24" s="17">
        <v>1644.89</v>
      </c>
      <c r="L24" s="17">
        <v>44.017000000000003</v>
      </c>
      <c r="M24" s="17">
        <v>1688.9069999999999</v>
      </c>
    </row>
    <row r="25" spans="2:13" x14ac:dyDescent="0.25">
      <c r="B25" s="16" t="s">
        <v>525</v>
      </c>
      <c r="C25" s="17">
        <v>170</v>
      </c>
      <c r="D25" s="17">
        <v>112</v>
      </c>
      <c r="E25" s="17">
        <v>20</v>
      </c>
      <c r="F25" s="17">
        <v>12</v>
      </c>
      <c r="G25" s="17">
        <v>9</v>
      </c>
      <c r="H25" s="17">
        <v>17</v>
      </c>
      <c r="I25" s="17">
        <v>9973.6380000000008</v>
      </c>
      <c r="J25" s="17">
        <v>89578.354000000007</v>
      </c>
      <c r="K25" s="17">
        <v>658.94899999999996</v>
      </c>
      <c r="L25" s="17">
        <v>45.533999999999999</v>
      </c>
      <c r="M25" s="17">
        <v>704.48299999999995</v>
      </c>
    </row>
    <row r="26" spans="2:13" x14ac:dyDescent="0.25">
      <c r="B26" s="16" t="s">
        <v>526</v>
      </c>
      <c r="C26" s="17">
        <v>192</v>
      </c>
      <c r="D26" s="17">
        <v>115</v>
      </c>
      <c r="E26" s="17">
        <v>28</v>
      </c>
      <c r="F26" s="17">
        <v>17</v>
      </c>
      <c r="G26" s="17">
        <v>15</v>
      </c>
      <c r="H26" s="17">
        <v>17</v>
      </c>
      <c r="I26" s="17">
        <v>6109.451</v>
      </c>
      <c r="J26" s="17">
        <v>72787.020999999993</v>
      </c>
      <c r="K26" s="17">
        <v>376.47899999999998</v>
      </c>
      <c r="L26" s="17">
        <v>43.271999999999998</v>
      </c>
      <c r="M26" s="17">
        <v>419.75099999999998</v>
      </c>
    </row>
    <row r="27" spans="2:13" x14ac:dyDescent="0.25">
      <c r="B27" s="16" t="s">
        <v>527</v>
      </c>
      <c r="C27" s="17">
        <v>173</v>
      </c>
      <c r="D27" s="17">
        <v>115</v>
      </c>
      <c r="E27" s="17">
        <v>28</v>
      </c>
      <c r="F27" s="17">
        <v>11</v>
      </c>
      <c r="G27" s="17">
        <v>13</v>
      </c>
      <c r="H27" s="17">
        <v>6</v>
      </c>
      <c r="I27" s="17">
        <v>5593.35</v>
      </c>
      <c r="J27" s="17">
        <v>62835.383999999998</v>
      </c>
      <c r="K27" s="17">
        <v>353.791</v>
      </c>
      <c r="L27" s="17">
        <v>49.639000000000003</v>
      </c>
      <c r="M27" s="17">
        <v>403.43</v>
      </c>
    </row>
    <row r="28" spans="2:13" x14ac:dyDescent="0.25">
      <c r="B28" s="16" t="s">
        <v>528</v>
      </c>
      <c r="C28" s="17">
        <v>258</v>
      </c>
      <c r="D28" s="17">
        <v>154</v>
      </c>
      <c r="E28" s="17">
        <v>31</v>
      </c>
      <c r="F28" s="17">
        <v>32</v>
      </c>
      <c r="G28" s="17">
        <v>20</v>
      </c>
      <c r="H28" s="17">
        <v>21</v>
      </c>
      <c r="I28" s="17">
        <v>18863.937000000002</v>
      </c>
      <c r="J28" s="17">
        <v>130159.327</v>
      </c>
      <c r="K28" s="17">
        <v>1278.04</v>
      </c>
      <c r="L28" s="17">
        <v>51.326000000000001</v>
      </c>
      <c r="M28" s="17">
        <v>1329.366</v>
      </c>
    </row>
    <row r="29" spans="2:13" x14ac:dyDescent="0.25">
      <c r="B29" s="16" t="s">
        <v>529</v>
      </c>
      <c r="C29" s="17">
        <v>50</v>
      </c>
      <c r="D29" s="17">
        <v>29</v>
      </c>
      <c r="E29" s="17">
        <v>6</v>
      </c>
      <c r="F29" s="17">
        <v>2</v>
      </c>
      <c r="G29" s="17">
        <v>1</v>
      </c>
      <c r="H29" s="17">
        <v>12</v>
      </c>
      <c r="I29" s="17">
        <v>974.05</v>
      </c>
      <c r="J29" s="17">
        <v>18229.947</v>
      </c>
      <c r="K29" s="17">
        <v>60.524999999999999</v>
      </c>
      <c r="L29" s="17">
        <v>11.571</v>
      </c>
      <c r="M29" s="17">
        <v>72.094999999999999</v>
      </c>
    </row>
    <row r="30" spans="2:13" x14ac:dyDescent="0.25">
      <c r="B30" s="16" t="s">
        <v>530</v>
      </c>
      <c r="C30" s="17">
        <v>296</v>
      </c>
      <c r="D30" s="17">
        <v>175</v>
      </c>
      <c r="E30" s="17">
        <v>52</v>
      </c>
      <c r="F30" s="17">
        <v>31</v>
      </c>
      <c r="G30" s="17">
        <v>17</v>
      </c>
      <c r="H30" s="17">
        <v>21</v>
      </c>
      <c r="I30" s="17">
        <v>27634.364000000001</v>
      </c>
      <c r="J30" s="17">
        <v>222199.704</v>
      </c>
      <c r="K30" s="17">
        <v>1880.61</v>
      </c>
      <c r="L30" s="17">
        <v>79.132000000000005</v>
      </c>
      <c r="M30" s="17">
        <v>1959.742</v>
      </c>
    </row>
    <row r="31" spans="2:13" x14ac:dyDescent="0.25">
      <c r="B31" s="16" t="s">
        <v>531</v>
      </c>
      <c r="C31" s="17">
        <v>128</v>
      </c>
      <c r="D31" s="17">
        <v>80</v>
      </c>
      <c r="E31" s="17">
        <v>16</v>
      </c>
      <c r="F31" s="17">
        <v>7</v>
      </c>
      <c r="G31" s="17">
        <v>9</v>
      </c>
      <c r="H31" s="17">
        <v>16</v>
      </c>
      <c r="I31" s="17">
        <v>4587.7110000000002</v>
      </c>
      <c r="J31" s="17">
        <v>77734.638000000006</v>
      </c>
      <c r="K31" s="17">
        <v>289.20100000000002</v>
      </c>
      <c r="L31" s="17">
        <v>40.356000000000002</v>
      </c>
      <c r="M31" s="17">
        <v>329.55700000000002</v>
      </c>
    </row>
    <row r="32" spans="2:13" x14ac:dyDescent="0.25">
      <c r="B32" s="16" t="s">
        <v>532</v>
      </c>
      <c r="C32" s="17">
        <v>73</v>
      </c>
      <c r="D32" s="17">
        <v>44</v>
      </c>
      <c r="E32" s="17">
        <v>6</v>
      </c>
      <c r="F32" s="17">
        <v>8</v>
      </c>
      <c r="G32" s="17">
        <v>8</v>
      </c>
      <c r="H32" s="17">
        <v>7</v>
      </c>
      <c r="I32" s="17">
        <v>2543.5169999999998</v>
      </c>
      <c r="J32" s="17">
        <v>26598.53</v>
      </c>
      <c r="K32" s="17">
        <v>150.15799999999999</v>
      </c>
      <c r="L32" s="17">
        <v>12.291</v>
      </c>
      <c r="M32" s="17">
        <v>162.44900000000001</v>
      </c>
    </row>
    <row r="33" spans="2:13" x14ac:dyDescent="0.25">
      <c r="B33" s="16" t="s">
        <v>533</v>
      </c>
      <c r="C33" s="17">
        <v>252</v>
      </c>
      <c r="D33" s="17">
        <v>163</v>
      </c>
      <c r="E33" s="17">
        <v>30</v>
      </c>
      <c r="F33" s="17">
        <v>20</v>
      </c>
      <c r="G33" s="17">
        <v>14</v>
      </c>
      <c r="H33" s="17">
        <v>25</v>
      </c>
      <c r="I33" s="17">
        <v>45357.887999999999</v>
      </c>
      <c r="J33" s="17">
        <v>264292.23</v>
      </c>
      <c r="K33" s="17">
        <v>3179.1759999999999</v>
      </c>
      <c r="L33" s="17">
        <v>69.801000000000002</v>
      </c>
      <c r="M33" s="17">
        <v>3248.9769999999999</v>
      </c>
    </row>
    <row r="34" spans="2:13" x14ac:dyDescent="0.25">
      <c r="B34" s="16" t="s">
        <v>534</v>
      </c>
      <c r="C34" s="17">
        <v>398</v>
      </c>
      <c r="D34" s="17">
        <v>276</v>
      </c>
      <c r="E34" s="17">
        <v>40</v>
      </c>
      <c r="F34" s="17">
        <v>32</v>
      </c>
      <c r="G34" s="17">
        <v>21</v>
      </c>
      <c r="H34" s="17">
        <v>29</v>
      </c>
      <c r="I34" s="17">
        <v>24476.26</v>
      </c>
      <c r="J34" s="17">
        <v>242798.73199999999</v>
      </c>
      <c r="K34" s="17">
        <v>1606.2539999999999</v>
      </c>
      <c r="L34" s="17">
        <v>103.988</v>
      </c>
      <c r="M34" s="17">
        <v>1710.242</v>
      </c>
    </row>
    <row r="35" spans="2:13" x14ac:dyDescent="0.25">
      <c r="B35" s="16" t="s">
        <v>535</v>
      </c>
      <c r="C35" s="17">
        <v>386</v>
      </c>
      <c r="D35" s="17">
        <v>293</v>
      </c>
      <c r="E35" s="17">
        <v>37</v>
      </c>
      <c r="F35" s="17">
        <v>20</v>
      </c>
      <c r="G35" s="17">
        <v>12</v>
      </c>
      <c r="H35" s="17">
        <v>24</v>
      </c>
      <c r="I35" s="17">
        <v>38838.095999999998</v>
      </c>
      <c r="J35" s="17">
        <v>257865.05900000001</v>
      </c>
      <c r="K35" s="17">
        <v>2634.7779999999998</v>
      </c>
      <c r="L35" s="17">
        <v>118.38</v>
      </c>
      <c r="M35" s="17">
        <v>2753.1579999999999</v>
      </c>
    </row>
    <row r="36" spans="2:13" x14ac:dyDescent="0.25">
      <c r="B36" s="16" t="s">
        <v>536</v>
      </c>
      <c r="C36" s="17">
        <v>212</v>
      </c>
      <c r="D36" s="17">
        <v>139</v>
      </c>
      <c r="E36" s="17">
        <v>22</v>
      </c>
      <c r="F36" s="17">
        <v>16</v>
      </c>
      <c r="G36" s="17">
        <v>20</v>
      </c>
      <c r="H36" s="17">
        <v>15</v>
      </c>
      <c r="I36" s="17">
        <v>20335.935000000001</v>
      </c>
      <c r="J36" s="17">
        <v>180491.90299999999</v>
      </c>
      <c r="K36" s="17">
        <v>1387.692</v>
      </c>
      <c r="L36" s="17">
        <v>54.045999999999999</v>
      </c>
      <c r="M36" s="17">
        <v>1441.7380000000001</v>
      </c>
    </row>
    <row r="37" spans="2:13" x14ac:dyDescent="0.25">
      <c r="B37" s="16" t="s">
        <v>537</v>
      </c>
      <c r="C37" s="17">
        <v>237</v>
      </c>
      <c r="D37" s="17">
        <v>150</v>
      </c>
      <c r="E37" s="17">
        <v>35</v>
      </c>
      <c r="F37" s="17">
        <v>16</v>
      </c>
      <c r="G37" s="17">
        <v>20</v>
      </c>
      <c r="H37" s="17">
        <v>16</v>
      </c>
      <c r="I37" s="17">
        <v>18514.574000000001</v>
      </c>
      <c r="J37" s="17">
        <v>161542.54800000001</v>
      </c>
      <c r="K37" s="17">
        <v>1299.72</v>
      </c>
      <c r="L37" s="17">
        <v>62.704000000000001</v>
      </c>
      <c r="M37" s="17">
        <v>1362.424</v>
      </c>
    </row>
    <row r="38" spans="2:13" x14ac:dyDescent="0.25">
      <c r="B38" s="16" t="s">
        <v>538</v>
      </c>
      <c r="C38" s="17">
        <v>333</v>
      </c>
      <c r="D38" s="17">
        <v>205</v>
      </c>
      <c r="E38" s="17">
        <v>48</v>
      </c>
      <c r="F38" s="17">
        <v>31</v>
      </c>
      <c r="G38" s="17">
        <v>25</v>
      </c>
      <c r="H38" s="17">
        <v>24</v>
      </c>
      <c r="I38" s="17">
        <v>34234.974000000002</v>
      </c>
      <c r="J38" s="17">
        <v>230567.929</v>
      </c>
      <c r="K38" s="17">
        <v>2394.9960000000001</v>
      </c>
      <c r="L38" s="17">
        <v>82.111999999999995</v>
      </c>
      <c r="M38" s="17">
        <v>2477.1080000000002</v>
      </c>
    </row>
    <row r="39" spans="2:13" x14ac:dyDescent="0.25">
      <c r="B39" s="16" t="s">
        <v>539</v>
      </c>
      <c r="C39" s="17">
        <v>138</v>
      </c>
      <c r="D39" s="17">
        <v>85</v>
      </c>
      <c r="E39" s="17">
        <v>23</v>
      </c>
      <c r="F39" s="17">
        <v>9</v>
      </c>
      <c r="G39" s="17">
        <v>9</v>
      </c>
      <c r="H39" s="17">
        <v>12</v>
      </c>
      <c r="I39" s="17">
        <v>6634.6769999999997</v>
      </c>
      <c r="J39" s="17">
        <v>55554.733</v>
      </c>
      <c r="K39" s="17">
        <v>431.78500000000003</v>
      </c>
      <c r="L39" s="17">
        <v>36.091999999999999</v>
      </c>
      <c r="M39" s="17">
        <v>467.87700000000001</v>
      </c>
    </row>
    <row r="40" spans="2:13" x14ac:dyDescent="0.25">
      <c r="B40" s="16" t="s">
        <v>540</v>
      </c>
      <c r="C40" s="17">
        <v>806</v>
      </c>
      <c r="D40" s="17">
        <v>574</v>
      </c>
      <c r="E40" s="17">
        <v>93</v>
      </c>
      <c r="F40" s="17">
        <v>53</v>
      </c>
      <c r="G40" s="17">
        <v>45</v>
      </c>
      <c r="H40" s="17">
        <v>41</v>
      </c>
      <c r="I40" s="17">
        <v>210059.30600000001</v>
      </c>
      <c r="J40" s="17">
        <v>967137.51199999999</v>
      </c>
      <c r="K40" s="17">
        <v>15191.337</v>
      </c>
      <c r="L40" s="17">
        <v>278.01</v>
      </c>
      <c r="M40" s="17">
        <v>15469.347</v>
      </c>
    </row>
    <row r="41" spans="2:13" x14ac:dyDescent="0.25">
      <c r="B41" s="16" t="s">
        <v>541</v>
      </c>
      <c r="C41" s="17">
        <v>165</v>
      </c>
      <c r="D41" s="17">
        <v>116</v>
      </c>
      <c r="E41" s="17">
        <v>17</v>
      </c>
      <c r="F41" s="17">
        <v>8</v>
      </c>
      <c r="G41" s="17">
        <v>10</v>
      </c>
      <c r="H41" s="17">
        <v>14</v>
      </c>
      <c r="I41" s="17">
        <v>19401.333999999999</v>
      </c>
      <c r="J41" s="17">
        <v>157842.935</v>
      </c>
      <c r="K41" s="17">
        <v>1347.346</v>
      </c>
      <c r="L41" s="17">
        <v>66.813999999999993</v>
      </c>
      <c r="M41" s="17">
        <v>1414.16</v>
      </c>
    </row>
    <row r="42" spans="2:13" x14ac:dyDescent="0.25">
      <c r="B42" s="16" t="s">
        <v>542</v>
      </c>
      <c r="C42" s="17">
        <v>139</v>
      </c>
      <c r="D42" s="17">
        <v>74</v>
      </c>
      <c r="E42" s="17">
        <v>27</v>
      </c>
      <c r="F42" s="17">
        <v>13</v>
      </c>
      <c r="G42" s="17">
        <v>6</v>
      </c>
      <c r="H42" s="17">
        <v>19</v>
      </c>
      <c r="I42" s="17">
        <v>6853.6109999999999</v>
      </c>
      <c r="J42" s="17">
        <v>89937.722999999998</v>
      </c>
      <c r="K42" s="17">
        <v>455.14</v>
      </c>
      <c r="L42" s="17">
        <v>39.56</v>
      </c>
      <c r="M42" s="17">
        <v>494.70100000000002</v>
      </c>
    </row>
    <row r="43" spans="2:13" x14ac:dyDescent="0.25">
      <c r="B43" s="16" t="s">
        <v>543</v>
      </c>
      <c r="C43" s="17">
        <v>278</v>
      </c>
      <c r="D43" s="17">
        <v>161</v>
      </c>
      <c r="E43" s="17">
        <v>35</v>
      </c>
      <c r="F43" s="17">
        <v>38</v>
      </c>
      <c r="G43" s="17">
        <v>23</v>
      </c>
      <c r="H43" s="17">
        <v>21</v>
      </c>
      <c r="I43" s="17">
        <v>17003.298999999999</v>
      </c>
      <c r="J43" s="17">
        <v>212104.64799999999</v>
      </c>
      <c r="K43" s="17">
        <v>1112.143</v>
      </c>
      <c r="L43" s="17">
        <v>105.492</v>
      </c>
      <c r="M43" s="17">
        <v>1217.635</v>
      </c>
    </row>
    <row r="44" spans="2:13" x14ac:dyDescent="0.25">
      <c r="B44" s="16" t="s">
        <v>544</v>
      </c>
      <c r="C44" s="17">
        <v>1099</v>
      </c>
      <c r="D44" s="17">
        <v>805</v>
      </c>
      <c r="E44" s="17">
        <v>146</v>
      </c>
      <c r="F44" s="17">
        <v>49</v>
      </c>
      <c r="G44" s="17">
        <v>54</v>
      </c>
      <c r="H44" s="17">
        <v>45</v>
      </c>
      <c r="I44" s="17">
        <v>147099.592</v>
      </c>
      <c r="J44" s="17">
        <v>684455.91399999999</v>
      </c>
      <c r="K44" s="17">
        <v>10345.471</v>
      </c>
      <c r="L44" s="17">
        <v>355.69200000000001</v>
      </c>
      <c r="M44" s="17">
        <v>10701.163</v>
      </c>
    </row>
    <row r="45" spans="2:13" x14ac:dyDescent="0.25">
      <c r="B45" s="16" t="s">
        <v>545</v>
      </c>
      <c r="C45" s="17">
        <v>80</v>
      </c>
      <c r="D45" s="17">
        <v>52</v>
      </c>
      <c r="E45" s="17">
        <v>5</v>
      </c>
      <c r="F45" s="17">
        <v>11</v>
      </c>
      <c r="G45" s="17">
        <v>2</v>
      </c>
      <c r="H45" s="17">
        <v>10</v>
      </c>
      <c r="I45" s="17">
        <v>3406.1860000000001</v>
      </c>
      <c r="J45" s="17">
        <v>33229.493999999999</v>
      </c>
      <c r="K45" s="17">
        <v>219.22900000000001</v>
      </c>
      <c r="L45" s="17">
        <v>26.533000000000001</v>
      </c>
      <c r="M45" s="17">
        <v>245.761</v>
      </c>
    </row>
    <row r="46" spans="2:13" x14ac:dyDescent="0.25">
      <c r="B46" s="16" t="s">
        <v>546</v>
      </c>
      <c r="C46" s="17">
        <v>277</v>
      </c>
      <c r="D46" s="17">
        <v>184</v>
      </c>
      <c r="E46" s="17">
        <v>28</v>
      </c>
      <c r="F46" s="17">
        <v>24</v>
      </c>
      <c r="G46" s="17">
        <v>14</v>
      </c>
      <c r="H46" s="17">
        <v>27</v>
      </c>
      <c r="I46" s="17">
        <v>28670.334999999999</v>
      </c>
      <c r="J46" s="17">
        <v>314121.96000000002</v>
      </c>
      <c r="K46" s="17">
        <v>1937.867</v>
      </c>
      <c r="L46" s="17">
        <v>87.816000000000003</v>
      </c>
      <c r="M46" s="17">
        <v>2025.682</v>
      </c>
    </row>
    <row r="47" spans="2:13" x14ac:dyDescent="0.25">
      <c r="B47" s="16" t="s">
        <v>547</v>
      </c>
      <c r="C47" s="17">
        <v>352</v>
      </c>
      <c r="D47" s="17">
        <v>250</v>
      </c>
      <c r="E47" s="17">
        <v>40</v>
      </c>
      <c r="F47" s="17">
        <v>26</v>
      </c>
      <c r="G47" s="17">
        <v>15</v>
      </c>
      <c r="H47" s="17">
        <v>21</v>
      </c>
      <c r="I47" s="17">
        <v>38032.425000000003</v>
      </c>
      <c r="J47" s="17">
        <v>268457.11599999998</v>
      </c>
      <c r="K47" s="17">
        <v>2640.01</v>
      </c>
      <c r="L47" s="17">
        <v>94.953000000000003</v>
      </c>
      <c r="M47" s="17">
        <v>2734.9630000000002</v>
      </c>
    </row>
    <row r="48" spans="2:13" x14ac:dyDescent="0.25">
      <c r="B48" s="25" t="s">
        <v>548</v>
      </c>
      <c r="C48" s="26">
        <v>3584</v>
      </c>
      <c r="D48" s="26">
        <v>2877</v>
      </c>
      <c r="E48" s="26">
        <v>394</v>
      </c>
      <c r="F48" s="26">
        <v>189</v>
      </c>
      <c r="G48" s="26">
        <v>102</v>
      </c>
      <c r="H48" s="26">
        <v>22</v>
      </c>
      <c r="I48" s="26">
        <v>413775.75199999998</v>
      </c>
      <c r="J48" s="26">
        <v>3240754.9509999999</v>
      </c>
      <c r="K48" s="26">
        <v>28646.338</v>
      </c>
      <c r="L48" s="26">
        <v>1099.3340000000001</v>
      </c>
      <c r="M48" s="26">
        <v>29745.671999999999</v>
      </c>
    </row>
    <row r="49" spans="2:13" x14ac:dyDescent="0.25">
      <c r="B49" s="16" t="s">
        <v>549</v>
      </c>
      <c r="C49" s="17">
        <v>89</v>
      </c>
      <c r="D49" s="17">
        <v>69</v>
      </c>
      <c r="E49" s="17">
        <v>5</v>
      </c>
      <c r="F49" s="17">
        <v>4</v>
      </c>
      <c r="G49" s="17">
        <v>5</v>
      </c>
      <c r="H49" s="17">
        <v>6</v>
      </c>
      <c r="I49" s="17">
        <v>3384.05</v>
      </c>
      <c r="J49" s="17">
        <v>19501.55</v>
      </c>
      <c r="K49" s="17">
        <v>209.785</v>
      </c>
      <c r="L49" s="17">
        <v>19.11</v>
      </c>
      <c r="M49" s="17">
        <v>228.89599999999999</v>
      </c>
    </row>
    <row r="50" spans="2:13" x14ac:dyDescent="0.25">
      <c r="B50" s="16" t="s">
        <v>550</v>
      </c>
      <c r="C50" s="17">
        <v>232</v>
      </c>
      <c r="D50" s="17">
        <v>162</v>
      </c>
      <c r="E50" s="17">
        <v>28</v>
      </c>
      <c r="F50" s="17">
        <v>11</v>
      </c>
      <c r="G50" s="17">
        <v>12</v>
      </c>
      <c r="H50" s="17">
        <v>19</v>
      </c>
      <c r="I50" s="17">
        <v>12222.343999999999</v>
      </c>
      <c r="J50" s="17">
        <v>77302.263000000006</v>
      </c>
      <c r="K50" s="17">
        <v>804.17499999999995</v>
      </c>
      <c r="L50" s="17">
        <v>51.911000000000001</v>
      </c>
      <c r="M50" s="17">
        <v>856.08600000000001</v>
      </c>
    </row>
    <row r="51" spans="2:13" x14ac:dyDescent="0.25">
      <c r="B51" s="16" t="s">
        <v>551</v>
      </c>
      <c r="C51" s="17">
        <v>499</v>
      </c>
      <c r="D51" s="17">
        <v>338</v>
      </c>
      <c r="E51" s="17">
        <v>60</v>
      </c>
      <c r="F51" s="17">
        <v>36</v>
      </c>
      <c r="G51" s="17">
        <v>29</v>
      </c>
      <c r="H51" s="17">
        <v>36</v>
      </c>
      <c r="I51" s="17">
        <v>47697.544999999998</v>
      </c>
      <c r="J51" s="17">
        <v>444629.92599999998</v>
      </c>
      <c r="K51" s="17">
        <v>3248.335</v>
      </c>
      <c r="L51" s="17">
        <v>137.417</v>
      </c>
      <c r="M51" s="17">
        <v>3385.7510000000002</v>
      </c>
    </row>
    <row r="52" spans="2:13" x14ac:dyDescent="0.25">
      <c r="B52" s="16" t="s">
        <v>552</v>
      </c>
      <c r="C52" s="17">
        <v>45</v>
      </c>
      <c r="D52" s="17">
        <v>26</v>
      </c>
      <c r="E52" s="17">
        <v>5</v>
      </c>
      <c r="F52" s="17">
        <v>4</v>
      </c>
      <c r="G52" s="17">
        <v>5</v>
      </c>
      <c r="H52" s="17">
        <v>5</v>
      </c>
      <c r="I52" s="17">
        <v>3638.6950000000002</v>
      </c>
      <c r="J52" s="17">
        <v>50160.451000000001</v>
      </c>
      <c r="K52" s="17">
        <v>251.30699999999999</v>
      </c>
      <c r="L52" s="17">
        <v>7.7430000000000003</v>
      </c>
      <c r="M52" s="17">
        <v>259.05099999999999</v>
      </c>
    </row>
    <row r="53" spans="2:13" x14ac:dyDescent="0.25">
      <c r="B53" s="16" t="s">
        <v>553</v>
      </c>
      <c r="C53" s="17">
        <v>229</v>
      </c>
      <c r="D53" s="17">
        <v>137</v>
      </c>
      <c r="E53" s="17">
        <v>34</v>
      </c>
      <c r="F53" s="17">
        <v>20</v>
      </c>
      <c r="G53" s="17">
        <v>15</v>
      </c>
      <c r="H53" s="17">
        <v>23</v>
      </c>
      <c r="I53" s="17">
        <v>32055.616000000002</v>
      </c>
      <c r="J53" s="17">
        <v>296078.57400000002</v>
      </c>
      <c r="K53" s="17">
        <v>2286.7930000000001</v>
      </c>
      <c r="L53" s="17">
        <v>56.283999999999999</v>
      </c>
      <c r="M53" s="17">
        <v>2343.076</v>
      </c>
    </row>
    <row r="54" spans="2:13" x14ac:dyDescent="0.25">
      <c r="B54" s="16" t="s">
        <v>554</v>
      </c>
      <c r="C54" s="17">
        <v>51</v>
      </c>
      <c r="D54" s="17">
        <v>27</v>
      </c>
      <c r="E54" s="17">
        <v>5</v>
      </c>
      <c r="F54" s="17">
        <v>9</v>
      </c>
      <c r="G54" s="17">
        <v>2</v>
      </c>
      <c r="H54" s="17">
        <v>8</v>
      </c>
      <c r="I54" s="17">
        <v>722.21</v>
      </c>
      <c r="J54" s="17">
        <v>7113.98</v>
      </c>
      <c r="K54" s="17">
        <v>42.625999999999998</v>
      </c>
      <c r="L54" s="17">
        <v>10.359</v>
      </c>
      <c r="M54" s="17">
        <v>52.985999999999997</v>
      </c>
    </row>
    <row r="55" spans="2:13" x14ac:dyDescent="0.25">
      <c r="B55" s="16" t="s">
        <v>555</v>
      </c>
      <c r="C55" s="17">
        <v>80</v>
      </c>
      <c r="D55" s="17">
        <v>48</v>
      </c>
      <c r="E55" s="17">
        <v>9</v>
      </c>
      <c r="F55" s="17">
        <v>4</v>
      </c>
      <c r="G55" s="17">
        <v>5</v>
      </c>
      <c r="H55" s="17">
        <v>14</v>
      </c>
      <c r="I55" s="17">
        <v>5171.5219999999999</v>
      </c>
      <c r="J55" s="17">
        <v>37114.605000000003</v>
      </c>
      <c r="K55" s="17">
        <v>347.86500000000001</v>
      </c>
      <c r="L55" s="17">
        <v>17.794</v>
      </c>
      <c r="M55" s="17">
        <v>365.66</v>
      </c>
    </row>
    <row r="56" spans="2:13" x14ac:dyDescent="0.25">
      <c r="B56" s="16" t="s">
        <v>556</v>
      </c>
      <c r="C56" s="17">
        <v>113</v>
      </c>
      <c r="D56" s="17">
        <v>68</v>
      </c>
      <c r="E56" s="17">
        <v>14</v>
      </c>
      <c r="F56" s="17">
        <v>12</v>
      </c>
      <c r="G56" s="17">
        <v>7</v>
      </c>
      <c r="H56" s="17">
        <v>12</v>
      </c>
      <c r="I56" s="17">
        <v>4825.3909999999996</v>
      </c>
      <c r="J56" s="17">
        <v>47988.728999999999</v>
      </c>
      <c r="K56" s="17">
        <v>313.60199999999998</v>
      </c>
      <c r="L56" s="17">
        <v>40.090000000000003</v>
      </c>
      <c r="M56" s="17">
        <v>353.69299999999998</v>
      </c>
    </row>
    <row r="57" spans="2:13" x14ac:dyDescent="0.25">
      <c r="B57" s="16" t="s">
        <v>557</v>
      </c>
      <c r="C57" s="17">
        <v>22</v>
      </c>
      <c r="D57" s="17">
        <v>14</v>
      </c>
      <c r="E57" s="17">
        <v>4</v>
      </c>
      <c r="F57" s="17">
        <v>3</v>
      </c>
      <c r="G57" s="17">
        <v>1</v>
      </c>
      <c r="H57" s="17">
        <v>0</v>
      </c>
      <c r="I57" s="17">
        <v>2871.578</v>
      </c>
      <c r="J57" s="17">
        <v>13785.906000000001</v>
      </c>
      <c r="K57" s="17">
        <v>201.05699999999999</v>
      </c>
      <c r="L57" s="17">
        <v>10.709</v>
      </c>
      <c r="M57" s="17">
        <v>211.76599999999999</v>
      </c>
    </row>
    <row r="58" spans="2:13" x14ac:dyDescent="0.25">
      <c r="B58" s="16" t="s">
        <v>558</v>
      </c>
      <c r="C58" s="17">
        <v>99</v>
      </c>
      <c r="D58" s="17">
        <v>67</v>
      </c>
      <c r="E58" s="17">
        <v>7</v>
      </c>
      <c r="F58" s="17">
        <v>9</v>
      </c>
      <c r="G58" s="17">
        <v>5</v>
      </c>
      <c r="H58" s="17">
        <v>11</v>
      </c>
      <c r="I58" s="17">
        <v>7789.7120000000004</v>
      </c>
      <c r="J58" s="17">
        <v>44185.699000000001</v>
      </c>
      <c r="K58" s="17">
        <v>535.25699999999995</v>
      </c>
      <c r="L58" s="17">
        <v>23.428000000000001</v>
      </c>
      <c r="M58" s="17">
        <v>558.68399999999997</v>
      </c>
    </row>
    <row r="59" spans="2:13" x14ac:dyDescent="0.25">
      <c r="B59" s="16" t="s">
        <v>559</v>
      </c>
      <c r="C59" s="17">
        <v>135</v>
      </c>
      <c r="D59" s="17">
        <v>74</v>
      </c>
      <c r="E59" s="17">
        <v>17</v>
      </c>
      <c r="F59" s="17">
        <v>12</v>
      </c>
      <c r="G59" s="17">
        <v>14</v>
      </c>
      <c r="H59" s="17">
        <v>18</v>
      </c>
      <c r="I59" s="17">
        <v>20589.829000000002</v>
      </c>
      <c r="J59" s="17">
        <v>91780.111000000004</v>
      </c>
      <c r="K59" s="17">
        <v>1456.28</v>
      </c>
      <c r="L59" s="17">
        <v>35.427999999999997</v>
      </c>
      <c r="M59" s="17">
        <v>1491.7080000000001</v>
      </c>
    </row>
    <row r="60" spans="2:13" x14ac:dyDescent="0.25">
      <c r="B60" s="16" t="s">
        <v>560</v>
      </c>
      <c r="C60" s="17">
        <v>98</v>
      </c>
      <c r="D60" s="17">
        <v>70</v>
      </c>
      <c r="E60" s="17">
        <v>10</v>
      </c>
      <c r="F60" s="17">
        <v>4</v>
      </c>
      <c r="G60" s="17">
        <v>7</v>
      </c>
      <c r="H60" s="17">
        <v>7</v>
      </c>
      <c r="I60" s="17">
        <v>12203.591</v>
      </c>
      <c r="J60" s="17">
        <v>104677.61599999999</v>
      </c>
      <c r="K60" s="17">
        <v>870.52</v>
      </c>
      <c r="L60" s="17">
        <v>25.632000000000001</v>
      </c>
      <c r="M60" s="17">
        <v>896.15200000000004</v>
      </c>
    </row>
    <row r="61" spans="2:13" x14ac:dyDescent="0.25">
      <c r="B61" s="16" t="s">
        <v>561</v>
      </c>
      <c r="C61" s="17">
        <v>173</v>
      </c>
      <c r="D61" s="17">
        <v>135</v>
      </c>
      <c r="E61" s="17">
        <v>15</v>
      </c>
      <c r="F61" s="17">
        <v>7</v>
      </c>
      <c r="G61" s="17">
        <v>6</v>
      </c>
      <c r="H61" s="17">
        <v>10</v>
      </c>
      <c r="I61" s="17">
        <v>9274.9770000000008</v>
      </c>
      <c r="J61" s="17">
        <v>51064.177000000003</v>
      </c>
      <c r="K61" s="17">
        <v>629.37800000000004</v>
      </c>
      <c r="L61" s="17">
        <v>52.503999999999998</v>
      </c>
      <c r="M61" s="17">
        <v>681.88199999999995</v>
      </c>
    </row>
    <row r="62" spans="2:13" x14ac:dyDescent="0.25">
      <c r="B62" s="16" t="s">
        <v>562</v>
      </c>
      <c r="C62" s="17">
        <v>227</v>
      </c>
      <c r="D62" s="17">
        <v>181</v>
      </c>
      <c r="E62" s="17">
        <v>22</v>
      </c>
      <c r="F62" s="17">
        <v>8</v>
      </c>
      <c r="G62" s="17">
        <v>7</v>
      </c>
      <c r="H62" s="17">
        <v>9</v>
      </c>
      <c r="I62" s="17">
        <v>11915.358</v>
      </c>
      <c r="J62" s="17">
        <v>103993.63400000001</v>
      </c>
      <c r="K62" s="17">
        <v>748.24099999999999</v>
      </c>
      <c r="L62" s="17">
        <v>60.725999999999999</v>
      </c>
      <c r="M62" s="17">
        <v>808.96699999999998</v>
      </c>
    </row>
    <row r="63" spans="2:13" x14ac:dyDescent="0.25">
      <c r="B63" s="16" t="s">
        <v>563</v>
      </c>
      <c r="C63" s="17">
        <v>171</v>
      </c>
      <c r="D63" s="17">
        <v>104</v>
      </c>
      <c r="E63" s="17">
        <v>24</v>
      </c>
      <c r="F63" s="17">
        <v>15</v>
      </c>
      <c r="G63" s="17">
        <v>16</v>
      </c>
      <c r="H63" s="17">
        <v>12</v>
      </c>
      <c r="I63" s="17">
        <v>7922.777</v>
      </c>
      <c r="J63" s="17">
        <v>90633.99</v>
      </c>
      <c r="K63" s="17">
        <v>505.02699999999999</v>
      </c>
      <c r="L63" s="17">
        <v>39.332999999999998</v>
      </c>
      <c r="M63" s="17">
        <v>544.36</v>
      </c>
    </row>
    <row r="64" spans="2:13" x14ac:dyDescent="0.25">
      <c r="B64" s="16" t="s">
        <v>564</v>
      </c>
      <c r="C64" s="17">
        <v>54</v>
      </c>
      <c r="D64" s="17">
        <v>32</v>
      </c>
      <c r="E64" s="17">
        <v>8</v>
      </c>
      <c r="F64" s="17">
        <v>3</v>
      </c>
      <c r="G64" s="17">
        <v>4</v>
      </c>
      <c r="H64" s="17">
        <v>7</v>
      </c>
      <c r="I64" s="17">
        <v>1524.21</v>
      </c>
      <c r="J64" s="17">
        <v>20598.503000000001</v>
      </c>
      <c r="K64" s="17">
        <v>87.748999999999995</v>
      </c>
      <c r="L64" s="17">
        <v>11.323</v>
      </c>
      <c r="M64" s="17">
        <v>99.072000000000003</v>
      </c>
    </row>
    <row r="65" spans="2:13" x14ac:dyDescent="0.25">
      <c r="B65" s="16" t="s">
        <v>565</v>
      </c>
      <c r="C65" s="17">
        <v>19</v>
      </c>
      <c r="D65" s="17">
        <v>10</v>
      </c>
      <c r="E65" s="17">
        <v>3</v>
      </c>
      <c r="F65" s="17">
        <v>1</v>
      </c>
      <c r="G65" s="17">
        <v>0</v>
      </c>
      <c r="H65" s="17">
        <v>5</v>
      </c>
      <c r="I65" s="17">
        <v>173.99700000000001</v>
      </c>
      <c r="J65" s="17">
        <v>5928.8320000000003</v>
      </c>
      <c r="K65" s="17">
        <v>10.161</v>
      </c>
      <c r="L65" s="17">
        <v>3.4950000000000001</v>
      </c>
      <c r="M65" s="17">
        <v>13.656000000000001</v>
      </c>
    </row>
    <row r="66" spans="2:13" x14ac:dyDescent="0.25">
      <c r="B66" s="16" t="s">
        <v>566</v>
      </c>
      <c r="C66" s="17">
        <v>63</v>
      </c>
      <c r="D66" s="17">
        <v>29</v>
      </c>
      <c r="E66" s="17">
        <v>8</v>
      </c>
      <c r="F66" s="17">
        <v>11</v>
      </c>
      <c r="G66" s="17">
        <v>9</v>
      </c>
      <c r="H66" s="17">
        <v>6</v>
      </c>
      <c r="I66" s="17">
        <v>5750.2830000000004</v>
      </c>
      <c r="J66" s="17">
        <v>28332.637999999999</v>
      </c>
      <c r="K66" s="17">
        <v>401.77499999999998</v>
      </c>
      <c r="L66" s="17">
        <v>11.641999999999999</v>
      </c>
      <c r="M66" s="17">
        <v>413.41699999999997</v>
      </c>
    </row>
    <row r="67" spans="2:13" x14ac:dyDescent="0.25">
      <c r="B67" s="16" t="s">
        <v>567</v>
      </c>
      <c r="C67" s="17">
        <v>424</v>
      </c>
      <c r="D67" s="17">
        <v>264</v>
      </c>
      <c r="E67" s="17">
        <v>74</v>
      </c>
      <c r="F67" s="17">
        <v>31</v>
      </c>
      <c r="G67" s="17">
        <v>31</v>
      </c>
      <c r="H67" s="17">
        <v>24</v>
      </c>
      <c r="I67" s="17">
        <v>98776.78</v>
      </c>
      <c r="J67" s="17">
        <v>732759.50399999996</v>
      </c>
      <c r="K67" s="17">
        <v>7064.2749999999996</v>
      </c>
      <c r="L67" s="17">
        <v>144.82300000000001</v>
      </c>
      <c r="M67" s="17">
        <v>7209.0969999999998</v>
      </c>
    </row>
    <row r="68" spans="2:13" x14ac:dyDescent="0.25">
      <c r="B68" s="16" t="s">
        <v>568</v>
      </c>
      <c r="C68" s="17">
        <v>147</v>
      </c>
      <c r="D68" s="17">
        <v>104</v>
      </c>
      <c r="E68" s="17">
        <v>15</v>
      </c>
      <c r="F68" s="17">
        <v>4</v>
      </c>
      <c r="G68" s="17">
        <v>10</v>
      </c>
      <c r="H68" s="17">
        <v>14</v>
      </c>
      <c r="I68" s="17">
        <v>10088.156000000001</v>
      </c>
      <c r="J68" s="17">
        <v>69476.149000000005</v>
      </c>
      <c r="K68" s="17">
        <v>706.32299999999998</v>
      </c>
      <c r="L68" s="17">
        <v>41.787999999999997</v>
      </c>
      <c r="M68" s="17">
        <v>748.11099999999999</v>
      </c>
    </row>
    <row r="69" spans="2:13" x14ac:dyDescent="0.25">
      <c r="B69" s="16" t="s">
        <v>449</v>
      </c>
      <c r="C69" s="17">
        <v>981</v>
      </c>
      <c r="D69" s="17">
        <v>656</v>
      </c>
      <c r="E69" s="17">
        <v>134</v>
      </c>
      <c r="F69" s="17">
        <v>77</v>
      </c>
      <c r="G69" s="17">
        <v>60</v>
      </c>
      <c r="H69" s="17">
        <v>54</v>
      </c>
      <c r="I69" s="17">
        <v>91868.5</v>
      </c>
      <c r="J69" s="17">
        <v>765529.87</v>
      </c>
      <c r="K69" s="17">
        <v>6271.6940000000004</v>
      </c>
      <c r="L69" s="17">
        <v>240.51300000000001</v>
      </c>
      <c r="M69" s="17">
        <v>6512.2070000000003</v>
      </c>
    </row>
    <row r="70" spans="2:13" x14ac:dyDescent="0.25">
      <c r="B70" s="16" t="s">
        <v>569</v>
      </c>
      <c r="C70" s="17">
        <v>190</v>
      </c>
      <c r="D70" s="17">
        <v>119</v>
      </c>
      <c r="E70" s="17">
        <v>33</v>
      </c>
      <c r="F70" s="17">
        <v>14</v>
      </c>
      <c r="G70" s="17">
        <v>11</v>
      </c>
      <c r="H70" s="17">
        <v>13</v>
      </c>
      <c r="I70" s="17">
        <v>23308.632000000001</v>
      </c>
      <c r="J70" s="17">
        <v>138118.242</v>
      </c>
      <c r="K70" s="17">
        <v>1654.1120000000001</v>
      </c>
      <c r="L70" s="17">
        <v>57.283000000000001</v>
      </c>
      <c r="M70" s="17">
        <v>1711.395</v>
      </c>
    </row>
    <row r="71" spans="2:13" x14ac:dyDescent="0.25">
      <c r="B71" s="25" t="s">
        <v>570</v>
      </c>
      <c r="C71" s="26">
        <v>2274</v>
      </c>
      <c r="D71" s="26">
        <v>1658</v>
      </c>
      <c r="E71" s="26">
        <v>320</v>
      </c>
      <c r="F71" s="26">
        <v>173</v>
      </c>
      <c r="G71" s="26">
        <v>101</v>
      </c>
      <c r="H71" s="26">
        <v>22</v>
      </c>
      <c r="I71" s="26">
        <v>260202.61799999999</v>
      </c>
      <c r="J71" s="26">
        <v>2287505.1370000001</v>
      </c>
      <c r="K71" s="26">
        <v>18057.946</v>
      </c>
      <c r="L71" s="26">
        <v>947.93700000000001</v>
      </c>
      <c r="M71" s="26">
        <v>19005.883000000002</v>
      </c>
    </row>
    <row r="72" spans="2:13" x14ac:dyDescent="0.25">
      <c r="B72" s="16" t="s">
        <v>571</v>
      </c>
      <c r="C72" s="17">
        <v>77</v>
      </c>
      <c r="D72" s="17">
        <v>44</v>
      </c>
      <c r="E72" s="17">
        <v>8</v>
      </c>
      <c r="F72" s="17">
        <v>6</v>
      </c>
      <c r="G72" s="17">
        <v>9</v>
      </c>
      <c r="H72" s="17">
        <v>10</v>
      </c>
      <c r="I72" s="17">
        <v>5214.1909999999998</v>
      </c>
      <c r="J72" s="17">
        <v>39217.046000000002</v>
      </c>
      <c r="K72" s="17">
        <v>362.09199999999998</v>
      </c>
      <c r="L72" s="17">
        <v>20.824000000000002</v>
      </c>
      <c r="M72" s="17">
        <v>382.91699999999997</v>
      </c>
    </row>
    <row r="73" spans="2:13" x14ac:dyDescent="0.25">
      <c r="B73" s="16" t="s">
        <v>572</v>
      </c>
      <c r="C73" s="17">
        <v>172</v>
      </c>
      <c r="D73" s="17">
        <v>95</v>
      </c>
      <c r="E73" s="17">
        <v>23</v>
      </c>
      <c r="F73" s="17">
        <v>17</v>
      </c>
      <c r="G73" s="17">
        <v>16</v>
      </c>
      <c r="H73" s="17">
        <v>21</v>
      </c>
      <c r="I73" s="17">
        <v>13995.98</v>
      </c>
      <c r="J73" s="17">
        <v>187332.264</v>
      </c>
      <c r="K73" s="17">
        <v>971.78300000000002</v>
      </c>
      <c r="L73" s="17">
        <v>109.806</v>
      </c>
      <c r="M73" s="17">
        <v>1081.5899999999999</v>
      </c>
    </row>
    <row r="74" spans="2:13" x14ac:dyDescent="0.25">
      <c r="B74" s="16" t="s">
        <v>573</v>
      </c>
      <c r="C74" s="17">
        <v>59</v>
      </c>
      <c r="D74" s="17">
        <v>32</v>
      </c>
      <c r="E74" s="17">
        <v>7</v>
      </c>
      <c r="F74" s="17">
        <v>5</v>
      </c>
      <c r="G74" s="17">
        <v>6</v>
      </c>
      <c r="H74" s="17">
        <v>9</v>
      </c>
      <c r="I74" s="17">
        <v>1345.5450000000001</v>
      </c>
      <c r="J74" s="17">
        <v>20031.097000000002</v>
      </c>
      <c r="K74" s="17">
        <v>89.968999999999994</v>
      </c>
      <c r="L74" s="17">
        <v>13.468</v>
      </c>
      <c r="M74" s="17">
        <v>103.437</v>
      </c>
    </row>
    <row r="75" spans="2:13" x14ac:dyDescent="0.25">
      <c r="B75" s="16" t="s">
        <v>574</v>
      </c>
      <c r="C75" s="17">
        <v>69</v>
      </c>
      <c r="D75" s="17">
        <v>39</v>
      </c>
      <c r="E75" s="17">
        <v>10</v>
      </c>
      <c r="F75" s="17">
        <v>6</v>
      </c>
      <c r="G75" s="17">
        <v>3</v>
      </c>
      <c r="H75" s="17">
        <v>11</v>
      </c>
      <c r="I75" s="17">
        <v>968.11599999999999</v>
      </c>
      <c r="J75" s="17">
        <v>23385.547999999999</v>
      </c>
      <c r="K75" s="17">
        <v>55.238999999999997</v>
      </c>
      <c r="L75" s="17">
        <v>19.792999999999999</v>
      </c>
      <c r="M75" s="17">
        <v>75.031000000000006</v>
      </c>
    </row>
    <row r="76" spans="2:13" x14ac:dyDescent="0.25">
      <c r="B76" s="16" t="s">
        <v>410</v>
      </c>
      <c r="C76" s="17">
        <v>862</v>
      </c>
      <c r="D76" s="17">
        <v>558</v>
      </c>
      <c r="E76" s="17">
        <v>117</v>
      </c>
      <c r="F76" s="17">
        <v>62</v>
      </c>
      <c r="G76" s="17">
        <v>72</v>
      </c>
      <c r="H76" s="17">
        <v>53</v>
      </c>
      <c r="I76" s="17">
        <v>100850.39200000001</v>
      </c>
      <c r="J76" s="17">
        <v>979101.53500000003</v>
      </c>
      <c r="K76" s="17">
        <v>7032.2049999999999</v>
      </c>
      <c r="L76" s="17">
        <v>406.19600000000003</v>
      </c>
      <c r="M76" s="17">
        <v>7438.4009999999998</v>
      </c>
    </row>
    <row r="77" spans="2:13" x14ac:dyDescent="0.25">
      <c r="B77" s="16" t="s">
        <v>575</v>
      </c>
      <c r="C77" s="17">
        <v>26</v>
      </c>
      <c r="D77" s="17">
        <v>12</v>
      </c>
      <c r="E77" s="17">
        <v>4</v>
      </c>
      <c r="F77" s="17">
        <v>1</v>
      </c>
      <c r="G77" s="17">
        <v>1</v>
      </c>
      <c r="H77" s="17">
        <v>8</v>
      </c>
      <c r="I77" s="17">
        <v>419.255</v>
      </c>
      <c r="J77" s="17">
        <v>6471.6570000000002</v>
      </c>
      <c r="K77" s="17">
        <v>24.227</v>
      </c>
      <c r="L77" s="17">
        <v>3.2639999999999998</v>
      </c>
      <c r="M77" s="17">
        <v>27.491</v>
      </c>
    </row>
    <row r="78" spans="2:13" x14ac:dyDescent="0.25">
      <c r="B78" s="16" t="s">
        <v>576</v>
      </c>
      <c r="C78" s="17">
        <v>181</v>
      </c>
      <c r="D78" s="17">
        <v>104</v>
      </c>
      <c r="E78" s="17">
        <v>28</v>
      </c>
      <c r="F78" s="17">
        <v>19</v>
      </c>
      <c r="G78" s="17">
        <v>17</v>
      </c>
      <c r="H78" s="17">
        <v>13</v>
      </c>
      <c r="I78" s="17">
        <v>8821.598</v>
      </c>
      <c r="J78" s="17">
        <v>79948.145000000004</v>
      </c>
      <c r="K78" s="17">
        <v>576.68200000000002</v>
      </c>
      <c r="L78" s="17">
        <v>42.753</v>
      </c>
      <c r="M78" s="17">
        <v>619.43499999999995</v>
      </c>
    </row>
    <row r="79" spans="2:13" x14ac:dyDescent="0.25">
      <c r="B79" s="16" t="s">
        <v>577</v>
      </c>
      <c r="C79" s="17">
        <v>240</v>
      </c>
      <c r="D79" s="17">
        <v>147</v>
      </c>
      <c r="E79" s="17">
        <v>36</v>
      </c>
      <c r="F79" s="17">
        <v>8</v>
      </c>
      <c r="G79" s="17">
        <v>26</v>
      </c>
      <c r="H79" s="17">
        <v>23</v>
      </c>
      <c r="I79" s="17">
        <v>61259.118000000002</v>
      </c>
      <c r="J79" s="17">
        <v>354262.32299999997</v>
      </c>
      <c r="K79" s="17">
        <v>4396.4750000000004</v>
      </c>
      <c r="L79" s="17">
        <v>70.141000000000005</v>
      </c>
      <c r="M79" s="17">
        <v>4466.616</v>
      </c>
    </row>
    <row r="80" spans="2:13" x14ac:dyDescent="0.25">
      <c r="B80" s="16" t="s">
        <v>578</v>
      </c>
      <c r="C80" s="17">
        <v>18</v>
      </c>
      <c r="D80" s="17">
        <v>7</v>
      </c>
      <c r="E80" s="17">
        <v>2</v>
      </c>
      <c r="F80" s="17">
        <v>0</v>
      </c>
      <c r="G80" s="17">
        <v>4</v>
      </c>
      <c r="H80" s="17">
        <v>5</v>
      </c>
      <c r="I80" s="17">
        <v>179.33099999999999</v>
      </c>
      <c r="J80" s="17">
        <v>3378.895</v>
      </c>
      <c r="K80" s="17">
        <v>11.29</v>
      </c>
      <c r="L80" s="17">
        <v>2.7040000000000002</v>
      </c>
      <c r="M80" s="17">
        <v>13.994</v>
      </c>
    </row>
    <row r="81" spans="2:13" x14ac:dyDescent="0.25">
      <c r="B81" s="16" t="s">
        <v>579</v>
      </c>
      <c r="C81" s="17">
        <v>16</v>
      </c>
      <c r="D81" s="17">
        <v>6</v>
      </c>
      <c r="E81" s="17">
        <v>2</v>
      </c>
      <c r="F81" s="17">
        <v>2</v>
      </c>
      <c r="G81" s="17">
        <v>1</v>
      </c>
      <c r="H81" s="17">
        <v>5</v>
      </c>
      <c r="I81" s="17">
        <v>647.42399999999998</v>
      </c>
      <c r="J81" s="17">
        <v>5035.6120000000001</v>
      </c>
      <c r="K81" s="17">
        <v>39.744</v>
      </c>
      <c r="L81" s="17">
        <v>2.133</v>
      </c>
      <c r="M81" s="17">
        <v>41.877000000000002</v>
      </c>
    </row>
    <row r="82" spans="2:13" x14ac:dyDescent="0.25">
      <c r="B82" s="16" t="s">
        <v>580</v>
      </c>
      <c r="C82" s="17">
        <v>56</v>
      </c>
      <c r="D82" s="17">
        <v>29</v>
      </c>
      <c r="E82" s="17">
        <v>5</v>
      </c>
      <c r="F82" s="17">
        <v>6</v>
      </c>
      <c r="G82" s="17">
        <v>5</v>
      </c>
      <c r="H82" s="17">
        <v>11</v>
      </c>
      <c r="I82" s="17">
        <v>2572.0540000000001</v>
      </c>
      <c r="J82" s="17">
        <v>40832.114999999998</v>
      </c>
      <c r="K82" s="17">
        <v>169.22800000000001</v>
      </c>
      <c r="L82" s="17">
        <v>22.728999999999999</v>
      </c>
      <c r="M82" s="17">
        <v>191.958</v>
      </c>
    </row>
    <row r="83" spans="2:13" x14ac:dyDescent="0.25">
      <c r="B83" s="16" t="s">
        <v>581</v>
      </c>
      <c r="C83" s="17">
        <v>64</v>
      </c>
      <c r="D83" s="17">
        <v>31</v>
      </c>
      <c r="E83" s="17">
        <v>11</v>
      </c>
      <c r="F83" s="17">
        <v>6</v>
      </c>
      <c r="G83" s="17">
        <v>6</v>
      </c>
      <c r="H83" s="17">
        <v>10</v>
      </c>
      <c r="I83" s="17">
        <v>4027.3780000000002</v>
      </c>
      <c r="J83" s="17">
        <v>26989.984</v>
      </c>
      <c r="K83" s="17">
        <v>267.80099999999999</v>
      </c>
      <c r="L83" s="17">
        <v>12.925000000000001</v>
      </c>
      <c r="M83" s="17">
        <v>280.726</v>
      </c>
    </row>
    <row r="84" spans="2:13" x14ac:dyDescent="0.25">
      <c r="B84" s="16" t="s">
        <v>582</v>
      </c>
      <c r="C84" s="17">
        <v>64</v>
      </c>
      <c r="D84" s="17">
        <v>28</v>
      </c>
      <c r="E84" s="17">
        <v>13</v>
      </c>
      <c r="F84" s="17">
        <v>5</v>
      </c>
      <c r="G84" s="17">
        <v>7</v>
      </c>
      <c r="H84" s="17">
        <v>11</v>
      </c>
      <c r="I84" s="17">
        <v>1393.2750000000001</v>
      </c>
      <c r="J84" s="17">
        <v>24205.087</v>
      </c>
      <c r="K84" s="17">
        <v>85.823999999999998</v>
      </c>
      <c r="L84" s="17">
        <v>13.734999999999999</v>
      </c>
      <c r="M84" s="17">
        <v>99.558999999999997</v>
      </c>
    </row>
    <row r="85" spans="2:13" x14ac:dyDescent="0.25">
      <c r="B85" s="16" t="s">
        <v>583</v>
      </c>
      <c r="C85" s="17">
        <v>52</v>
      </c>
      <c r="D85" s="17">
        <v>28</v>
      </c>
      <c r="E85" s="17">
        <v>2</v>
      </c>
      <c r="F85" s="17">
        <v>3</v>
      </c>
      <c r="G85" s="17">
        <v>5</v>
      </c>
      <c r="H85" s="17">
        <v>14</v>
      </c>
      <c r="I85" s="17">
        <v>926.202</v>
      </c>
      <c r="J85" s="17">
        <v>8421.36</v>
      </c>
      <c r="K85" s="17">
        <v>60.753</v>
      </c>
      <c r="L85" s="17">
        <v>11.135</v>
      </c>
      <c r="M85" s="17">
        <v>71.888000000000005</v>
      </c>
    </row>
    <row r="86" spans="2:13" x14ac:dyDescent="0.25">
      <c r="B86" s="16" t="s">
        <v>584</v>
      </c>
      <c r="C86" s="17">
        <v>153</v>
      </c>
      <c r="D86" s="17">
        <v>81</v>
      </c>
      <c r="E86" s="17">
        <v>26</v>
      </c>
      <c r="F86" s="17">
        <v>15</v>
      </c>
      <c r="G86" s="17">
        <v>14</v>
      </c>
      <c r="H86" s="17">
        <v>17</v>
      </c>
      <c r="I86" s="17">
        <v>12176.991</v>
      </c>
      <c r="J86" s="17">
        <v>139690.49600000001</v>
      </c>
      <c r="K86" s="17">
        <v>805.95699999999999</v>
      </c>
      <c r="L86" s="17">
        <v>38.843000000000004</v>
      </c>
      <c r="M86" s="17">
        <v>844.8</v>
      </c>
    </row>
    <row r="87" spans="2:13" x14ac:dyDescent="0.25">
      <c r="B87" s="16" t="s">
        <v>585</v>
      </c>
      <c r="C87" s="17">
        <v>41</v>
      </c>
      <c r="D87" s="17">
        <v>22</v>
      </c>
      <c r="E87" s="17">
        <v>5</v>
      </c>
      <c r="F87" s="17">
        <v>2</v>
      </c>
      <c r="G87" s="17">
        <v>3</v>
      </c>
      <c r="H87" s="17">
        <v>9</v>
      </c>
      <c r="I87" s="17">
        <v>3256.5859999999998</v>
      </c>
      <c r="J87" s="17">
        <v>21192.028999999999</v>
      </c>
      <c r="K87" s="17">
        <v>219.65199999999999</v>
      </c>
      <c r="L87" s="17">
        <v>8.3819999999999997</v>
      </c>
      <c r="M87" s="17">
        <v>228.03399999999999</v>
      </c>
    </row>
    <row r="88" spans="2:13" x14ac:dyDescent="0.25">
      <c r="B88" s="16" t="s">
        <v>586</v>
      </c>
      <c r="C88" s="17">
        <v>77</v>
      </c>
      <c r="D88" s="17">
        <v>41</v>
      </c>
      <c r="E88" s="17">
        <v>11</v>
      </c>
      <c r="F88" s="17">
        <v>6</v>
      </c>
      <c r="G88" s="17">
        <v>10</v>
      </c>
      <c r="H88" s="17">
        <v>9</v>
      </c>
      <c r="I88" s="17">
        <v>14707.294</v>
      </c>
      <c r="J88" s="17">
        <v>54680.999000000003</v>
      </c>
      <c r="K88" s="17">
        <v>1056.6179999999999</v>
      </c>
      <c r="L88" s="17">
        <v>24.84</v>
      </c>
      <c r="M88" s="17">
        <v>1081.4580000000001</v>
      </c>
    </row>
    <row r="89" spans="2:13" x14ac:dyDescent="0.25">
      <c r="B89" s="16" t="s">
        <v>587</v>
      </c>
      <c r="C89" s="17">
        <v>120</v>
      </c>
      <c r="D89" s="17">
        <v>73</v>
      </c>
      <c r="E89" s="17">
        <v>12</v>
      </c>
      <c r="F89" s="17">
        <v>8</v>
      </c>
      <c r="G89" s="17">
        <v>10</v>
      </c>
      <c r="H89" s="17">
        <v>17</v>
      </c>
      <c r="I89" s="17">
        <v>3791.0970000000002</v>
      </c>
      <c r="J89" s="17">
        <v>65269.658000000003</v>
      </c>
      <c r="K89" s="17">
        <v>248.006</v>
      </c>
      <c r="L89" s="17">
        <v>35.631999999999998</v>
      </c>
      <c r="M89" s="17">
        <v>283.63799999999998</v>
      </c>
    </row>
    <row r="90" spans="2:13" x14ac:dyDescent="0.25">
      <c r="B90" s="16" t="s">
        <v>588</v>
      </c>
      <c r="C90" s="17">
        <v>69</v>
      </c>
      <c r="D90" s="17">
        <v>36</v>
      </c>
      <c r="E90" s="17">
        <v>10</v>
      </c>
      <c r="F90" s="17">
        <v>6</v>
      </c>
      <c r="G90" s="17">
        <v>4</v>
      </c>
      <c r="H90" s="17">
        <v>13</v>
      </c>
      <c r="I90" s="17">
        <v>1627.0530000000001</v>
      </c>
      <c r="J90" s="17">
        <v>25238.981</v>
      </c>
      <c r="K90" s="17">
        <v>97.05</v>
      </c>
      <c r="L90" s="17">
        <v>13.845000000000001</v>
      </c>
      <c r="M90" s="17">
        <v>110.895</v>
      </c>
    </row>
    <row r="91" spans="2:13" x14ac:dyDescent="0.25">
      <c r="B91" s="16" t="s">
        <v>589</v>
      </c>
      <c r="C91" s="17">
        <v>276</v>
      </c>
      <c r="D91" s="17">
        <v>170</v>
      </c>
      <c r="E91" s="17">
        <v>40</v>
      </c>
      <c r="F91" s="17">
        <v>25</v>
      </c>
      <c r="G91" s="17">
        <v>16</v>
      </c>
      <c r="H91" s="17">
        <v>25</v>
      </c>
      <c r="I91" s="17">
        <v>22023.739000000001</v>
      </c>
      <c r="J91" s="17">
        <v>182820.30499999999</v>
      </c>
      <c r="K91" s="17">
        <v>1487.3489999999999</v>
      </c>
      <c r="L91" s="17">
        <v>74.790000000000006</v>
      </c>
      <c r="M91" s="17">
        <v>1562.14</v>
      </c>
    </row>
    <row r="92" spans="2:13" x14ac:dyDescent="0.25">
      <c r="B92" s="25" t="s">
        <v>590</v>
      </c>
      <c r="C92" s="26">
        <v>2100</v>
      </c>
      <c r="D92" s="26">
        <v>1605</v>
      </c>
      <c r="E92" s="26">
        <v>265</v>
      </c>
      <c r="F92" s="26">
        <v>135</v>
      </c>
      <c r="G92" s="26">
        <v>74</v>
      </c>
      <c r="H92" s="26">
        <v>21</v>
      </c>
      <c r="I92" s="26">
        <v>253814.15299999999</v>
      </c>
      <c r="J92" s="26">
        <v>1675867.7290000001</v>
      </c>
      <c r="K92" s="26">
        <v>17760.100999999999</v>
      </c>
      <c r="L92" s="26">
        <v>747.14</v>
      </c>
      <c r="M92" s="26">
        <v>18507.241000000002</v>
      </c>
    </row>
    <row r="93" spans="2:13" x14ac:dyDescent="0.25">
      <c r="B93" s="16" t="s">
        <v>591</v>
      </c>
      <c r="C93" s="17">
        <v>236</v>
      </c>
      <c r="D93" s="17">
        <v>149</v>
      </c>
      <c r="E93" s="17">
        <v>33</v>
      </c>
      <c r="F93" s="17">
        <v>19</v>
      </c>
      <c r="G93" s="17">
        <v>13</v>
      </c>
      <c r="H93" s="17">
        <v>22</v>
      </c>
      <c r="I93" s="17">
        <v>9369.0570000000007</v>
      </c>
      <c r="J93" s="17">
        <v>78523.001000000004</v>
      </c>
      <c r="K93" s="17">
        <v>587.44399999999996</v>
      </c>
      <c r="L93" s="17">
        <v>57.212000000000003</v>
      </c>
      <c r="M93" s="17">
        <v>644.65499999999997</v>
      </c>
    </row>
    <row r="94" spans="2:13" x14ac:dyDescent="0.25">
      <c r="B94" s="16" t="s">
        <v>592</v>
      </c>
      <c r="C94" s="17">
        <v>94</v>
      </c>
      <c r="D94" s="17">
        <v>52</v>
      </c>
      <c r="E94" s="17">
        <v>18</v>
      </c>
      <c r="F94" s="17">
        <v>7</v>
      </c>
      <c r="G94" s="17">
        <v>7</v>
      </c>
      <c r="H94" s="17">
        <v>10</v>
      </c>
      <c r="I94" s="17">
        <v>1003.284</v>
      </c>
      <c r="J94" s="17">
        <v>19030.964</v>
      </c>
      <c r="K94" s="17">
        <v>58.192</v>
      </c>
      <c r="L94" s="17">
        <v>19.728999999999999</v>
      </c>
      <c r="M94" s="17">
        <v>77.921000000000006</v>
      </c>
    </row>
    <row r="95" spans="2:13" x14ac:dyDescent="0.25">
      <c r="B95" s="16" t="s">
        <v>593</v>
      </c>
      <c r="C95" s="17">
        <v>72</v>
      </c>
      <c r="D95" s="17">
        <v>38</v>
      </c>
      <c r="E95" s="17">
        <v>16</v>
      </c>
      <c r="F95" s="17">
        <v>7</v>
      </c>
      <c r="G95" s="17">
        <v>5</v>
      </c>
      <c r="H95" s="17">
        <v>6</v>
      </c>
      <c r="I95" s="17">
        <v>11080.072</v>
      </c>
      <c r="J95" s="17">
        <v>52089.086000000003</v>
      </c>
      <c r="K95" s="17">
        <v>777.20799999999997</v>
      </c>
      <c r="L95" s="17">
        <v>14.388999999999999</v>
      </c>
      <c r="M95" s="17">
        <v>791.59699999999998</v>
      </c>
    </row>
    <row r="96" spans="2:13" x14ac:dyDescent="0.25">
      <c r="B96" s="16" t="s">
        <v>594</v>
      </c>
      <c r="C96" s="17">
        <v>64</v>
      </c>
      <c r="D96" s="17">
        <v>37</v>
      </c>
      <c r="E96" s="17">
        <v>9</v>
      </c>
      <c r="F96" s="17">
        <v>4</v>
      </c>
      <c r="G96" s="17">
        <v>6</v>
      </c>
      <c r="H96" s="17">
        <v>8</v>
      </c>
      <c r="I96" s="17">
        <v>35601.597000000002</v>
      </c>
      <c r="J96" s="17">
        <v>129876.285</v>
      </c>
      <c r="K96" s="17">
        <v>2634.8249999999998</v>
      </c>
      <c r="L96" s="17">
        <v>73.302999999999997</v>
      </c>
      <c r="M96" s="17">
        <v>2708.1289999999999</v>
      </c>
    </row>
    <row r="97" spans="2:13" x14ac:dyDescent="0.25">
      <c r="B97" s="16" t="s">
        <v>595</v>
      </c>
      <c r="C97" s="17">
        <v>136</v>
      </c>
      <c r="D97" s="17">
        <v>88</v>
      </c>
      <c r="E97" s="17">
        <v>15</v>
      </c>
      <c r="F97" s="17">
        <v>11</v>
      </c>
      <c r="G97" s="17">
        <v>9</v>
      </c>
      <c r="H97" s="17">
        <v>13</v>
      </c>
      <c r="I97" s="17">
        <v>9838.9750000000004</v>
      </c>
      <c r="J97" s="17">
        <v>89835.260999999999</v>
      </c>
      <c r="K97" s="17">
        <v>658.21299999999997</v>
      </c>
      <c r="L97" s="17">
        <v>45.447000000000003</v>
      </c>
      <c r="M97" s="17">
        <v>703.66</v>
      </c>
    </row>
    <row r="98" spans="2:13" x14ac:dyDescent="0.25">
      <c r="B98" s="16" t="s">
        <v>596</v>
      </c>
      <c r="C98" s="17">
        <v>80</v>
      </c>
      <c r="D98" s="17">
        <v>44</v>
      </c>
      <c r="E98" s="17">
        <v>16</v>
      </c>
      <c r="F98" s="17">
        <v>6</v>
      </c>
      <c r="G98" s="17">
        <v>5</v>
      </c>
      <c r="H98" s="17">
        <v>9</v>
      </c>
      <c r="I98" s="17">
        <v>4304.299</v>
      </c>
      <c r="J98" s="17">
        <v>43069.733</v>
      </c>
      <c r="K98" s="17">
        <v>280.59899999999999</v>
      </c>
      <c r="L98" s="17">
        <v>13.680999999999999</v>
      </c>
      <c r="M98" s="17">
        <v>294.28100000000001</v>
      </c>
    </row>
    <row r="99" spans="2:13" x14ac:dyDescent="0.25">
      <c r="B99" s="16" t="s">
        <v>597</v>
      </c>
      <c r="C99" s="17">
        <v>40</v>
      </c>
      <c r="D99" s="17">
        <v>24</v>
      </c>
      <c r="E99" s="17">
        <v>6</v>
      </c>
      <c r="F99" s="17">
        <v>3</v>
      </c>
      <c r="G99" s="17">
        <v>5</v>
      </c>
      <c r="H99" s="17">
        <v>2</v>
      </c>
      <c r="I99" s="17">
        <v>2105.8130000000001</v>
      </c>
      <c r="J99" s="17">
        <v>18152.05</v>
      </c>
      <c r="K99" s="17">
        <v>142.47</v>
      </c>
      <c r="L99" s="17">
        <v>15.968999999999999</v>
      </c>
      <c r="M99" s="17">
        <v>158.43899999999999</v>
      </c>
    </row>
    <row r="100" spans="2:13" x14ac:dyDescent="0.25">
      <c r="B100" s="16" t="s">
        <v>598</v>
      </c>
      <c r="C100" s="17">
        <v>37</v>
      </c>
      <c r="D100" s="17">
        <v>22</v>
      </c>
      <c r="E100" s="17">
        <v>7</v>
      </c>
      <c r="F100" s="17">
        <v>2</v>
      </c>
      <c r="G100" s="17">
        <v>2</v>
      </c>
      <c r="H100" s="17">
        <v>4</v>
      </c>
      <c r="I100" s="17">
        <v>796.14800000000002</v>
      </c>
      <c r="J100" s="17">
        <v>7220.2830000000004</v>
      </c>
      <c r="K100" s="17">
        <v>44.488</v>
      </c>
      <c r="L100" s="17">
        <v>7.1269999999999998</v>
      </c>
      <c r="M100" s="17">
        <v>51.616</v>
      </c>
    </row>
    <row r="101" spans="2:13" x14ac:dyDescent="0.25">
      <c r="B101" s="16" t="s">
        <v>599</v>
      </c>
      <c r="C101" s="17">
        <v>361</v>
      </c>
      <c r="D101" s="17">
        <v>223</v>
      </c>
      <c r="E101" s="17">
        <v>52</v>
      </c>
      <c r="F101" s="17">
        <v>46</v>
      </c>
      <c r="G101" s="17">
        <v>14</v>
      </c>
      <c r="H101" s="17">
        <v>26</v>
      </c>
      <c r="I101" s="17">
        <v>21434.555</v>
      </c>
      <c r="J101" s="17">
        <v>186689.76500000001</v>
      </c>
      <c r="K101" s="17">
        <v>1418.3920000000001</v>
      </c>
      <c r="L101" s="17">
        <v>79.668999999999997</v>
      </c>
      <c r="M101" s="17">
        <v>1498.0619999999999</v>
      </c>
    </row>
    <row r="102" spans="2:13" x14ac:dyDescent="0.25">
      <c r="B102" s="16" t="s">
        <v>600</v>
      </c>
      <c r="C102" s="17">
        <v>118</v>
      </c>
      <c r="D102" s="17">
        <v>70</v>
      </c>
      <c r="E102" s="17">
        <v>13</v>
      </c>
      <c r="F102" s="17">
        <v>14</v>
      </c>
      <c r="G102" s="17">
        <v>10</v>
      </c>
      <c r="H102" s="17">
        <v>11</v>
      </c>
      <c r="I102" s="17">
        <v>10511.186</v>
      </c>
      <c r="J102" s="17">
        <v>100769.992</v>
      </c>
      <c r="K102" s="17">
        <v>718.75900000000001</v>
      </c>
      <c r="L102" s="17">
        <v>53.258000000000003</v>
      </c>
      <c r="M102" s="17">
        <v>772.01700000000005</v>
      </c>
    </row>
    <row r="103" spans="2:13" x14ac:dyDescent="0.25">
      <c r="B103" s="16" t="s">
        <v>601</v>
      </c>
      <c r="C103" s="17">
        <v>546</v>
      </c>
      <c r="D103" s="17">
        <v>334</v>
      </c>
      <c r="E103" s="17">
        <v>80</v>
      </c>
      <c r="F103" s="17">
        <v>56</v>
      </c>
      <c r="G103" s="17">
        <v>36</v>
      </c>
      <c r="H103" s="17">
        <v>40</v>
      </c>
      <c r="I103" s="17">
        <v>58071.506000000001</v>
      </c>
      <c r="J103" s="17">
        <v>519650.34</v>
      </c>
      <c r="K103" s="17">
        <v>4049.3209999999999</v>
      </c>
      <c r="L103" s="17">
        <v>218.583</v>
      </c>
      <c r="M103" s="17">
        <v>4267.9040000000005</v>
      </c>
    </row>
    <row r="104" spans="2:13" x14ac:dyDescent="0.25">
      <c r="B104" s="16" t="s">
        <v>602</v>
      </c>
      <c r="C104" s="17">
        <v>44</v>
      </c>
      <c r="D104" s="17">
        <v>26</v>
      </c>
      <c r="E104" s="17">
        <v>6</v>
      </c>
      <c r="F104" s="17">
        <v>4</v>
      </c>
      <c r="G104" s="17">
        <v>5</v>
      </c>
      <c r="H104" s="17">
        <v>3</v>
      </c>
      <c r="I104" s="17">
        <v>2118.5520000000001</v>
      </c>
      <c r="J104" s="17">
        <v>19800.436000000002</v>
      </c>
      <c r="K104" s="17">
        <v>140.828</v>
      </c>
      <c r="L104" s="17">
        <v>7.0869999999999997</v>
      </c>
      <c r="M104" s="17">
        <v>147.91499999999999</v>
      </c>
    </row>
    <row r="105" spans="2:13" x14ac:dyDescent="0.25">
      <c r="B105" s="16" t="s">
        <v>603</v>
      </c>
      <c r="C105" s="17">
        <v>38</v>
      </c>
      <c r="D105" s="17">
        <v>25</v>
      </c>
      <c r="E105" s="17">
        <v>6</v>
      </c>
      <c r="F105" s="17">
        <v>3</v>
      </c>
      <c r="G105" s="17">
        <v>1</v>
      </c>
      <c r="H105" s="17">
        <v>3</v>
      </c>
      <c r="I105" s="17">
        <v>530.76</v>
      </c>
      <c r="J105" s="17">
        <v>10591.675999999999</v>
      </c>
      <c r="K105" s="17">
        <v>30.25</v>
      </c>
      <c r="L105" s="17">
        <v>6.1989999999999998</v>
      </c>
      <c r="M105" s="17">
        <v>36.448999999999998</v>
      </c>
    </row>
    <row r="106" spans="2:13" x14ac:dyDescent="0.25">
      <c r="B106" s="16" t="s">
        <v>604</v>
      </c>
      <c r="C106" s="17">
        <v>283</v>
      </c>
      <c r="D106" s="17">
        <v>187</v>
      </c>
      <c r="E106" s="17">
        <v>40</v>
      </c>
      <c r="F106" s="17">
        <v>16</v>
      </c>
      <c r="G106" s="17">
        <v>21</v>
      </c>
      <c r="H106" s="17">
        <v>19</v>
      </c>
      <c r="I106" s="17">
        <v>14985.037</v>
      </c>
      <c r="J106" s="17">
        <v>197995.37599999999</v>
      </c>
      <c r="K106" s="17">
        <v>952.38199999999995</v>
      </c>
      <c r="L106" s="17">
        <v>71.11</v>
      </c>
      <c r="M106" s="17">
        <v>1023.492</v>
      </c>
    </row>
    <row r="107" spans="2:13" x14ac:dyDescent="0.25">
      <c r="B107" s="16" t="s">
        <v>605</v>
      </c>
      <c r="C107" s="17">
        <v>79</v>
      </c>
      <c r="D107" s="17">
        <v>42</v>
      </c>
      <c r="E107" s="17">
        <v>9</v>
      </c>
      <c r="F107" s="17">
        <v>10</v>
      </c>
      <c r="G107" s="17">
        <v>5</v>
      </c>
      <c r="H107" s="17">
        <v>13</v>
      </c>
      <c r="I107" s="17">
        <v>10025.425999999999</v>
      </c>
      <c r="J107" s="17">
        <v>32944.303</v>
      </c>
      <c r="K107" s="17">
        <v>727.14</v>
      </c>
      <c r="L107" s="17">
        <v>19.129000000000001</v>
      </c>
      <c r="M107" s="17">
        <v>746.26800000000003</v>
      </c>
    </row>
    <row r="108" spans="2:13" x14ac:dyDescent="0.25">
      <c r="B108" s="16" t="s">
        <v>606</v>
      </c>
      <c r="C108" s="17">
        <v>169</v>
      </c>
      <c r="D108" s="17">
        <v>103</v>
      </c>
      <c r="E108" s="17">
        <v>18</v>
      </c>
      <c r="F108" s="17">
        <v>14</v>
      </c>
      <c r="G108" s="17">
        <v>11</v>
      </c>
      <c r="H108" s="17">
        <v>23</v>
      </c>
      <c r="I108" s="17">
        <v>58737.375999999997</v>
      </c>
      <c r="J108" s="17">
        <v>145522.712</v>
      </c>
      <c r="K108" s="17">
        <v>4325.0720000000001</v>
      </c>
      <c r="L108" s="17">
        <v>30.567</v>
      </c>
      <c r="M108" s="17">
        <v>4355.6379999999999</v>
      </c>
    </row>
    <row r="109" spans="2:13" x14ac:dyDescent="0.25">
      <c r="B109" s="16" t="s">
        <v>607</v>
      </c>
      <c r="C109" s="17">
        <v>66</v>
      </c>
      <c r="D109" s="17">
        <v>41</v>
      </c>
      <c r="E109" s="17">
        <v>7</v>
      </c>
      <c r="F109" s="17">
        <v>4</v>
      </c>
      <c r="G109" s="17">
        <v>6</v>
      </c>
      <c r="H109" s="17">
        <v>8</v>
      </c>
      <c r="I109" s="17">
        <v>3300.511</v>
      </c>
      <c r="J109" s="17">
        <v>24106.468000000001</v>
      </c>
      <c r="K109" s="17">
        <v>214.517</v>
      </c>
      <c r="L109" s="17">
        <v>14.680999999999999</v>
      </c>
      <c r="M109" s="17">
        <v>229.19800000000001</v>
      </c>
    </row>
    <row r="110" spans="2:13" x14ac:dyDescent="0.25">
      <c r="B110" s="25" t="s">
        <v>608</v>
      </c>
      <c r="C110" s="26">
        <v>1616</v>
      </c>
      <c r="D110" s="26">
        <v>1281</v>
      </c>
      <c r="E110" s="26">
        <v>188</v>
      </c>
      <c r="F110" s="26">
        <v>64</v>
      </c>
      <c r="G110" s="26">
        <v>61</v>
      </c>
      <c r="H110" s="26">
        <v>22</v>
      </c>
      <c r="I110" s="26">
        <v>150947.90299999999</v>
      </c>
      <c r="J110" s="26">
        <v>2085676.084</v>
      </c>
      <c r="K110" s="26">
        <v>10278.563</v>
      </c>
      <c r="L110" s="26">
        <v>913.76</v>
      </c>
      <c r="M110" s="26">
        <v>11192.323</v>
      </c>
    </row>
    <row r="111" spans="2:13" x14ac:dyDescent="0.25">
      <c r="B111" s="16" t="s">
        <v>609</v>
      </c>
      <c r="C111" s="17">
        <v>131</v>
      </c>
      <c r="D111" s="17">
        <v>80</v>
      </c>
      <c r="E111" s="17">
        <v>19</v>
      </c>
      <c r="F111" s="17">
        <v>11</v>
      </c>
      <c r="G111" s="17">
        <v>7</v>
      </c>
      <c r="H111" s="17">
        <v>14</v>
      </c>
      <c r="I111" s="17">
        <v>6800.8239999999996</v>
      </c>
      <c r="J111" s="17">
        <v>37385.928</v>
      </c>
      <c r="K111" s="17">
        <v>443.096</v>
      </c>
      <c r="L111" s="17">
        <v>25.068999999999999</v>
      </c>
      <c r="M111" s="17">
        <v>468.16500000000002</v>
      </c>
    </row>
    <row r="112" spans="2:13" x14ac:dyDescent="0.25">
      <c r="B112" s="16" t="s">
        <v>610</v>
      </c>
      <c r="C112" s="17">
        <v>130</v>
      </c>
      <c r="D112" s="17">
        <v>72</v>
      </c>
      <c r="E112" s="17">
        <v>15</v>
      </c>
      <c r="F112" s="17">
        <v>14</v>
      </c>
      <c r="G112" s="17">
        <v>13</v>
      </c>
      <c r="H112" s="17">
        <v>16</v>
      </c>
      <c r="I112" s="17">
        <v>19115.445</v>
      </c>
      <c r="J112" s="17">
        <v>130958.954</v>
      </c>
      <c r="K112" s="17">
        <v>1362.9749999999999</v>
      </c>
      <c r="L112" s="17">
        <v>39.506</v>
      </c>
      <c r="M112" s="17">
        <v>1402.481</v>
      </c>
    </row>
    <row r="113" spans="2:13" x14ac:dyDescent="0.25">
      <c r="B113" s="16" t="s">
        <v>611</v>
      </c>
      <c r="C113" s="17">
        <v>441</v>
      </c>
      <c r="D113" s="17">
        <v>282</v>
      </c>
      <c r="E113" s="17">
        <v>54</v>
      </c>
      <c r="F113" s="17">
        <v>35</v>
      </c>
      <c r="G113" s="17">
        <v>32</v>
      </c>
      <c r="H113" s="17">
        <v>38</v>
      </c>
      <c r="I113" s="17">
        <v>41005.42</v>
      </c>
      <c r="J113" s="17">
        <v>616940.68799999997</v>
      </c>
      <c r="K113" s="17">
        <v>2807.9250000000002</v>
      </c>
      <c r="L113" s="17">
        <v>246.547</v>
      </c>
      <c r="M113" s="17">
        <v>3054.4720000000002</v>
      </c>
    </row>
    <row r="114" spans="2:13" x14ac:dyDescent="0.25">
      <c r="B114" s="16" t="s">
        <v>612</v>
      </c>
      <c r="C114" s="17">
        <v>45</v>
      </c>
      <c r="D114" s="17">
        <v>25</v>
      </c>
      <c r="E114" s="17">
        <v>8</v>
      </c>
      <c r="F114" s="17">
        <v>3</v>
      </c>
      <c r="G114" s="17">
        <v>3</v>
      </c>
      <c r="H114" s="17">
        <v>6</v>
      </c>
      <c r="I114" s="17">
        <v>855.024</v>
      </c>
      <c r="J114" s="17">
        <v>16470.580999999998</v>
      </c>
      <c r="K114" s="17">
        <v>54.588999999999999</v>
      </c>
      <c r="L114" s="17">
        <v>7.1660000000000004</v>
      </c>
      <c r="M114" s="17">
        <v>61.755000000000003</v>
      </c>
    </row>
    <row r="115" spans="2:13" x14ac:dyDescent="0.25">
      <c r="B115" s="16" t="s">
        <v>613</v>
      </c>
      <c r="C115" s="17">
        <v>159</v>
      </c>
      <c r="D115" s="17">
        <v>110</v>
      </c>
      <c r="E115" s="17">
        <v>18</v>
      </c>
      <c r="F115" s="17">
        <v>16</v>
      </c>
      <c r="G115" s="17">
        <v>5</v>
      </c>
      <c r="H115" s="17">
        <v>10</v>
      </c>
      <c r="I115" s="17">
        <v>9634.2219999999998</v>
      </c>
      <c r="J115" s="17">
        <v>95321.68</v>
      </c>
      <c r="K115" s="17">
        <v>613.78499999999997</v>
      </c>
      <c r="L115" s="17">
        <v>32.314999999999998</v>
      </c>
      <c r="M115" s="17">
        <v>646.101</v>
      </c>
    </row>
    <row r="116" spans="2:13" x14ac:dyDescent="0.25">
      <c r="B116" s="16" t="s">
        <v>614</v>
      </c>
      <c r="C116" s="17">
        <v>91</v>
      </c>
      <c r="D116" s="17">
        <v>63</v>
      </c>
      <c r="E116" s="17">
        <v>7</v>
      </c>
      <c r="F116" s="17">
        <v>6</v>
      </c>
      <c r="G116" s="17">
        <v>4</v>
      </c>
      <c r="H116" s="17">
        <v>11</v>
      </c>
      <c r="I116" s="17">
        <v>4029.7869999999998</v>
      </c>
      <c r="J116" s="17">
        <v>41236.894</v>
      </c>
      <c r="K116" s="17">
        <v>262.10599999999999</v>
      </c>
      <c r="L116" s="17">
        <v>19.186</v>
      </c>
      <c r="M116" s="17">
        <v>281.29199999999997</v>
      </c>
    </row>
    <row r="117" spans="2:13" x14ac:dyDescent="0.25">
      <c r="B117" s="16" t="s">
        <v>615</v>
      </c>
      <c r="C117" s="17">
        <v>106</v>
      </c>
      <c r="D117" s="17">
        <v>60</v>
      </c>
      <c r="E117" s="17">
        <v>6</v>
      </c>
      <c r="F117" s="17">
        <v>13</v>
      </c>
      <c r="G117" s="17">
        <v>8</v>
      </c>
      <c r="H117" s="17">
        <v>19</v>
      </c>
      <c r="I117" s="17">
        <v>10968.379000000001</v>
      </c>
      <c r="J117" s="17">
        <v>289345.47499999998</v>
      </c>
      <c r="K117" s="17">
        <v>759.76</v>
      </c>
      <c r="L117" s="17">
        <v>47.898000000000003</v>
      </c>
      <c r="M117" s="17">
        <v>807.65800000000002</v>
      </c>
    </row>
    <row r="118" spans="2:13" x14ac:dyDescent="0.25">
      <c r="B118" s="16" t="s">
        <v>412</v>
      </c>
      <c r="C118" s="17">
        <v>211</v>
      </c>
      <c r="D118" s="17">
        <v>128</v>
      </c>
      <c r="E118" s="17">
        <v>34</v>
      </c>
      <c r="F118" s="17">
        <v>22</v>
      </c>
      <c r="G118" s="17">
        <v>8</v>
      </c>
      <c r="H118" s="17">
        <v>19</v>
      </c>
      <c r="I118" s="17">
        <v>10222.216</v>
      </c>
      <c r="J118" s="17">
        <v>436183.75400000002</v>
      </c>
      <c r="K118" s="17">
        <v>670.28300000000002</v>
      </c>
      <c r="L118" s="17">
        <v>272.27800000000002</v>
      </c>
      <c r="M118" s="17">
        <v>942.56100000000004</v>
      </c>
    </row>
    <row r="119" spans="2:13" x14ac:dyDescent="0.25">
      <c r="B119" s="16" t="s">
        <v>616</v>
      </c>
      <c r="C119" s="17">
        <v>120</v>
      </c>
      <c r="D119" s="17">
        <v>82</v>
      </c>
      <c r="E119" s="17">
        <v>17</v>
      </c>
      <c r="F119" s="17">
        <v>5</v>
      </c>
      <c r="G119" s="17">
        <v>7</v>
      </c>
      <c r="H119" s="17">
        <v>9</v>
      </c>
      <c r="I119" s="17">
        <v>4177.9290000000001</v>
      </c>
      <c r="J119" s="17">
        <v>42802.77</v>
      </c>
      <c r="K119" s="17">
        <v>250.988</v>
      </c>
      <c r="L119" s="17">
        <v>22.314</v>
      </c>
      <c r="M119" s="17">
        <v>273.303</v>
      </c>
    </row>
    <row r="120" spans="2:13" x14ac:dyDescent="0.25">
      <c r="B120" s="16" t="s">
        <v>617</v>
      </c>
      <c r="C120" s="17">
        <v>68</v>
      </c>
      <c r="D120" s="17">
        <v>34</v>
      </c>
      <c r="E120" s="17">
        <v>12</v>
      </c>
      <c r="F120" s="17">
        <v>5</v>
      </c>
      <c r="G120" s="17">
        <v>4</v>
      </c>
      <c r="H120" s="17">
        <v>13</v>
      </c>
      <c r="I120" s="17">
        <v>8260.0159999999996</v>
      </c>
      <c r="J120" s="17">
        <v>57649.156999999999</v>
      </c>
      <c r="K120" s="17">
        <v>588.89599999999996</v>
      </c>
      <c r="L120" s="17">
        <v>12.587</v>
      </c>
      <c r="M120" s="17">
        <v>601.48299999999995</v>
      </c>
    </row>
    <row r="121" spans="2:13" x14ac:dyDescent="0.25">
      <c r="B121" s="16" t="s">
        <v>618</v>
      </c>
      <c r="C121" s="17">
        <v>24</v>
      </c>
      <c r="D121" s="17">
        <v>13</v>
      </c>
      <c r="E121" s="17">
        <v>4</v>
      </c>
      <c r="F121" s="17">
        <v>3</v>
      </c>
      <c r="G121" s="17">
        <v>0</v>
      </c>
      <c r="H121" s="17">
        <v>4</v>
      </c>
      <c r="I121" s="17">
        <v>457.03100000000001</v>
      </c>
      <c r="J121" s="17">
        <v>6813.6710000000003</v>
      </c>
      <c r="K121" s="17">
        <v>25.771999999999998</v>
      </c>
      <c r="L121" s="17">
        <v>5.2450000000000001</v>
      </c>
      <c r="M121" s="17">
        <v>31.018000000000001</v>
      </c>
    </row>
    <row r="122" spans="2:13" x14ac:dyDescent="0.25">
      <c r="B122" s="16" t="s">
        <v>619</v>
      </c>
      <c r="C122" s="17">
        <v>64</v>
      </c>
      <c r="D122" s="17">
        <v>38</v>
      </c>
      <c r="E122" s="17">
        <v>11</v>
      </c>
      <c r="F122" s="17">
        <v>2</v>
      </c>
      <c r="G122" s="17">
        <v>1</v>
      </c>
      <c r="H122" s="17">
        <v>12</v>
      </c>
      <c r="I122" s="17">
        <v>2084.3820000000001</v>
      </c>
      <c r="J122" s="17">
        <v>26202.413</v>
      </c>
      <c r="K122" s="17">
        <v>125.72</v>
      </c>
      <c r="L122" s="17">
        <v>13.618</v>
      </c>
      <c r="M122" s="17">
        <v>139.33799999999999</v>
      </c>
    </row>
    <row r="123" spans="2:13" x14ac:dyDescent="0.25">
      <c r="B123" s="16" t="s">
        <v>620</v>
      </c>
      <c r="C123" s="17">
        <v>41</v>
      </c>
      <c r="D123" s="17">
        <v>24</v>
      </c>
      <c r="E123" s="17">
        <v>4</v>
      </c>
      <c r="F123" s="17">
        <v>1</v>
      </c>
      <c r="G123" s="17">
        <v>6</v>
      </c>
      <c r="H123" s="17">
        <v>6</v>
      </c>
      <c r="I123" s="17">
        <v>1203.472</v>
      </c>
      <c r="J123" s="17">
        <v>11177.303</v>
      </c>
      <c r="K123" s="17">
        <v>84.924999999999997</v>
      </c>
      <c r="L123" s="17">
        <v>9.3190000000000008</v>
      </c>
      <c r="M123" s="17">
        <v>94.244</v>
      </c>
    </row>
    <row r="124" spans="2:13" x14ac:dyDescent="0.25">
      <c r="B124" s="16" t="s">
        <v>621</v>
      </c>
      <c r="C124" s="17">
        <v>86</v>
      </c>
      <c r="D124" s="17">
        <v>52</v>
      </c>
      <c r="E124" s="17">
        <v>9</v>
      </c>
      <c r="F124" s="17">
        <v>13</v>
      </c>
      <c r="G124" s="17">
        <v>5</v>
      </c>
      <c r="H124" s="17">
        <v>7</v>
      </c>
      <c r="I124" s="17">
        <v>22692.073</v>
      </c>
      <c r="J124" s="17">
        <v>202771.31200000001</v>
      </c>
      <c r="K124" s="17">
        <v>1641.2670000000001</v>
      </c>
      <c r="L124" s="17">
        <v>116.19199999999999</v>
      </c>
      <c r="M124" s="17">
        <v>1757.4590000000001</v>
      </c>
    </row>
    <row r="125" spans="2:13" x14ac:dyDescent="0.25">
      <c r="B125" s="16" t="s">
        <v>622</v>
      </c>
      <c r="C125" s="17">
        <v>43</v>
      </c>
      <c r="D125" s="17">
        <v>25</v>
      </c>
      <c r="E125" s="17">
        <v>5</v>
      </c>
      <c r="F125" s="17">
        <v>5</v>
      </c>
      <c r="G125" s="17">
        <v>2</v>
      </c>
      <c r="H125" s="17">
        <v>6</v>
      </c>
      <c r="I125" s="17">
        <v>981.59799999999996</v>
      </c>
      <c r="J125" s="17">
        <v>6579.8029999999999</v>
      </c>
      <c r="K125" s="17">
        <v>58.670999999999999</v>
      </c>
      <c r="L125" s="17">
        <v>9.1150000000000002</v>
      </c>
      <c r="M125" s="17">
        <v>67.786000000000001</v>
      </c>
    </row>
    <row r="126" spans="2:13" x14ac:dyDescent="0.25">
      <c r="B126" s="16" t="s">
        <v>623</v>
      </c>
      <c r="C126" s="17">
        <v>67</v>
      </c>
      <c r="D126" s="17">
        <v>49</v>
      </c>
      <c r="E126" s="17">
        <v>7</v>
      </c>
      <c r="F126" s="17">
        <v>4</v>
      </c>
      <c r="G126" s="17">
        <v>0</v>
      </c>
      <c r="H126" s="17">
        <v>7</v>
      </c>
      <c r="I126" s="17">
        <v>4350.58</v>
      </c>
      <c r="J126" s="17">
        <v>41372.714</v>
      </c>
      <c r="K126" s="17">
        <v>275.62</v>
      </c>
      <c r="L126" s="17">
        <v>13.797000000000001</v>
      </c>
      <c r="M126" s="17">
        <v>289.41699999999997</v>
      </c>
    </row>
    <row r="127" spans="2:13" x14ac:dyDescent="0.25">
      <c r="B127" s="16" t="s">
        <v>624</v>
      </c>
      <c r="C127" s="17">
        <v>49</v>
      </c>
      <c r="D127" s="17">
        <v>34</v>
      </c>
      <c r="E127" s="17">
        <v>4</v>
      </c>
      <c r="F127" s="17">
        <v>1</v>
      </c>
      <c r="G127" s="17">
        <v>1</v>
      </c>
      <c r="H127" s="17">
        <v>9</v>
      </c>
      <c r="I127" s="17">
        <v>2002.7380000000001</v>
      </c>
      <c r="J127" s="17">
        <v>14736.107</v>
      </c>
      <c r="K127" s="17">
        <v>114.76900000000001</v>
      </c>
      <c r="L127" s="17">
        <v>8.2810000000000006</v>
      </c>
      <c r="M127" s="17">
        <v>123.05</v>
      </c>
    </row>
    <row r="128" spans="2:13" x14ac:dyDescent="0.25">
      <c r="B128" s="16" t="s">
        <v>625</v>
      </c>
      <c r="C128" s="17">
        <v>59</v>
      </c>
      <c r="D128" s="17">
        <v>39</v>
      </c>
      <c r="E128" s="17">
        <v>7</v>
      </c>
      <c r="F128" s="17">
        <v>5</v>
      </c>
      <c r="G128" s="17">
        <v>2</v>
      </c>
      <c r="H128" s="17">
        <v>6</v>
      </c>
      <c r="I128" s="17">
        <v>2106.7660000000001</v>
      </c>
      <c r="J128" s="17">
        <v>11726.880999999999</v>
      </c>
      <c r="K128" s="17">
        <v>137.41499999999999</v>
      </c>
      <c r="L128" s="17">
        <v>13.326000000000001</v>
      </c>
      <c r="M128" s="17">
        <v>150.74100000000001</v>
      </c>
    </row>
    <row r="129" spans="2:13" x14ac:dyDescent="0.25">
      <c r="B129" s="25" t="s">
        <v>626</v>
      </c>
      <c r="C129" s="26">
        <v>3671</v>
      </c>
      <c r="D129" s="26">
        <v>2837</v>
      </c>
      <c r="E129" s="26">
        <v>481</v>
      </c>
      <c r="F129" s="26">
        <v>221</v>
      </c>
      <c r="G129" s="26">
        <v>110</v>
      </c>
      <c r="H129" s="26">
        <v>22</v>
      </c>
      <c r="I129" s="26">
        <v>364753.16</v>
      </c>
      <c r="J129" s="26">
        <v>4297155.165</v>
      </c>
      <c r="K129" s="26">
        <v>24830.964</v>
      </c>
      <c r="L129" s="26">
        <v>1702.575</v>
      </c>
      <c r="M129" s="26">
        <v>26533.538</v>
      </c>
    </row>
    <row r="130" spans="2:13" x14ac:dyDescent="0.25">
      <c r="B130" s="16" t="s">
        <v>627</v>
      </c>
      <c r="C130" s="17">
        <v>41</v>
      </c>
      <c r="D130" s="17">
        <v>21</v>
      </c>
      <c r="E130" s="17">
        <v>5</v>
      </c>
      <c r="F130" s="17">
        <v>6</v>
      </c>
      <c r="G130" s="17">
        <v>4</v>
      </c>
      <c r="H130" s="17">
        <v>5</v>
      </c>
      <c r="I130" s="17">
        <v>1056.4639999999999</v>
      </c>
      <c r="J130" s="17">
        <v>9514.5450000000001</v>
      </c>
      <c r="K130" s="17">
        <v>65.447000000000003</v>
      </c>
      <c r="L130" s="17">
        <v>7.0810000000000004</v>
      </c>
      <c r="M130" s="17">
        <v>72.528000000000006</v>
      </c>
    </row>
    <row r="131" spans="2:13" x14ac:dyDescent="0.25">
      <c r="B131" s="16" t="s">
        <v>628</v>
      </c>
      <c r="C131" s="17">
        <v>118</v>
      </c>
      <c r="D131" s="17">
        <v>69</v>
      </c>
      <c r="E131" s="17">
        <v>16</v>
      </c>
      <c r="F131" s="17">
        <v>13</v>
      </c>
      <c r="G131" s="17">
        <v>6</v>
      </c>
      <c r="H131" s="17">
        <v>14</v>
      </c>
      <c r="I131" s="17">
        <v>3263.0210000000002</v>
      </c>
      <c r="J131" s="17">
        <v>34875.091</v>
      </c>
      <c r="K131" s="17">
        <v>196.75700000000001</v>
      </c>
      <c r="L131" s="17">
        <v>22.824000000000002</v>
      </c>
      <c r="M131" s="17">
        <v>219.58099999999999</v>
      </c>
    </row>
    <row r="132" spans="2:13" x14ac:dyDescent="0.25">
      <c r="B132" s="16" t="s">
        <v>629</v>
      </c>
      <c r="C132" s="17">
        <v>72</v>
      </c>
      <c r="D132" s="17">
        <v>35</v>
      </c>
      <c r="E132" s="17">
        <v>10</v>
      </c>
      <c r="F132" s="17">
        <v>9</v>
      </c>
      <c r="G132" s="17">
        <v>6</v>
      </c>
      <c r="H132" s="17">
        <v>12</v>
      </c>
      <c r="I132" s="17">
        <v>7874.3770000000004</v>
      </c>
      <c r="J132" s="17">
        <v>71322.135999999999</v>
      </c>
      <c r="K132" s="17">
        <v>542.75800000000004</v>
      </c>
      <c r="L132" s="17">
        <v>27.623000000000001</v>
      </c>
      <c r="M132" s="17">
        <v>570.38199999999995</v>
      </c>
    </row>
    <row r="133" spans="2:13" x14ac:dyDescent="0.25">
      <c r="B133" s="16" t="s">
        <v>630</v>
      </c>
      <c r="C133" s="17">
        <v>150</v>
      </c>
      <c r="D133" s="17">
        <v>97</v>
      </c>
      <c r="E133" s="17">
        <v>18</v>
      </c>
      <c r="F133" s="17">
        <v>11</v>
      </c>
      <c r="G133" s="17">
        <v>11</v>
      </c>
      <c r="H133" s="17">
        <v>13</v>
      </c>
      <c r="I133" s="17">
        <v>14447.699000000001</v>
      </c>
      <c r="J133" s="17">
        <v>142125.58799999999</v>
      </c>
      <c r="K133" s="17">
        <v>1009.439</v>
      </c>
      <c r="L133" s="17">
        <v>29.931000000000001</v>
      </c>
      <c r="M133" s="17">
        <v>1039.3689999999999</v>
      </c>
    </row>
    <row r="134" spans="2:13" x14ac:dyDescent="0.25">
      <c r="B134" s="16" t="s">
        <v>631</v>
      </c>
      <c r="C134" s="17">
        <v>110</v>
      </c>
      <c r="D134" s="17">
        <v>64</v>
      </c>
      <c r="E134" s="17">
        <v>13</v>
      </c>
      <c r="F134" s="17">
        <v>10</v>
      </c>
      <c r="G134" s="17">
        <v>8</v>
      </c>
      <c r="H134" s="17">
        <v>15</v>
      </c>
      <c r="I134" s="17">
        <v>4417.1930000000002</v>
      </c>
      <c r="J134" s="17">
        <v>87083.654999999999</v>
      </c>
      <c r="K134" s="17">
        <v>272.19299999999998</v>
      </c>
      <c r="L134" s="17">
        <v>50.100999999999999</v>
      </c>
      <c r="M134" s="17">
        <v>322.29399999999998</v>
      </c>
    </row>
    <row r="135" spans="2:13" x14ac:dyDescent="0.25">
      <c r="B135" s="16" t="s">
        <v>632</v>
      </c>
      <c r="C135" s="17">
        <v>152</v>
      </c>
      <c r="D135" s="17">
        <v>87</v>
      </c>
      <c r="E135" s="17">
        <v>28</v>
      </c>
      <c r="F135" s="17">
        <v>8</v>
      </c>
      <c r="G135" s="17">
        <v>13</v>
      </c>
      <c r="H135" s="17">
        <v>16</v>
      </c>
      <c r="I135" s="17">
        <v>9671.5709999999999</v>
      </c>
      <c r="J135" s="17">
        <v>76306.714000000007</v>
      </c>
      <c r="K135" s="17">
        <v>652.78599999999994</v>
      </c>
      <c r="L135" s="17">
        <v>38.344999999999999</v>
      </c>
      <c r="M135" s="17">
        <v>691.13099999999997</v>
      </c>
    </row>
    <row r="136" spans="2:13" x14ac:dyDescent="0.25">
      <c r="B136" s="16" t="s">
        <v>633</v>
      </c>
      <c r="C136" s="17">
        <v>87</v>
      </c>
      <c r="D136" s="17">
        <v>52</v>
      </c>
      <c r="E136" s="17">
        <v>7</v>
      </c>
      <c r="F136" s="17">
        <v>9</v>
      </c>
      <c r="G136" s="17">
        <v>7</v>
      </c>
      <c r="H136" s="17">
        <v>12</v>
      </c>
      <c r="I136" s="17">
        <v>3632.982</v>
      </c>
      <c r="J136" s="17">
        <v>55322.569000000003</v>
      </c>
      <c r="K136" s="17">
        <v>235.833</v>
      </c>
      <c r="L136" s="17">
        <v>23.385000000000002</v>
      </c>
      <c r="M136" s="17">
        <v>259.21800000000002</v>
      </c>
    </row>
    <row r="137" spans="2:13" x14ac:dyDescent="0.25">
      <c r="B137" s="16" t="s">
        <v>634</v>
      </c>
      <c r="C137" s="17">
        <v>84</v>
      </c>
      <c r="D137" s="17">
        <v>40</v>
      </c>
      <c r="E137" s="17">
        <v>12</v>
      </c>
      <c r="F137" s="17">
        <v>13</v>
      </c>
      <c r="G137" s="17">
        <v>8</v>
      </c>
      <c r="H137" s="17">
        <v>11</v>
      </c>
      <c r="I137" s="17">
        <v>8417.3469999999998</v>
      </c>
      <c r="J137" s="17">
        <v>60375.231</v>
      </c>
      <c r="K137" s="17">
        <v>577.83299999999997</v>
      </c>
      <c r="L137" s="17">
        <v>19.858000000000001</v>
      </c>
      <c r="M137" s="17">
        <v>597.69200000000001</v>
      </c>
    </row>
    <row r="138" spans="2:13" x14ac:dyDescent="0.25">
      <c r="B138" s="16" t="s">
        <v>635</v>
      </c>
      <c r="C138" s="17">
        <v>92</v>
      </c>
      <c r="D138" s="17">
        <v>48</v>
      </c>
      <c r="E138" s="17">
        <v>17</v>
      </c>
      <c r="F138" s="17">
        <v>7</v>
      </c>
      <c r="G138" s="17">
        <v>10</v>
      </c>
      <c r="H138" s="17">
        <v>10</v>
      </c>
      <c r="I138" s="17">
        <v>9872.3790000000008</v>
      </c>
      <c r="J138" s="17">
        <v>53555.31</v>
      </c>
      <c r="K138" s="17">
        <v>704.10400000000004</v>
      </c>
      <c r="L138" s="17">
        <v>26.956</v>
      </c>
      <c r="M138" s="17">
        <v>731.06</v>
      </c>
    </row>
    <row r="139" spans="2:13" x14ac:dyDescent="0.25">
      <c r="B139" s="16" t="s">
        <v>636</v>
      </c>
      <c r="C139" s="17">
        <v>304</v>
      </c>
      <c r="D139" s="17">
        <v>199</v>
      </c>
      <c r="E139" s="17">
        <v>41</v>
      </c>
      <c r="F139" s="17">
        <v>16</v>
      </c>
      <c r="G139" s="17">
        <v>22</v>
      </c>
      <c r="H139" s="17">
        <v>26</v>
      </c>
      <c r="I139" s="17">
        <v>41345.790999999997</v>
      </c>
      <c r="J139" s="17">
        <v>219377.52100000001</v>
      </c>
      <c r="K139" s="17">
        <v>2894.5749999999998</v>
      </c>
      <c r="L139" s="17">
        <v>75.751000000000005</v>
      </c>
      <c r="M139" s="17">
        <v>2970.326</v>
      </c>
    </row>
    <row r="140" spans="2:13" x14ac:dyDescent="0.25">
      <c r="B140" s="16" t="s">
        <v>413</v>
      </c>
      <c r="C140" s="17">
        <v>899</v>
      </c>
      <c r="D140" s="17">
        <v>597</v>
      </c>
      <c r="E140" s="17">
        <v>122</v>
      </c>
      <c r="F140" s="17">
        <v>61</v>
      </c>
      <c r="G140" s="17">
        <v>66</v>
      </c>
      <c r="H140" s="17">
        <v>53</v>
      </c>
      <c r="I140" s="17">
        <v>92761.212</v>
      </c>
      <c r="J140" s="17">
        <v>1127906.5249999999</v>
      </c>
      <c r="K140" s="17">
        <v>6382.375</v>
      </c>
      <c r="L140" s="17">
        <v>323.96600000000001</v>
      </c>
      <c r="M140" s="17">
        <v>6706.3410000000003</v>
      </c>
    </row>
    <row r="141" spans="2:13" x14ac:dyDescent="0.25">
      <c r="B141" s="16" t="s">
        <v>637</v>
      </c>
      <c r="C141" s="17">
        <v>218</v>
      </c>
      <c r="D141" s="17">
        <v>156</v>
      </c>
      <c r="E141" s="17">
        <v>29</v>
      </c>
      <c r="F141" s="17">
        <v>8</v>
      </c>
      <c r="G141" s="17">
        <v>9</v>
      </c>
      <c r="H141" s="17">
        <v>16</v>
      </c>
      <c r="I141" s="17">
        <v>11761.862999999999</v>
      </c>
      <c r="J141" s="17">
        <v>797656.73100000003</v>
      </c>
      <c r="K141" s="17">
        <v>768.92</v>
      </c>
      <c r="L141" s="17">
        <v>560.94200000000001</v>
      </c>
      <c r="M141" s="17">
        <v>1329.8610000000001</v>
      </c>
    </row>
    <row r="142" spans="2:13" x14ac:dyDescent="0.25">
      <c r="B142" s="16" t="s">
        <v>638</v>
      </c>
      <c r="C142" s="17">
        <v>275</v>
      </c>
      <c r="D142" s="17">
        <v>182</v>
      </c>
      <c r="E142" s="17">
        <v>28</v>
      </c>
      <c r="F142" s="17">
        <v>15</v>
      </c>
      <c r="G142" s="17">
        <v>25</v>
      </c>
      <c r="H142" s="17">
        <v>25</v>
      </c>
      <c r="I142" s="17">
        <v>35785.364999999998</v>
      </c>
      <c r="J142" s="17">
        <v>163277.12700000001</v>
      </c>
      <c r="K142" s="17">
        <v>2528.29</v>
      </c>
      <c r="L142" s="17">
        <v>62.447000000000003</v>
      </c>
      <c r="M142" s="17">
        <v>2590.7370000000001</v>
      </c>
    </row>
    <row r="143" spans="2:13" x14ac:dyDescent="0.25">
      <c r="B143" s="16" t="s">
        <v>639</v>
      </c>
      <c r="C143" s="17">
        <v>254</v>
      </c>
      <c r="D143" s="17">
        <v>141</v>
      </c>
      <c r="E143" s="17">
        <v>48</v>
      </c>
      <c r="F143" s="17">
        <v>16</v>
      </c>
      <c r="G143" s="17">
        <v>25</v>
      </c>
      <c r="H143" s="17">
        <v>24</v>
      </c>
      <c r="I143" s="17">
        <v>23965.125</v>
      </c>
      <c r="J143" s="17">
        <v>169659.64499999999</v>
      </c>
      <c r="K143" s="17">
        <v>1646.89</v>
      </c>
      <c r="L143" s="17">
        <v>56.884999999999998</v>
      </c>
      <c r="M143" s="17">
        <v>1703.7750000000001</v>
      </c>
    </row>
    <row r="144" spans="2:13" x14ac:dyDescent="0.25">
      <c r="B144" s="16" t="s">
        <v>640</v>
      </c>
      <c r="C144" s="17">
        <v>207</v>
      </c>
      <c r="D144" s="17">
        <v>131</v>
      </c>
      <c r="E144" s="17">
        <v>23</v>
      </c>
      <c r="F144" s="17">
        <v>14</v>
      </c>
      <c r="G144" s="17">
        <v>15</v>
      </c>
      <c r="H144" s="17">
        <v>24</v>
      </c>
      <c r="I144" s="17">
        <v>14013.534</v>
      </c>
      <c r="J144" s="17">
        <v>106442.92</v>
      </c>
      <c r="K144" s="17">
        <v>910.22699999999998</v>
      </c>
      <c r="L144" s="17">
        <v>39.567</v>
      </c>
      <c r="M144" s="17">
        <v>949.79399999999998</v>
      </c>
    </row>
    <row r="145" spans="2:13" x14ac:dyDescent="0.25">
      <c r="B145" s="16" t="s">
        <v>641</v>
      </c>
      <c r="C145" s="17">
        <v>308</v>
      </c>
      <c r="D145" s="17">
        <v>190</v>
      </c>
      <c r="E145" s="17">
        <v>38</v>
      </c>
      <c r="F145" s="17">
        <v>22</v>
      </c>
      <c r="G145" s="17">
        <v>27</v>
      </c>
      <c r="H145" s="17">
        <v>31</v>
      </c>
      <c r="I145" s="17">
        <v>24881.041000000001</v>
      </c>
      <c r="J145" s="17">
        <v>302399.886</v>
      </c>
      <c r="K145" s="17">
        <v>1663.1980000000001</v>
      </c>
      <c r="L145" s="17">
        <v>63.064999999999998</v>
      </c>
      <c r="M145" s="17">
        <v>1726.2629999999999</v>
      </c>
    </row>
    <row r="146" spans="2:13" x14ac:dyDescent="0.25">
      <c r="B146" s="16" t="s">
        <v>642</v>
      </c>
      <c r="C146" s="17">
        <v>181</v>
      </c>
      <c r="D146" s="17">
        <v>109</v>
      </c>
      <c r="E146" s="17">
        <v>26</v>
      </c>
      <c r="F146" s="17">
        <v>13</v>
      </c>
      <c r="G146" s="17">
        <v>15</v>
      </c>
      <c r="H146" s="17">
        <v>18</v>
      </c>
      <c r="I146" s="17">
        <v>10943.046</v>
      </c>
      <c r="J146" s="17">
        <v>233125.894</v>
      </c>
      <c r="K146" s="17">
        <v>731.53800000000001</v>
      </c>
      <c r="L146" s="17">
        <v>63.545000000000002</v>
      </c>
      <c r="M146" s="17">
        <v>795.08299999999997</v>
      </c>
    </row>
    <row r="147" spans="2:13" x14ac:dyDescent="0.25">
      <c r="B147" s="16" t="s">
        <v>643</v>
      </c>
      <c r="C147" s="17">
        <v>260</v>
      </c>
      <c r="D147" s="17">
        <v>173</v>
      </c>
      <c r="E147" s="17">
        <v>32</v>
      </c>
      <c r="F147" s="17">
        <v>19</v>
      </c>
      <c r="G147" s="17">
        <v>18</v>
      </c>
      <c r="H147" s="17">
        <v>18</v>
      </c>
      <c r="I147" s="17">
        <v>12298.094999999999</v>
      </c>
      <c r="J147" s="17">
        <v>144897.58799999999</v>
      </c>
      <c r="K147" s="17">
        <v>792.76599999999996</v>
      </c>
      <c r="L147" s="17">
        <v>65.938000000000002</v>
      </c>
      <c r="M147" s="17">
        <v>858.70399999999995</v>
      </c>
    </row>
    <row r="148" spans="2:13" x14ac:dyDescent="0.25">
      <c r="B148" s="16" t="s">
        <v>644</v>
      </c>
      <c r="C148" s="17">
        <v>355</v>
      </c>
      <c r="D148" s="17">
        <v>219</v>
      </c>
      <c r="E148" s="17">
        <v>52</v>
      </c>
      <c r="F148" s="17">
        <v>27</v>
      </c>
      <c r="G148" s="17">
        <v>29</v>
      </c>
      <c r="H148" s="17">
        <v>28</v>
      </c>
      <c r="I148" s="17">
        <v>27114.145</v>
      </c>
      <c r="J148" s="17">
        <v>329250.467</v>
      </c>
      <c r="K148" s="17">
        <v>1793.8330000000001</v>
      </c>
      <c r="L148" s="17">
        <v>106.822</v>
      </c>
      <c r="M148" s="17">
        <v>1900.655</v>
      </c>
    </row>
    <row r="149" spans="2:13" x14ac:dyDescent="0.25">
      <c r="B149" s="16" t="s">
        <v>645</v>
      </c>
      <c r="C149" s="17">
        <v>173</v>
      </c>
      <c r="D149" s="17">
        <v>95</v>
      </c>
      <c r="E149" s="17">
        <v>29</v>
      </c>
      <c r="F149" s="17">
        <v>9</v>
      </c>
      <c r="G149" s="17">
        <v>20</v>
      </c>
      <c r="H149" s="17">
        <v>20</v>
      </c>
      <c r="I149" s="17">
        <v>7230.9110000000001</v>
      </c>
      <c r="J149" s="17">
        <v>112680.022</v>
      </c>
      <c r="K149" s="17">
        <v>461.202</v>
      </c>
      <c r="L149" s="17">
        <v>37.542999999999999</v>
      </c>
      <c r="M149" s="17">
        <v>498.74400000000003</v>
      </c>
    </row>
    <row r="150" spans="2:13" x14ac:dyDescent="0.25">
      <c r="B150" s="25" t="s">
        <v>646</v>
      </c>
      <c r="C150" s="26">
        <v>1709</v>
      </c>
      <c r="D150" s="26">
        <v>1431</v>
      </c>
      <c r="E150" s="26">
        <v>160</v>
      </c>
      <c r="F150" s="26">
        <v>64</v>
      </c>
      <c r="G150" s="26">
        <v>32</v>
      </c>
      <c r="H150" s="26">
        <v>22</v>
      </c>
      <c r="I150" s="26">
        <v>175654.19899999999</v>
      </c>
      <c r="J150" s="26">
        <v>1432081.831</v>
      </c>
      <c r="K150" s="26">
        <v>11807.281999999999</v>
      </c>
      <c r="L150" s="26">
        <v>502.67500000000001</v>
      </c>
      <c r="M150" s="26">
        <v>12309.958000000001</v>
      </c>
    </row>
    <row r="151" spans="2:13" x14ac:dyDescent="0.25">
      <c r="B151" s="16" t="s">
        <v>647</v>
      </c>
      <c r="C151" s="17">
        <v>49</v>
      </c>
      <c r="D151" s="17">
        <v>37</v>
      </c>
      <c r="E151" s="17">
        <v>5</v>
      </c>
      <c r="F151" s="17">
        <v>0</v>
      </c>
      <c r="G151" s="17">
        <v>3</v>
      </c>
      <c r="H151" s="17">
        <v>4</v>
      </c>
      <c r="I151" s="17">
        <v>1541.008</v>
      </c>
      <c r="J151" s="17">
        <v>19001.454000000002</v>
      </c>
      <c r="K151" s="17">
        <v>99.379000000000005</v>
      </c>
      <c r="L151" s="17">
        <v>13.53</v>
      </c>
      <c r="M151" s="17">
        <v>112.90900000000001</v>
      </c>
    </row>
    <row r="152" spans="2:13" x14ac:dyDescent="0.25">
      <c r="B152" s="16" t="s">
        <v>648</v>
      </c>
      <c r="C152" s="17">
        <v>69</v>
      </c>
      <c r="D152" s="17">
        <v>33</v>
      </c>
      <c r="E152" s="17">
        <v>11</v>
      </c>
      <c r="F152" s="17">
        <v>7</v>
      </c>
      <c r="G152" s="17">
        <v>9</v>
      </c>
      <c r="H152" s="17">
        <v>9</v>
      </c>
      <c r="I152" s="17">
        <v>804.60699999999997</v>
      </c>
      <c r="J152" s="17">
        <v>19081.666000000001</v>
      </c>
      <c r="K152" s="17">
        <v>46.69</v>
      </c>
      <c r="L152" s="17">
        <v>10.054</v>
      </c>
      <c r="M152" s="17">
        <v>56.744999999999997</v>
      </c>
    </row>
    <row r="153" spans="2:13" x14ac:dyDescent="0.25">
      <c r="B153" s="16" t="s">
        <v>649</v>
      </c>
      <c r="C153" s="17">
        <v>86</v>
      </c>
      <c r="D153" s="17">
        <v>58</v>
      </c>
      <c r="E153" s="17">
        <v>9</v>
      </c>
      <c r="F153" s="17">
        <v>8</v>
      </c>
      <c r="G153" s="17">
        <v>3</v>
      </c>
      <c r="H153" s="17">
        <v>8</v>
      </c>
      <c r="I153" s="17">
        <v>7866.6530000000002</v>
      </c>
      <c r="J153" s="17">
        <v>63268.644</v>
      </c>
      <c r="K153" s="17">
        <v>508.32600000000002</v>
      </c>
      <c r="L153" s="17">
        <v>14.211</v>
      </c>
      <c r="M153" s="17">
        <v>522.53599999999994</v>
      </c>
    </row>
    <row r="154" spans="2:13" x14ac:dyDescent="0.25">
      <c r="B154" s="16" t="s">
        <v>650</v>
      </c>
      <c r="C154" s="17">
        <v>64</v>
      </c>
      <c r="D154" s="17">
        <v>48</v>
      </c>
      <c r="E154" s="17">
        <v>5</v>
      </c>
      <c r="F154" s="17">
        <v>1</v>
      </c>
      <c r="G154" s="17">
        <v>3</v>
      </c>
      <c r="H154" s="17">
        <v>7</v>
      </c>
      <c r="I154" s="17">
        <v>5418.2960000000003</v>
      </c>
      <c r="J154" s="17">
        <v>45880.654999999999</v>
      </c>
      <c r="K154" s="17">
        <v>361.9</v>
      </c>
      <c r="L154" s="17">
        <v>13.157999999999999</v>
      </c>
      <c r="M154" s="17">
        <v>375.05799999999999</v>
      </c>
    </row>
    <row r="155" spans="2:13" x14ac:dyDescent="0.25">
      <c r="B155" s="16" t="s">
        <v>651</v>
      </c>
      <c r="C155" s="17">
        <v>36</v>
      </c>
      <c r="D155" s="17">
        <v>24</v>
      </c>
      <c r="E155" s="17">
        <v>1</v>
      </c>
      <c r="F155" s="17">
        <v>2</v>
      </c>
      <c r="G155" s="17">
        <v>3</v>
      </c>
      <c r="H155" s="17">
        <v>6</v>
      </c>
      <c r="I155" s="17">
        <v>2524.0940000000001</v>
      </c>
      <c r="J155" s="17">
        <v>15580.047</v>
      </c>
      <c r="K155" s="17">
        <v>165.79599999999999</v>
      </c>
      <c r="L155" s="17">
        <v>5.2889999999999997</v>
      </c>
      <c r="M155" s="17">
        <v>171.084</v>
      </c>
    </row>
    <row r="156" spans="2:13" x14ac:dyDescent="0.25">
      <c r="B156" s="16" t="s">
        <v>652</v>
      </c>
      <c r="C156" s="17">
        <v>26</v>
      </c>
      <c r="D156" s="17">
        <v>18</v>
      </c>
      <c r="E156" s="17">
        <v>4</v>
      </c>
      <c r="F156" s="17">
        <v>0</v>
      </c>
      <c r="G156" s="17">
        <v>2</v>
      </c>
      <c r="H156" s="17">
        <v>2</v>
      </c>
      <c r="I156" s="17">
        <v>541.52700000000004</v>
      </c>
      <c r="J156" s="17">
        <v>9295.4699999999993</v>
      </c>
      <c r="K156" s="17">
        <v>30.356999999999999</v>
      </c>
      <c r="L156" s="17">
        <v>4.2350000000000003</v>
      </c>
      <c r="M156" s="17">
        <v>34.591999999999999</v>
      </c>
    </row>
    <row r="157" spans="2:13" x14ac:dyDescent="0.25">
      <c r="B157" s="16" t="s">
        <v>653</v>
      </c>
      <c r="C157" s="17">
        <v>180</v>
      </c>
      <c r="D157" s="17">
        <v>115</v>
      </c>
      <c r="E157" s="17">
        <v>31</v>
      </c>
      <c r="F157" s="17">
        <v>13</v>
      </c>
      <c r="G157" s="17">
        <v>13</v>
      </c>
      <c r="H157" s="17">
        <v>8</v>
      </c>
      <c r="I157" s="17">
        <v>18746.638999999999</v>
      </c>
      <c r="J157" s="17">
        <v>155336.69200000001</v>
      </c>
      <c r="K157" s="17">
        <v>1276.059</v>
      </c>
      <c r="L157" s="17">
        <v>37.628</v>
      </c>
      <c r="M157" s="17">
        <v>1313.6869999999999</v>
      </c>
    </row>
    <row r="158" spans="2:13" x14ac:dyDescent="0.25">
      <c r="B158" s="16" t="s">
        <v>654</v>
      </c>
      <c r="C158" s="17">
        <v>59</v>
      </c>
      <c r="D158" s="17">
        <v>34</v>
      </c>
      <c r="E158" s="17">
        <v>9</v>
      </c>
      <c r="F158" s="17">
        <v>5</v>
      </c>
      <c r="G158" s="17">
        <v>4</v>
      </c>
      <c r="H158" s="17">
        <v>7</v>
      </c>
      <c r="I158" s="17">
        <v>5843.1589999999997</v>
      </c>
      <c r="J158" s="17">
        <v>36252.468000000001</v>
      </c>
      <c r="K158" s="17">
        <v>403.54300000000001</v>
      </c>
      <c r="L158" s="17">
        <v>7.7549999999999999</v>
      </c>
      <c r="M158" s="17">
        <v>411.298</v>
      </c>
    </row>
    <row r="159" spans="2:13" x14ac:dyDescent="0.25">
      <c r="B159" s="16" t="s">
        <v>655</v>
      </c>
      <c r="C159" s="17">
        <v>57</v>
      </c>
      <c r="D159" s="17">
        <v>37</v>
      </c>
      <c r="E159" s="17">
        <v>8</v>
      </c>
      <c r="F159" s="17">
        <v>3</v>
      </c>
      <c r="G159" s="17">
        <v>4</v>
      </c>
      <c r="H159" s="17">
        <v>5</v>
      </c>
      <c r="I159" s="17">
        <v>1376.412</v>
      </c>
      <c r="J159" s="17">
        <v>23004.789000000001</v>
      </c>
      <c r="K159" s="17">
        <v>84.097999999999999</v>
      </c>
      <c r="L159" s="17">
        <v>16.902999999999999</v>
      </c>
      <c r="M159" s="17">
        <v>101.001</v>
      </c>
    </row>
    <row r="160" spans="2:13" x14ac:dyDescent="0.25">
      <c r="B160" s="16" t="s">
        <v>656</v>
      </c>
      <c r="C160" s="17">
        <v>58</v>
      </c>
      <c r="D160" s="17">
        <v>41</v>
      </c>
      <c r="E160" s="17">
        <v>4</v>
      </c>
      <c r="F160" s="17">
        <v>3</v>
      </c>
      <c r="G160" s="17">
        <v>1</v>
      </c>
      <c r="H160" s="17">
        <v>9</v>
      </c>
      <c r="I160" s="17">
        <v>3606.7150000000001</v>
      </c>
      <c r="J160" s="17">
        <v>18489.66</v>
      </c>
      <c r="K160" s="17">
        <v>224.35900000000001</v>
      </c>
      <c r="L160" s="17">
        <v>10.305999999999999</v>
      </c>
      <c r="M160" s="17">
        <v>234.66499999999999</v>
      </c>
    </row>
    <row r="161" spans="2:13" x14ac:dyDescent="0.25">
      <c r="B161" s="16" t="s">
        <v>657</v>
      </c>
      <c r="C161" s="17">
        <v>12</v>
      </c>
      <c r="D161" s="17">
        <v>8</v>
      </c>
      <c r="E161" s="17">
        <v>2</v>
      </c>
      <c r="F161" s="17">
        <v>0</v>
      </c>
      <c r="G161" s="17">
        <v>0</v>
      </c>
      <c r="H161" s="17">
        <v>2</v>
      </c>
      <c r="I161" s="17">
        <v>437.29500000000002</v>
      </c>
      <c r="J161" s="17">
        <v>2811.8690000000001</v>
      </c>
      <c r="K161" s="17">
        <v>24.948</v>
      </c>
      <c r="L161" s="17">
        <v>3.1920000000000002</v>
      </c>
      <c r="M161" s="17">
        <v>28.138999999999999</v>
      </c>
    </row>
    <row r="162" spans="2:13" x14ac:dyDescent="0.25">
      <c r="B162" s="16" t="s">
        <v>658</v>
      </c>
      <c r="C162" s="17">
        <v>17</v>
      </c>
      <c r="D162" s="17">
        <v>9</v>
      </c>
      <c r="E162" s="17">
        <v>1</v>
      </c>
      <c r="F162" s="17">
        <v>4</v>
      </c>
      <c r="G162" s="17">
        <v>0</v>
      </c>
      <c r="H162" s="17">
        <v>3</v>
      </c>
      <c r="I162" s="17">
        <v>223.08600000000001</v>
      </c>
      <c r="J162" s="17">
        <v>4944.415</v>
      </c>
      <c r="K162" s="17">
        <v>12.566000000000001</v>
      </c>
      <c r="L162" s="17">
        <v>3.7610000000000001</v>
      </c>
      <c r="M162" s="17">
        <v>16.327000000000002</v>
      </c>
    </row>
    <row r="163" spans="2:13" x14ac:dyDescent="0.25">
      <c r="B163" s="16" t="s">
        <v>659</v>
      </c>
      <c r="C163" s="17">
        <v>195</v>
      </c>
      <c r="D163" s="17">
        <v>134</v>
      </c>
      <c r="E163" s="17">
        <v>23</v>
      </c>
      <c r="F163" s="17">
        <v>14</v>
      </c>
      <c r="G163" s="17">
        <v>12</v>
      </c>
      <c r="H163" s="17">
        <v>12</v>
      </c>
      <c r="I163" s="17">
        <v>19943.466</v>
      </c>
      <c r="J163" s="17">
        <v>174904.505</v>
      </c>
      <c r="K163" s="17">
        <v>1331.41</v>
      </c>
      <c r="L163" s="17">
        <v>52.692999999999998</v>
      </c>
      <c r="M163" s="17">
        <v>1384.104</v>
      </c>
    </row>
    <row r="164" spans="2:13" x14ac:dyDescent="0.25">
      <c r="B164" s="16" t="s">
        <v>660</v>
      </c>
      <c r="C164" s="17">
        <v>56</v>
      </c>
      <c r="D164" s="17">
        <v>38</v>
      </c>
      <c r="E164" s="17">
        <v>4</v>
      </c>
      <c r="F164" s="17">
        <v>3</v>
      </c>
      <c r="G164" s="17">
        <v>2</v>
      </c>
      <c r="H164" s="17">
        <v>9</v>
      </c>
      <c r="I164" s="17">
        <v>4238.2299999999996</v>
      </c>
      <c r="J164" s="17">
        <v>27750.186000000002</v>
      </c>
      <c r="K164" s="17">
        <v>272.21300000000002</v>
      </c>
      <c r="L164" s="17">
        <v>14.032</v>
      </c>
      <c r="M164" s="17">
        <v>286.245</v>
      </c>
    </row>
    <row r="165" spans="2:13" x14ac:dyDescent="0.25">
      <c r="B165" s="16" t="s">
        <v>661</v>
      </c>
      <c r="C165" s="17">
        <v>495</v>
      </c>
      <c r="D165" s="17">
        <v>350</v>
      </c>
      <c r="E165" s="17">
        <v>56</v>
      </c>
      <c r="F165" s="17">
        <v>31</v>
      </c>
      <c r="G165" s="17">
        <v>27</v>
      </c>
      <c r="H165" s="17">
        <v>31</v>
      </c>
      <c r="I165" s="17">
        <v>55642.434999999998</v>
      </c>
      <c r="J165" s="17">
        <v>464045.53200000001</v>
      </c>
      <c r="K165" s="17">
        <v>3803.9549999999999</v>
      </c>
      <c r="L165" s="17">
        <v>178.40799999999999</v>
      </c>
      <c r="M165" s="17">
        <v>3982.3620000000001</v>
      </c>
    </row>
    <row r="166" spans="2:13" x14ac:dyDescent="0.25">
      <c r="B166" s="16" t="s">
        <v>662</v>
      </c>
      <c r="C166" s="17">
        <v>72</v>
      </c>
      <c r="D166" s="17">
        <v>54</v>
      </c>
      <c r="E166" s="17">
        <v>8</v>
      </c>
      <c r="F166" s="17">
        <v>1</v>
      </c>
      <c r="G166" s="17">
        <v>1</v>
      </c>
      <c r="H166" s="17">
        <v>8</v>
      </c>
      <c r="I166" s="17">
        <v>3594.884</v>
      </c>
      <c r="J166" s="17">
        <v>34889.550000000003</v>
      </c>
      <c r="K166" s="17">
        <v>219.471</v>
      </c>
      <c r="L166" s="17">
        <v>13.327</v>
      </c>
      <c r="M166" s="17">
        <v>232.798</v>
      </c>
    </row>
    <row r="167" spans="2:13" x14ac:dyDescent="0.25">
      <c r="B167" s="16" t="s">
        <v>663</v>
      </c>
      <c r="C167" s="17">
        <v>42</v>
      </c>
      <c r="D167" s="17">
        <v>25</v>
      </c>
      <c r="E167" s="17">
        <v>4</v>
      </c>
      <c r="F167" s="17">
        <v>2</v>
      </c>
      <c r="G167" s="17">
        <v>2</v>
      </c>
      <c r="H167" s="17">
        <v>9</v>
      </c>
      <c r="I167" s="17">
        <v>2428.623</v>
      </c>
      <c r="J167" s="17">
        <v>17947.256000000001</v>
      </c>
      <c r="K167" s="17">
        <v>157.625</v>
      </c>
      <c r="L167" s="17">
        <v>6.1420000000000003</v>
      </c>
      <c r="M167" s="17">
        <v>163.767</v>
      </c>
    </row>
    <row r="168" spans="2:13" x14ac:dyDescent="0.25">
      <c r="B168" s="16" t="s">
        <v>664</v>
      </c>
      <c r="C168" s="17">
        <v>276</v>
      </c>
      <c r="D168" s="17">
        <v>230</v>
      </c>
      <c r="E168" s="17">
        <v>17</v>
      </c>
      <c r="F168" s="17">
        <v>10</v>
      </c>
      <c r="G168" s="17">
        <v>5</v>
      </c>
      <c r="H168" s="17">
        <v>14</v>
      </c>
      <c r="I168" s="17">
        <v>34282.921999999999</v>
      </c>
      <c r="J168" s="17">
        <v>223072.46799999999</v>
      </c>
      <c r="K168" s="17">
        <v>2346.4259999999999</v>
      </c>
      <c r="L168" s="17">
        <v>58.895000000000003</v>
      </c>
      <c r="M168" s="17">
        <v>2405.3220000000001</v>
      </c>
    </row>
    <row r="169" spans="2:13" x14ac:dyDescent="0.25">
      <c r="B169" s="16" t="s">
        <v>665</v>
      </c>
      <c r="C169" s="17">
        <v>132</v>
      </c>
      <c r="D169" s="17">
        <v>77</v>
      </c>
      <c r="E169" s="17">
        <v>18</v>
      </c>
      <c r="F169" s="17">
        <v>10</v>
      </c>
      <c r="G169" s="17">
        <v>15</v>
      </c>
      <c r="H169" s="17">
        <v>12</v>
      </c>
      <c r="I169" s="17">
        <v>6594.1480000000001</v>
      </c>
      <c r="J169" s="17">
        <v>76524.506999999998</v>
      </c>
      <c r="K169" s="17">
        <v>438.16199999999998</v>
      </c>
      <c r="L169" s="17">
        <v>39.155999999999999</v>
      </c>
      <c r="M169" s="17">
        <v>477.31799999999998</v>
      </c>
    </row>
    <row r="170" spans="2:13" x14ac:dyDescent="0.25">
      <c r="B170" s="25" t="s">
        <v>666</v>
      </c>
      <c r="C170" s="26">
        <v>2111</v>
      </c>
      <c r="D170" s="26">
        <v>1861</v>
      </c>
      <c r="E170" s="26">
        <v>121</v>
      </c>
      <c r="F170" s="26">
        <v>53</v>
      </c>
      <c r="G170" s="26">
        <v>55</v>
      </c>
      <c r="H170" s="26">
        <v>21</v>
      </c>
      <c r="I170" s="26">
        <v>534970.31999999995</v>
      </c>
      <c r="J170" s="26">
        <v>2800393.8879999998</v>
      </c>
      <c r="K170" s="26">
        <v>38814.451999999997</v>
      </c>
      <c r="L170" s="26">
        <v>782.06200000000001</v>
      </c>
      <c r="M170" s="26">
        <v>39596.514000000003</v>
      </c>
    </row>
    <row r="171" spans="2:13" x14ac:dyDescent="0.25">
      <c r="B171" s="16" t="s">
        <v>667</v>
      </c>
      <c r="C171" s="17">
        <v>42</v>
      </c>
      <c r="D171" s="17">
        <v>25</v>
      </c>
      <c r="E171" s="17">
        <v>4</v>
      </c>
      <c r="F171" s="17">
        <v>4</v>
      </c>
      <c r="G171" s="17">
        <v>1</v>
      </c>
      <c r="H171" s="17">
        <v>8</v>
      </c>
      <c r="I171" s="17">
        <v>734.71699999999998</v>
      </c>
      <c r="J171" s="17">
        <v>6410.951</v>
      </c>
      <c r="K171" s="17">
        <v>43.826000000000001</v>
      </c>
      <c r="L171" s="17">
        <v>6.9779999999999998</v>
      </c>
      <c r="M171" s="17">
        <v>50.804000000000002</v>
      </c>
    </row>
    <row r="172" spans="2:13" x14ac:dyDescent="0.25">
      <c r="B172" s="16" t="s">
        <v>668</v>
      </c>
      <c r="C172" s="17">
        <v>246</v>
      </c>
      <c r="D172" s="17">
        <v>188</v>
      </c>
      <c r="E172" s="17">
        <v>15</v>
      </c>
      <c r="F172" s="17">
        <v>14</v>
      </c>
      <c r="G172" s="17">
        <v>7</v>
      </c>
      <c r="H172" s="17">
        <v>22</v>
      </c>
      <c r="I172" s="17">
        <v>246950.27600000001</v>
      </c>
      <c r="J172" s="17">
        <v>374783.27600000001</v>
      </c>
      <c r="K172" s="17">
        <v>18374.556</v>
      </c>
      <c r="L172" s="17">
        <v>85.92</v>
      </c>
      <c r="M172" s="17">
        <v>18460.475999999999</v>
      </c>
    </row>
    <row r="173" spans="2:13" x14ac:dyDescent="0.25">
      <c r="B173" s="16" t="s">
        <v>669</v>
      </c>
      <c r="C173" s="17">
        <v>154</v>
      </c>
      <c r="D173" s="17">
        <v>124</v>
      </c>
      <c r="E173" s="17">
        <v>13</v>
      </c>
      <c r="F173" s="17">
        <v>9</v>
      </c>
      <c r="G173" s="17">
        <v>2</v>
      </c>
      <c r="H173" s="17">
        <v>6</v>
      </c>
      <c r="I173" s="17">
        <v>6161.643</v>
      </c>
      <c r="J173" s="17">
        <v>77068.592000000004</v>
      </c>
      <c r="K173" s="17">
        <v>381.48599999999999</v>
      </c>
      <c r="L173" s="17">
        <v>48.628999999999998</v>
      </c>
      <c r="M173" s="17">
        <v>430.11500000000001</v>
      </c>
    </row>
    <row r="174" spans="2:13" x14ac:dyDescent="0.25">
      <c r="B174" s="16" t="s">
        <v>670</v>
      </c>
      <c r="C174" s="17">
        <v>508</v>
      </c>
      <c r="D174" s="17">
        <v>386</v>
      </c>
      <c r="E174" s="17">
        <v>44</v>
      </c>
      <c r="F174" s="17">
        <v>31</v>
      </c>
      <c r="G174" s="17">
        <v>16</v>
      </c>
      <c r="H174" s="17">
        <v>31</v>
      </c>
      <c r="I174" s="17">
        <v>73039.888999999996</v>
      </c>
      <c r="J174" s="17">
        <v>560349.05799999996</v>
      </c>
      <c r="K174" s="17">
        <v>5235.7809999999999</v>
      </c>
      <c r="L174" s="17">
        <v>194.12299999999999</v>
      </c>
      <c r="M174" s="17">
        <v>5429.9040000000005</v>
      </c>
    </row>
    <row r="175" spans="2:13" x14ac:dyDescent="0.25">
      <c r="B175" s="16" t="s">
        <v>671</v>
      </c>
      <c r="C175" s="17">
        <v>87</v>
      </c>
      <c r="D175" s="17">
        <v>43</v>
      </c>
      <c r="E175" s="17">
        <v>15</v>
      </c>
      <c r="F175" s="17">
        <v>10</v>
      </c>
      <c r="G175" s="17">
        <v>7</v>
      </c>
      <c r="H175" s="17">
        <v>12</v>
      </c>
      <c r="I175" s="17">
        <v>2746.4870000000001</v>
      </c>
      <c r="J175" s="17">
        <v>32368.49</v>
      </c>
      <c r="K175" s="17">
        <v>166.655</v>
      </c>
      <c r="L175" s="17">
        <v>15.260999999999999</v>
      </c>
      <c r="M175" s="17">
        <v>181.916</v>
      </c>
    </row>
    <row r="176" spans="2:13" x14ac:dyDescent="0.25">
      <c r="B176" s="16" t="s">
        <v>672</v>
      </c>
      <c r="C176" s="17">
        <v>45</v>
      </c>
      <c r="D176" s="17">
        <v>22</v>
      </c>
      <c r="E176" s="17">
        <v>3</v>
      </c>
      <c r="F176" s="17">
        <v>7</v>
      </c>
      <c r="G176" s="17">
        <v>2</v>
      </c>
      <c r="H176" s="17">
        <v>11</v>
      </c>
      <c r="I176" s="17">
        <v>300.15899999999999</v>
      </c>
      <c r="J176" s="17">
        <v>8739.2450000000008</v>
      </c>
      <c r="K176" s="17">
        <v>19.047999999999998</v>
      </c>
      <c r="L176" s="17">
        <v>6.7229999999999999</v>
      </c>
      <c r="M176" s="17">
        <v>25.771000000000001</v>
      </c>
    </row>
    <row r="177" spans="2:13" x14ac:dyDescent="0.25">
      <c r="B177" s="16" t="s">
        <v>673</v>
      </c>
      <c r="C177" s="17">
        <v>19</v>
      </c>
      <c r="D177" s="17">
        <v>9</v>
      </c>
      <c r="E177" s="17">
        <v>2</v>
      </c>
      <c r="F177" s="17">
        <v>2</v>
      </c>
      <c r="G177" s="17">
        <v>0</v>
      </c>
      <c r="H177" s="17">
        <v>6</v>
      </c>
      <c r="I177" s="17">
        <v>193.53200000000001</v>
      </c>
      <c r="J177" s="17">
        <v>4811.9390000000003</v>
      </c>
      <c r="K177" s="17">
        <v>10.965</v>
      </c>
      <c r="L177" s="17">
        <v>3.4540000000000002</v>
      </c>
      <c r="M177" s="17">
        <v>14.419</v>
      </c>
    </row>
    <row r="178" spans="2:13" x14ac:dyDescent="0.25">
      <c r="B178" s="16" t="s">
        <v>415</v>
      </c>
      <c r="C178" s="17">
        <v>748</v>
      </c>
      <c r="D178" s="17">
        <v>593</v>
      </c>
      <c r="E178" s="17">
        <v>62</v>
      </c>
      <c r="F178" s="17">
        <v>29</v>
      </c>
      <c r="G178" s="17">
        <v>28</v>
      </c>
      <c r="H178" s="17">
        <v>36</v>
      </c>
      <c r="I178" s="17">
        <v>130094.963</v>
      </c>
      <c r="J178" s="17">
        <v>929935.46499999997</v>
      </c>
      <c r="K178" s="17">
        <v>9267.3109999999997</v>
      </c>
      <c r="L178" s="17">
        <v>291.16800000000001</v>
      </c>
      <c r="M178" s="17">
        <v>9558.4789999999994</v>
      </c>
    </row>
    <row r="179" spans="2:13" x14ac:dyDescent="0.25">
      <c r="B179" s="16" t="s">
        <v>674</v>
      </c>
      <c r="C179" s="17">
        <v>42</v>
      </c>
      <c r="D179" s="17">
        <v>27</v>
      </c>
      <c r="E179" s="17">
        <v>4</v>
      </c>
      <c r="F179" s="17">
        <v>2</v>
      </c>
      <c r="G179" s="17">
        <v>1</v>
      </c>
      <c r="H179" s="17">
        <v>8</v>
      </c>
      <c r="I179" s="17">
        <v>2439.107</v>
      </c>
      <c r="J179" s="17">
        <v>10667.871999999999</v>
      </c>
      <c r="K179" s="17">
        <v>158.96899999999999</v>
      </c>
      <c r="L179" s="17">
        <v>6.2030000000000003</v>
      </c>
      <c r="M179" s="17">
        <v>165.17099999999999</v>
      </c>
    </row>
    <row r="180" spans="2:13" x14ac:dyDescent="0.25">
      <c r="B180" s="16" t="s">
        <v>675</v>
      </c>
      <c r="C180" s="17">
        <v>181</v>
      </c>
      <c r="D180" s="17">
        <v>114</v>
      </c>
      <c r="E180" s="17">
        <v>18</v>
      </c>
      <c r="F180" s="17">
        <v>14</v>
      </c>
      <c r="G180" s="17">
        <v>14</v>
      </c>
      <c r="H180" s="17">
        <v>21</v>
      </c>
      <c r="I180" s="17">
        <v>39063.406999999999</v>
      </c>
      <c r="J180" s="17">
        <v>609575.32400000002</v>
      </c>
      <c r="K180" s="17">
        <v>2833.6660000000002</v>
      </c>
      <c r="L180" s="17">
        <v>35.195</v>
      </c>
      <c r="M180" s="17">
        <v>2868.8609999999999</v>
      </c>
    </row>
    <row r="181" spans="2:13" x14ac:dyDescent="0.25">
      <c r="B181" s="16" t="s">
        <v>676</v>
      </c>
      <c r="C181" s="17">
        <v>127</v>
      </c>
      <c r="D181" s="17">
        <v>80</v>
      </c>
      <c r="E181" s="17">
        <v>21</v>
      </c>
      <c r="F181" s="17">
        <v>12</v>
      </c>
      <c r="G181" s="17">
        <v>2</v>
      </c>
      <c r="H181" s="17">
        <v>12</v>
      </c>
      <c r="I181" s="17">
        <v>8617.5669999999991</v>
      </c>
      <c r="J181" s="17">
        <v>84654.62</v>
      </c>
      <c r="K181" s="17">
        <v>586.47</v>
      </c>
      <c r="L181" s="17">
        <v>33.773000000000003</v>
      </c>
      <c r="M181" s="17">
        <v>620.24300000000005</v>
      </c>
    </row>
    <row r="182" spans="2:13" x14ac:dyDescent="0.25">
      <c r="B182" s="16" t="s">
        <v>677</v>
      </c>
      <c r="C182" s="17">
        <v>37</v>
      </c>
      <c r="D182" s="17">
        <v>18</v>
      </c>
      <c r="E182" s="17">
        <v>5</v>
      </c>
      <c r="F182" s="17">
        <v>7</v>
      </c>
      <c r="G182" s="17">
        <v>1</v>
      </c>
      <c r="H182" s="17">
        <v>6</v>
      </c>
      <c r="I182" s="17">
        <v>1457.4880000000001</v>
      </c>
      <c r="J182" s="17">
        <v>7062.9949999999999</v>
      </c>
      <c r="K182" s="17">
        <v>90.945999999999998</v>
      </c>
      <c r="L182" s="17">
        <v>6.4690000000000003</v>
      </c>
      <c r="M182" s="17">
        <v>97.415999999999997</v>
      </c>
    </row>
    <row r="183" spans="2:13" x14ac:dyDescent="0.25">
      <c r="B183" s="16" t="s">
        <v>678</v>
      </c>
      <c r="C183" s="17">
        <v>164</v>
      </c>
      <c r="D183" s="17">
        <v>110</v>
      </c>
      <c r="E183" s="17">
        <v>17</v>
      </c>
      <c r="F183" s="17">
        <v>13</v>
      </c>
      <c r="G183" s="17">
        <v>4</v>
      </c>
      <c r="H183" s="17">
        <v>20</v>
      </c>
      <c r="I183" s="17">
        <v>21550.667000000001</v>
      </c>
      <c r="J183" s="17">
        <v>80088.777000000002</v>
      </c>
      <c r="K183" s="17">
        <v>1543.011</v>
      </c>
      <c r="L183" s="17">
        <v>38.634999999999998</v>
      </c>
      <c r="M183" s="17">
        <v>1581.646</v>
      </c>
    </row>
    <row r="184" spans="2:13" x14ac:dyDescent="0.25">
      <c r="B184" s="16" t="s">
        <v>679</v>
      </c>
      <c r="C184" s="17">
        <v>43</v>
      </c>
      <c r="D184" s="17">
        <v>26</v>
      </c>
      <c r="E184" s="17">
        <v>4</v>
      </c>
      <c r="F184" s="17">
        <v>5</v>
      </c>
      <c r="G184" s="17">
        <v>1</v>
      </c>
      <c r="H184" s="17">
        <v>7</v>
      </c>
      <c r="I184" s="17">
        <v>1620.4169999999999</v>
      </c>
      <c r="J184" s="17">
        <v>13877.281999999999</v>
      </c>
      <c r="K184" s="17">
        <v>101.761</v>
      </c>
      <c r="L184" s="17">
        <v>9.532</v>
      </c>
      <c r="M184" s="17">
        <v>111.29300000000001</v>
      </c>
    </row>
    <row r="185" spans="2:13" x14ac:dyDescent="0.25">
      <c r="B185" s="25" t="s">
        <v>680</v>
      </c>
      <c r="C185" s="26">
        <v>3744</v>
      </c>
      <c r="D185" s="26">
        <v>3141</v>
      </c>
      <c r="E185" s="26">
        <v>322</v>
      </c>
      <c r="F185" s="26">
        <v>155</v>
      </c>
      <c r="G185" s="26">
        <v>104</v>
      </c>
      <c r="H185" s="26">
        <v>22</v>
      </c>
      <c r="I185" s="26">
        <v>470690.185</v>
      </c>
      <c r="J185" s="26">
        <v>4576208.6440000003</v>
      </c>
      <c r="K185" s="26">
        <v>32820.627999999997</v>
      </c>
      <c r="L185" s="26">
        <v>1894.69</v>
      </c>
      <c r="M185" s="26">
        <v>34715.317999999999</v>
      </c>
    </row>
    <row r="186" spans="2:13" x14ac:dyDescent="0.25">
      <c r="B186" s="16" t="s">
        <v>681</v>
      </c>
      <c r="C186" s="17">
        <v>426</v>
      </c>
      <c r="D186" s="17">
        <v>297</v>
      </c>
      <c r="E186" s="17">
        <v>48</v>
      </c>
      <c r="F186" s="17">
        <v>31</v>
      </c>
      <c r="G186" s="17">
        <v>21</v>
      </c>
      <c r="H186" s="17">
        <v>29</v>
      </c>
      <c r="I186" s="17">
        <v>63949.07</v>
      </c>
      <c r="J186" s="17">
        <v>381095.79499999998</v>
      </c>
      <c r="K186" s="17">
        <v>4576.6289999999999</v>
      </c>
      <c r="L186" s="17">
        <v>174.02799999999999</v>
      </c>
      <c r="M186" s="17">
        <v>4750.6580000000004</v>
      </c>
    </row>
    <row r="187" spans="2:13" x14ac:dyDescent="0.25">
      <c r="B187" s="16" t="s">
        <v>682</v>
      </c>
      <c r="C187" s="17">
        <v>41</v>
      </c>
      <c r="D187" s="17">
        <v>23</v>
      </c>
      <c r="E187" s="17">
        <v>4</v>
      </c>
      <c r="F187" s="17">
        <v>2</v>
      </c>
      <c r="G187" s="17">
        <v>2</v>
      </c>
      <c r="H187" s="17">
        <v>10</v>
      </c>
      <c r="I187" s="17">
        <v>857.67100000000005</v>
      </c>
      <c r="J187" s="17">
        <v>9925.4650000000001</v>
      </c>
      <c r="K187" s="17">
        <v>48.826999999999998</v>
      </c>
      <c r="L187" s="17">
        <v>4.7590000000000003</v>
      </c>
      <c r="M187" s="17">
        <v>53.585999999999999</v>
      </c>
    </row>
    <row r="188" spans="2:13" x14ac:dyDescent="0.25">
      <c r="B188" s="16" t="s">
        <v>683</v>
      </c>
      <c r="C188" s="17">
        <v>169</v>
      </c>
      <c r="D188" s="17">
        <v>113</v>
      </c>
      <c r="E188" s="17">
        <v>23</v>
      </c>
      <c r="F188" s="17">
        <v>12</v>
      </c>
      <c r="G188" s="17">
        <v>8</v>
      </c>
      <c r="H188" s="17">
        <v>13</v>
      </c>
      <c r="I188" s="17">
        <v>12096.081</v>
      </c>
      <c r="J188" s="17">
        <v>89060.175000000003</v>
      </c>
      <c r="K188" s="17">
        <v>803.53200000000004</v>
      </c>
      <c r="L188" s="17">
        <v>37.954000000000001</v>
      </c>
      <c r="M188" s="17">
        <v>841.48599999999999</v>
      </c>
    </row>
    <row r="189" spans="2:13" x14ac:dyDescent="0.25">
      <c r="B189" s="16" t="s">
        <v>684</v>
      </c>
      <c r="C189" s="17">
        <v>48</v>
      </c>
      <c r="D189" s="17">
        <v>24</v>
      </c>
      <c r="E189" s="17">
        <v>3</v>
      </c>
      <c r="F189" s="17">
        <v>8</v>
      </c>
      <c r="G189" s="17">
        <v>2</v>
      </c>
      <c r="H189" s="17">
        <v>11</v>
      </c>
      <c r="I189" s="17">
        <v>4985.076</v>
      </c>
      <c r="J189" s="17">
        <v>59158.148000000001</v>
      </c>
      <c r="K189" s="17">
        <v>348.50099999999998</v>
      </c>
      <c r="L189" s="17">
        <v>5.8179999999999996</v>
      </c>
      <c r="M189" s="17">
        <v>354.31799999999998</v>
      </c>
    </row>
    <row r="190" spans="2:13" x14ac:dyDescent="0.25">
      <c r="B190" s="16" t="s">
        <v>685</v>
      </c>
      <c r="C190" s="17">
        <v>256</v>
      </c>
      <c r="D190" s="17">
        <v>158</v>
      </c>
      <c r="E190" s="17">
        <v>34</v>
      </c>
      <c r="F190" s="17">
        <v>22</v>
      </c>
      <c r="G190" s="17">
        <v>16</v>
      </c>
      <c r="H190" s="17">
        <v>26</v>
      </c>
      <c r="I190" s="17">
        <v>17749.027999999998</v>
      </c>
      <c r="J190" s="17">
        <v>218172.54500000001</v>
      </c>
      <c r="K190" s="17">
        <v>1193.2159999999999</v>
      </c>
      <c r="L190" s="17">
        <v>66.668000000000006</v>
      </c>
      <c r="M190" s="17">
        <v>1259.884</v>
      </c>
    </row>
    <row r="191" spans="2:13" x14ac:dyDescent="0.25">
      <c r="B191" s="16" t="s">
        <v>686</v>
      </c>
      <c r="C191" s="17">
        <v>50</v>
      </c>
      <c r="D191" s="17">
        <v>26</v>
      </c>
      <c r="E191" s="17">
        <v>8</v>
      </c>
      <c r="F191" s="17">
        <v>4</v>
      </c>
      <c r="G191" s="17">
        <v>5</v>
      </c>
      <c r="H191" s="17">
        <v>7</v>
      </c>
      <c r="I191" s="17">
        <v>5153.6469999999999</v>
      </c>
      <c r="J191" s="17">
        <v>32026.398000000001</v>
      </c>
      <c r="K191" s="17">
        <v>340.09399999999999</v>
      </c>
      <c r="L191" s="17">
        <v>5.0960000000000001</v>
      </c>
      <c r="M191" s="17">
        <v>345.19</v>
      </c>
    </row>
    <row r="192" spans="2:13" x14ac:dyDescent="0.25">
      <c r="B192" s="16" t="s">
        <v>687</v>
      </c>
      <c r="C192" s="17">
        <v>179</v>
      </c>
      <c r="D192" s="17">
        <v>125</v>
      </c>
      <c r="E192" s="17">
        <v>20</v>
      </c>
      <c r="F192" s="17">
        <v>11</v>
      </c>
      <c r="G192" s="17">
        <v>6</v>
      </c>
      <c r="H192" s="17">
        <v>17</v>
      </c>
      <c r="I192" s="17">
        <v>14594.791999999999</v>
      </c>
      <c r="J192" s="17">
        <v>68790.764999999999</v>
      </c>
      <c r="K192" s="17">
        <v>1009.43</v>
      </c>
      <c r="L192" s="17">
        <v>37.787999999999997</v>
      </c>
      <c r="M192" s="17">
        <v>1047.2170000000001</v>
      </c>
    </row>
    <row r="193" spans="2:13" x14ac:dyDescent="0.25">
      <c r="B193" s="16" t="s">
        <v>688</v>
      </c>
      <c r="C193" s="17">
        <v>822</v>
      </c>
      <c r="D193" s="17">
        <v>528</v>
      </c>
      <c r="E193" s="17">
        <v>145</v>
      </c>
      <c r="F193" s="17">
        <v>66</v>
      </c>
      <c r="G193" s="17">
        <v>41</v>
      </c>
      <c r="H193" s="17">
        <v>42</v>
      </c>
      <c r="I193" s="17">
        <v>97183.284</v>
      </c>
      <c r="J193" s="17">
        <v>755291.25100000005</v>
      </c>
      <c r="K193" s="17">
        <v>6834.5739999999996</v>
      </c>
      <c r="L193" s="17">
        <v>302.87400000000002</v>
      </c>
      <c r="M193" s="17">
        <v>7137.4470000000001</v>
      </c>
    </row>
    <row r="194" spans="2:13" x14ac:dyDescent="0.25">
      <c r="B194" s="16" t="s">
        <v>689</v>
      </c>
      <c r="C194" s="17">
        <v>90</v>
      </c>
      <c r="D194" s="17">
        <v>62</v>
      </c>
      <c r="E194" s="17">
        <v>5</v>
      </c>
      <c r="F194" s="17">
        <v>7</v>
      </c>
      <c r="G194" s="17">
        <v>6</v>
      </c>
      <c r="H194" s="17">
        <v>10</v>
      </c>
      <c r="I194" s="17">
        <v>4558.2349999999997</v>
      </c>
      <c r="J194" s="17">
        <v>39254.817000000003</v>
      </c>
      <c r="K194" s="17">
        <v>294.38299999999998</v>
      </c>
      <c r="L194" s="17">
        <v>16.045000000000002</v>
      </c>
      <c r="M194" s="17">
        <v>310.428</v>
      </c>
    </row>
    <row r="195" spans="2:13" x14ac:dyDescent="0.25">
      <c r="B195" s="16" t="s">
        <v>690</v>
      </c>
      <c r="C195" s="17">
        <v>553</v>
      </c>
      <c r="D195" s="17">
        <v>397</v>
      </c>
      <c r="E195" s="17">
        <v>65</v>
      </c>
      <c r="F195" s="17">
        <v>34</v>
      </c>
      <c r="G195" s="17">
        <v>26</v>
      </c>
      <c r="H195" s="17">
        <v>31</v>
      </c>
      <c r="I195" s="17">
        <v>66160.273000000001</v>
      </c>
      <c r="J195" s="17">
        <v>495557.88400000002</v>
      </c>
      <c r="K195" s="17">
        <v>4591.0039999999999</v>
      </c>
      <c r="L195" s="17">
        <v>218.529</v>
      </c>
      <c r="M195" s="17">
        <v>4809.5330000000004</v>
      </c>
    </row>
    <row r="196" spans="2:13" x14ac:dyDescent="0.25">
      <c r="B196" s="16" t="s">
        <v>691</v>
      </c>
      <c r="C196" s="17">
        <v>248</v>
      </c>
      <c r="D196" s="17">
        <v>160</v>
      </c>
      <c r="E196" s="17">
        <v>36</v>
      </c>
      <c r="F196" s="17">
        <v>22</v>
      </c>
      <c r="G196" s="17">
        <v>12</v>
      </c>
      <c r="H196" s="17">
        <v>18</v>
      </c>
      <c r="I196" s="17">
        <v>65849.339000000007</v>
      </c>
      <c r="J196" s="17">
        <v>430257.81800000003</v>
      </c>
      <c r="K196" s="17">
        <v>4771.848</v>
      </c>
      <c r="L196" s="17">
        <v>44.497</v>
      </c>
      <c r="M196" s="17">
        <v>4816.3450000000003</v>
      </c>
    </row>
    <row r="197" spans="2:13" x14ac:dyDescent="0.25">
      <c r="B197" s="16" t="s">
        <v>692</v>
      </c>
      <c r="C197" s="17">
        <v>83</v>
      </c>
      <c r="D197" s="17">
        <v>43</v>
      </c>
      <c r="E197" s="17">
        <v>16</v>
      </c>
      <c r="F197" s="17">
        <v>5</v>
      </c>
      <c r="G197" s="17">
        <v>7</v>
      </c>
      <c r="H197" s="17">
        <v>12</v>
      </c>
      <c r="I197" s="17">
        <v>4661.51</v>
      </c>
      <c r="J197" s="17">
        <v>49664.567000000003</v>
      </c>
      <c r="K197" s="17">
        <v>318.50099999999998</v>
      </c>
      <c r="L197" s="17">
        <v>17.288</v>
      </c>
      <c r="M197" s="17">
        <v>335.78899999999999</v>
      </c>
    </row>
    <row r="198" spans="2:13" x14ac:dyDescent="0.25">
      <c r="B198" s="16" t="s">
        <v>693</v>
      </c>
      <c r="C198" s="17">
        <v>181</v>
      </c>
      <c r="D198" s="17">
        <v>101</v>
      </c>
      <c r="E198" s="17">
        <v>30</v>
      </c>
      <c r="F198" s="17">
        <v>20</v>
      </c>
      <c r="G198" s="17">
        <v>16</v>
      </c>
      <c r="H198" s="17">
        <v>14</v>
      </c>
      <c r="I198" s="17">
        <v>13095.076999999999</v>
      </c>
      <c r="J198" s="17">
        <v>135689.337</v>
      </c>
      <c r="K198" s="17">
        <v>871.36800000000005</v>
      </c>
      <c r="L198" s="17">
        <v>48.747999999999998</v>
      </c>
      <c r="M198" s="17">
        <v>920.11699999999996</v>
      </c>
    </row>
    <row r="199" spans="2:13" x14ac:dyDescent="0.25">
      <c r="B199" s="16" t="s">
        <v>694</v>
      </c>
      <c r="C199" s="17">
        <v>80</v>
      </c>
      <c r="D199" s="17">
        <v>44</v>
      </c>
      <c r="E199" s="17">
        <v>16</v>
      </c>
      <c r="F199" s="17">
        <v>5</v>
      </c>
      <c r="G199" s="17">
        <v>4</v>
      </c>
      <c r="H199" s="17">
        <v>11</v>
      </c>
      <c r="I199" s="17">
        <v>2126.2510000000002</v>
      </c>
      <c r="J199" s="17">
        <v>22035.100999999999</v>
      </c>
      <c r="K199" s="17">
        <v>134.04900000000001</v>
      </c>
      <c r="L199" s="17">
        <v>14.923999999999999</v>
      </c>
      <c r="M199" s="17">
        <v>148.97300000000001</v>
      </c>
    </row>
    <row r="200" spans="2:13" x14ac:dyDescent="0.25">
      <c r="B200" s="16" t="s">
        <v>695</v>
      </c>
      <c r="C200" s="17">
        <v>77</v>
      </c>
      <c r="D200" s="17">
        <v>55</v>
      </c>
      <c r="E200" s="17">
        <v>8</v>
      </c>
      <c r="F200" s="17">
        <v>3</v>
      </c>
      <c r="G200" s="17">
        <v>4</v>
      </c>
      <c r="H200" s="17">
        <v>7</v>
      </c>
      <c r="I200" s="17">
        <v>2860.49</v>
      </c>
      <c r="J200" s="17">
        <v>26930.948</v>
      </c>
      <c r="K200" s="17">
        <v>177.49299999999999</v>
      </c>
      <c r="L200" s="17">
        <v>14.566000000000001</v>
      </c>
      <c r="M200" s="17">
        <v>192.059</v>
      </c>
    </row>
    <row r="201" spans="2:13" x14ac:dyDescent="0.25">
      <c r="B201" s="16" t="s">
        <v>696</v>
      </c>
      <c r="C201" s="17">
        <v>11</v>
      </c>
      <c r="D201" s="17">
        <v>6</v>
      </c>
      <c r="E201" s="17">
        <v>2</v>
      </c>
      <c r="F201" s="17">
        <v>0</v>
      </c>
      <c r="G201" s="17">
        <v>0</v>
      </c>
      <c r="H201" s="17">
        <v>3</v>
      </c>
      <c r="I201" s="17">
        <v>69.489999999999995</v>
      </c>
      <c r="J201" s="17">
        <v>1435.9079999999999</v>
      </c>
      <c r="K201" s="17">
        <v>4.0369999999999999</v>
      </c>
      <c r="L201" s="17">
        <v>2.5289999999999999</v>
      </c>
      <c r="M201" s="17">
        <v>6.5659999999999998</v>
      </c>
    </row>
    <row r="202" spans="2:13" x14ac:dyDescent="0.25">
      <c r="B202" s="16" t="s">
        <v>416</v>
      </c>
      <c r="C202" s="17">
        <v>1042</v>
      </c>
      <c r="D202" s="17">
        <v>766</v>
      </c>
      <c r="E202" s="17">
        <v>138</v>
      </c>
      <c r="F202" s="17">
        <v>60</v>
      </c>
      <c r="G202" s="17">
        <v>45</v>
      </c>
      <c r="H202" s="17">
        <v>33</v>
      </c>
      <c r="I202" s="17">
        <v>94740.872000000003</v>
      </c>
      <c r="J202" s="17">
        <v>1761861.7209999999</v>
      </c>
      <c r="K202" s="17">
        <v>6503.143</v>
      </c>
      <c r="L202" s="17">
        <v>882.57899999999995</v>
      </c>
      <c r="M202" s="17">
        <v>7385.7219999999998</v>
      </c>
    </row>
    <row r="203" spans="2:13" x14ac:dyDescent="0.25">
      <c r="B203" s="25" t="s">
        <v>697</v>
      </c>
      <c r="C203" s="26">
        <v>1686</v>
      </c>
      <c r="D203" s="26">
        <v>1334</v>
      </c>
      <c r="E203" s="26">
        <v>198</v>
      </c>
      <c r="F203" s="26">
        <v>93</v>
      </c>
      <c r="G203" s="26">
        <v>41</v>
      </c>
      <c r="H203" s="26">
        <v>20</v>
      </c>
      <c r="I203" s="26">
        <v>171684.06599999999</v>
      </c>
      <c r="J203" s="26">
        <v>2485085.3679999998</v>
      </c>
      <c r="K203" s="26">
        <v>11823.644</v>
      </c>
      <c r="L203" s="26">
        <v>550.93299999999999</v>
      </c>
      <c r="M203" s="26">
        <v>12374.576999999999</v>
      </c>
    </row>
    <row r="204" spans="2:13" x14ac:dyDescent="0.25">
      <c r="B204" s="16" t="s">
        <v>698</v>
      </c>
      <c r="C204" s="17">
        <v>219</v>
      </c>
      <c r="D204" s="17">
        <v>134</v>
      </c>
      <c r="E204" s="17">
        <v>30</v>
      </c>
      <c r="F204" s="17">
        <v>18</v>
      </c>
      <c r="G204" s="17">
        <v>17</v>
      </c>
      <c r="H204" s="17">
        <v>20</v>
      </c>
      <c r="I204" s="17">
        <v>27548.305</v>
      </c>
      <c r="J204" s="17">
        <v>159026.58900000001</v>
      </c>
      <c r="K204" s="17">
        <v>1924.0519999999999</v>
      </c>
      <c r="L204" s="17">
        <v>46.857999999999997</v>
      </c>
      <c r="M204" s="17">
        <v>1970.91</v>
      </c>
    </row>
    <row r="205" spans="2:13" x14ac:dyDescent="0.25">
      <c r="B205" s="16" t="s">
        <v>699</v>
      </c>
      <c r="C205" s="17">
        <v>236</v>
      </c>
      <c r="D205" s="17">
        <v>137</v>
      </c>
      <c r="E205" s="17">
        <v>32</v>
      </c>
      <c r="F205" s="17">
        <v>20</v>
      </c>
      <c r="G205" s="17">
        <v>16</v>
      </c>
      <c r="H205" s="17">
        <v>31</v>
      </c>
      <c r="I205" s="17">
        <v>39479.938000000002</v>
      </c>
      <c r="J205" s="17">
        <v>714661.51899999997</v>
      </c>
      <c r="K205" s="17">
        <v>2830.4389999999999</v>
      </c>
      <c r="L205" s="17">
        <v>58.487000000000002</v>
      </c>
      <c r="M205" s="17">
        <v>2888.9259999999999</v>
      </c>
    </row>
    <row r="206" spans="2:13" x14ac:dyDescent="0.25">
      <c r="B206" s="16" t="s">
        <v>700</v>
      </c>
      <c r="C206" s="17">
        <v>127</v>
      </c>
      <c r="D206" s="17">
        <v>83</v>
      </c>
      <c r="E206" s="17">
        <v>18</v>
      </c>
      <c r="F206" s="17">
        <v>6</v>
      </c>
      <c r="G206" s="17">
        <v>2</v>
      </c>
      <c r="H206" s="17">
        <v>18</v>
      </c>
      <c r="I206" s="17">
        <v>3455.49</v>
      </c>
      <c r="J206" s="17">
        <v>59775.703000000001</v>
      </c>
      <c r="K206" s="17">
        <v>203.232</v>
      </c>
      <c r="L206" s="17">
        <v>25.594000000000001</v>
      </c>
      <c r="M206" s="17">
        <v>228.82599999999999</v>
      </c>
    </row>
    <row r="207" spans="2:13" x14ac:dyDescent="0.25">
      <c r="B207" s="16" t="s">
        <v>701</v>
      </c>
      <c r="C207" s="17">
        <v>43</v>
      </c>
      <c r="D207" s="17">
        <v>32</v>
      </c>
      <c r="E207" s="17">
        <v>1</v>
      </c>
      <c r="F207" s="17">
        <v>3</v>
      </c>
      <c r="G207" s="17">
        <v>0</v>
      </c>
      <c r="H207" s="17">
        <v>7</v>
      </c>
      <c r="I207" s="17">
        <v>1507.396</v>
      </c>
      <c r="J207" s="17">
        <v>19802.491000000002</v>
      </c>
      <c r="K207" s="17">
        <v>101.40600000000001</v>
      </c>
      <c r="L207" s="17">
        <v>14.518000000000001</v>
      </c>
      <c r="M207" s="17">
        <v>115.92400000000001</v>
      </c>
    </row>
    <row r="208" spans="2:13" x14ac:dyDescent="0.25">
      <c r="B208" s="16" t="s">
        <v>702</v>
      </c>
      <c r="C208" s="17">
        <v>49</v>
      </c>
      <c r="D208" s="17">
        <v>28</v>
      </c>
      <c r="E208" s="17">
        <v>6</v>
      </c>
      <c r="F208" s="17">
        <v>5</v>
      </c>
      <c r="G208" s="17">
        <v>3</v>
      </c>
      <c r="H208" s="17">
        <v>7</v>
      </c>
      <c r="I208" s="17">
        <v>2979.69</v>
      </c>
      <c r="J208" s="17">
        <v>25831.238000000001</v>
      </c>
      <c r="K208" s="17">
        <v>203.96600000000001</v>
      </c>
      <c r="L208" s="17">
        <v>11.087999999999999</v>
      </c>
      <c r="M208" s="17">
        <v>215.053</v>
      </c>
    </row>
    <row r="209" spans="2:13" x14ac:dyDescent="0.25">
      <c r="B209" s="16" t="s">
        <v>703</v>
      </c>
      <c r="C209" s="17">
        <v>163</v>
      </c>
      <c r="D209" s="17">
        <v>103</v>
      </c>
      <c r="E209" s="17">
        <v>14</v>
      </c>
      <c r="F209" s="17">
        <v>17</v>
      </c>
      <c r="G209" s="17">
        <v>12</v>
      </c>
      <c r="H209" s="17">
        <v>17</v>
      </c>
      <c r="I209" s="17">
        <v>11400.791999999999</v>
      </c>
      <c r="J209" s="17">
        <v>136966.80499999999</v>
      </c>
      <c r="K209" s="17">
        <v>748.42600000000004</v>
      </c>
      <c r="L209" s="17">
        <v>43.621000000000002</v>
      </c>
      <c r="M209" s="17">
        <v>792.04700000000003</v>
      </c>
    </row>
    <row r="210" spans="2:13" x14ac:dyDescent="0.25">
      <c r="B210" s="16" t="s">
        <v>704</v>
      </c>
      <c r="C210" s="17">
        <v>111</v>
      </c>
      <c r="D210" s="17">
        <v>63</v>
      </c>
      <c r="E210" s="17">
        <v>11</v>
      </c>
      <c r="F210" s="17">
        <v>12</v>
      </c>
      <c r="G210" s="17">
        <v>9</v>
      </c>
      <c r="H210" s="17">
        <v>16</v>
      </c>
      <c r="I210" s="17">
        <v>4623.1869999999999</v>
      </c>
      <c r="J210" s="17">
        <v>56573.385000000002</v>
      </c>
      <c r="K210" s="17">
        <v>309.46100000000001</v>
      </c>
      <c r="L210" s="17">
        <v>30.274000000000001</v>
      </c>
      <c r="M210" s="17">
        <v>339.73500000000001</v>
      </c>
    </row>
    <row r="211" spans="2:13" x14ac:dyDescent="0.25">
      <c r="B211" s="16" t="s">
        <v>705</v>
      </c>
      <c r="C211" s="17">
        <v>88</v>
      </c>
      <c r="D211" s="17">
        <v>39</v>
      </c>
      <c r="E211" s="17">
        <v>15</v>
      </c>
      <c r="F211" s="17">
        <v>16</v>
      </c>
      <c r="G211" s="17">
        <v>6</v>
      </c>
      <c r="H211" s="17">
        <v>12</v>
      </c>
      <c r="I211" s="17">
        <v>31100.795999999998</v>
      </c>
      <c r="J211" s="17">
        <v>589249.74100000004</v>
      </c>
      <c r="K211" s="17">
        <v>2264.0880000000002</v>
      </c>
      <c r="L211" s="17">
        <v>11.755000000000001</v>
      </c>
      <c r="M211" s="17">
        <v>2275.8440000000001</v>
      </c>
    </row>
    <row r="212" spans="2:13" x14ac:dyDescent="0.25">
      <c r="B212" s="16" t="s">
        <v>706</v>
      </c>
      <c r="C212" s="17">
        <v>163</v>
      </c>
      <c r="D212" s="17">
        <v>108</v>
      </c>
      <c r="E212" s="17">
        <v>25</v>
      </c>
      <c r="F212" s="17">
        <v>7</v>
      </c>
      <c r="G212" s="17">
        <v>7</v>
      </c>
      <c r="H212" s="17">
        <v>16</v>
      </c>
      <c r="I212" s="17">
        <v>9835.7810000000009</v>
      </c>
      <c r="J212" s="17">
        <v>142967.07399999999</v>
      </c>
      <c r="K212" s="17">
        <v>650.86400000000003</v>
      </c>
      <c r="L212" s="17">
        <v>43.002000000000002</v>
      </c>
      <c r="M212" s="17">
        <v>693.86699999999996</v>
      </c>
    </row>
    <row r="213" spans="2:13" x14ac:dyDescent="0.25">
      <c r="B213" s="16" t="s">
        <v>707</v>
      </c>
      <c r="C213" s="17">
        <v>126</v>
      </c>
      <c r="D213" s="17">
        <v>78</v>
      </c>
      <c r="E213" s="17">
        <v>11</v>
      </c>
      <c r="F213" s="17">
        <v>15</v>
      </c>
      <c r="G213" s="17">
        <v>10</v>
      </c>
      <c r="H213" s="17">
        <v>12</v>
      </c>
      <c r="I213" s="17">
        <v>7465.4960000000001</v>
      </c>
      <c r="J213" s="17">
        <v>91059.532000000007</v>
      </c>
      <c r="K213" s="17">
        <v>483.43700000000001</v>
      </c>
      <c r="L213" s="17">
        <v>28.109000000000002</v>
      </c>
      <c r="M213" s="17">
        <v>511.54599999999999</v>
      </c>
    </row>
    <row r="214" spans="2:13" x14ac:dyDescent="0.25">
      <c r="B214" s="16" t="s">
        <v>708</v>
      </c>
      <c r="C214" s="17">
        <v>25</v>
      </c>
      <c r="D214" s="17">
        <v>10</v>
      </c>
      <c r="E214" s="17">
        <v>7</v>
      </c>
      <c r="F214" s="17">
        <v>1</v>
      </c>
      <c r="G214" s="17">
        <v>2</v>
      </c>
      <c r="H214" s="17">
        <v>5</v>
      </c>
      <c r="I214" s="17">
        <v>2369.2040000000002</v>
      </c>
      <c r="J214" s="17">
        <v>20759.699000000001</v>
      </c>
      <c r="K214" s="17">
        <v>160.096</v>
      </c>
      <c r="L214" s="17">
        <v>4.4740000000000002</v>
      </c>
      <c r="M214" s="17">
        <v>164.57</v>
      </c>
    </row>
    <row r="215" spans="2:13" x14ac:dyDescent="0.25">
      <c r="B215" s="16" t="s">
        <v>709</v>
      </c>
      <c r="C215" s="17">
        <v>69</v>
      </c>
      <c r="D215" s="17">
        <v>46</v>
      </c>
      <c r="E215" s="17">
        <v>12</v>
      </c>
      <c r="F215" s="17">
        <v>2</v>
      </c>
      <c r="G215" s="17">
        <v>2</v>
      </c>
      <c r="H215" s="17">
        <v>7</v>
      </c>
      <c r="I215" s="17">
        <v>4281.5069999999996</v>
      </c>
      <c r="J215" s="17">
        <v>40787.944000000003</v>
      </c>
      <c r="K215" s="17">
        <v>281.209</v>
      </c>
      <c r="L215" s="17">
        <v>15.467000000000001</v>
      </c>
      <c r="M215" s="17">
        <v>296.67700000000002</v>
      </c>
    </row>
    <row r="216" spans="2:13" x14ac:dyDescent="0.25">
      <c r="B216" s="16" t="s">
        <v>710</v>
      </c>
      <c r="C216" s="17">
        <v>32</v>
      </c>
      <c r="D216" s="17">
        <v>19</v>
      </c>
      <c r="E216" s="17">
        <v>7</v>
      </c>
      <c r="F216" s="17">
        <v>0</v>
      </c>
      <c r="G216" s="17">
        <v>2</v>
      </c>
      <c r="H216" s="17">
        <v>4</v>
      </c>
      <c r="I216" s="17">
        <v>563.79499999999996</v>
      </c>
      <c r="J216" s="17">
        <v>6771.7190000000001</v>
      </c>
      <c r="K216" s="17">
        <v>33.671999999999997</v>
      </c>
      <c r="L216" s="17">
        <v>7.0739999999999998</v>
      </c>
      <c r="M216" s="17">
        <v>40.744999999999997</v>
      </c>
    </row>
    <row r="217" spans="2:13" x14ac:dyDescent="0.25">
      <c r="B217" s="16" t="s">
        <v>711</v>
      </c>
      <c r="C217" s="17">
        <v>81</v>
      </c>
      <c r="D217" s="17">
        <v>47</v>
      </c>
      <c r="E217" s="17">
        <v>12</v>
      </c>
      <c r="F217" s="17">
        <v>9</v>
      </c>
      <c r="G217" s="17">
        <v>4</v>
      </c>
      <c r="H217" s="17">
        <v>9</v>
      </c>
      <c r="I217" s="17">
        <v>4678.884</v>
      </c>
      <c r="J217" s="17">
        <v>51920.069000000003</v>
      </c>
      <c r="K217" s="17">
        <v>298.90699999999998</v>
      </c>
      <c r="L217" s="17">
        <v>17.14</v>
      </c>
      <c r="M217" s="17">
        <v>316.04700000000003</v>
      </c>
    </row>
    <row r="218" spans="2:13" x14ac:dyDescent="0.25">
      <c r="B218" s="18" t="s">
        <v>417</v>
      </c>
      <c r="C218" s="19">
        <v>455</v>
      </c>
      <c r="D218" s="19">
        <v>335</v>
      </c>
      <c r="E218" s="19">
        <v>54</v>
      </c>
      <c r="F218" s="19">
        <v>23</v>
      </c>
      <c r="G218" s="19">
        <v>16</v>
      </c>
      <c r="H218" s="19">
        <v>27</v>
      </c>
      <c r="I218" s="19">
        <v>20393.804</v>
      </c>
      <c r="J218" s="19">
        <v>368931.859</v>
      </c>
      <c r="K218" s="19">
        <v>1330.3879999999999</v>
      </c>
      <c r="L218" s="19">
        <v>193.47200000000001</v>
      </c>
      <c r="M218" s="19">
        <v>1523.8610000000001</v>
      </c>
    </row>
    <row r="220" spans="2:13" ht="22.35" customHeight="1" x14ac:dyDescent="0.25">
      <c r="B220" s="52" t="s">
        <v>876</v>
      </c>
      <c r="C220" s="53"/>
      <c r="D220" s="53"/>
      <c r="E220" s="53"/>
      <c r="F220" s="53"/>
      <c r="G220" s="53"/>
      <c r="H220" s="53"/>
      <c r="I220" s="53"/>
      <c r="J220" s="53"/>
      <c r="K220" s="53"/>
      <c r="L220" s="53"/>
      <c r="M220" s="53"/>
    </row>
  </sheetData>
  <mergeCells count="11">
    <mergeCell ref="B220:M220"/>
    <mergeCell ref="B4:B6"/>
    <mergeCell ref="C4:H4"/>
    <mergeCell ref="I4:M4"/>
    <mergeCell ref="C5:C6"/>
    <mergeCell ref="D5:H5"/>
    <mergeCell ref="I5:I6"/>
    <mergeCell ref="J5:J6"/>
    <mergeCell ref="K5:K6"/>
    <mergeCell ref="L5:L6"/>
    <mergeCell ref="M5:M6"/>
  </mergeCells>
  <pageMargins left="0.7" right="0.7" top="0.75" bottom="0.75" header="0.3" footer="0.3"/>
  <pageSetup paperSize="9" scale="54" fitToHeight="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82A9"/>
    <pageSetUpPr fitToPage="1"/>
  </sheetPr>
  <dimension ref="B1:G218"/>
  <sheetViews>
    <sheetView showGridLines="0" workbookViewId="0">
      <selection activeCell="D201" sqref="D201"/>
    </sheetView>
  </sheetViews>
  <sheetFormatPr baseColWidth="10" defaultRowHeight="13.2" x14ac:dyDescent="0.25"/>
  <cols>
    <col min="1" max="1" width="2.5546875" customWidth="1"/>
    <col min="2" max="2" width="17.44140625" customWidth="1"/>
    <col min="3" max="3" width="18.77734375" customWidth="1"/>
    <col min="4" max="5" width="16.77734375" customWidth="1"/>
    <col min="6" max="6" width="18.77734375" customWidth="1"/>
    <col min="7" max="7" width="16.77734375" customWidth="1"/>
  </cols>
  <sheetData>
    <row r="1" spans="2:7" ht="17.399999999999999" x14ac:dyDescent="0.3">
      <c r="B1" s="3" t="s">
        <v>35</v>
      </c>
    </row>
    <row r="2" spans="2:7" ht="26.4" customHeight="1" x14ac:dyDescent="0.25">
      <c r="B2" s="63" t="s">
        <v>857</v>
      </c>
      <c r="C2" s="63"/>
      <c r="D2" s="63"/>
      <c r="E2" s="63"/>
      <c r="F2" s="63"/>
      <c r="G2" s="63"/>
    </row>
    <row r="5" spans="2:7" x14ac:dyDescent="0.25">
      <c r="B5" s="54" t="s">
        <v>508</v>
      </c>
      <c r="C5" s="55" t="s">
        <v>712</v>
      </c>
      <c r="D5" s="55" t="s">
        <v>712</v>
      </c>
      <c r="E5" s="55" t="s">
        <v>712</v>
      </c>
      <c r="F5" s="55" t="s">
        <v>713</v>
      </c>
      <c r="G5" s="55" t="s">
        <v>713</v>
      </c>
    </row>
    <row r="6" spans="2:7" ht="42" customHeight="1" x14ac:dyDescent="0.25">
      <c r="B6" s="54" t="s">
        <v>508</v>
      </c>
      <c r="C6" s="15" t="s">
        <v>714</v>
      </c>
      <c r="D6" s="15" t="s">
        <v>715</v>
      </c>
      <c r="E6" s="15" t="s">
        <v>716</v>
      </c>
      <c r="F6" s="15" t="s">
        <v>714</v>
      </c>
      <c r="G6" s="15" t="s">
        <v>715</v>
      </c>
    </row>
    <row r="7" spans="2:7" x14ac:dyDescent="0.25">
      <c r="B7" s="25" t="s">
        <v>454</v>
      </c>
      <c r="C7" s="26">
        <v>193708367</v>
      </c>
      <c r="D7" s="26">
        <v>2031849</v>
      </c>
      <c r="E7" s="26">
        <v>195740216.055327</v>
      </c>
      <c r="F7" s="27" t="s">
        <v>499</v>
      </c>
      <c r="G7" s="27" t="s">
        <v>160</v>
      </c>
    </row>
    <row r="8" spans="2:7" x14ac:dyDescent="0.25">
      <c r="B8" s="25" t="s">
        <v>510</v>
      </c>
      <c r="C8" s="26">
        <v>26964421</v>
      </c>
      <c r="D8" s="26">
        <v>268179</v>
      </c>
      <c r="E8" s="26">
        <v>27232599.479989</v>
      </c>
      <c r="F8" s="27" t="s">
        <v>499</v>
      </c>
      <c r="G8" s="27" t="s">
        <v>160</v>
      </c>
    </row>
    <row r="9" spans="2:7" x14ac:dyDescent="0.25">
      <c r="B9" s="16" t="s">
        <v>407</v>
      </c>
      <c r="C9" s="17">
        <v>13823087</v>
      </c>
      <c r="D9" s="17">
        <v>185169</v>
      </c>
      <c r="E9" s="17">
        <v>14008256.116356</v>
      </c>
      <c r="F9" s="20" t="s">
        <v>717</v>
      </c>
      <c r="G9" s="20" t="s">
        <v>155</v>
      </c>
    </row>
    <row r="10" spans="2:7" x14ac:dyDescent="0.25">
      <c r="B10" s="16" t="s">
        <v>511</v>
      </c>
      <c r="C10" s="17">
        <v>180058</v>
      </c>
      <c r="D10" s="17">
        <v>1163</v>
      </c>
      <c r="E10" s="17">
        <v>181221.31943844599</v>
      </c>
      <c r="F10" s="20" t="s">
        <v>718</v>
      </c>
      <c r="G10" s="20" t="s">
        <v>199</v>
      </c>
    </row>
    <row r="11" spans="2:7" x14ac:dyDescent="0.25">
      <c r="B11" s="16" t="s">
        <v>512</v>
      </c>
      <c r="C11" s="17">
        <v>1718520</v>
      </c>
      <c r="D11" s="17">
        <v>5976</v>
      </c>
      <c r="E11" s="17">
        <v>1724496.83687837</v>
      </c>
      <c r="F11" s="20" t="s">
        <v>719</v>
      </c>
      <c r="G11" s="20" t="s">
        <v>200</v>
      </c>
    </row>
    <row r="12" spans="2:7" x14ac:dyDescent="0.25">
      <c r="B12" s="16" t="s">
        <v>513</v>
      </c>
      <c r="C12" s="17">
        <v>253827</v>
      </c>
      <c r="D12" s="17">
        <v>690</v>
      </c>
      <c r="E12" s="17">
        <v>254516.73547323499</v>
      </c>
      <c r="F12" s="20" t="s">
        <v>719</v>
      </c>
      <c r="G12" s="20" t="s">
        <v>210</v>
      </c>
    </row>
    <row r="13" spans="2:7" x14ac:dyDescent="0.25">
      <c r="B13" s="16" t="s">
        <v>514</v>
      </c>
      <c r="C13" s="17">
        <v>185647</v>
      </c>
      <c r="D13" s="17">
        <v>546</v>
      </c>
      <c r="E13" s="17">
        <v>186192.917898468</v>
      </c>
      <c r="F13" s="20" t="s">
        <v>719</v>
      </c>
      <c r="G13" s="20" t="s">
        <v>210</v>
      </c>
    </row>
    <row r="14" spans="2:7" x14ac:dyDescent="0.25">
      <c r="B14" s="16" t="s">
        <v>515</v>
      </c>
      <c r="C14" s="17">
        <v>976735</v>
      </c>
      <c r="D14" s="17">
        <v>2073</v>
      </c>
      <c r="E14" s="17">
        <v>978808.65110562101</v>
      </c>
      <c r="F14" s="20" t="s">
        <v>720</v>
      </c>
      <c r="G14" s="20" t="s">
        <v>334</v>
      </c>
    </row>
    <row r="15" spans="2:7" x14ac:dyDescent="0.25">
      <c r="B15" s="16" t="s">
        <v>516</v>
      </c>
      <c r="C15" s="17">
        <v>866177</v>
      </c>
      <c r="D15" s="17">
        <v>623</v>
      </c>
      <c r="E15" s="17">
        <v>866800.74561831495</v>
      </c>
      <c r="F15" s="20" t="s">
        <v>721</v>
      </c>
      <c r="G15" s="20" t="s">
        <v>197</v>
      </c>
    </row>
    <row r="16" spans="2:7" x14ac:dyDescent="0.25">
      <c r="B16" s="16" t="s">
        <v>517</v>
      </c>
      <c r="C16" s="17">
        <v>718194</v>
      </c>
      <c r="D16" s="17">
        <v>11079</v>
      </c>
      <c r="E16" s="17">
        <v>729272.59850758198</v>
      </c>
      <c r="F16" s="20" t="s">
        <v>722</v>
      </c>
      <c r="G16" s="20" t="s">
        <v>154</v>
      </c>
    </row>
    <row r="17" spans="2:7" x14ac:dyDescent="0.25">
      <c r="B17" s="16" t="s">
        <v>518</v>
      </c>
      <c r="C17" s="17">
        <v>451172</v>
      </c>
      <c r="D17" s="17">
        <v>599</v>
      </c>
      <c r="E17" s="17">
        <v>451770.716917023</v>
      </c>
      <c r="F17" s="20" t="s">
        <v>721</v>
      </c>
      <c r="G17" s="20" t="s">
        <v>197</v>
      </c>
    </row>
    <row r="18" spans="2:7" x14ac:dyDescent="0.25">
      <c r="B18" s="16" t="s">
        <v>519</v>
      </c>
      <c r="C18" s="17">
        <v>1773712</v>
      </c>
      <c r="D18" s="17">
        <v>32201</v>
      </c>
      <c r="E18" s="17">
        <v>1805912.80628091</v>
      </c>
      <c r="F18" s="20" t="s">
        <v>723</v>
      </c>
      <c r="G18" s="20" t="s">
        <v>157</v>
      </c>
    </row>
    <row r="19" spans="2:7" x14ac:dyDescent="0.25">
      <c r="B19" s="16" t="s">
        <v>520</v>
      </c>
      <c r="C19" s="17">
        <v>4610565</v>
      </c>
      <c r="D19" s="17">
        <v>25596</v>
      </c>
      <c r="E19" s="17">
        <v>4636160.93646116</v>
      </c>
      <c r="F19" s="20" t="s">
        <v>724</v>
      </c>
      <c r="G19" s="20" t="s">
        <v>199</v>
      </c>
    </row>
    <row r="20" spans="2:7" x14ac:dyDescent="0.25">
      <c r="B20" s="16" t="s">
        <v>521</v>
      </c>
      <c r="C20" s="17">
        <v>1406726</v>
      </c>
      <c r="D20" s="17">
        <v>2463</v>
      </c>
      <c r="E20" s="17">
        <v>1409189.0990538499</v>
      </c>
      <c r="F20" s="20" t="s">
        <v>720</v>
      </c>
      <c r="G20" s="20" t="s">
        <v>334</v>
      </c>
    </row>
    <row r="21" spans="2:7" x14ac:dyDescent="0.25">
      <c r="B21" s="25" t="s">
        <v>522</v>
      </c>
      <c r="C21" s="26">
        <v>58634003</v>
      </c>
      <c r="D21" s="26">
        <v>562425</v>
      </c>
      <c r="E21" s="26">
        <v>59196427.809056297</v>
      </c>
      <c r="F21" s="27" t="s">
        <v>725</v>
      </c>
      <c r="G21" s="27" t="s">
        <v>160</v>
      </c>
    </row>
    <row r="22" spans="2:7" x14ac:dyDescent="0.25">
      <c r="B22" s="16" t="s">
        <v>408</v>
      </c>
      <c r="C22" s="17">
        <v>29513139</v>
      </c>
      <c r="D22" s="17">
        <v>214495</v>
      </c>
      <c r="E22" s="17">
        <v>29727634.1347888</v>
      </c>
      <c r="F22" s="20" t="s">
        <v>726</v>
      </c>
      <c r="G22" s="20" t="s">
        <v>75</v>
      </c>
    </row>
    <row r="23" spans="2:7" x14ac:dyDescent="0.25">
      <c r="B23" s="16" t="s">
        <v>523</v>
      </c>
      <c r="C23" s="17">
        <v>58463</v>
      </c>
      <c r="D23" s="17">
        <v>0</v>
      </c>
      <c r="E23" s="17">
        <v>58463.100293089403</v>
      </c>
      <c r="F23" s="20" t="s">
        <v>63</v>
      </c>
      <c r="G23" s="20" t="s">
        <v>335</v>
      </c>
    </row>
    <row r="24" spans="2:7" x14ac:dyDescent="0.25">
      <c r="B24" s="16" t="s">
        <v>524</v>
      </c>
      <c r="C24" s="17">
        <v>895121</v>
      </c>
      <c r="D24" s="17">
        <v>49</v>
      </c>
      <c r="E24" s="17">
        <v>895169.74008714606</v>
      </c>
      <c r="F24" s="20" t="s">
        <v>63</v>
      </c>
      <c r="G24" s="20" t="s">
        <v>335</v>
      </c>
    </row>
    <row r="25" spans="2:7" x14ac:dyDescent="0.25">
      <c r="B25" s="16" t="s">
        <v>525</v>
      </c>
      <c r="C25" s="17">
        <v>373376</v>
      </c>
      <c r="D25" s="17">
        <v>66</v>
      </c>
      <c r="E25" s="17">
        <v>373442.18288097501</v>
      </c>
      <c r="F25" s="20" t="s">
        <v>63</v>
      </c>
      <c r="G25" s="20" t="s">
        <v>335</v>
      </c>
    </row>
    <row r="26" spans="2:7" x14ac:dyDescent="0.25">
      <c r="B26" s="16" t="s">
        <v>526</v>
      </c>
      <c r="C26" s="17">
        <v>222468</v>
      </c>
      <c r="D26" s="17">
        <v>752</v>
      </c>
      <c r="E26" s="17">
        <v>223220.516928481</v>
      </c>
      <c r="F26" s="20" t="s">
        <v>719</v>
      </c>
      <c r="G26" s="20" t="s">
        <v>210</v>
      </c>
    </row>
    <row r="27" spans="2:7" x14ac:dyDescent="0.25">
      <c r="B27" s="16" t="s">
        <v>527</v>
      </c>
      <c r="C27" s="17">
        <v>213818</v>
      </c>
      <c r="D27" s="17">
        <v>418</v>
      </c>
      <c r="E27" s="17">
        <v>214236.06279834101</v>
      </c>
      <c r="F27" s="20" t="s">
        <v>720</v>
      </c>
      <c r="G27" s="20" t="s">
        <v>334</v>
      </c>
    </row>
    <row r="28" spans="2:7" x14ac:dyDescent="0.25">
      <c r="B28" s="16" t="s">
        <v>528</v>
      </c>
      <c r="C28" s="17">
        <v>704564</v>
      </c>
      <c r="D28" s="17">
        <v>234</v>
      </c>
      <c r="E28" s="17">
        <v>704797.99771198398</v>
      </c>
      <c r="F28" s="20" t="s">
        <v>63</v>
      </c>
      <c r="G28" s="20" t="s">
        <v>335</v>
      </c>
    </row>
    <row r="29" spans="2:7" x14ac:dyDescent="0.25">
      <c r="B29" s="16" t="s">
        <v>529</v>
      </c>
      <c r="C29" s="17">
        <v>38211</v>
      </c>
      <c r="D29" s="17">
        <v>41</v>
      </c>
      <c r="E29" s="17">
        <v>38251.180101427803</v>
      </c>
      <c r="F29" s="20" t="s">
        <v>721</v>
      </c>
      <c r="G29" s="20" t="s">
        <v>197</v>
      </c>
    </row>
    <row r="30" spans="2:7" x14ac:dyDescent="0.25">
      <c r="B30" s="16" t="s">
        <v>530</v>
      </c>
      <c r="C30" s="17">
        <v>1038663</v>
      </c>
      <c r="D30" s="17">
        <v>17271</v>
      </c>
      <c r="E30" s="17">
        <v>1055934.80963453</v>
      </c>
      <c r="F30" s="20" t="s">
        <v>727</v>
      </c>
      <c r="G30" s="20" t="s">
        <v>482</v>
      </c>
    </row>
    <row r="31" spans="2:7" x14ac:dyDescent="0.25">
      <c r="B31" s="16" t="s">
        <v>531</v>
      </c>
      <c r="C31" s="17">
        <v>174665</v>
      </c>
      <c r="D31" s="17">
        <v>987</v>
      </c>
      <c r="E31" s="17">
        <v>175651.751855051</v>
      </c>
      <c r="F31" s="20" t="s">
        <v>718</v>
      </c>
      <c r="G31" s="20" t="s">
        <v>199</v>
      </c>
    </row>
    <row r="32" spans="2:7" x14ac:dyDescent="0.25">
      <c r="B32" s="16" t="s">
        <v>532</v>
      </c>
      <c r="C32" s="17">
        <v>86098</v>
      </c>
      <c r="D32" s="17">
        <v>43</v>
      </c>
      <c r="E32" s="17">
        <v>86141.005233873206</v>
      </c>
      <c r="F32" s="20" t="s">
        <v>63</v>
      </c>
      <c r="G32" s="20" t="s">
        <v>197</v>
      </c>
    </row>
    <row r="33" spans="2:7" x14ac:dyDescent="0.25">
      <c r="B33" s="16" t="s">
        <v>533</v>
      </c>
      <c r="C33" s="17">
        <v>1721958</v>
      </c>
      <c r="D33" s="17">
        <v>272</v>
      </c>
      <c r="E33" s="17">
        <v>1722229.8434190201</v>
      </c>
      <c r="F33" s="20" t="s">
        <v>63</v>
      </c>
      <c r="G33" s="20" t="s">
        <v>335</v>
      </c>
    </row>
    <row r="34" spans="2:7" x14ac:dyDescent="0.25">
      <c r="B34" s="16" t="s">
        <v>534</v>
      </c>
      <c r="C34" s="17">
        <v>906428</v>
      </c>
      <c r="D34" s="17">
        <v>24451</v>
      </c>
      <c r="E34" s="17">
        <v>930879.28996112105</v>
      </c>
      <c r="F34" s="20" t="s">
        <v>728</v>
      </c>
      <c r="G34" s="20" t="s">
        <v>74</v>
      </c>
    </row>
    <row r="35" spans="2:7" x14ac:dyDescent="0.25">
      <c r="B35" s="16" t="s">
        <v>535</v>
      </c>
      <c r="C35" s="17">
        <v>1459174</v>
      </c>
      <c r="D35" s="17">
        <v>92872</v>
      </c>
      <c r="E35" s="17">
        <v>1552045.40388928</v>
      </c>
      <c r="F35" s="20" t="s">
        <v>500</v>
      </c>
      <c r="G35" s="20" t="s">
        <v>341</v>
      </c>
    </row>
    <row r="36" spans="2:7" x14ac:dyDescent="0.25">
      <c r="B36" s="16" t="s">
        <v>536</v>
      </c>
      <c r="C36" s="17">
        <v>764121</v>
      </c>
      <c r="D36" s="17">
        <v>47729</v>
      </c>
      <c r="E36" s="17">
        <v>811849.83725888899</v>
      </c>
      <c r="F36" s="20" t="s">
        <v>729</v>
      </c>
      <c r="G36" s="20" t="s">
        <v>746</v>
      </c>
    </row>
    <row r="37" spans="2:7" x14ac:dyDescent="0.25">
      <c r="B37" s="16" t="s">
        <v>537</v>
      </c>
      <c r="C37" s="17">
        <v>722085</v>
      </c>
      <c r="D37" s="17">
        <v>39</v>
      </c>
      <c r="E37" s="17">
        <v>722123.96019583405</v>
      </c>
      <c r="F37" s="20" t="s">
        <v>63</v>
      </c>
      <c r="G37" s="20" t="s">
        <v>335</v>
      </c>
    </row>
    <row r="38" spans="2:7" x14ac:dyDescent="0.25">
      <c r="B38" s="16" t="s">
        <v>538</v>
      </c>
      <c r="C38" s="17">
        <v>1312868</v>
      </c>
      <c r="D38" s="17">
        <v>704</v>
      </c>
      <c r="E38" s="17">
        <v>1313571.1358813599</v>
      </c>
      <c r="F38" s="20" t="s">
        <v>63</v>
      </c>
      <c r="G38" s="20" t="s">
        <v>197</v>
      </c>
    </row>
    <row r="39" spans="2:7" x14ac:dyDescent="0.25">
      <c r="B39" s="16" t="s">
        <v>539</v>
      </c>
      <c r="C39" s="17">
        <v>247975</v>
      </c>
      <c r="D39" s="17">
        <v>40</v>
      </c>
      <c r="E39" s="17">
        <v>248014.54110452801</v>
      </c>
      <c r="F39" s="20" t="s">
        <v>63</v>
      </c>
      <c r="G39" s="20" t="s">
        <v>335</v>
      </c>
    </row>
    <row r="40" spans="2:7" x14ac:dyDescent="0.25">
      <c r="B40" s="16" t="s">
        <v>540</v>
      </c>
      <c r="C40" s="17">
        <v>8198754</v>
      </c>
      <c r="D40" s="17">
        <v>78788</v>
      </c>
      <c r="E40" s="17">
        <v>8277541.8317644997</v>
      </c>
      <c r="F40" s="20" t="s">
        <v>725</v>
      </c>
      <c r="G40" s="20" t="s">
        <v>160</v>
      </c>
    </row>
    <row r="41" spans="2:7" x14ac:dyDescent="0.25">
      <c r="B41" s="16" t="s">
        <v>541</v>
      </c>
      <c r="C41" s="17">
        <v>749505</v>
      </c>
      <c r="D41" s="17">
        <v>2</v>
      </c>
      <c r="E41" s="17">
        <v>749506.74658235104</v>
      </c>
      <c r="F41" s="20" t="s">
        <v>63</v>
      </c>
      <c r="G41" s="20" t="s">
        <v>335</v>
      </c>
    </row>
    <row r="42" spans="2:7" x14ac:dyDescent="0.25">
      <c r="B42" s="16" t="s">
        <v>542</v>
      </c>
      <c r="C42" s="17">
        <v>262191</v>
      </c>
      <c r="D42" s="17">
        <v>2880</v>
      </c>
      <c r="E42" s="17">
        <v>265071.50667114602</v>
      </c>
      <c r="F42" s="20" t="s">
        <v>498</v>
      </c>
      <c r="G42" s="20" t="s">
        <v>360</v>
      </c>
    </row>
    <row r="43" spans="2:7" x14ac:dyDescent="0.25">
      <c r="B43" s="16" t="s">
        <v>543</v>
      </c>
      <c r="C43" s="17">
        <v>645347</v>
      </c>
      <c r="D43" s="17">
        <v>44</v>
      </c>
      <c r="E43" s="17">
        <v>645391.07636453398</v>
      </c>
      <c r="F43" s="20" t="s">
        <v>63</v>
      </c>
      <c r="G43" s="20" t="s">
        <v>335</v>
      </c>
    </row>
    <row r="44" spans="2:7" x14ac:dyDescent="0.25">
      <c r="B44" s="16" t="s">
        <v>544</v>
      </c>
      <c r="C44" s="17">
        <v>5671616</v>
      </c>
      <c r="D44" s="17">
        <v>50976</v>
      </c>
      <c r="E44" s="17">
        <v>5722592.2055512303</v>
      </c>
      <c r="F44" s="20" t="s">
        <v>725</v>
      </c>
      <c r="G44" s="20" t="s">
        <v>67</v>
      </c>
    </row>
    <row r="45" spans="2:7" x14ac:dyDescent="0.25">
      <c r="B45" s="16" t="s">
        <v>545</v>
      </c>
      <c r="C45" s="17">
        <v>130253</v>
      </c>
      <c r="D45" s="17">
        <v>633</v>
      </c>
      <c r="E45" s="17">
        <v>130886.33473270699</v>
      </c>
      <c r="F45" s="20" t="s">
        <v>724</v>
      </c>
      <c r="G45" s="20" t="s">
        <v>220</v>
      </c>
    </row>
    <row r="46" spans="2:7" x14ac:dyDescent="0.25">
      <c r="B46" s="16" t="s">
        <v>546</v>
      </c>
      <c r="C46" s="17">
        <v>1073612</v>
      </c>
      <c r="D46" s="17">
        <v>20215</v>
      </c>
      <c r="E46" s="17">
        <v>1093826.9808509799</v>
      </c>
      <c r="F46" s="20" t="s">
        <v>723</v>
      </c>
      <c r="G46" s="20" t="s">
        <v>152</v>
      </c>
    </row>
    <row r="47" spans="2:7" x14ac:dyDescent="0.25">
      <c r="B47" s="16" t="s">
        <v>547</v>
      </c>
      <c r="C47" s="17">
        <v>1449530</v>
      </c>
      <c r="D47" s="17">
        <v>8424</v>
      </c>
      <c r="E47" s="17">
        <v>1457954.6325151499</v>
      </c>
      <c r="F47" s="20" t="s">
        <v>718</v>
      </c>
      <c r="G47" s="20" t="s">
        <v>199</v>
      </c>
    </row>
    <row r="48" spans="2:7" x14ac:dyDescent="0.25">
      <c r="B48" s="25" t="s">
        <v>548</v>
      </c>
      <c r="C48" s="26">
        <v>15765206</v>
      </c>
      <c r="D48" s="26">
        <v>127727</v>
      </c>
      <c r="E48" s="26">
        <v>15892933.558883799</v>
      </c>
      <c r="F48" s="27" t="s">
        <v>302</v>
      </c>
      <c r="G48" s="27" t="s">
        <v>195</v>
      </c>
    </row>
    <row r="49" spans="2:7" x14ac:dyDescent="0.25">
      <c r="B49" s="16" t="s">
        <v>549</v>
      </c>
      <c r="C49" s="17">
        <v>121315</v>
      </c>
      <c r="D49" s="17">
        <v>795</v>
      </c>
      <c r="E49" s="17">
        <v>122110.003739942</v>
      </c>
      <c r="F49" s="20" t="s">
        <v>718</v>
      </c>
      <c r="G49" s="20" t="s">
        <v>75</v>
      </c>
    </row>
    <row r="50" spans="2:7" x14ac:dyDescent="0.25">
      <c r="B50" s="16" t="s">
        <v>550</v>
      </c>
      <c r="C50" s="17">
        <v>453726</v>
      </c>
      <c r="D50" s="17">
        <v>5353</v>
      </c>
      <c r="E50" s="17">
        <v>459078.45932661102</v>
      </c>
      <c r="F50" s="20" t="s">
        <v>730</v>
      </c>
      <c r="G50" s="20" t="s">
        <v>240</v>
      </c>
    </row>
    <row r="51" spans="2:7" x14ac:dyDescent="0.25">
      <c r="B51" s="16" t="s">
        <v>551</v>
      </c>
      <c r="C51" s="17">
        <v>1794448</v>
      </c>
      <c r="D51" s="17">
        <v>69636</v>
      </c>
      <c r="E51" s="17">
        <v>1864084.76337157</v>
      </c>
      <c r="F51" s="20" t="s">
        <v>731</v>
      </c>
      <c r="G51" s="20" t="s">
        <v>747</v>
      </c>
    </row>
    <row r="52" spans="2:7" x14ac:dyDescent="0.25">
      <c r="B52" s="16" t="s">
        <v>552</v>
      </c>
      <c r="C52" s="17">
        <v>137297</v>
      </c>
      <c r="D52" s="17">
        <v>0</v>
      </c>
      <c r="E52" s="17">
        <v>137296.835603744</v>
      </c>
      <c r="F52" s="20" t="s">
        <v>63</v>
      </c>
      <c r="G52" s="20" t="s">
        <v>335</v>
      </c>
    </row>
    <row r="53" spans="2:7" x14ac:dyDescent="0.25">
      <c r="B53" s="16" t="s">
        <v>553</v>
      </c>
      <c r="C53" s="17">
        <v>1241831</v>
      </c>
      <c r="D53" s="17">
        <v>1437</v>
      </c>
      <c r="E53" s="17">
        <v>1243267.4373001701</v>
      </c>
      <c r="F53" s="20" t="s">
        <v>721</v>
      </c>
      <c r="G53" s="20" t="s">
        <v>197</v>
      </c>
    </row>
    <row r="54" spans="2:7" x14ac:dyDescent="0.25">
      <c r="B54" s="16" t="s">
        <v>554</v>
      </c>
      <c r="C54" s="17">
        <v>28082</v>
      </c>
      <c r="D54" s="17">
        <v>0</v>
      </c>
      <c r="E54" s="17">
        <v>28082.3975457628</v>
      </c>
      <c r="F54" s="20" t="s">
        <v>63</v>
      </c>
      <c r="G54" s="20" t="s">
        <v>335</v>
      </c>
    </row>
    <row r="55" spans="2:7" x14ac:dyDescent="0.25">
      <c r="B55" s="16" t="s">
        <v>555</v>
      </c>
      <c r="C55" s="17">
        <v>193800</v>
      </c>
      <c r="D55" s="17">
        <v>265</v>
      </c>
      <c r="E55" s="17">
        <v>194064.886792064</v>
      </c>
      <c r="F55" s="20" t="s">
        <v>721</v>
      </c>
      <c r="G55" s="20" t="s">
        <v>197</v>
      </c>
    </row>
    <row r="56" spans="2:7" x14ac:dyDescent="0.25">
      <c r="B56" s="16" t="s">
        <v>556</v>
      </c>
      <c r="C56" s="17">
        <v>187457</v>
      </c>
      <c r="D56" s="17">
        <v>24047</v>
      </c>
      <c r="E56" s="17">
        <v>211503.86546500199</v>
      </c>
      <c r="F56" s="20" t="s">
        <v>301</v>
      </c>
      <c r="G56" s="20" t="s">
        <v>235</v>
      </c>
    </row>
    <row r="57" spans="2:7" x14ac:dyDescent="0.25">
      <c r="B57" s="16" t="s">
        <v>557</v>
      </c>
      <c r="C57" s="17">
        <v>112236</v>
      </c>
      <c r="D57" s="17">
        <v>0</v>
      </c>
      <c r="E57" s="17">
        <v>112235.87989148</v>
      </c>
      <c r="F57" s="20" t="s">
        <v>63</v>
      </c>
      <c r="G57" s="20" t="s">
        <v>335</v>
      </c>
    </row>
    <row r="58" spans="2:7" x14ac:dyDescent="0.25">
      <c r="B58" s="16" t="s">
        <v>558</v>
      </c>
      <c r="C58" s="17">
        <v>296103</v>
      </c>
      <c r="D58" s="17">
        <v>67</v>
      </c>
      <c r="E58" s="17">
        <v>296170.18067085801</v>
      </c>
      <c r="F58" s="20" t="s">
        <v>63</v>
      </c>
      <c r="G58" s="20" t="s">
        <v>335</v>
      </c>
    </row>
    <row r="59" spans="2:7" x14ac:dyDescent="0.25">
      <c r="B59" s="16" t="s">
        <v>559</v>
      </c>
      <c r="C59" s="17">
        <v>790605</v>
      </c>
      <c r="D59" s="17">
        <v>124</v>
      </c>
      <c r="E59" s="17">
        <v>790729.25868842099</v>
      </c>
      <c r="F59" s="20" t="s">
        <v>63</v>
      </c>
      <c r="G59" s="20" t="s">
        <v>335</v>
      </c>
    </row>
    <row r="60" spans="2:7" x14ac:dyDescent="0.25">
      <c r="B60" s="16" t="s">
        <v>560</v>
      </c>
      <c r="C60" s="17">
        <v>474960</v>
      </c>
      <c r="D60" s="17">
        <v>126</v>
      </c>
      <c r="E60" s="17">
        <v>475085.96158656001</v>
      </c>
      <c r="F60" s="20" t="s">
        <v>63</v>
      </c>
      <c r="G60" s="20" t="s">
        <v>335</v>
      </c>
    </row>
    <row r="61" spans="2:7" x14ac:dyDescent="0.25">
      <c r="B61" s="16" t="s">
        <v>561</v>
      </c>
      <c r="C61" s="17">
        <v>361397</v>
      </c>
      <c r="D61" s="17">
        <v>82</v>
      </c>
      <c r="E61" s="17">
        <v>361479.59690344101</v>
      </c>
      <c r="F61" s="20" t="s">
        <v>63</v>
      </c>
      <c r="G61" s="20" t="s">
        <v>335</v>
      </c>
    </row>
    <row r="62" spans="2:7" x14ac:dyDescent="0.25">
      <c r="B62" s="16" t="s">
        <v>562</v>
      </c>
      <c r="C62" s="17">
        <v>428753</v>
      </c>
      <c r="D62" s="17">
        <v>442</v>
      </c>
      <c r="E62" s="17">
        <v>429194.61785366602</v>
      </c>
      <c r="F62" s="20" t="s">
        <v>721</v>
      </c>
      <c r="G62" s="20" t="s">
        <v>197</v>
      </c>
    </row>
    <row r="63" spans="2:7" x14ac:dyDescent="0.25">
      <c r="B63" s="16" t="s">
        <v>563</v>
      </c>
      <c r="C63" s="17">
        <v>288511</v>
      </c>
      <c r="D63" s="17">
        <v>131</v>
      </c>
      <c r="E63" s="17">
        <v>288641.85085218499</v>
      </c>
      <c r="F63" s="20" t="s">
        <v>63</v>
      </c>
      <c r="G63" s="20" t="s">
        <v>197</v>
      </c>
    </row>
    <row r="64" spans="2:7" x14ac:dyDescent="0.25">
      <c r="B64" s="16" t="s">
        <v>564</v>
      </c>
      <c r="C64" s="17">
        <v>52508</v>
      </c>
      <c r="D64" s="17">
        <v>76</v>
      </c>
      <c r="E64" s="17">
        <v>52584.022006006096</v>
      </c>
      <c r="F64" s="20" t="s">
        <v>721</v>
      </c>
      <c r="G64" s="20" t="s">
        <v>197</v>
      </c>
    </row>
    <row r="65" spans="2:7" x14ac:dyDescent="0.25">
      <c r="B65" s="16" t="s">
        <v>565</v>
      </c>
      <c r="C65" s="17">
        <v>7238</v>
      </c>
      <c r="D65" s="17">
        <v>0</v>
      </c>
      <c r="E65" s="17">
        <v>7237.5690716772197</v>
      </c>
      <c r="F65" s="20" t="s">
        <v>63</v>
      </c>
      <c r="G65" s="20" t="s">
        <v>335</v>
      </c>
    </row>
    <row r="66" spans="2:7" x14ac:dyDescent="0.25">
      <c r="B66" s="16" t="s">
        <v>566</v>
      </c>
      <c r="C66" s="17">
        <v>219111</v>
      </c>
      <c r="D66" s="17">
        <v>1</v>
      </c>
      <c r="E66" s="17">
        <v>219111.44716685999</v>
      </c>
      <c r="F66" s="20" t="s">
        <v>63</v>
      </c>
      <c r="G66" s="20" t="s">
        <v>335</v>
      </c>
    </row>
    <row r="67" spans="2:7" x14ac:dyDescent="0.25">
      <c r="B67" s="16" t="s">
        <v>567</v>
      </c>
      <c r="C67" s="17">
        <v>3820822</v>
      </c>
      <c r="D67" s="17">
        <v>3783</v>
      </c>
      <c r="E67" s="17">
        <v>3824604.4100621399</v>
      </c>
      <c r="F67" s="20" t="s">
        <v>721</v>
      </c>
      <c r="G67" s="20" t="s">
        <v>197</v>
      </c>
    </row>
    <row r="68" spans="2:7" x14ac:dyDescent="0.25">
      <c r="B68" s="16" t="s">
        <v>568</v>
      </c>
      <c r="C68" s="17">
        <v>396499</v>
      </c>
      <c r="D68" s="17">
        <v>87</v>
      </c>
      <c r="E68" s="17">
        <v>396585.84716269199</v>
      </c>
      <c r="F68" s="20" t="s">
        <v>63</v>
      </c>
      <c r="G68" s="20" t="s">
        <v>335</v>
      </c>
    </row>
    <row r="69" spans="2:7" x14ac:dyDescent="0.25">
      <c r="B69" s="16" t="s">
        <v>449</v>
      </c>
      <c r="C69" s="17">
        <v>3451470</v>
      </c>
      <c r="D69" s="17">
        <v>21137</v>
      </c>
      <c r="E69" s="17">
        <v>3472606.6630411898</v>
      </c>
      <c r="F69" s="20" t="s">
        <v>718</v>
      </c>
      <c r="G69" s="20" t="s">
        <v>199</v>
      </c>
    </row>
    <row r="70" spans="2:7" x14ac:dyDescent="0.25">
      <c r="B70" s="16" t="s">
        <v>569</v>
      </c>
      <c r="C70" s="17">
        <v>907040</v>
      </c>
      <c r="D70" s="17">
        <v>138</v>
      </c>
      <c r="E70" s="17">
        <v>907177.60478175199</v>
      </c>
      <c r="F70" s="20" t="s">
        <v>63</v>
      </c>
      <c r="G70" s="20" t="s">
        <v>335</v>
      </c>
    </row>
    <row r="71" spans="2:7" x14ac:dyDescent="0.25">
      <c r="B71" s="25" t="s">
        <v>570</v>
      </c>
      <c r="C71" s="26">
        <v>10073118</v>
      </c>
      <c r="D71" s="26">
        <v>131861</v>
      </c>
      <c r="E71" s="26">
        <v>10204978.6576242</v>
      </c>
      <c r="F71" s="27" t="s">
        <v>717</v>
      </c>
      <c r="G71" s="27" t="s">
        <v>155</v>
      </c>
    </row>
    <row r="72" spans="2:7" x14ac:dyDescent="0.25">
      <c r="B72" s="16" t="s">
        <v>571</v>
      </c>
      <c r="C72" s="17">
        <v>202946</v>
      </c>
      <c r="D72" s="17">
        <v>380</v>
      </c>
      <c r="E72" s="17">
        <v>203325.42224680199</v>
      </c>
      <c r="F72" s="20" t="s">
        <v>720</v>
      </c>
      <c r="G72" s="20" t="s">
        <v>334</v>
      </c>
    </row>
    <row r="73" spans="2:7" x14ac:dyDescent="0.25">
      <c r="B73" s="16" t="s">
        <v>572</v>
      </c>
      <c r="C73" s="17">
        <v>573243</v>
      </c>
      <c r="D73" s="17">
        <v>22153</v>
      </c>
      <c r="E73" s="17">
        <v>595395.23171458801</v>
      </c>
      <c r="F73" s="20" t="s">
        <v>731</v>
      </c>
      <c r="G73" s="20" t="s">
        <v>747</v>
      </c>
    </row>
    <row r="74" spans="2:7" x14ac:dyDescent="0.25">
      <c r="B74" s="16" t="s">
        <v>573</v>
      </c>
      <c r="C74" s="17">
        <v>54822</v>
      </c>
      <c r="D74" s="17">
        <v>0</v>
      </c>
      <c r="E74" s="17">
        <v>54821.6970664861</v>
      </c>
      <c r="F74" s="20" t="s">
        <v>63</v>
      </c>
      <c r="G74" s="20" t="s">
        <v>335</v>
      </c>
    </row>
    <row r="75" spans="2:7" x14ac:dyDescent="0.25">
      <c r="B75" s="16" t="s">
        <v>574</v>
      </c>
      <c r="C75" s="17">
        <v>39767</v>
      </c>
      <c r="D75" s="17">
        <v>77</v>
      </c>
      <c r="E75" s="17">
        <v>39843.113187770599</v>
      </c>
      <c r="F75" s="20" t="s">
        <v>720</v>
      </c>
      <c r="G75" s="20" t="s">
        <v>334</v>
      </c>
    </row>
    <row r="76" spans="2:7" x14ac:dyDescent="0.25">
      <c r="B76" s="16" t="s">
        <v>410</v>
      </c>
      <c r="C76" s="17">
        <v>3942353</v>
      </c>
      <c r="D76" s="17">
        <v>87682</v>
      </c>
      <c r="E76" s="17">
        <v>4030034.5019293102</v>
      </c>
      <c r="F76" s="20" t="s">
        <v>732</v>
      </c>
      <c r="G76" s="20" t="s">
        <v>150</v>
      </c>
    </row>
    <row r="77" spans="2:7" x14ac:dyDescent="0.25">
      <c r="B77" s="16" t="s">
        <v>575</v>
      </c>
      <c r="C77" s="17">
        <v>14570</v>
      </c>
      <c r="D77" s="17">
        <v>0</v>
      </c>
      <c r="E77" s="17">
        <v>14570.040053918299</v>
      </c>
      <c r="F77" s="20" t="s">
        <v>63</v>
      </c>
      <c r="G77" s="20" t="s">
        <v>335</v>
      </c>
    </row>
    <row r="78" spans="2:7" x14ac:dyDescent="0.25">
      <c r="B78" s="16" t="s">
        <v>576</v>
      </c>
      <c r="C78" s="17">
        <v>328300</v>
      </c>
      <c r="D78" s="17">
        <v>100</v>
      </c>
      <c r="E78" s="17">
        <v>328400.82401750598</v>
      </c>
      <c r="F78" s="20" t="s">
        <v>63</v>
      </c>
      <c r="G78" s="20" t="s">
        <v>335</v>
      </c>
    </row>
    <row r="79" spans="2:7" x14ac:dyDescent="0.25">
      <c r="B79" s="16" t="s">
        <v>577</v>
      </c>
      <c r="C79" s="17">
        <v>2367306</v>
      </c>
      <c r="D79" s="17">
        <v>3285</v>
      </c>
      <c r="E79" s="17">
        <v>2370591.11304064</v>
      </c>
      <c r="F79" s="20" t="s">
        <v>721</v>
      </c>
      <c r="G79" s="20" t="s">
        <v>197</v>
      </c>
    </row>
    <row r="80" spans="2:7" x14ac:dyDescent="0.25">
      <c r="B80" s="16" t="s">
        <v>578</v>
      </c>
      <c r="C80" s="17">
        <v>7417</v>
      </c>
      <c r="D80" s="17">
        <v>0</v>
      </c>
      <c r="E80" s="17">
        <v>7417.4428284400001</v>
      </c>
      <c r="F80" s="20" t="s">
        <v>63</v>
      </c>
      <c r="G80" s="20" t="s">
        <v>335</v>
      </c>
    </row>
    <row r="81" spans="2:7" x14ac:dyDescent="0.25">
      <c r="B81" s="16" t="s">
        <v>579</v>
      </c>
      <c r="C81" s="17">
        <v>22195</v>
      </c>
      <c r="D81" s="17">
        <v>0</v>
      </c>
      <c r="E81" s="17">
        <v>22194.776403830001</v>
      </c>
      <c r="F81" s="20" t="s">
        <v>63</v>
      </c>
      <c r="G81" s="20" t="s">
        <v>335</v>
      </c>
    </row>
    <row r="82" spans="2:7" x14ac:dyDescent="0.25">
      <c r="B82" s="16" t="s">
        <v>580</v>
      </c>
      <c r="C82" s="17">
        <v>101738</v>
      </c>
      <c r="D82" s="17">
        <v>8</v>
      </c>
      <c r="E82" s="17">
        <v>101745.551659665</v>
      </c>
      <c r="F82" s="20" t="s">
        <v>63</v>
      </c>
      <c r="G82" s="20" t="s">
        <v>335</v>
      </c>
    </row>
    <row r="83" spans="2:7" x14ac:dyDescent="0.25">
      <c r="B83" s="16" t="s">
        <v>581</v>
      </c>
      <c r="C83" s="17">
        <v>148785</v>
      </c>
      <c r="D83" s="17">
        <v>14</v>
      </c>
      <c r="E83" s="17">
        <v>148799.169892406</v>
      </c>
      <c r="F83" s="20" t="s">
        <v>63</v>
      </c>
      <c r="G83" s="20" t="s">
        <v>335</v>
      </c>
    </row>
    <row r="84" spans="2:7" x14ac:dyDescent="0.25">
      <c r="B84" s="16" t="s">
        <v>582</v>
      </c>
      <c r="C84" s="17">
        <v>52766</v>
      </c>
      <c r="D84" s="17">
        <v>6498</v>
      </c>
      <c r="E84" s="17">
        <v>59264.078046071299</v>
      </c>
      <c r="F84" s="20" t="s">
        <v>733</v>
      </c>
      <c r="G84" s="20" t="s">
        <v>748</v>
      </c>
    </row>
    <row r="85" spans="2:7" x14ac:dyDescent="0.25">
      <c r="B85" s="16" t="s">
        <v>583</v>
      </c>
      <c r="C85" s="17">
        <v>38101</v>
      </c>
      <c r="D85" s="17">
        <v>16</v>
      </c>
      <c r="E85" s="17">
        <v>38116.422677727802</v>
      </c>
      <c r="F85" s="20" t="s">
        <v>63</v>
      </c>
      <c r="G85" s="20" t="s">
        <v>335</v>
      </c>
    </row>
    <row r="86" spans="2:7" x14ac:dyDescent="0.25">
      <c r="B86" s="16" t="s">
        <v>584</v>
      </c>
      <c r="C86" s="17">
        <v>447744</v>
      </c>
      <c r="D86" s="17">
        <v>208</v>
      </c>
      <c r="E86" s="17">
        <v>447951.64728808001</v>
      </c>
      <c r="F86" s="20" t="s">
        <v>63</v>
      </c>
      <c r="G86" s="20" t="s">
        <v>197</v>
      </c>
    </row>
    <row r="87" spans="2:7" x14ac:dyDescent="0.25">
      <c r="B87" s="16" t="s">
        <v>585</v>
      </c>
      <c r="C87" s="17">
        <v>120858</v>
      </c>
      <c r="D87" s="17">
        <v>13</v>
      </c>
      <c r="E87" s="17">
        <v>120871.668046754</v>
      </c>
      <c r="F87" s="20" t="s">
        <v>63</v>
      </c>
      <c r="G87" s="20" t="s">
        <v>335</v>
      </c>
    </row>
    <row r="88" spans="2:7" x14ac:dyDescent="0.25">
      <c r="B88" s="16" t="s">
        <v>586</v>
      </c>
      <c r="C88" s="17">
        <v>573173</v>
      </c>
      <c r="D88" s="17">
        <v>117</v>
      </c>
      <c r="E88" s="17">
        <v>573289.39470592304</v>
      </c>
      <c r="F88" s="20" t="s">
        <v>63</v>
      </c>
      <c r="G88" s="20" t="s">
        <v>335</v>
      </c>
    </row>
    <row r="89" spans="2:7" x14ac:dyDescent="0.25">
      <c r="B89" s="16" t="s">
        <v>587</v>
      </c>
      <c r="C89" s="17">
        <v>150328</v>
      </c>
      <c r="D89" s="17">
        <v>45</v>
      </c>
      <c r="E89" s="17">
        <v>150372.60548468601</v>
      </c>
      <c r="F89" s="20" t="s">
        <v>63</v>
      </c>
      <c r="G89" s="20" t="s">
        <v>335</v>
      </c>
    </row>
    <row r="90" spans="2:7" x14ac:dyDescent="0.25">
      <c r="B90" s="16" t="s">
        <v>588</v>
      </c>
      <c r="C90" s="17">
        <v>58774</v>
      </c>
      <c r="D90" s="17">
        <v>63</v>
      </c>
      <c r="E90" s="17">
        <v>58836.798406825103</v>
      </c>
      <c r="F90" s="20" t="s">
        <v>721</v>
      </c>
      <c r="G90" s="20" t="s">
        <v>197</v>
      </c>
    </row>
    <row r="91" spans="2:7" x14ac:dyDescent="0.25">
      <c r="B91" s="16" t="s">
        <v>589</v>
      </c>
      <c r="C91" s="17">
        <v>827934</v>
      </c>
      <c r="D91" s="17">
        <v>11203</v>
      </c>
      <c r="E91" s="17">
        <v>839137.15892676602</v>
      </c>
      <c r="F91" s="20" t="s">
        <v>717</v>
      </c>
      <c r="G91" s="20" t="s">
        <v>155</v>
      </c>
    </row>
    <row r="92" spans="2:7" x14ac:dyDescent="0.25">
      <c r="B92" s="25" t="s">
        <v>590</v>
      </c>
      <c r="C92" s="26">
        <v>9808838</v>
      </c>
      <c r="D92" s="26">
        <v>55023</v>
      </c>
      <c r="E92" s="26">
        <v>9863860.4814089593</v>
      </c>
      <c r="F92" s="27" t="s">
        <v>718</v>
      </c>
      <c r="G92" s="27" t="s">
        <v>199</v>
      </c>
    </row>
    <row r="93" spans="2:7" x14ac:dyDescent="0.25">
      <c r="B93" s="16" t="s">
        <v>591</v>
      </c>
      <c r="C93" s="17">
        <v>341667</v>
      </c>
      <c r="D93" s="17">
        <v>216</v>
      </c>
      <c r="E93" s="17">
        <v>341883.40396133403</v>
      </c>
      <c r="F93" s="20" t="s">
        <v>721</v>
      </c>
      <c r="G93" s="20" t="s">
        <v>197</v>
      </c>
    </row>
    <row r="94" spans="2:7" x14ac:dyDescent="0.25">
      <c r="B94" s="16" t="s">
        <v>592</v>
      </c>
      <c r="C94" s="17">
        <v>41298</v>
      </c>
      <c r="D94" s="17">
        <v>60</v>
      </c>
      <c r="E94" s="17">
        <v>41358.3642870931</v>
      </c>
      <c r="F94" s="20" t="s">
        <v>721</v>
      </c>
      <c r="G94" s="20" t="s">
        <v>334</v>
      </c>
    </row>
    <row r="95" spans="2:7" x14ac:dyDescent="0.25">
      <c r="B95" s="16" t="s">
        <v>593</v>
      </c>
      <c r="C95" s="17">
        <v>419547</v>
      </c>
      <c r="D95" s="17">
        <v>0</v>
      </c>
      <c r="E95" s="17">
        <v>419546.56171143998</v>
      </c>
      <c r="F95" s="20" t="s">
        <v>63</v>
      </c>
      <c r="G95" s="20" t="s">
        <v>335</v>
      </c>
    </row>
    <row r="96" spans="2:7" x14ac:dyDescent="0.25">
      <c r="B96" s="16" t="s">
        <v>594</v>
      </c>
      <c r="C96" s="17">
        <v>1435308</v>
      </c>
      <c r="D96" s="17">
        <v>754</v>
      </c>
      <c r="E96" s="17">
        <v>1436061.6357432201</v>
      </c>
      <c r="F96" s="20" t="s">
        <v>63</v>
      </c>
      <c r="G96" s="20" t="s">
        <v>197</v>
      </c>
    </row>
    <row r="97" spans="2:7" x14ac:dyDescent="0.25">
      <c r="B97" s="16" t="s">
        <v>595</v>
      </c>
      <c r="C97" s="17">
        <v>372940</v>
      </c>
      <c r="D97" s="17">
        <v>106</v>
      </c>
      <c r="E97" s="17">
        <v>373046.26933231298</v>
      </c>
      <c r="F97" s="20" t="s">
        <v>63</v>
      </c>
      <c r="G97" s="20" t="s">
        <v>335</v>
      </c>
    </row>
    <row r="98" spans="2:7" x14ac:dyDescent="0.25">
      <c r="B98" s="16" t="s">
        <v>596</v>
      </c>
      <c r="C98" s="17">
        <v>155969</v>
      </c>
      <c r="D98" s="17">
        <v>221</v>
      </c>
      <c r="E98" s="17">
        <v>156189.39728126599</v>
      </c>
      <c r="F98" s="20" t="s">
        <v>721</v>
      </c>
      <c r="G98" s="20" t="s">
        <v>197</v>
      </c>
    </row>
    <row r="99" spans="2:7" x14ac:dyDescent="0.25">
      <c r="B99" s="16" t="s">
        <v>597</v>
      </c>
      <c r="C99" s="17">
        <v>83973</v>
      </c>
      <c r="D99" s="17">
        <v>0</v>
      </c>
      <c r="E99" s="17">
        <v>83972.607343635595</v>
      </c>
      <c r="F99" s="20" t="s">
        <v>63</v>
      </c>
      <c r="G99" s="20" t="s">
        <v>335</v>
      </c>
    </row>
    <row r="100" spans="2:7" x14ac:dyDescent="0.25">
      <c r="B100" s="16" t="s">
        <v>598</v>
      </c>
      <c r="C100" s="17">
        <v>27356</v>
      </c>
      <c r="D100" s="17">
        <v>97</v>
      </c>
      <c r="E100" s="17">
        <v>27453.294077365001</v>
      </c>
      <c r="F100" s="20" t="s">
        <v>719</v>
      </c>
      <c r="G100" s="20" t="s">
        <v>200</v>
      </c>
    </row>
    <row r="101" spans="2:7" x14ac:dyDescent="0.25">
      <c r="B101" s="16" t="s">
        <v>599</v>
      </c>
      <c r="C101" s="17">
        <v>793973</v>
      </c>
      <c r="D101" s="17">
        <v>8665</v>
      </c>
      <c r="E101" s="17">
        <v>802637.24100434303</v>
      </c>
      <c r="F101" s="20" t="s">
        <v>498</v>
      </c>
      <c r="G101" s="20" t="s">
        <v>360</v>
      </c>
    </row>
    <row r="102" spans="2:7" x14ac:dyDescent="0.25">
      <c r="B102" s="16" t="s">
        <v>600</v>
      </c>
      <c r="C102" s="17">
        <v>409169</v>
      </c>
      <c r="D102" s="17">
        <v>68</v>
      </c>
      <c r="E102" s="17">
        <v>409236.947820039</v>
      </c>
      <c r="F102" s="20" t="s">
        <v>63</v>
      </c>
      <c r="G102" s="20" t="s">
        <v>335</v>
      </c>
    </row>
    <row r="103" spans="2:7" x14ac:dyDescent="0.25">
      <c r="B103" s="16" t="s">
        <v>601</v>
      </c>
      <c r="C103" s="17">
        <v>2261989</v>
      </c>
      <c r="D103" s="17">
        <v>8499</v>
      </c>
      <c r="E103" s="17">
        <v>2270487.9426952102</v>
      </c>
      <c r="F103" s="20" t="s">
        <v>734</v>
      </c>
      <c r="G103" s="20" t="s">
        <v>200</v>
      </c>
    </row>
    <row r="104" spans="2:7" x14ac:dyDescent="0.25">
      <c r="B104" s="16" t="s">
        <v>602</v>
      </c>
      <c r="C104" s="17">
        <v>78395</v>
      </c>
      <c r="D104" s="17">
        <v>94</v>
      </c>
      <c r="E104" s="17">
        <v>78488.744379928306</v>
      </c>
      <c r="F104" s="20" t="s">
        <v>721</v>
      </c>
      <c r="G104" s="20" t="s">
        <v>197</v>
      </c>
    </row>
    <row r="105" spans="2:7" x14ac:dyDescent="0.25">
      <c r="B105" s="16" t="s">
        <v>603</v>
      </c>
      <c r="C105" s="17">
        <v>19318</v>
      </c>
      <c r="D105" s="17">
        <v>8</v>
      </c>
      <c r="E105" s="17">
        <v>19325.888096570499</v>
      </c>
      <c r="F105" s="20" t="s">
        <v>63</v>
      </c>
      <c r="G105" s="20" t="s">
        <v>335</v>
      </c>
    </row>
    <row r="106" spans="2:7" x14ac:dyDescent="0.25">
      <c r="B106" s="16" t="s">
        <v>604</v>
      </c>
      <c r="C106" s="17">
        <v>542451</v>
      </c>
      <c r="D106" s="17">
        <v>14151</v>
      </c>
      <c r="E106" s="17">
        <v>556601.93059595802</v>
      </c>
      <c r="F106" s="20" t="s">
        <v>735</v>
      </c>
      <c r="G106" s="20" t="s">
        <v>66</v>
      </c>
    </row>
    <row r="107" spans="2:7" x14ac:dyDescent="0.25">
      <c r="B107" s="16" t="s">
        <v>605</v>
      </c>
      <c r="C107" s="17">
        <v>395522</v>
      </c>
      <c r="D107" s="17">
        <v>403</v>
      </c>
      <c r="E107" s="17">
        <v>395924.87135568302</v>
      </c>
      <c r="F107" s="20" t="s">
        <v>721</v>
      </c>
      <c r="G107" s="20" t="s">
        <v>197</v>
      </c>
    </row>
    <row r="108" spans="2:7" x14ac:dyDescent="0.25">
      <c r="B108" s="16" t="s">
        <v>606</v>
      </c>
      <c r="C108" s="17">
        <v>2308488</v>
      </c>
      <c r="D108" s="17">
        <v>21635</v>
      </c>
      <c r="E108" s="17">
        <v>2330123.3732221602</v>
      </c>
      <c r="F108" s="20" t="s">
        <v>725</v>
      </c>
      <c r="G108" s="20" t="s">
        <v>67</v>
      </c>
    </row>
    <row r="109" spans="2:7" x14ac:dyDescent="0.25">
      <c r="B109" s="16" t="s">
        <v>607</v>
      </c>
      <c r="C109" s="17">
        <v>121475</v>
      </c>
      <c r="D109" s="17">
        <v>47</v>
      </c>
      <c r="E109" s="17">
        <v>121522.008501408</v>
      </c>
      <c r="F109" s="20" t="s">
        <v>63</v>
      </c>
      <c r="G109" s="20" t="s">
        <v>335</v>
      </c>
    </row>
    <row r="110" spans="2:7" x14ac:dyDescent="0.25">
      <c r="B110" s="25" t="s">
        <v>608</v>
      </c>
      <c r="C110" s="26">
        <v>5931931</v>
      </c>
      <c r="D110" s="26">
        <v>25092</v>
      </c>
      <c r="E110" s="26">
        <v>5957023.5047265897</v>
      </c>
      <c r="F110" s="27" t="s">
        <v>734</v>
      </c>
      <c r="G110" s="27" t="s">
        <v>200</v>
      </c>
    </row>
    <row r="111" spans="2:7" x14ac:dyDescent="0.25">
      <c r="B111" s="16" t="s">
        <v>609</v>
      </c>
      <c r="C111" s="17">
        <v>248128</v>
      </c>
      <c r="D111" s="17">
        <v>119</v>
      </c>
      <c r="E111" s="17">
        <v>248246.826116827</v>
      </c>
      <c r="F111" s="20" t="s">
        <v>63</v>
      </c>
      <c r="G111" s="20" t="s">
        <v>197</v>
      </c>
    </row>
    <row r="112" spans="2:7" x14ac:dyDescent="0.25">
      <c r="B112" s="16" t="s">
        <v>610</v>
      </c>
      <c r="C112" s="17">
        <v>743315</v>
      </c>
      <c r="D112" s="17">
        <v>399</v>
      </c>
      <c r="E112" s="17">
        <v>743713.610332896</v>
      </c>
      <c r="F112" s="20" t="s">
        <v>63</v>
      </c>
      <c r="G112" s="20" t="s">
        <v>197</v>
      </c>
    </row>
    <row r="113" spans="2:7" x14ac:dyDescent="0.25">
      <c r="B113" s="16" t="s">
        <v>611</v>
      </c>
      <c r="C113" s="17">
        <v>1618870</v>
      </c>
      <c r="D113" s="17">
        <v>2090</v>
      </c>
      <c r="E113" s="17">
        <v>1620960.6654704299</v>
      </c>
      <c r="F113" s="20" t="s">
        <v>721</v>
      </c>
      <c r="G113" s="20" t="s">
        <v>197</v>
      </c>
    </row>
    <row r="114" spans="2:7" x14ac:dyDescent="0.25">
      <c r="B114" s="16" t="s">
        <v>612</v>
      </c>
      <c r="C114" s="17">
        <v>32730</v>
      </c>
      <c r="D114" s="17">
        <v>97</v>
      </c>
      <c r="E114" s="17">
        <v>32827.041771331104</v>
      </c>
      <c r="F114" s="20" t="s">
        <v>719</v>
      </c>
      <c r="G114" s="20" t="s">
        <v>210</v>
      </c>
    </row>
    <row r="115" spans="2:7" x14ac:dyDescent="0.25">
      <c r="B115" s="16" t="s">
        <v>613</v>
      </c>
      <c r="C115" s="17">
        <v>342433</v>
      </c>
      <c r="D115" s="17">
        <v>1721</v>
      </c>
      <c r="E115" s="17">
        <v>344154.354956556</v>
      </c>
      <c r="F115" s="20" t="s">
        <v>724</v>
      </c>
      <c r="G115" s="20" t="s">
        <v>220</v>
      </c>
    </row>
    <row r="116" spans="2:7" x14ac:dyDescent="0.25">
      <c r="B116" s="16" t="s">
        <v>614</v>
      </c>
      <c r="C116" s="17">
        <v>149085</v>
      </c>
      <c r="D116" s="17">
        <v>792</v>
      </c>
      <c r="E116" s="17">
        <v>149876.809319811</v>
      </c>
      <c r="F116" s="20" t="s">
        <v>724</v>
      </c>
      <c r="G116" s="20" t="s">
        <v>220</v>
      </c>
    </row>
    <row r="117" spans="2:7" x14ac:dyDescent="0.25">
      <c r="B117" s="16" t="s">
        <v>615</v>
      </c>
      <c r="C117" s="17">
        <v>428059</v>
      </c>
      <c r="D117" s="17">
        <v>10139</v>
      </c>
      <c r="E117" s="17">
        <v>438197.75877619197</v>
      </c>
      <c r="F117" s="20" t="s">
        <v>736</v>
      </c>
      <c r="G117" s="20" t="s">
        <v>156</v>
      </c>
    </row>
    <row r="118" spans="2:7" x14ac:dyDescent="0.25">
      <c r="B118" s="16" t="s">
        <v>412</v>
      </c>
      <c r="C118" s="17">
        <v>499557</v>
      </c>
      <c r="D118" s="17">
        <v>1075</v>
      </c>
      <c r="E118" s="17">
        <v>500632.77401564101</v>
      </c>
      <c r="F118" s="20" t="s">
        <v>720</v>
      </c>
      <c r="G118" s="20" t="s">
        <v>334</v>
      </c>
    </row>
    <row r="119" spans="2:7" x14ac:dyDescent="0.25">
      <c r="B119" s="16" t="s">
        <v>616</v>
      </c>
      <c r="C119" s="17">
        <v>144850</v>
      </c>
      <c r="D119" s="17">
        <v>46</v>
      </c>
      <c r="E119" s="17">
        <v>144895.92092582301</v>
      </c>
      <c r="F119" s="20" t="s">
        <v>63</v>
      </c>
      <c r="G119" s="20" t="s">
        <v>335</v>
      </c>
    </row>
    <row r="120" spans="2:7" x14ac:dyDescent="0.25">
      <c r="B120" s="16" t="s">
        <v>617</v>
      </c>
      <c r="C120" s="17">
        <v>318786</v>
      </c>
      <c r="D120" s="17">
        <v>9</v>
      </c>
      <c r="E120" s="17">
        <v>318794.89085326903</v>
      </c>
      <c r="F120" s="20" t="s">
        <v>63</v>
      </c>
      <c r="G120" s="20" t="s">
        <v>335</v>
      </c>
    </row>
    <row r="121" spans="2:7" x14ac:dyDescent="0.25">
      <c r="B121" s="16" t="s">
        <v>618</v>
      </c>
      <c r="C121" s="17">
        <v>16439</v>
      </c>
      <c r="D121" s="17">
        <v>1</v>
      </c>
      <c r="E121" s="17">
        <v>16440.686419574002</v>
      </c>
      <c r="F121" s="20" t="s">
        <v>63</v>
      </c>
      <c r="G121" s="20" t="s">
        <v>335</v>
      </c>
    </row>
    <row r="122" spans="2:7" x14ac:dyDescent="0.25">
      <c r="B122" s="16" t="s">
        <v>619</v>
      </c>
      <c r="C122" s="17">
        <v>73849</v>
      </c>
      <c r="D122" s="17">
        <v>186</v>
      </c>
      <c r="E122" s="17">
        <v>74034.773965862201</v>
      </c>
      <c r="F122" s="20" t="s">
        <v>720</v>
      </c>
      <c r="G122" s="20" t="s">
        <v>210</v>
      </c>
    </row>
    <row r="123" spans="2:7" x14ac:dyDescent="0.25">
      <c r="B123" s="16" t="s">
        <v>620</v>
      </c>
      <c r="C123" s="17">
        <v>49949</v>
      </c>
      <c r="D123" s="17">
        <v>1181</v>
      </c>
      <c r="E123" s="17">
        <v>51130.503608422201</v>
      </c>
      <c r="F123" s="20" t="s">
        <v>736</v>
      </c>
      <c r="G123" s="20" t="s">
        <v>156</v>
      </c>
    </row>
    <row r="124" spans="2:7" x14ac:dyDescent="0.25">
      <c r="B124" s="16" t="s">
        <v>621</v>
      </c>
      <c r="C124" s="17">
        <v>931453</v>
      </c>
      <c r="D124" s="17">
        <v>231</v>
      </c>
      <c r="E124" s="17">
        <v>931683.91719985101</v>
      </c>
      <c r="F124" s="20" t="s">
        <v>63</v>
      </c>
      <c r="G124" s="20" t="s">
        <v>335</v>
      </c>
    </row>
    <row r="125" spans="2:7" x14ac:dyDescent="0.25">
      <c r="B125" s="16" t="s">
        <v>622</v>
      </c>
      <c r="C125" s="17">
        <v>35927</v>
      </c>
      <c r="D125" s="17">
        <v>6967</v>
      </c>
      <c r="E125" s="17">
        <v>42893.764989149997</v>
      </c>
      <c r="F125" s="20" t="s">
        <v>737</v>
      </c>
      <c r="G125" s="20" t="s">
        <v>343</v>
      </c>
    </row>
    <row r="126" spans="2:7" x14ac:dyDescent="0.25">
      <c r="B126" s="16" t="s">
        <v>623</v>
      </c>
      <c r="C126" s="17">
        <v>153391</v>
      </c>
      <c r="D126" s="17">
        <v>24</v>
      </c>
      <c r="E126" s="17">
        <v>153415.039100044</v>
      </c>
      <c r="F126" s="20" t="s">
        <v>63</v>
      </c>
      <c r="G126" s="20" t="s">
        <v>335</v>
      </c>
    </row>
    <row r="127" spans="2:7" x14ac:dyDescent="0.25">
      <c r="B127" s="16" t="s">
        <v>624</v>
      </c>
      <c r="C127" s="17">
        <v>65217</v>
      </c>
      <c r="D127" s="17">
        <v>15</v>
      </c>
      <c r="E127" s="17">
        <v>65231.662433744401</v>
      </c>
      <c r="F127" s="20" t="s">
        <v>63</v>
      </c>
      <c r="G127" s="20" t="s">
        <v>335</v>
      </c>
    </row>
    <row r="128" spans="2:7" x14ac:dyDescent="0.25">
      <c r="B128" s="16" t="s">
        <v>625</v>
      </c>
      <c r="C128" s="17">
        <v>79893</v>
      </c>
      <c r="D128" s="17">
        <v>0</v>
      </c>
      <c r="E128" s="17">
        <v>79892.504471168504</v>
      </c>
      <c r="F128" s="20" t="s">
        <v>63</v>
      </c>
      <c r="G128" s="20" t="s">
        <v>335</v>
      </c>
    </row>
    <row r="129" spans="2:7" x14ac:dyDescent="0.25">
      <c r="B129" s="25" t="s">
        <v>626</v>
      </c>
      <c r="C129" s="26">
        <v>14062775</v>
      </c>
      <c r="D129" s="26">
        <v>317077</v>
      </c>
      <c r="E129" s="26">
        <v>14379852.8285667</v>
      </c>
      <c r="F129" s="27" t="s">
        <v>732</v>
      </c>
      <c r="G129" s="27" t="s">
        <v>150</v>
      </c>
    </row>
    <row r="130" spans="2:7" x14ac:dyDescent="0.25">
      <c r="B130" s="16" t="s">
        <v>627</v>
      </c>
      <c r="C130" s="17">
        <v>38440</v>
      </c>
      <c r="D130" s="17">
        <v>15</v>
      </c>
      <c r="E130" s="17">
        <v>38454.927063151103</v>
      </c>
      <c r="F130" s="20" t="s">
        <v>63</v>
      </c>
      <c r="G130" s="20" t="s">
        <v>335</v>
      </c>
    </row>
    <row r="131" spans="2:7" x14ac:dyDescent="0.25">
      <c r="B131" s="16" t="s">
        <v>628</v>
      </c>
      <c r="C131" s="17">
        <v>116378</v>
      </c>
      <c r="D131" s="17">
        <v>454</v>
      </c>
      <c r="E131" s="17">
        <v>116831.48125390201</v>
      </c>
      <c r="F131" s="20" t="s">
        <v>734</v>
      </c>
      <c r="G131" s="20" t="s">
        <v>200</v>
      </c>
    </row>
    <row r="132" spans="2:7" x14ac:dyDescent="0.25">
      <c r="B132" s="16" t="s">
        <v>629</v>
      </c>
      <c r="C132" s="17">
        <v>302302</v>
      </c>
      <c r="D132" s="17">
        <v>0</v>
      </c>
      <c r="E132" s="17">
        <v>302302.24241071998</v>
      </c>
      <c r="F132" s="20" t="s">
        <v>63</v>
      </c>
      <c r="G132" s="20" t="s">
        <v>335</v>
      </c>
    </row>
    <row r="133" spans="2:7" x14ac:dyDescent="0.25">
      <c r="B133" s="16" t="s">
        <v>630</v>
      </c>
      <c r="C133" s="17">
        <v>550866</v>
      </c>
      <c r="D133" s="17">
        <v>48</v>
      </c>
      <c r="E133" s="17">
        <v>550913.65213424002</v>
      </c>
      <c r="F133" s="20" t="s">
        <v>63</v>
      </c>
      <c r="G133" s="20" t="s">
        <v>335</v>
      </c>
    </row>
    <row r="134" spans="2:7" x14ac:dyDescent="0.25">
      <c r="B134" s="16" t="s">
        <v>631</v>
      </c>
      <c r="C134" s="17">
        <v>170816</v>
      </c>
      <c r="D134" s="17">
        <v>211</v>
      </c>
      <c r="E134" s="17">
        <v>171027.33942573899</v>
      </c>
      <c r="F134" s="20" t="s">
        <v>721</v>
      </c>
      <c r="G134" s="20" t="s">
        <v>197</v>
      </c>
    </row>
    <row r="135" spans="2:7" x14ac:dyDescent="0.25">
      <c r="B135" s="16" t="s">
        <v>632</v>
      </c>
      <c r="C135" s="17">
        <v>366299</v>
      </c>
      <c r="D135" s="17">
        <v>504</v>
      </c>
      <c r="E135" s="17">
        <v>366803.40125729999</v>
      </c>
      <c r="F135" s="20" t="s">
        <v>721</v>
      </c>
      <c r="G135" s="20" t="s">
        <v>197</v>
      </c>
    </row>
    <row r="136" spans="2:7" x14ac:dyDescent="0.25">
      <c r="B136" s="16" t="s">
        <v>633</v>
      </c>
      <c r="C136" s="17">
        <v>137386</v>
      </c>
      <c r="D136" s="17">
        <v>1749</v>
      </c>
      <c r="E136" s="17">
        <v>139134.77783409299</v>
      </c>
      <c r="F136" s="20" t="s">
        <v>717</v>
      </c>
      <c r="G136" s="20" t="s">
        <v>155</v>
      </c>
    </row>
    <row r="137" spans="2:7" x14ac:dyDescent="0.25">
      <c r="B137" s="16" t="s">
        <v>634</v>
      </c>
      <c r="C137" s="17">
        <v>316777</v>
      </c>
      <c r="D137" s="17">
        <v>0</v>
      </c>
      <c r="E137" s="17">
        <v>316776.634541445</v>
      </c>
      <c r="F137" s="20" t="s">
        <v>63</v>
      </c>
      <c r="G137" s="20" t="s">
        <v>335</v>
      </c>
    </row>
    <row r="138" spans="2:7" x14ac:dyDescent="0.25">
      <c r="B138" s="16" t="s">
        <v>635</v>
      </c>
      <c r="C138" s="17">
        <v>387462</v>
      </c>
      <c r="D138" s="17">
        <v>478</v>
      </c>
      <c r="E138" s="17">
        <v>387939.198521855</v>
      </c>
      <c r="F138" s="20" t="s">
        <v>721</v>
      </c>
      <c r="G138" s="20" t="s">
        <v>197</v>
      </c>
    </row>
    <row r="139" spans="2:7" x14ac:dyDescent="0.25">
      <c r="B139" s="16" t="s">
        <v>636</v>
      </c>
      <c r="C139" s="17">
        <v>1574273</v>
      </c>
      <c r="D139" s="17">
        <v>17748</v>
      </c>
      <c r="E139" s="17">
        <v>1592020.6101695099</v>
      </c>
      <c r="F139" s="20" t="s">
        <v>498</v>
      </c>
      <c r="G139" s="20" t="s">
        <v>360</v>
      </c>
    </row>
    <row r="140" spans="2:7" x14ac:dyDescent="0.25">
      <c r="B140" s="16" t="s">
        <v>413</v>
      </c>
      <c r="C140" s="17">
        <v>3554361</v>
      </c>
      <c r="D140" s="17">
        <v>124383</v>
      </c>
      <c r="E140" s="17">
        <v>3678743.9552190499</v>
      </c>
      <c r="F140" s="20" t="s">
        <v>738</v>
      </c>
      <c r="G140" s="20" t="s">
        <v>435</v>
      </c>
    </row>
    <row r="141" spans="2:7" x14ac:dyDescent="0.25">
      <c r="B141" s="16" t="s">
        <v>637</v>
      </c>
      <c r="C141" s="17">
        <v>704826</v>
      </c>
      <c r="D141" s="17">
        <v>364</v>
      </c>
      <c r="E141" s="17">
        <v>705190.81855202897</v>
      </c>
      <c r="F141" s="20" t="s">
        <v>63</v>
      </c>
      <c r="G141" s="20" t="s">
        <v>197</v>
      </c>
    </row>
    <row r="142" spans="2:7" x14ac:dyDescent="0.25">
      <c r="B142" s="16" t="s">
        <v>638</v>
      </c>
      <c r="C142" s="17">
        <v>1373091</v>
      </c>
      <c r="D142" s="17">
        <v>39134</v>
      </c>
      <c r="E142" s="17">
        <v>1412224.9688133399</v>
      </c>
      <c r="F142" s="20" t="s">
        <v>739</v>
      </c>
      <c r="G142" s="20" t="s">
        <v>149</v>
      </c>
    </row>
    <row r="143" spans="2:7" x14ac:dyDescent="0.25">
      <c r="B143" s="16" t="s">
        <v>639</v>
      </c>
      <c r="C143" s="17">
        <v>903001</v>
      </c>
      <c r="D143" s="17">
        <v>392</v>
      </c>
      <c r="E143" s="17">
        <v>903392.68859842897</v>
      </c>
      <c r="F143" s="20" t="s">
        <v>63</v>
      </c>
      <c r="G143" s="20" t="s">
        <v>335</v>
      </c>
    </row>
    <row r="144" spans="2:7" x14ac:dyDescent="0.25">
      <c r="B144" s="16" t="s">
        <v>640</v>
      </c>
      <c r="C144" s="17">
        <v>503391</v>
      </c>
      <c r="D144" s="17">
        <v>1546</v>
      </c>
      <c r="E144" s="17">
        <v>504936.97680275701</v>
      </c>
      <c r="F144" s="20" t="s">
        <v>719</v>
      </c>
      <c r="G144" s="20" t="s">
        <v>210</v>
      </c>
    </row>
    <row r="145" spans="2:7" x14ac:dyDescent="0.25">
      <c r="B145" s="16" t="s">
        <v>641</v>
      </c>
      <c r="C145" s="17">
        <v>914919</v>
      </c>
      <c r="D145" s="17">
        <v>94444</v>
      </c>
      <c r="E145" s="17">
        <v>1009363.69052786</v>
      </c>
      <c r="F145" s="20" t="s">
        <v>740</v>
      </c>
      <c r="G145" s="20" t="s">
        <v>367</v>
      </c>
    </row>
    <row r="146" spans="2:7" x14ac:dyDescent="0.25">
      <c r="B146" s="16" t="s">
        <v>642</v>
      </c>
      <c r="C146" s="17">
        <v>421394</v>
      </c>
      <c r="D146" s="17">
        <v>23383</v>
      </c>
      <c r="E146" s="17">
        <v>444776.608111382</v>
      </c>
      <c r="F146" s="20" t="s">
        <v>741</v>
      </c>
      <c r="G146" s="20" t="s">
        <v>420</v>
      </c>
    </row>
    <row r="147" spans="2:7" x14ac:dyDescent="0.25">
      <c r="B147" s="16" t="s">
        <v>643</v>
      </c>
      <c r="C147" s="17">
        <v>455113</v>
      </c>
      <c r="D147" s="17">
        <v>1428</v>
      </c>
      <c r="E147" s="17">
        <v>456540.72115418699</v>
      </c>
      <c r="F147" s="20" t="s">
        <v>719</v>
      </c>
      <c r="G147" s="20" t="s">
        <v>210</v>
      </c>
    </row>
    <row r="148" spans="2:7" x14ac:dyDescent="0.25">
      <c r="B148" s="16" t="s">
        <v>644</v>
      </c>
      <c r="C148" s="17">
        <v>1007347</v>
      </c>
      <c r="D148" s="17">
        <v>1341</v>
      </c>
      <c r="E148" s="17">
        <v>1008688.05348557</v>
      </c>
      <c r="F148" s="20" t="s">
        <v>721</v>
      </c>
      <c r="G148" s="20" t="s">
        <v>197</v>
      </c>
    </row>
    <row r="149" spans="2:7" x14ac:dyDescent="0.25">
      <c r="B149" s="16" t="s">
        <v>645</v>
      </c>
      <c r="C149" s="17">
        <v>264334</v>
      </c>
      <c r="D149" s="17">
        <v>9456</v>
      </c>
      <c r="E149" s="17">
        <v>273790.08269015298</v>
      </c>
      <c r="F149" s="20" t="s">
        <v>738</v>
      </c>
      <c r="G149" s="20" t="s">
        <v>203</v>
      </c>
    </row>
    <row r="150" spans="2:7" x14ac:dyDescent="0.25">
      <c r="B150" s="25" t="s">
        <v>646</v>
      </c>
      <c r="C150" s="26">
        <v>6524278</v>
      </c>
      <c r="D150" s="26">
        <v>74169</v>
      </c>
      <c r="E150" s="26">
        <v>6598446.8420703895</v>
      </c>
      <c r="F150" s="27" t="s">
        <v>498</v>
      </c>
      <c r="G150" s="27" t="s">
        <v>360</v>
      </c>
    </row>
    <row r="151" spans="2:7" x14ac:dyDescent="0.25">
      <c r="B151" s="16" t="s">
        <v>647</v>
      </c>
      <c r="C151" s="17">
        <v>59842</v>
      </c>
      <c r="D151" s="17">
        <v>6</v>
      </c>
      <c r="E151" s="17">
        <v>59848.034016175603</v>
      </c>
      <c r="F151" s="20" t="s">
        <v>63</v>
      </c>
      <c r="G151" s="20" t="s">
        <v>335</v>
      </c>
    </row>
    <row r="152" spans="2:7" x14ac:dyDescent="0.25">
      <c r="B152" s="16" t="s">
        <v>648</v>
      </c>
      <c r="C152" s="17">
        <v>30075</v>
      </c>
      <c r="D152" s="17">
        <v>1026</v>
      </c>
      <c r="E152" s="17">
        <v>31100.947654064399</v>
      </c>
      <c r="F152" s="20" t="s">
        <v>742</v>
      </c>
      <c r="G152" s="20" t="s">
        <v>148</v>
      </c>
    </row>
    <row r="153" spans="2:7" x14ac:dyDescent="0.25">
      <c r="B153" s="16" t="s">
        <v>649</v>
      </c>
      <c r="C153" s="17">
        <v>276944</v>
      </c>
      <c r="D153" s="17">
        <v>115</v>
      </c>
      <c r="E153" s="17">
        <v>277059.102734457</v>
      </c>
      <c r="F153" s="20" t="s">
        <v>63</v>
      </c>
      <c r="G153" s="20" t="s">
        <v>335</v>
      </c>
    </row>
    <row r="154" spans="2:7" x14ac:dyDescent="0.25">
      <c r="B154" s="16" t="s">
        <v>650</v>
      </c>
      <c r="C154" s="17">
        <v>198781</v>
      </c>
      <c r="D154" s="17">
        <v>1041</v>
      </c>
      <c r="E154" s="17">
        <v>199822.28161671301</v>
      </c>
      <c r="F154" s="20" t="s">
        <v>724</v>
      </c>
      <c r="G154" s="20" t="s">
        <v>220</v>
      </c>
    </row>
    <row r="155" spans="2:7" x14ac:dyDescent="0.25">
      <c r="B155" s="16" t="s">
        <v>651</v>
      </c>
      <c r="C155" s="17">
        <v>90675</v>
      </c>
      <c r="D155" s="17">
        <v>81</v>
      </c>
      <c r="E155" s="17">
        <v>90755.432895877195</v>
      </c>
      <c r="F155" s="20" t="s">
        <v>721</v>
      </c>
      <c r="G155" s="20" t="s">
        <v>197</v>
      </c>
    </row>
    <row r="156" spans="2:7" x14ac:dyDescent="0.25">
      <c r="B156" s="16" t="s">
        <v>652</v>
      </c>
      <c r="C156" s="17">
        <v>18334</v>
      </c>
      <c r="D156" s="17">
        <v>5</v>
      </c>
      <c r="E156" s="17">
        <v>18338.105966662999</v>
      </c>
      <c r="F156" s="20" t="s">
        <v>63</v>
      </c>
      <c r="G156" s="20" t="s">
        <v>335</v>
      </c>
    </row>
    <row r="157" spans="2:7" x14ac:dyDescent="0.25">
      <c r="B157" s="16" t="s">
        <v>653</v>
      </c>
      <c r="C157" s="17">
        <v>696254</v>
      </c>
      <c r="D157" s="17">
        <v>32</v>
      </c>
      <c r="E157" s="17">
        <v>696286.10748608003</v>
      </c>
      <c r="F157" s="20" t="s">
        <v>63</v>
      </c>
      <c r="G157" s="20" t="s">
        <v>335</v>
      </c>
    </row>
    <row r="158" spans="2:7" x14ac:dyDescent="0.25">
      <c r="B158" s="16" t="s">
        <v>654</v>
      </c>
      <c r="C158" s="17">
        <v>217988</v>
      </c>
      <c r="D158" s="17">
        <v>29</v>
      </c>
      <c r="E158" s="17">
        <v>218017.10491755701</v>
      </c>
      <c r="F158" s="20" t="s">
        <v>63</v>
      </c>
      <c r="G158" s="20" t="s">
        <v>335</v>
      </c>
    </row>
    <row r="159" spans="2:7" x14ac:dyDescent="0.25">
      <c r="B159" s="16" t="s">
        <v>655</v>
      </c>
      <c r="C159" s="17">
        <v>53531</v>
      </c>
      <c r="D159" s="17">
        <v>113</v>
      </c>
      <c r="E159" s="17">
        <v>53643.564382187797</v>
      </c>
      <c r="F159" s="20" t="s">
        <v>720</v>
      </c>
      <c r="G159" s="20" t="s">
        <v>334</v>
      </c>
    </row>
    <row r="160" spans="2:7" x14ac:dyDescent="0.25">
      <c r="B160" s="16" t="s">
        <v>656</v>
      </c>
      <c r="C160" s="17">
        <v>124372</v>
      </c>
      <c r="D160" s="17">
        <v>37</v>
      </c>
      <c r="E160" s="17">
        <v>124409.340374223</v>
      </c>
      <c r="F160" s="20" t="s">
        <v>63</v>
      </c>
      <c r="G160" s="20" t="s">
        <v>335</v>
      </c>
    </row>
    <row r="161" spans="2:7" x14ac:dyDescent="0.25">
      <c r="B161" s="16" t="s">
        <v>657</v>
      </c>
      <c r="C161" s="17">
        <v>14914</v>
      </c>
      <c r="D161" s="17">
        <v>0</v>
      </c>
      <c r="E161" s="17">
        <v>14913.915700580001</v>
      </c>
      <c r="F161" s="20" t="s">
        <v>63</v>
      </c>
      <c r="G161" s="20" t="s">
        <v>335</v>
      </c>
    </row>
    <row r="162" spans="2:7" x14ac:dyDescent="0.25">
      <c r="B162" s="16" t="s">
        <v>658</v>
      </c>
      <c r="C162" s="17">
        <v>8653</v>
      </c>
      <c r="D162" s="17">
        <v>0</v>
      </c>
      <c r="E162" s="17">
        <v>8653.3081293649993</v>
      </c>
      <c r="F162" s="20" t="s">
        <v>63</v>
      </c>
      <c r="G162" s="20" t="s">
        <v>335</v>
      </c>
    </row>
    <row r="163" spans="2:7" x14ac:dyDescent="0.25">
      <c r="B163" s="16" t="s">
        <v>659</v>
      </c>
      <c r="C163" s="17">
        <v>733575</v>
      </c>
      <c r="D163" s="17">
        <v>409</v>
      </c>
      <c r="E163" s="17">
        <v>733983.89437724103</v>
      </c>
      <c r="F163" s="20" t="s">
        <v>721</v>
      </c>
      <c r="G163" s="20" t="s">
        <v>197</v>
      </c>
    </row>
    <row r="164" spans="2:7" x14ac:dyDescent="0.25">
      <c r="B164" s="16" t="s">
        <v>660</v>
      </c>
      <c r="C164" s="17">
        <v>151710</v>
      </c>
      <c r="D164" s="17">
        <v>132</v>
      </c>
      <c r="E164" s="17">
        <v>151842.46420166199</v>
      </c>
      <c r="F164" s="20" t="s">
        <v>721</v>
      </c>
      <c r="G164" s="20" t="s">
        <v>197</v>
      </c>
    </row>
    <row r="165" spans="2:7" x14ac:dyDescent="0.25">
      <c r="B165" s="16" t="s">
        <v>661</v>
      </c>
      <c r="C165" s="17">
        <v>2110652</v>
      </c>
      <c r="D165" s="17">
        <v>49355</v>
      </c>
      <c r="E165" s="17">
        <v>2160007.4058511602</v>
      </c>
      <c r="F165" s="20" t="s">
        <v>736</v>
      </c>
      <c r="G165" s="20" t="s">
        <v>156</v>
      </c>
    </row>
    <row r="166" spans="2:7" x14ac:dyDescent="0.25">
      <c r="B166" s="16" t="s">
        <v>662</v>
      </c>
      <c r="C166" s="17">
        <v>123383</v>
      </c>
      <c r="D166" s="17">
        <v>105</v>
      </c>
      <c r="E166" s="17">
        <v>123487.45741775</v>
      </c>
      <c r="F166" s="20" t="s">
        <v>721</v>
      </c>
      <c r="G166" s="20" t="s">
        <v>197</v>
      </c>
    </row>
    <row r="167" spans="2:7" x14ac:dyDescent="0.25">
      <c r="B167" s="16" t="s">
        <v>663</v>
      </c>
      <c r="C167" s="17">
        <v>86796</v>
      </c>
      <c r="D167" s="17">
        <v>29</v>
      </c>
      <c r="E167" s="17">
        <v>86824.9721804867</v>
      </c>
      <c r="F167" s="20" t="s">
        <v>63</v>
      </c>
      <c r="G167" s="20" t="s">
        <v>335</v>
      </c>
    </row>
    <row r="168" spans="2:7" x14ac:dyDescent="0.25">
      <c r="B168" s="16" t="s">
        <v>664</v>
      </c>
      <c r="C168" s="17">
        <v>1274820</v>
      </c>
      <c r="D168" s="17">
        <v>21597</v>
      </c>
      <c r="E168" s="17">
        <v>1296417.8599870401</v>
      </c>
      <c r="F168" s="20" t="s">
        <v>743</v>
      </c>
      <c r="G168" s="20" t="s">
        <v>153</v>
      </c>
    </row>
    <row r="169" spans="2:7" x14ac:dyDescent="0.25">
      <c r="B169" s="16" t="s">
        <v>665</v>
      </c>
      <c r="C169" s="17">
        <v>252979</v>
      </c>
      <c r="D169" s="17">
        <v>57</v>
      </c>
      <c r="E169" s="17">
        <v>253035.54218111499</v>
      </c>
      <c r="F169" s="20" t="s">
        <v>63</v>
      </c>
      <c r="G169" s="20" t="s">
        <v>335</v>
      </c>
    </row>
    <row r="170" spans="2:7" x14ac:dyDescent="0.25">
      <c r="B170" s="25" t="s">
        <v>666</v>
      </c>
      <c r="C170" s="26">
        <v>20986152</v>
      </c>
      <c r="D170" s="26">
        <v>198024</v>
      </c>
      <c r="E170" s="26">
        <v>21184175.913662899</v>
      </c>
      <c r="F170" s="27" t="s">
        <v>725</v>
      </c>
      <c r="G170" s="27" t="s">
        <v>67</v>
      </c>
    </row>
    <row r="171" spans="2:7" x14ac:dyDescent="0.25">
      <c r="B171" s="16" t="s">
        <v>667</v>
      </c>
      <c r="C171" s="17">
        <v>26926</v>
      </c>
      <c r="D171" s="17">
        <v>23</v>
      </c>
      <c r="E171" s="17">
        <v>26949.0405786911</v>
      </c>
      <c r="F171" s="20" t="s">
        <v>721</v>
      </c>
      <c r="G171" s="20" t="s">
        <v>197</v>
      </c>
    </row>
    <row r="172" spans="2:7" x14ac:dyDescent="0.25">
      <c r="B172" s="16" t="s">
        <v>668</v>
      </c>
      <c r="C172" s="17">
        <v>9784052</v>
      </c>
      <c r="D172" s="17">
        <v>651</v>
      </c>
      <c r="E172" s="17">
        <v>9784702.9446262997</v>
      </c>
      <c r="F172" s="20" t="s">
        <v>63</v>
      </c>
      <c r="G172" s="20" t="s">
        <v>335</v>
      </c>
    </row>
    <row r="173" spans="2:7" x14ac:dyDescent="0.25">
      <c r="B173" s="16" t="s">
        <v>669</v>
      </c>
      <c r="C173" s="17">
        <v>227961</v>
      </c>
      <c r="D173" s="17">
        <v>14420</v>
      </c>
      <c r="E173" s="17">
        <v>242381.12755107801</v>
      </c>
      <c r="F173" s="20" t="s">
        <v>729</v>
      </c>
      <c r="G173" s="20" t="s">
        <v>341</v>
      </c>
    </row>
    <row r="174" spans="2:7" x14ac:dyDescent="0.25">
      <c r="B174" s="16" t="s">
        <v>670</v>
      </c>
      <c r="C174" s="17">
        <v>2877849</v>
      </c>
      <c r="D174" s="17">
        <v>30293</v>
      </c>
      <c r="E174" s="17">
        <v>2908141.7405821299</v>
      </c>
      <c r="F174" s="20" t="s">
        <v>499</v>
      </c>
      <c r="G174" s="20" t="s">
        <v>160</v>
      </c>
    </row>
    <row r="175" spans="2:7" x14ac:dyDescent="0.25">
      <c r="B175" s="16" t="s">
        <v>671</v>
      </c>
      <c r="C175" s="17">
        <v>96415</v>
      </c>
      <c r="D175" s="17">
        <v>38</v>
      </c>
      <c r="E175" s="17">
        <v>96453.351386232796</v>
      </c>
      <c r="F175" s="20" t="s">
        <v>63</v>
      </c>
      <c r="G175" s="20" t="s">
        <v>335</v>
      </c>
    </row>
    <row r="176" spans="2:7" x14ac:dyDescent="0.25">
      <c r="B176" s="16" t="s">
        <v>672</v>
      </c>
      <c r="C176" s="17">
        <v>13659</v>
      </c>
      <c r="D176" s="17">
        <v>0</v>
      </c>
      <c r="E176" s="17">
        <v>13658.5659713772</v>
      </c>
      <c r="F176" s="20" t="s">
        <v>63</v>
      </c>
      <c r="G176" s="20" t="s">
        <v>335</v>
      </c>
    </row>
    <row r="177" spans="2:7" x14ac:dyDescent="0.25">
      <c r="B177" s="16" t="s">
        <v>673</v>
      </c>
      <c r="C177" s="17">
        <v>7642</v>
      </c>
      <c r="D177" s="17">
        <v>0</v>
      </c>
      <c r="E177" s="17">
        <v>7642.0972215949996</v>
      </c>
      <c r="F177" s="20" t="s">
        <v>63</v>
      </c>
      <c r="G177" s="20" t="s">
        <v>335</v>
      </c>
    </row>
    <row r="178" spans="2:7" x14ac:dyDescent="0.25">
      <c r="B178" s="16" t="s">
        <v>415</v>
      </c>
      <c r="C178" s="17">
        <v>5065994</v>
      </c>
      <c r="D178" s="17">
        <v>147940</v>
      </c>
      <c r="E178" s="17">
        <v>5213934.2905911701</v>
      </c>
      <c r="F178" s="20" t="s">
        <v>739</v>
      </c>
      <c r="G178" s="20" t="s">
        <v>149</v>
      </c>
    </row>
    <row r="179" spans="2:7" x14ac:dyDescent="0.25">
      <c r="B179" s="16" t="s">
        <v>674</v>
      </c>
      <c r="C179" s="17">
        <v>87541</v>
      </c>
      <c r="D179" s="17">
        <v>1586</v>
      </c>
      <c r="E179" s="17">
        <v>89126.526077617804</v>
      </c>
      <c r="F179" s="20" t="s">
        <v>723</v>
      </c>
      <c r="G179" s="20" t="s">
        <v>157</v>
      </c>
    </row>
    <row r="180" spans="2:7" x14ac:dyDescent="0.25">
      <c r="B180" s="16" t="s">
        <v>675</v>
      </c>
      <c r="C180" s="17">
        <v>1520496</v>
      </c>
      <c r="D180" s="17">
        <v>354</v>
      </c>
      <c r="E180" s="17">
        <v>1520849.7238737601</v>
      </c>
      <c r="F180" s="20" t="s">
        <v>63</v>
      </c>
      <c r="G180" s="20" t="s">
        <v>335</v>
      </c>
    </row>
    <row r="181" spans="2:7" x14ac:dyDescent="0.25">
      <c r="B181" s="16" t="s">
        <v>676</v>
      </c>
      <c r="C181" s="17">
        <v>328729</v>
      </c>
      <c r="D181" s="17">
        <v>2468</v>
      </c>
      <c r="E181" s="17">
        <v>331196.46287147101</v>
      </c>
      <c r="F181" s="20" t="s">
        <v>726</v>
      </c>
      <c r="G181" s="20" t="s">
        <v>195</v>
      </c>
    </row>
    <row r="182" spans="2:7" x14ac:dyDescent="0.25">
      <c r="B182" s="16" t="s">
        <v>677</v>
      </c>
      <c r="C182" s="17">
        <v>51630</v>
      </c>
      <c r="D182" s="17">
        <v>56</v>
      </c>
      <c r="E182" s="17">
        <v>51686.668477055602</v>
      </c>
      <c r="F182" s="20" t="s">
        <v>721</v>
      </c>
      <c r="G182" s="20" t="s">
        <v>197</v>
      </c>
    </row>
    <row r="183" spans="2:7" x14ac:dyDescent="0.25">
      <c r="B183" s="16" t="s">
        <v>678</v>
      </c>
      <c r="C183" s="17">
        <v>838272</v>
      </c>
      <c r="D183" s="17">
        <v>142</v>
      </c>
      <c r="E183" s="17">
        <v>838414.35952608695</v>
      </c>
      <c r="F183" s="20" t="s">
        <v>63</v>
      </c>
      <c r="G183" s="20" t="s">
        <v>335</v>
      </c>
    </row>
    <row r="184" spans="2:7" x14ac:dyDescent="0.25">
      <c r="B184" s="16" t="s">
        <v>679</v>
      </c>
      <c r="C184" s="17">
        <v>58985</v>
      </c>
      <c r="D184" s="17">
        <v>54</v>
      </c>
      <c r="E184" s="17">
        <v>59039.014328357203</v>
      </c>
      <c r="F184" s="20" t="s">
        <v>721</v>
      </c>
      <c r="G184" s="20" t="s">
        <v>197</v>
      </c>
    </row>
    <row r="185" spans="2:7" x14ac:dyDescent="0.25">
      <c r="B185" s="25" t="s">
        <v>680</v>
      </c>
      <c r="C185" s="26">
        <v>18399119</v>
      </c>
      <c r="D185" s="26">
        <v>237425</v>
      </c>
      <c r="E185" s="26">
        <v>18636543.402141102</v>
      </c>
      <c r="F185" s="27" t="s">
        <v>717</v>
      </c>
      <c r="G185" s="27" t="s">
        <v>155</v>
      </c>
    </row>
    <row r="186" spans="2:7" x14ac:dyDescent="0.25">
      <c r="B186" s="16" t="s">
        <v>681</v>
      </c>
      <c r="C186" s="17">
        <v>2517849</v>
      </c>
      <c r="D186" s="17">
        <v>16991</v>
      </c>
      <c r="E186" s="17">
        <v>2534839.7451735502</v>
      </c>
      <c r="F186" s="20" t="s">
        <v>726</v>
      </c>
      <c r="G186" s="20" t="s">
        <v>75</v>
      </c>
    </row>
    <row r="187" spans="2:7" x14ac:dyDescent="0.25">
      <c r="B187" s="16" t="s">
        <v>682</v>
      </c>
      <c r="C187" s="17">
        <v>28400</v>
      </c>
      <c r="D187" s="17">
        <v>7</v>
      </c>
      <c r="E187" s="17">
        <v>28407.684201911499</v>
      </c>
      <c r="F187" s="20" t="s">
        <v>63</v>
      </c>
      <c r="G187" s="20" t="s">
        <v>335</v>
      </c>
    </row>
    <row r="188" spans="2:7" x14ac:dyDescent="0.25">
      <c r="B188" s="16" t="s">
        <v>683</v>
      </c>
      <c r="C188" s="17">
        <v>445987</v>
      </c>
      <c r="D188" s="17">
        <v>388</v>
      </c>
      <c r="E188" s="17">
        <v>446375.26659209502</v>
      </c>
      <c r="F188" s="20" t="s">
        <v>721</v>
      </c>
      <c r="G188" s="20" t="s">
        <v>197</v>
      </c>
    </row>
    <row r="189" spans="2:7" x14ac:dyDescent="0.25">
      <c r="B189" s="16" t="s">
        <v>684</v>
      </c>
      <c r="C189" s="17">
        <v>187789</v>
      </c>
      <c r="D189" s="17">
        <v>0</v>
      </c>
      <c r="E189" s="17">
        <v>187788.74356107501</v>
      </c>
      <c r="F189" s="20" t="s">
        <v>63</v>
      </c>
      <c r="G189" s="20" t="s">
        <v>335</v>
      </c>
    </row>
    <row r="190" spans="2:7" x14ac:dyDescent="0.25">
      <c r="B190" s="16" t="s">
        <v>685</v>
      </c>
      <c r="C190" s="17">
        <v>667739</v>
      </c>
      <c r="D190" s="17">
        <v>5894</v>
      </c>
      <c r="E190" s="17">
        <v>673632.771529975</v>
      </c>
      <c r="F190" s="20" t="s">
        <v>725</v>
      </c>
      <c r="G190" s="20" t="s">
        <v>67</v>
      </c>
    </row>
    <row r="191" spans="2:7" x14ac:dyDescent="0.25">
      <c r="B191" s="16" t="s">
        <v>686</v>
      </c>
      <c r="C191" s="17">
        <v>182951</v>
      </c>
      <c r="D191" s="17">
        <v>0</v>
      </c>
      <c r="E191" s="17">
        <v>182950.59996223499</v>
      </c>
      <c r="F191" s="20" t="s">
        <v>63</v>
      </c>
      <c r="G191" s="20" t="s">
        <v>335</v>
      </c>
    </row>
    <row r="192" spans="2:7" x14ac:dyDescent="0.25">
      <c r="B192" s="16" t="s">
        <v>687</v>
      </c>
      <c r="C192" s="17">
        <v>555025</v>
      </c>
      <c r="D192" s="17">
        <v>2363</v>
      </c>
      <c r="E192" s="17">
        <v>557388.54359394498</v>
      </c>
      <c r="F192" s="20" t="s">
        <v>734</v>
      </c>
      <c r="G192" s="20" t="s">
        <v>200</v>
      </c>
    </row>
    <row r="193" spans="2:7" x14ac:dyDescent="0.25">
      <c r="B193" s="16" t="s">
        <v>688</v>
      </c>
      <c r="C193" s="17">
        <v>3782847</v>
      </c>
      <c r="D193" s="17">
        <v>106660</v>
      </c>
      <c r="E193" s="17">
        <v>3889507.3460919</v>
      </c>
      <c r="F193" s="20" t="s">
        <v>744</v>
      </c>
      <c r="G193" s="20" t="s">
        <v>385</v>
      </c>
    </row>
    <row r="194" spans="2:7" x14ac:dyDescent="0.25">
      <c r="B194" s="16" t="s">
        <v>689</v>
      </c>
      <c r="C194" s="17">
        <v>164527</v>
      </c>
      <c r="D194" s="17">
        <v>5</v>
      </c>
      <c r="E194" s="17">
        <v>164532.21167216499</v>
      </c>
      <c r="F194" s="20" t="s">
        <v>63</v>
      </c>
      <c r="G194" s="20" t="s">
        <v>335</v>
      </c>
    </row>
    <row r="195" spans="2:7" x14ac:dyDescent="0.25">
      <c r="B195" s="16" t="s">
        <v>690</v>
      </c>
      <c r="C195" s="17">
        <v>2549052</v>
      </c>
      <c r="D195" s="17">
        <v>30244</v>
      </c>
      <c r="E195" s="17">
        <v>2579296.5913249799</v>
      </c>
      <c r="F195" s="20" t="s">
        <v>730</v>
      </c>
      <c r="G195" s="20" t="s">
        <v>240</v>
      </c>
    </row>
    <row r="196" spans="2:7" x14ac:dyDescent="0.25">
      <c r="B196" s="16" t="s">
        <v>691</v>
      </c>
      <c r="C196" s="17">
        <v>2552663</v>
      </c>
      <c r="D196" s="17">
        <v>119</v>
      </c>
      <c r="E196" s="17">
        <v>2552781.8775433898</v>
      </c>
      <c r="F196" s="20" t="s">
        <v>63</v>
      </c>
      <c r="G196" s="20" t="s">
        <v>335</v>
      </c>
    </row>
    <row r="197" spans="2:7" x14ac:dyDescent="0.25">
      <c r="B197" s="16" t="s">
        <v>692</v>
      </c>
      <c r="C197" s="17">
        <v>177968</v>
      </c>
      <c r="D197" s="17">
        <v>16</v>
      </c>
      <c r="E197" s="17">
        <v>177983.91424233399</v>
      </c>
      <c r="F197" s="20" t="s">
        <v>63</v>
      </c>
      <c r="G197" s="20" t="s">
        <v>335</v>
      </c>
    </row>
    <row r="198" spans="2:7" x14ac:dyDescent="0.25">
      <c r="B198" s="16" t="s">
        <v>693</v>
      </c>
      <c r="C198" s="17">
        <v>487662</v>
      </c>
      <c r="D198" s="17">
        <v>7</v>
      </c>
      <c r="E198" s="17">
        <v>487668.47307481198</v>
      </c>
      <c r="F198" s="20" t="s">
        <v>63</v>
      </c>
      <c r="G198" s="20" t="s">
        <v>335</v>
      </c>
    </row>
    <row r="199" spans="2:7" x14ac:dyDescent="0.25">
      <c r="B199" s="16" t="s">
        <v>694</v>
      </c>
      <c r="C199" s="17">
        <v>78956</v>
      </c>
      <c r="D199" s="17">
        <v>5</v>
      </c>
      <c r="E199" s="17">
        <v>78961.134385367797</v>
      </c>
      <c r="F199" s="20" t="s">
        <v>63</v>
      </c>
      <c r="G199" s="20" t="s">
        <v>335</v>
      </c>
    </row>
    <row r="200" spans="2:7" x14ac:dyDescent="0.25">
      <c r="B200" s="16" t="s">
        <v>695</v>
      </c>
      <c r="C200" s="17">
        <v>101791</v>
      </c>
      <c r="D200" s="17">
        <v>149</v>
      </c>
      <c r="E200" s="17">
        <v>101940.17452766999</v>
      </c>
      <c r="F200" s="20" t="s">
        <v>721</v>
      </c>
      <c r="G200" s="20" t="s">
        <v>334</v>
      </c>
    </row>
    <row r="201" spans="2:7" x14ac:dyDescent="0.25">
      <c r="B201" s="16" t="s">
        <v>696</v>
      </c>
      <c r="C201" s="17">
        <v>3480</v>
      </c>
      <c r="D201" s="17">
        <v>0</v>
      </c>
      <c r="E201" s="17">
        <v>3480.013797305</v>
      </c>
      <c r="F201" s="20" t="s">
        <v>63</v>
      </c>
      <c r="G201" s="20" t="s">
        <v>335</v>
      </c>
    </row>
    <row r="202" spans="2:7" x14ac:dyDescent="0.25">
      <c r="B202" s="16" t="s">
        <v>416</v>
      </c>
      <c r="C202" s="17">
        <v>3914432</v>
      </c>
      <c r="D202" s="17">
        <v>74576</v>
      </c>
      <c r="E202" s="17">
        <v>3989008.3108664402</v>
      </c>
      <c r="F202" s="20" t="s">
        <v>745</v>
      </c>
      <c r="G202" s="20" t="s">
        <v>152</v>
      </c>
    </row>
    <row r="203" spans="2:7" x14ac:dyDescent="0.25">
      <c r="B203" s="25" t="s">
        <v>697</v>
      </c>
      <c r="C203" s="26">
        <v>6558526</v>
      </c>
      <c r="D203" s="26">
        <v>34848</v>
      </c>
      <c r="E203" s="26">
        <v>6593373.57719706</v>
      </c>
      <c r="F203" s="27" t="s">
        <v>724</v>
      </c>
      <c r="G203" s="27" t="s">
        <v>220</v>
      </c>
    </row>
    <row r="204" spans="2:7" x14ac:dyDescent="0.25">
      <c r="B204" s="16" t="s">
        <v>698</v>
      </c>
      <c r="C204" s="17">
        <v>1044583</v>
      </c>
      <c r="D204" s="17">
        <v>184</v>
      </c>
      <c r="E204" s="17">
        <v>1044766.23557901</v>
      </c>
      <c r="F204" s="20" t="s">
        <v>63</v>
      </c>
      <c r="G204" s="20" t="s">
        <v>335</v>
      </c>
    </row>
    <row r="205" spans="2:7" x14ac:dyDescent="0.25">
      <c r="B205" s="16" t="s">
        <v>699</v>
      </c>
      <c r="C205" s="17">
        <v>1531131</v>
      </c>
      <c r="D205" s="17">
        <v>9605</v>
      </c>
      <c r="E205" s="17">
        <v>1540735.9623720699</v>
      </c>
      <c r="F205" s="20" t="s">
        <v>718</v>
      </c>
      <c r="G205" s="20" t="s">
        <v>199</v>
      </c>
    </row>
    <row r="206" spans="2:7" x14ac:dyDescent="0.25">
      <c r="B206" s="16" t="s">
        <v>700</v>
      </c>
      <c r="C206" s="17">
        <v>121278</v>
      </c>
      <c r="D206" s="17">
        <v>128</v>
      </c>
      <c r="E206" s="17">
        <v>121406.060818164</v>
      </c>
      <c r="F206" s="20" t="s">
        <v>721</v>
      </c>
      <c r="G206" s="20" t="s">
        <v>197</v>
      </c>
    </row>
    <row r="207" spans="2:7" x14ac:dyDescent="0.25">
      <c r="B207" s="16" t="s">
        <v>701</v>
      </c>
      <c r="C207" s="17">
        <v>61440</v>
      </c>
      <c r="D207" s="17">
        <v>0</v>
      </c>
      <c r="E207" s="17">
        <v>61439.507487784402</v>
      </c>
      <c r="F207" s="20" t="s">
        <v>63</v>
      </c>
      <c r="G207" s="20" t="s">
        <v>335</v>
      </c>
    </row>
    <row r="208" spans="2:7" x14ac:dyDescent="0.25">
      <c r="B208" s="16" t="s">
        <v>702</v>
      </c>
      <c r="C208" s="17">
        <v>113978</v>
      </c>
      <c r="D208" s="17">
        <v>14</v>
      </c>
      <c r="E208" s="17">
        <v>113992.354994697</v>
      </c>
      <c r="F208" s="20" t="s">
        <v>63</v>
      </c>
      <c r="G208" s="20" t="s">
        <v>335</v>
      </c>
    </row>
    <row r="209" spans="2:7" x14ac:dyDescent="0.25">
      <c r="B209" s="16" t="s">
        <v>703</v>
      </c>
      <c r="C209" s="17">
        <v>419785</v>
      </c>
      <c r="D209" s="17">
        <v>327</v>
      </c>
      <c r="E209" s="17">
        <v>420111.59702367702</v>
      </c>
      <c r="F209" s="20" t="s">
        <v>721</v>
      </c>
      <c r="G209" s="20" t="s">
        <v>197</v>
      </c>
    </row>
    <row r="210" spans="2:7" x14ac:dyDescent="0.25">
      <c r="B210" s="16" t="s">
        <v>704</v>
      </c>
      <c r="C210" s="17">
        <v>180060</v>
      </c>
      <c r="D210" s="17">
        <v>0</v>
      </c>
      <c r="E210" s="17">
        <v>180059.591554532</v>
      </c>
      <c r="F210" s="20" t="s">
        <v>63</v>
      </c>
      <c r="G210" s="20" t="s">
        <v>335</v>
      </c>
    </row>
    <row r="211" spans="2:7" x14ac:dyDescent="0.25">
      <c r="B211" s="16" t="s">
        <v>705</v>
      </c>
      <c r="C211" s="17">
        <v>1206197</v>
      </c>
      <c r="D211" s="17">
        <v>6150</v>
      </c>
      <c r="E211" s="17">
        <v>1212347.2939776401</v>
      </c>
      <c r="F211" s="20" t="s">
        <v>724</v>
      </c>
      <c r="G211" s="20" t="s">
        <v>220</v>
      </c>
    </row>
    <row r="212" spans="2:7" x14ac:dyDescent="0.25">
      <c r="B212" s="16" t="s">
        <v>706</v>
      </c>
      <c r="C212" s="17">
        <v>367749</v>
      </c>
      <c r="D212" s="17">
        <v>360</v>
      </c>
      <c r="E212" s="17">
        <v>368109.196051593</v>
      </c>
      <c r="F212" s="20" t="s">
        <v>721</v>
      </c>
      <c r="G212" s="20" t="s">
        <v>197</v>
      </c>
    </row>
    <row r="213" spans="2:7" x14ac:dyDescent="0.25">
      <c r="B213" s="16" t="s">
        <v>707</v>
      </c>
      <c r="C213" s="17">
        <v>271119</v>
      </c>
      <c r="D213" s="17">
        <v>291</v>
      </c>
      <c r="E213" s="17">
        <v>271410.35322534398</v>
      </c>
      <c r="F213" s="20" t="s">
        <v>721</v>
      </c>
      <c r="G213" s="20" t="s">
        <v>197</v>
      </c>
    </row>
    <row r="214" spans="2:7" x14ac:dyDescent="0.25">
      <c r="B214" s="16" t="s">
        <v>708</v>
      </c>
      <c r="C214" s="17">
        <v>87222</v>
      </c>
      <c r="D214" s="17">
        <v>0</v>
      </c>
      <c r="E214" s="17">
        <v>87221.928308090006</v>
      </c>
      <c r="F214" s="20" t="s">
        <v>63</v>
      </c>
      <c r="G214" s="20" t="s">
        <v>335</v>
      </c>
    </row>
    <row r="215" spans="2:7" x14ac:dyDescent="0.25">
      <c r="B215" s="16" t="s">
        <v>709</v>
      </c>
      <c r="C215" s="17">
        <v>157239</v>
      </c>
      <c r="D215" s="17">
        <v>60</v>
      </c>
      <c r="E215" s="17">
        <v>157298.17814893799</v>
      </c>
      <c r="F215" s="20" t="s">
        <v>63</v>
      </c>
      <c r="G215" s="20" t="s">
        <v>335</v>
      </c>
    </row>
    <row r="216" spans="2:7" x14ac:dyDescent="0.25">
      <c r="B216" s="16" t="s">
        <v>710</v>
      </c>
      <c r="C216" s="17">
        <v>21595</v>
      </c>
      <c r="D216" s="17">
        <v>0</v>
      </c>
      <c r="E216" s="17">
        <v>21595.113559936999</v>
      </c>
      <c r="F216" s="20" t="s">
        <v>63</v>
      </c>
      <c r="G216" s="20" t="s">
        <v>335</v>
      </c>
    </row>
    <row r="217" spans="2:7" x14ac:dyDescent="0.25">
      <c r="B217" s="16" t="s">
        <v>711</v>
      </c>
      <c r="C217" s="17">
        <v>167505</v>
      </c>
      <c r="D217" s="17">
        <v>83</v>
      </c>
      <c r="E217" s="17">
        <v>167588.09820438601</v>
      </c>
      <c r="F217" s="20" t="s">
        <v>63</v>
      </c>
      <c r="G217" s="20" t="s">
        <v>197</v>
      </c>
    </row>
    <row r="218" spans="2:7" x14ac:dyDescent="0.25">
      <c r="B218" s="18" t="s">
        <v>417</v>
      </c>
      <c r="C218" s="19">
        <v>807646</v>
      </c>
      <c r="D218" s="19">
        <v>17646</v>
      </c>
      <c r="E218" s="19">
        <v>825292.10589119804</v>
      </c>
      <c r="F218" s="24" t="s">
        <v>307</v>
      </c>
      <c r="G218" s="24" t="s">
        <v>159</v>
      </c>
    </row>
  </sheetData>
  <mergeCells count="4">
    <mergeCell ref="B5:B6"/>
    <mergeCell ref="C5:E5"/>
    <mergeCell ref="F5:G5"/>
    <mergeCell ref="B2:G2"/>
  </mergeCells>
  <pageMargins left="0.7" right="0.7" top="0.75" bottom="0.75" header="0.3" footer="0.3"/>
  <pageSetup paperSize="9" scale="85" fitToHeight="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82A9"/>
    <pageSetUpPr fitToPage="1"/>
  </sheetPr>
  <dimension ref="B1"/>
  <sheetViews>
    <sheetView showGridLines="0" workbookViewId="0">
      <selection activeCell="B2" sqref="B2"/>
    </sheetView>
  </sheetViews>
  <sheetFormatPr baseColWidth="10" defaultRowHeight="13.2" x14ac:dyDescent="0.25"/>
  <cols>
    <col min="1" max="1" width="2.5546875" customWidth="1"/>
  </cols>
  <sheetData>
    <row r="1" spans="2:2" ht="17.399999999999999" x14ac:dyDescent="0.3">
      <c r="B1" s="3" t="s">
        <v>874</v>
      </c>
    </row>
  </sheetData>
  <pageMargins left="0.70866141732283472" right="0.70866141732283472" top="0.74803149606299213" bottom="0.74803149606299213" header="0.31496062992125984" footer="0.31496062992125984"/>
  <pageSetup paperSize="9" scale="5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4C8562"/>
    <pageSetUpPr fitToPage="1"/>
  </sheetPr>
  <dimension ref="B1:B101"/>
  <sheetViews>
    <sheetView showGridLines="0" workbookViewId="0">
      <selection activeCell="B82" sqref="B82"/>
    </sheetView>
  </sheetViews>
  <sheetFormatPr baseColWidth="10" defaultRowHeight="13.2" x14ac:dyDescent="0.25"/>
  <cols>
    <col min="1" max="1" width="2.5546875" customWidth="1"/>
    <col min="2" max="2" width="100.6640625" customWidth="1"/>
  </cols>
  <sheetData>
    <row r="1" spans="2:2" ht="17.399999999999999" x14ac:dyDescent="0.3">
      <c r="B1" s="3" t="s">
        <v>37</v>
      </c>
    </row>
    <row r="4" spans="2:2" x14ac:dyDescent="0.25">
      <c r="B4" s="34" t="s">
        <v>749</v>
      </c>
    </row>
    <row r="5" spans="2:2" x14ac:dyDescent="0.25">
      <c r="B5" s="28" t="s">
        <v>8</v>
      </c>
    </row>
    <row r="6" spans="2:2" ht="39.6" x14ac:dyDescent="0.25">
      <c r="B6" s="28" t="s">
        <v>750</v>
      </c>
    </row>
    <row r="7" spans="2:2" x14ac:dyDescent="0.25">
      <c r="B7" s="31" t="s">
        <v>8</v>
      </c>
    </row>
    <row r="8" spans="2:2" x14ac:dyDescent="0.25">
      <c r="B8" s="35" t="s">
        <v>812</v>
      </c>
    </row>
    <row r="9" spans="2:2" x14ac:dyDescent="0.25">
      <c r="B9" s="28" t="s">
        <v>811</v>
      </c>
    </row>
    <row r="10" spans="2:2" x14ac:dyDescent="0.25">
      <c r="B10" s="28" t="s">
        <v>8</v>
      </c>
    </row>
    <row r="11" spans="2:2" x14ac:dyDescent="0.25">
      <c r="B11" s="31" t="s">
        <v>751</v>
      </c>
    </row>
    <row r="12" spans="2:2" ht="80.400000000000006" customHeight="1" x14ac:dyDescent="0.25">
      <c r="B12" s="28" t="s">
        <v>752</v>
      </c>
    </row>
    <row r="13" spans="2:2" x14ac:dyDescent="0.25">
      <c r="B13" s="28" t="s">
        <v>8</v>
      </c>
    </row>
    <row r="14" spans="2:2" x14ac:dyDescent="0.25">
      <c r="B14" s="31" t="s">
        <v>753</v>
      </c>
    </row>
    <row r="15" spans="2:2" ht="26.4" x14ac:dyDescent="0.25">
      <c r="B15" s="28" t="s">
        <v>754</v>
      </c>
    </row>
    <row r="16" spans="2:2" x14ac:dyDescent="0.25">
      <c r="B16" s="28" t="s">
        <v>8</v>
      </c>
    </row>
    <row r="17" spans="2:2" x14ac:dyDescent="0.25">
      <c r="B17" s="31" t="s">
        <v>755</v>
      </c>
    </row>
    <row r="18" spans="2:2" x14ac:dyDescent="0.25">
      <c r="B18" s="28" t="s">
        <v>756</v>
      </c>
    </row>
    <row r="19" spans="2:2" x14ac:dyDescent="0.25">
      <c r="B19" s="28" t="s">
        <v>8</v>
      </c>
    </row>
    <row r="20" spans="2:2" x14ac:dyDescent="0.25">
      <c r="B20" s="31" t="s">
        <v>757</v>
      </c>
    </row>
    <row r="21" spans="2:2" ht="26.4" x14ac:dyDescent="0.25">
      <c r="B21" s="28" t="s">
        <v>758</v>
      </c>
    </row>
    <row r="22" spans="2:2" x14ac:dyDescent="0.25">
      <c r="B22" s="28" t="s">
        <v>8</v>
      </c>
    </row>
    <row r="23" spans="2:2" x14ac:dyDescent="0.25">
      <c r="B23" s="36" t="s">
        <v>759</v>
      </c>
    </row>
    <row r="24" spans="2:2" ht="26.4" x14ac:dyDescent="0.25">
      <c r="B24" s="28" t="s">
        <v>760</v>
      </c>
    </row>
    <row r="25" spans="2:2" x14ac:dyDescent="0.25">
      <c r="B25" s="28" t="s">
        <v>8</v>
      </c>
    </row>
    <row r="26" spans="2:2" x14ac:dyDescent="0.25">
      <c r="B26" s="34" t="s">
        <v>761</v>
      </c>
    </row>
    <row r="27" spans="2:2" x14ac:dyDescent="0.25">
      <c r="B27" s="28" t="s">
        <v>8</v>
      </c>
    </row>
    <row r="28" spans="2:2" ht="39.6" x14ac:dyDescent="0.25">
      <c r="B28" s="28" t="s">
        <v>762</v>
      </c>
    </row>
    <row r="29" spans="2:2" x14ac:dyDescent="0.25">
      <c r="B29" s="28" t="s">
        <v>8</v>
      </c>
    </row>
    <row r="30" spans="2:2" ht="26.4" x14ac:dyDescent="0.25">
      <c r="B30" s="28" t="s">
        <v>763</v>
      </c>
    </row>
    <row r="31" spans="2:2" x14ac:dyDescent="0.25">
      <c r="B31" s="28" t="s">
        <v>8</v>
      </c>
    </row>
    <row r="32" spans="2:2" ht="26.4" x14ac:dyDescent="0.25">
      <c r="B32" s="28" t="s">
        <v>764</v>
      </c>
    </row>
    <row r="33" spans="2:2" x14ac:dyDescent="0.25">
      <c r="B33" s="28" t="s">
        <v>8</v>
      </c>
    </row>
    <row r="34" spans="2:2" ht="26.4" x14ac:dyDescent="0.25">
      <c r="B34" s="28" t="s">
        <v>765</v>
      </c>
    </row>
    <row r="35" spans="2:2" x14ac:dyDescent="0.25">
      <c r="B35" s="28" t="s">
        <v>766</v>
      </c>
    </row>
    <row r="36" spans="2:2" x14ac:dyDescent="0.25">
      <c r="B36" s="28" t="s">
        <v>767</v>
      </c>
    </row>
    <row r="37" spans="2:2" x14ac:dyDescent="0.25">
      <c r="B37" s="29" t="s">
        <v>768</v>
      </c>
    </row>
    <row r="38" spans="2:2" x14ac:dyDescent="0.25">
      <c r="B38" s="29" t="s">
        <v>769</v>
      </c>
    </row>
    <row r="39" spans="2:2" x14ac:dyDescent="0.25">
      <c r="B39" s="29" t="s">
        <v>770</v>
      </c>
    </row>
    <row r="40" spans="2:2" x14ac:dyDescent="0.25">
      <c r="B40" s="30" t="s">
        <v>771</v>
      </c>
    </row>
    <row r="41" spans="2:2" x14ac:dyDescent="0.25">
      <c r="B41" s="28" t="s">
        <v>8</v>
      </c>
    </row>
    <row r="42" spans="2:2" x14ac:dyDescent="0.25">
      <c r="B42" s="34" t="s">
        <v>772</v>
      </c>
    </row>
    <row r="43" spans="2:2" x14ac:dyDescent="0.25">
      <c r="B43" s="28" t="s">
        <v>8</v>
      </c>
    </row>
    <row r="44" spans="2:2" x14ac:dyDescent="0.25">
      <c r="B44" s="28" t="s">
        <v>773</v>
      </c>
    </row>
    <row r="45" spans="2:2" x14ac:dyDescent="0.25">
      <c r="B45" s="28" t="s">
        <v>774</v>
      </c>
    </row>
    <row r="46" spans="2:2" x14ac:dyDescent="0.25">
      <c r="B46" s="29" t="s">
        <v>775</v>
      </c>
    </row>
    <row r="47" spans="2:2" x14ac:dyDescent="0.25">
      <c r="B47" s="29" t="s">
        <v>776</v>
      </c>
    </row>
    <row r="48" spans="2:2" x14ac:dyDescent="0.25">
      <c r="B48" s="30" t="s">
        <v>777</v>
      </c>
    </row>
    <row r="49" spans="2:2" x14ac:dyDescent="0.25">
      <c r="B49" s="29" t="s">
        <v>778</v>
      </c>
    </row>
    <row r="50" spans="2:2" x14ac:dyDescent="0.25">
      <c r="B50" s="37" t="s">
        <v>813</v>
      </c>
    </row>
    <row r="51" spans="2:2" x14ac:dyDescent="0.25">
      <c r="B51" s="29" t="s">
        <v>779</v>
      </c>
    </row>
    <row r="52" spans="2:2" x14ac:dyDescent="0.25">
      <c r="B52" s="28" t="s">
        <v>8</v>
      </c>
    </row>
    <row r="53" spans="2:2" x14ac:dyDescent="0.25">
      <c r="B53" s="31" t="s">
        <v>780</v>
      </c>
    </row>
    <row r="54" spans="2:2" x14ac:dyDescent="0.25">
      <c r="B54" s="28" t="s">
        <v>781</v>
      </c>
    </row>
    <row r="55" spans="2:2" x14ac:dyDescent="0.25">
      <c r="B55" s="28" t="s">
        <v>8</v>
      </c>
    </row>
    <row r="56" spans="2:2" x14ac:dyDescent="0.25">
      <c r="B56" s="36" t="s">
        <v>782</v>
      </c>
    </row>
    <row r="57" spans="2:2" ht="26.4" x14ac:dyDescent="0.25">
      <c r="B57" s="28" t="s">
        <v>783</v>
      </c>
    </row>
    <row r="58" spans="2:2" x14ac:dyDescent="0.25">
      <c r="B58" s="28" t="s">
        <v>8</v>
      </c>
    </row>
    <row r="59" spans="2:2" x14ac:dyDescent="0.25">
      <c r="B59" s="28" t="s">
        <v>784</v>
      </c>
    </row>
    <row r="60" spans="2:2" ht="79.2" x14ac:dyDescent="0.25">
      <c r="B60" s="28" t="s">
        <v>785</v>
      </c>
    </row>
    <row r="61" spans="2:2" x14ac:dyDescent="0.25">
      <c r="B61" s="28" t="s">
        <v>8</v>
      </c>
    </row>
    <row r="62" spans="2:2" x14ac:dyDescent="0.25">
      <c r="B62" s="34" t="s">
        <v>786</v>
      </c>
    </row>
    <row r="63" spans="2:2" x14ac:dyDescent="0.25">
      <c r="B63" s="28" t="s">
        <v>8</v>
      </c>
    </row>
    <row r="64" spans="2:2" ht="26.4" x14ac:dyDescent="0.25">
      <c r="B64" s="28" t="s">
        <v>787</v>
      </c>
    </row>
    <row r="65" spans="2:2" x14ac:dyDescent="0.25">
      <c r="B65" s="28" t="s">
        <v>788</v>
      </c>
    </row>
    <row r="66" spans="2:2" x14ac:dyDescent="0.25">
      <c r="B66" s="30" t="s">
        <v>789</v>
      </c>
    </row>
    <row r="67" spans="2:2" x14ac:dyDescent="0.25">
      <c r="B67" s="30" t="s">
        <v>790</v>
      </c>
    </row>
    <row r="68" spans="2:2" x14ac:dyDescent="0.25">
      <c r="B68" s="30" t="s">
        <v>862</v>
      </c>
    </row>
    <row r="69" spans="2:2" x14ac:dyDescent="0.25">
      <c r="B69" s="28" t="s">
        <v>791</v>
      </c>
    </row>
    <row r="70" spans="2:2" x14ac:dyDescent="0.25">
      <c r="B70" s="28" t="s">
        <v>792</v>
      </c>
    </row>
    <row r="71" spans="2:2" x14ac:dyDescent="0.25">
      <c r="B71" s="28" t="s">
        <v>793</v>
      </c>
    </row>
    <row r="72" spans="2:2" x14ac:dyDescent="0.25">
      <c r="B72" s="29" t="s">
        <v>794</v>
      </c>
    </row>
    <row r="73" spans="2:2" x14ac:dyDescent="0.25">
      <c r="B73" s="29" t="s">
        <v>795</v>
      </c>
    </row>
    <row r="74" spans="2:2" x14ac:dyDescent="0.25">
      <c r="B74" s="28" t="s">
        <v>8</v>
      </c>
    </row>
    <row r="75" spans="2:2" ht="39.6" x14ac:dyDescent="0.25">
      <c r="B75" s="28" t="s">
        <v>796</v>
      </c>
    </row>
    <row r="76" spans="2:2" x14ac:dyDescent="0.25">
      <c r="B76" s="28" t="s">
        <v>8</v>
      </c>
    </row>
    <row r="77" spans="2:2" x14ac:dyDescent="0.25">
      <c r="B77" s="34" t="s">
        <v>797</v>
      </c>
    </row>
    <row r="78" spans="2:2" x14ac:dyDescent="0.25">
      <c r="B78" s="28" t="s">
        <v>8</v>
      </c>
    </row>
    <row r="79" spans="2:2" ht="52.8" x14ac:dyDescent="0.25">
      <c r="B79" s="72" t="s">
        <v>878</v>
      </c>
    </row>
    <row r="80" spans="2:2" x14ac:dyDescent="0.25">
      <c r="B80" s="29" t="s">
        <v>863</v>
      </c>
    </row>
    <row r="81" spans="2:2" x14ac:dyDescent="0.25">
      <c r="B81" s="29" t="s">
        <v>864</v>
      </c>
    </row>
    <row r="82" spans="2:2" x14ac:dyDescent="0.25">
      <c r="B82" s="28" t="s">
        <v>8</v>
      </c>
    </row>
    <row r="83" spans="2:2" x14ac:dyDescent="0.25">
      <c r="B83" s="72" t="s">
        <v>877</v>
      </c>
    </row>
    <row r="84" spans="2:2" x14ac:dyDescent="0.25">
      <c r="B84" s="28" t="s">
        <v>8</v>
      </c>
    </row>
    <row r="85" spans="2:2" x14ac:dyDescent="0.25">
      <c r="B85" s="34" t="s">
        <v>798</v>
      </c>
    </row>
    <row r="86" spans="2:2" x14ac:dyDescent="0.25">
      <c r="B86" s="28" t="s">
        <v>8</v>
      </c>
    </row>
    <row r="87" spans="2:2" x14ac:dyDescent="0.25">
      <c r="B87" s="28" t="s">
        <v>799</v>
      </c>
    </row>
    <row r="88" spans="2:2" x14ac:dyDescent="0.25">
      <c r="B88" s="28" t="s">
        <v>8</v>
      </c>
    </row>
    <row r="89" spans="2:2" x14ac:dyDescent="0.25">
      <c r="B89" s="28" t="s">
        <v>800</v>
      </c>
    </row>
    <row r="90" spans="2:2" x14ac:dyDescent="0.25">
      <c r="B90" s="29" t="s">
        <v>801</v>
      </c>
    </row>
    <row r="91" spans="2:2" x14ac:dyDescent="0.25">
      <c r="B91" s="28" t="s">
        <v>8</v>
      </c>
    </row>
    <row r="92" spans="2:2" x14ac:dyDescent="0.25">
      <c r="B92" s="28" t="s">
        <v>802</v>
      </c>
    </row>
    <row r="93" spans="2:2" x14ac:dyDescent="0.25">
      <c r="B93" s="29" t="s">
        <v>803</v>
      </c>
    </row>
    <row r="94" spans="2:2" x14ac:dyDescent="0.25">
      <c r="B94" s="28" t="s">
        <v>8</v>
      </c>
    </row>
    <row r="95" spans="2:2" x14ac:dyDescent="0.25">
      <c r="B95" s="34" t="s">
        <v>804</v>
      </c>
    </row>
    <row r="96" spans="2:2" x14ac:dyDescent="0.25">
      <c r="B96" s="28" t="s">
        <v>8</v>
      </c>
    </row>
    <row r="97" spans="2:2" x14ac:dyDescent="0.25">
      <c r="B97" s="28" t="s">
        <v>805</v>
      </c>
    </row>
    <row r="98" spans="2:2" x14ac:dyDescent="0.25">
      <c r="B98" s="28" t="s">
        <v>8</v>
      </c>
    </row>
    <row r="99" spans="2:2" x14ac:dyDescent="0.25">
      <c r="B99" s="34" t="s">
        <v>806</v>
      </c>
    </row>
    <row r="100" spans="2:2" x14ac:dyDescent="0.25">
      <c r="B100" s="28" t="s">
        <v>8</v>
      </c>
    </row>
    <row r="101" spans="2:2" x14ac:dyDescent="0.25">
      <c r="B101" s="28" t="s">
        <v>807</v>
      </c>
    </row>
  </sheetData>
  <pageMargins left="0.70866141732283472" right="0.70866141732283472" top="0.74803149606299213" bottom="0.74803149606299213" header="0.31496062992125984" footer="0.31496062992125984"/>
  <pageSetup paperSize="9" scale="86"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6ECAE"/>
    <pageSetUpPr fitToPage="1"/>
  </sheetPr>
  <dimension ref="B1:M13"/>
  <sheetViews>
    <sheetView showGridLines="0" workbookViewId="0">
      <selection activeCell="E15" sqref="E15"/>
    </sheetView>
  </sheetViews>
  <sheetFormatPr baseColWidth="10" defaultRowHeight="13.2" x14ac:dyDescent="0.25"/>
  <cols>
    <col min="1" max="1" width="2.5546875" customWidth="1"/>
    <col min="2" max="2" width="13.88671875" customWidth="1"/>
  </cols>
  <sheetData>
    <row r="1" spans="2:13" ht="17.399999999999999" x14ac:dyDescent="0.3">
      <c r="B1" s="3" t="s">
        <v>38</v>
      </c>
    </row>
    <row r="2" spans="2:13" ht="13.8" x14ac:dyDescent="0.25">
      <c r="B2" s="38" t="s">
        <v>814</v>
      </c>
    </row>
    <row r="4" spans="2:13" ht="13.8" x14ac:dyDescent="0.25">
      <c r="B4" s="66" t="s">
        <v>815</v>
      </c>
      <c r="C4" s="67"/>
      <c r="D4" s="67"/>
      <c r="E4" s="67"/>
      <c r="F4" s="67"/>
      <c r="G4" s="67"/>
      <c r="H4" s="67"/>
      <c r="I4" s="67"/>
      <c r="J4" s="67"/>
      <c r="K4" s="67"/>
      <c r="L4" s="67"/>
      <c r="M4" s="68"/>
    </row>
    <row r="5" spans="2:13" ht="45" customHeight="1" x14ac:dyDescent="0.25">
      <c r="B5" s="39" t="s">
        <v>407</v>
      </c>
      <c r="C5" s="64" t="s">
        <v>816</v>
      </c>
      <c r="D5" s="64"/>
      <c r="E5" s="64"/>
      <c r="F5" s="64"/>
      <c r="G5" s="64"/>
      <c r="H5" s="64"/>
      <c r="I5" s="64"/>
      <c r="J5" s="64"/>
      <c r="K5" s="64"/>
      <c r="L5" s="64"/>
      <c r="M5" s="64"/>
    </row>
    <row r="6" spans="2:13" ht="45" customHeight="1" x14ac:dyDescent="0.25">
      <c r="B6" s="40" t="s">
        <v>817</v>
      </c>
      <c r="C6" s="64" t="s">
        <v>818</v>
      </c>
      <c r="D6" s="65"/>
      <c r="E6" s="65"/>
      <c r="F6" s="65"/>
      <c r="G6" s="65"/>
      <c r="H6" s="65"/>
      <c r="I6" s="65"/>
      <c r="J6" s="65"/>
      <c r="K6" s="65"/>
      <c r="L6" s="65"/>
      <c r="M6" s="65"/>
    </row>
    <row r="7" spans="2:13" ht="45" customHeight="1" x14ac:dyDescent="0.25">
      <c r="B7" s="39" t="s">
        <v>449</v>
      </c>
      <c r="C7" s="64" t="s">
        <v>567</v>
      </c>
      <c r="D7" s="65"/>
      <c r="E7" s="65"/>
      <c r="F7" s="65"/>
      <c r="G7" s="65"/>
      <c r="H7" s="65"/>
      <c r="I7" s="65"/>
      <c r="J7" s="65"/>
      <c r="K7" s="65"/>
      <c r="L7" s="65"/>
      <c r="M7" s="65"/>
    </row>
    <row r="8" spans="2:13" ht="45" customHeight="1" x14ac:dyDescent="0.25">
      <c r="B8" s="40" t="s">
        <v>413</v>
      </c>
      <c r="C8" s="65" t="s">
        <v>819</v>
      </c>
      <c r="D8" s="65"/>
      <c r="E8" s="65"/>
      <c r="F8" s="65"/>
      <c r="G8" s="65"/>
      <c r="H8" s="65"/>
      <c r="I8" s="65"/>
      <c r="J8" s="65"/>
      <c r="K8" s="65"/>
      <c r="L8" s="65"/>
      <c r="M8" s="65"/>
    </row>
    <row r="9" spans="2:13" ht="45" customHeight="1" x14ac:dyDescent="0.25">
      <c r="B9" s="40" t="s">
        <v>820</v>
      </c>
      <c r="C9" s="69" t="s">
        <v>821</v>
      </c>
      <c r="D9" s="70"/>
      <c r="E9" s="70"/>
      <c r="F9" s="70"/>
      <c r="G9" s="70"/>
      <c r="H9" s="70"/>
      <c r="I9" s="70"/>
      <c r="J9" s="70"/>
      <c r="K9" s="70"/>
      <c r="L9" s="70"/>
      <c r="M9" s="71"/>
    </row>
    <row r="10" spans="2:13" ht="45" customHeight="1" x14ac:dyDescent="0.25">
      <c r="B10" s="39" t="s">
        <v>451</v>
      </c>
      <c r="C10" s="64" t="s">
        <v>835</v>
      </c>
      <c r="D10" s="65"/>
      <c r="E10" s="65"/>
      <c r="F10" s="65"/>
      <c r="G10" s="65"/>
      <c r="H10" s="65"/>
      <c r="I10" s="65"/>
      <c r="J10" s="65"/>
      <c r="K10" s="65"/>
      <c r="L10" s="65"/>
      <c r="M10" s="65"/>
    </row>
    <row r="11" spans="2:13" ht="45" customHeight="1" x14ac:dyDescent="0.25">
      <c r="B11" s="40" t="s">
        <v>452</v>
      </c>
      <c r="C11" s="65" t="s">
        <v>822</v>
      </c>
      <c r="D11" s="65"/>
      <c r="E11" s="65"/>
      <c r="F11" s="65"/>
      <c r="G11" s="65"/>
      <c r="H11" s="65"/>
      <c r="I11" s="65"/>
      <c r="J11" s="65"/>
      <c r="K11" s="65"/>
      <c r="L11" s="65"/>
      <c r="M11" s="65"/>
    </row>
    <row r="12" spans="2:13" x14ac:dyDescent="0.25">
      <c r="C12" s="41"/>
      <c r="D12" s="41"/>
      <c r="E12" s="41"/>
      <c r="F12" s="41"/>
      <c r="G12" s="41"/>
      <c r="H12" s="41"/>
      <c r="I12" s="41"/>
      <c r="J12" s="41"/>
      <c r="K12" s="41"/>
      <c r="L12" s="41"/>
      <c r="M12" s="41"/>
    </row>
    <row r="13" spans="2:13" x14ac:dyDescent="0.25">
      <c r="B13" s="42" t="s">
        <v>860</v>
      </c>
    </row>
  </sheetData>
  <mergeCells count="8">
    <mergeCell ref="C10:M10"/>
    <mergeCell ref="C11:M11"/>
    <mergeCell ref="B4:M4"/>
    <mergeCell ref="C5:M5"/>
    <mergeCell ref="C6:M6"/>
    <mergeCell ref="C7:M7"/>
    <mergeCell ref="C8:M8"/>
    <mergeCell ref="C9:M9"/>
  </mergeCells>
  <pageMargins left="0.70866141732283472" right="0.70866141732283472" top="0.74803149606299213" bottom="0.74803149606299213" header="0.31496062992125984" footer="0.31496062992125984"/>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6ECAE"/>
    <pageSetUpPr fitToPage="1"/>
  </sheetPr>
  <dimension ref="B1:M18"/>
  <sheetViews>
    <sheetView showGridLines="0" workbookViewId="0">
      <selection activeCell="C16" sqref="C16:M16"/>
    </sheetView>
  </sheetViews>
  <sheetFormatPr baseColWidth="10" defaultRowHeight="13.2" x14ac:dyDescent="0.25"/>
  <cols>
    <col min="1" max="1" width="2.5546875" customWidth="1"/>
    <col min="2" max="2" width="19.5546875" customWidth="1"/>
  </cols>
  <sheetData>
    <row r="1" spans="2:13" ht="17.399999999999999" x14ac:dyDescent="0.3">
      <c r="B1" s="43" t="s">
        <v>823</v>
      </c>
    </row>
    <row r="2" spans="2:13" ht="13.8" x14ac:dyDescent="0.25">
      <c r="B2" s="38" t="s">
        <v>824</v>
      </c>
    </row>
    <row r="4" spans="2:13" ht="13.8" x14ac:dyDescent="0.25">
      <c r="B4" s="66" t="s">
        <v>825</v>
      </c>
      <c r="C4" s="67"/>
      <c r="D4" s="67"/>
      <c r="E4" s="67"/>
      <c r="F4" s="67"/>
      <c r="G4" s="67"/>
      <c r="H4" s="67"/>
      <c r="I4" s="67"/>
      <c r="J4" s="67"/>
      <c r="K4" s="67"/>
      <c r="L4" s="67"/>
      <c r="M4" s="68"/>
    </row>
    <row r="5" spans="2:13" ht="45" customHeight="1" x14ac:dyDescent="0.25">
      <c r="B5" s="39" t="s">
        <v>465</v>
      </c>
      <c r="C5" s="64" t="s">
        <v>826</v>
      </c>
      <c r="D5" s="64"/>
      <c r="E5" s="64"/>
      <c r="F5" s="64"/>
      <c r="G5" s="64"/>
      <c r="H5" s="64"/>
      <c r="I5" s="64"/>
      <c r="J5" s="64"/>
      <c r="K5" s="64"/>
      <c r="L5" s="64"/>
      <c r="M5" s="64"/>
    </row>
    <row r="6" spans="2:13" ht="45" customHeight="1" x14ac:dyDescent="0.25">
      <c r="B6" s="40" t="s">
        <v>466</v>
      </c>
      <c r="C6" s="65" t="s">
        <v>827</v>
      </c>
      <c r="D6" s="65"/>
      <c r="E6" s="65"/>
      <c r="F6" s="65"/>
      <c r="G6" s="65"/>
      <c r="H6" s="65"/>
      <c r="I6" s="65"/>
      <c r="J6" s="65"/>
      <c r="K6" s="65"/>
      <c r="L6" s="65"/>
      <c r="M6" s="65"/>
    </row>
    <row r="7" spans="2:13" ht="45" customHeight="1" x14ac:dyDescent="0.25">
      <c r="B7" s="39" t="s">
        <v>828</v>
      </c>
      <c r="C7" s="64" t="s">
        <v>829</v>
      </c>
      <c r="D7" s="65"/>
      <c r="E7" s="65"/>
      <c r="F7" s="65"/>
      <c r="G7" s="65"/>
      <c r="H7" s="65"/>
      <c r="I7" s="65"/>
      <c r="J7" s="65"/>
      <c r="K7" s="65"/>
      <c r="L7" s="65"/>
      <c r="M7" s="65"/>
    </row>
    <row r="8" spans="2:13" ht="45" customHeight="1" x14ac:dyDescent="0.25">
      <c r="B8" s="40" t="s">
        <v>468</v>
      </c>
      <c r="C8" s="65" t="s">
        <v>830</v>
      </c>
      <c r="D8" s="65"/>
      <c r="E8" s="65"/>
      <c r="F8" s="65"/>
      <c r="G8" s="65"/>
      <c r="H8" s="65"/>
      <c r="I8" s="65"/>
      <c r="J8" s="65"/>
      <c r="K8" s="65"/>
      <c r="L8" s="65"/>
      <c r="M8" s="65"/>
    </row>
    <row r="9" spans="2:13" ht="45" customHeight="1" x14ac:dyDescent="0.25">
      <c r="B9" s="40" t="s">
        <v>469</v>
      </c>
      <c r="C9" s="69" t="s">
        <v>836</v>
      </c>
      <c r="D9" s="70"/>
      <c r="E9" s="70"/>
      <c r="F9" s="70"/>
      <c r="G9" s="70"/>
      <c r="H9" s="70"/>
      <c r="I9" s="70"/>
      <c r="J9" s="70"/>
      <c r="K9" s="70"/>
      <c r="L9" s="70"/>
      <c r="M9" s="71"/>
    </row>
    <row r="10" spans="2:13" ht="45" customHeight="1" x14ac:dyDescent="0.25">
      <c r="B10" s="39" t="s">
        <v>831</v>
      </c>
      <c r="C10" s="64" t="s">
        <v>838</v>
      </c>
      <c r="D10" s="65"/>
      <c r="E10" s="65"/>
      <c r="F10" s="65"/>
      <c r="G10" s="65"/>
      <c r="H10" s="65"/>
      <c r="I10" s="65"/>
      <c r="J10" s="65"/>
      <c r="K10" s="65"/>
      <c r="L10" s="65"/>
      <c r="M10" s="65"/>
    </row>
    <row r="11" spans="2:13" ht="45" customHeight="1" x14ac:dyDescent="0.25">
      <c r="B11" s="40" t="s">
        <v>471</v>
      </c>
      <c r="C11" s="65" t="s">
        <v>832</v>
      </c>
      <c r="D11" s="65"/>
      <c r="E11" s="65"/>
      <c r="F11" s="65"/>
      <c r="G11" s="65"/>
      <c r="H11" s="65"/>
      <c r="I11" s="65"/>
      <c r="J11" s="65"/>
      <c r="K11" s="65"/>
      <c r="L11" s="65"/>
      <c r="M11" s="65"/>
    </row>
    <row r="12" spans="2:13" ht="45" customHeight="1" x14ac:dyDescent="0.25">
      <c r="B12" s="40" t="s">
        <v>472</v>
      </c>
      <c r="C12" s="64" t="s">
        <v>839</v>
      </c>
      <c r="D12" s="65"/>
      <c r="E12" s="65"/>
      <c r="F12" s="65"/>
      <c r="G12" s="65"/>
      <c r="H12" s="65"/>
      <c r="I12" s="65"/>
      <c r="J12" s="65"/>
      <c r="K12" s="65"/>
      <c r="L12" s="65"/>
      <c r="M12" s="65"/>
    </row>
    <row r="13" spans="2:13" ht="45" customHeight="1" x14ac:dyDescent="0.25">
      <c r="B13" s="40" t="s">
        <v>473</v>
      </c>
      <c r="C13" s="65" t="s">
        <v>833</v>
      </c>
      <c r="D13" s="65"/>
      <c r="E13" s="65"/>
      <c r="F13" s="65"/>
      <c r="G13" s="65"/>
      <c r="H13" s="65"/>
      <c r="I13" s="65"/>
      <c r="J13" s="65"/>
      <c r="K13" s="65"/>
      <c r="L13" s="65"/>
      <c r="M13" s="65"/>
    </row>
    <row r="14" spans="2:13" ht="45" customHeight="1" x14ac:dyDescent="0.25">
      <c r="B14" s="40" t="s">
        <v>474</v>
      </c>
      <c r="C14" s="65" t="s">
        <v>837</v>
      </c>
      <c r="D14" s="65"/>
      <c r="E14" s="65"/>
      <c r="F14" s="65"/>
      <c r="G14" s="65"/>
      <c r="H14" s="65"/>
      <c r="I14" s="65"/>
      <c r="J14" s="65"/>
      <c r="K14" s="65"/>
      <c r="L14" s="65"/>
      <c r="M14" s="65"/>
    </row>
    <row r="15" spans="2:13" ht="45" customHeight="1" x14ac:dyDescent="0.25">
      <c r="B15" s="40" t="s">
        <v>475</v>
      </c>
      <c r="C15" s="64" t="s">
        <v>840</v>
      </c>
      <c r="D15" s="65"/>
      <c r="E15" s="65"/>
      <c r="F15" s="65"/>
      <c r="G15" s="65"/>
      <c r="H15" s="65"/>
      <c r="I15" s="65"/>
      <c r="J15" s="65"/>
      <c r="K15" s="65"/>
      <c r="L15" s="65"/>
      <c r="M15" s="65"/>
    </row>
    <row r="16" spans="2:13" ht="45" customHeight="1" x14ac:dyDescent="0.25">
      <c r="B16" s="40" t="s">
        <v>476</v>
      </c>
      <c r="C16" s="64" t="s">
        <v>834</v>
      </c>
      <c r="D16" s="65"/>
      <c r="E16" s="65"/>
      <c r="F16" s="65"/>
      <c r="G16" s="65"/>
      <c r="H16" s="65"/>
      <c r="I16" s="65"/>
      <c r="J16" s="65"/>
      <c r="K16" s="65"/>
      <c r="L16" s="65"/>
      <c r="M16" s="65"/>
    </row>
    <row r="17" spans="2:13" ht="13.2" customHeight="1" x14ac:dyDescent="0.25">
      <c r="C17" s="41"/>
      <c r="D17" s="41"/>
      <c r="E17" s="41"/>
      <c r="F17" s="41"/>
      <c r="G17" s="41"/>
      <c r="H17" s="41"/>
      <c r="I17" s="41"/>
      <c r="J17" s="41"/>
      <c r="K17" s="41"/>
      <c r="L17" s="41"/>
      <c r="M17" s="41"/>
    </row>
    <row r="18" spans="2:13" x14ac:dyDescent="0.25">
      <c r="B18" s="42" t="s">
        <v>861</v>
      </c>
    </row>
  </sheetData>
  <mergeCells count="13">
    <mergeCell ref="C16:M16"/>
    <mergeCell ref="C10:M10"/>
    <mergeCell ref="C11:M11"/>
    <mergeCell ref="C12:M12"/>
    <mergeCell ref="C13:M13"/>
    <mergeCell ref="C14:M14"/>
    <mergeCell ref="C15:M15"/>
    <mergeCell ref="C9:M9"/>
    <mergeCell ref="B4:M4"/>
    <mergeCell ref="C5:M5"/>
    <mergeCell ref="C6:M6"/>
    <mergeCell ref="C7:M7"/>
    <mergeCell ref="C8:M8"/>
  </mergeCells>
  <pageMargins left="0.70866141732283472" right="0.70866141732283472" top="0.74803149606299213" bottom="0.74803149606299213" header="0.31496062992125984" footer="0.31496062992125984"/>
  <pageSetup paperSize="9" scale="5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pageSetUpPr fitToPage="1"/>
  </sheetPr>
  <dimension ref="B1:L10"/>
  <sheetViews>
    <sheetView showGridLines="0" workbookViewId="0">
      <selection activeCell="K17" sqref="K17"/>
    </sheetView>
  </sheetViews>
  <sheetFormatPr baseColWidth="10" defaultRowHeight="13.2" x14ac:dyDescent="0.25"/>
  <cols>
    <col min="1" max="1" width="2.5546875" customWidth="1"/>
    <col min="2" max="2" width="21" customWidth="1"/>
    <col min="3" max="4" width="11.109375" customWidth="1"/>
    <col min="5" max="6" width="12.109375" customWidth="1"/>
    <col min="7" max="8" width="12.44140625" customWidth="1"/>
    <col min="9" max="12" width="12.109375" customWidth="1"/>
  </cols>
  <sheetData>
    <row r="1" spans="2:12" ht="17.399999999999999" x14ac:dyDescent="0.3">
      <c r="B1" s="3" t="s">
        <v>6</v>
      </c>
    </row>
    <row r="4" spans="2:12" x14ac:dyDescent="0.25">
      <c r="B4" s="54" t="s">
        <v>48</v>
      </c>
      <c r="C4" s="55" t="s">
        <v>40</v>
      </c>
      <c r="D4" s="55" t="s">
        <v>40</v>
      </c>
      <c r="E4" s="55" t="s">
        <v>49</v>
      </c>
      <c r="F4" s="55" t="s">
        <v>49</v>
      </c>
      <c r="G4" s="55" t="s">
        <v>50</v>
      </c>
      <c r="H4" s="55" t="s">
        <v>50</v>
      </c>
      <c r="I4" s="55" t="s">
        <v>51</v>
      </c>
      <c r="J4" s="55" t="s">
        <v>51</v>
      </c>
      <c r="K4" s="55" t="s">
        <v>52</v>
      </c>
      <c r="L4" s="55" t="s">
        <v>52</v>
      </c>
    </row>
    <row r="5" spans="2:12" x14ac:dyDescent="0.25">
      <c r="B5" s="54" t="s">
        <v>48</v>
      </c>
      <c r="C5" s="15" t="s">
        <v>53</v>
      </c>
      <c r="D5" s="15" t="s">
        <v>54</v>
      </c>
      <c r="E5" s="15" t="s">
        <v>55</v>
      </c>
      <c r="F5" s="15" t="s">
        <v>54</v>
      </c>
      <c r="G5" s="15" t="s">
        <v>55</v>
      </c>
      <c r="H5" s="15" t="s">
        <v>54</v>
      </c>
      <c r="I5" s="15" t="s">
        <v>55</v>
      </c>
      <c r="J5" s="15" t="s">
        <v>54</v>
      </c>
      <c r="K5" s="15" t="s">
        <v>55</v>
      </c>
      <c r="L5" s="15" t="s">
        <v>54</v>
      </c>
    </row>
    <row r="6" spans="2:12" x14ac:dyDescent="0.25">
      <c r="B6" s="16" t="s">
        <v>56</v>
      </c>
      <c r="C6" s="17">
        <v>14893</v>
      </c>
      <c r="D6" s="20" t="s">
        <v>59</v>
      </c>
      <c r="E6" s="17">
        <v>4223707.3339999998</v>
      </c>
      <c r="F6" s="20" t="s">
        <v>64</v>
      </c>
      <c r="G6" s="17">
        <v>38460772.130000003</v>
      </c>
      <c r="H6" s="20" t="s">
        <v>68</v>
      </c>
      <c r="I6" s="17">
        <v>300348.266</v>
      </c>
      <c r="J6" s="20" t="s">
        <v>72</v>
      </c>
      <c r="K6" s="17">
        <v>11352.699000000001</v>
      </c>
      <c r="L6" s="20" t="s">
        <v>76</v>
      </c>
    </row>
    <row r="7" spans="2:12" x14ac:dyDescent="0.25">
      <c r="B7" s="16" t="s">
        <v>57</v>
      </c>
      <c r="C7" s="17">
        <v>14934</v>
      </c>
      <c r="D7" s="20" t="s">
        <v>60</v>
      </c>
      <c r="E7" s="17">
        <v>592928.86800000002</v>
      </c>
      <c r="F7" s="20" t="s">
        <v>65</v>
      </c>
      <c r="G7" s="17">
        <v>5197767.8480000002</v>
      </c>
      <c r="H7" s="20" t="s">
        <v>69</v>
      </c>
      <c r="I7" s="17">
        <v>38264.307999999997</v>
      </c>
      <c r="J7" s="20" t="s">
        <v>73</v>
      </c>
      <c r="K7" s="17">
        <v>6347.36</v>
      </c>
      <c r="L7" s="20" t="s">
        <v>77</v>
      </c>
    </row>
    <row r="8" spans="2:12" x14ac:dyDescent="0.25">
      <c r="B8" s="16" t="s">
        <v>58</v>
      </c>
      <c r="C8" s="17">
        <v>493</v>
      </c>
      <c r="D8" s="20" t="s">
        <v>61</v>
      </c>
      <c r="E8" s="17">
        <v>125783.07399999999</v>
      </c>
      <c r="F8" s="20" t="s">
        <v>66</v>
      </c>
      <c r="G8" s="17">
        <v>2727378.682</v>
      </c>
      <c r="H8" s="20" t="s">
        <v>70</v>
      </c>
      <c r="I8" s="17">
        <v>9039.9779999999992</v>
      </c>
      <c r="J8" s="20" t="s">
        <v>74</v>
      </c>
      <c r="K8" s="17">
        <v>134.874</v>
      </c>
      <c r="L8" s="20" t="s">
        <v>75</v>
      </c>
    </row>
    <row r="9" spans="2:12" x14ac:dyDescent="0.25">
      <c r="B9" s="16" t="s">
        <v>31</v>
      </c>
      <c r="C9" s="17">
        <v>4735</v>
      </c>
      <c r="D9" s="20" t="s">
        <v>62</v>
      </c>
      <c r="E9" s="17">
        <v>46843.343999999997</v>
      </c>
      <c r="F9" s="20" t="s">
        <v>67</v>
      </c>
      <c r="G9" s="17">
        <v>2029710.48</v>
      </c>
      <c r="H9" s="20" t="s">
        <v>71</v>
      </c>
      <c r="I9" s="17">
        <v>2406.8069999999998</v>
      </c>
      <c r="J9" s="20" t="s">
        <v>75</v>
      </c>
      <c r="K9" s="17">
        <v>1426.8710000000001</v>
      </c>
      <c r="L9" s="20" t="s">
        <v>78</v>
      </c>
    </row>
    <row r="10" spans="2:12" x14ac:dyDescent="0.25">
      <c r="B10" s="21" t="s">
        <v>47</v>
      </c>
      <c r="C10" s="22">
        <v>35055</v>
      </c>
      <c r="D10" s="23" t="s">
        <v>63</v>
      </c>
      <c r="E10" s="22">
        <v>4989262.62</v>
      </c>
      <c r="F10" s="23" t="s">
        <v>63</v>
      </c>
      <c r="G10" s="22">
        <v>48415629.140000001</v>
      </c>
      <c r="H10" s="23" t="s">
        <v>63</v>
      </c>
      <c r="I10" s="22">
        <v>350059.359</v>
      </c>
      <c r="J10" s="23" t="s">
        <v>63</v>
      </c>
      <c r="K10" s="22">
        <v>19261.804</v>
      </c>
      <c r="L10" s="23" t="s">
        <v>63</v>
      </c>
    </row>
  </sheetData>
  <mergeCells count="6">
    <mergeCell ref="K4:L4"/>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9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6D4FF"/>
    <pageSetUpPr fitToPage="1"/>
  </sheetPr>
  <dimension ref="B1:N31"/>
  <sheetViews>
    <sheetView showGridLines="0" workbookViewId="0">
      <selection activeCell="R14" sqref="R14"/>
    </sheetView>
  </sheetViews>
  <sheetFormatPr baseColWidth="10" defaultRowHeight="13.2" x14ac:dyDescent="0.25"/>
  <cols>
    <col min="1" max="1" width="2.5546875" customWidth="1"/>
    <col min="2" max="2" width="5.21875" customWidth="1"/>
    <col min="3" max="11" width="13.33203125" customWidth="1"/>
    <col min="12" max="14" width="15.6640625" customWidth="1"/>
  </cols>
  <sheetData>
    <row r="1" spans="2:14" ht="17.399999999999999" x14ac:dyDescent="0.3">
      <c r="B1" s="3" t="s">
        <v>9</v>
      </c>
    </row>
    <row r="2" spans="2:14" x14ac:dyDescent="0.25">
      <c r="B2" t="s">
        <v>10</v>
      </c>
    </row>
    <row r="5" spans="2:14" ht="13.2" customHeight="1" x14ac:dyDescent="0.25">
      <c r="B5" s="54" t="s">
        <v>39</v>
      </c>
      <c r="C5" s="55" t="s">
        <v>40</v>
      </c>
      <c r="D5" s="55" t="s">
        <v>40</v>
      </c>
      <c r="E5" s="55" t="s">
        <v>40</v>
      </c>
      <c r="F5" s="55" t="s">
        <v>49</v>
      </c>
      <c r="G5" s="55" t="s">
        <v>49</v>
      </c>
      <c r="H5" s="55" t="s">
        <v>49</v>
      </c>
      <c r="I5" s="55" t="s">
        <v>51</v>
      </c>
      <c r="J5" s="55" t="s">
        <v>51</v>
      </c>
      <c r="K5" s="55" t="s">
        <v>51</v>
      </c>
      <c r="L5" s="56" t="s">
        <v>79</v>
      </c>
      <c r="M5" s="56" t="s">
        <v>80</v>
      </c>
      <c r="N5" s="56" t="s">
        <v>81</v>
      </c>
    </row>
    <row r="6" spans="2:14" ht="16.8" customHeight="1" x14ac:dyDescent="0.25">
      <c r="B6" s="54" t="s">
        <v>39</v>
      </c>
      <c r="C6" s="60" t="s">
        <v>82</v>
      </c>
      <c r="D6" s="55" t="s">
        <v>83</v>
      </c>
      <c r="E6" s="55" t="s">
        <v>83</v>
      </c>
      <c r="F6" s="60" t="s">
        <v>84</v>
      </c>
      <c r="G6" s="55" t="s">
        <v>83</v>
      </c>
      <c r="H6" s="55" t="s">
        <v>83</v>
      </c>
      <c r="I6" s="60" t="s">
        <v>84</v>
      </c>
      <c r="J6" s="55" t="s">
        <v>83</v>
      </c>
      <c r="K6" s="55" t="s">
        <v>83</v>
      </c>
      <c r="L6" s="57"/>
      <c r="M6" s="57"/>
      <c r="N6" s="57"/>
    </row>
    <row r="7" spans="2:14" ht="15.6" customHeight="1" x14ac:dyDescent="0.25">
      <c r="B7" s="54" t="s">
        <v>39</v>
      </c>
      <c r="C7" s="60" t="s">
        <v>82</v>
      </c>
      <c r="D7" s="15" t="s">
        <v>82</v>
      </c>
      <c r="E7" s="15" t="s">
        <v>54</v>
      </c>
      <c r="F7" s="60" t="s">
        <v>84</v>
      </c>
      <c r="G7" s="15" t="s">
        <v>55</v>
      </c>
      <c r="H7" s="15" t="s">
        <v>54</v>
      </c>
      <c r="I7" s="60"/>
      <c r="J7" s="15" t="s">
        <v>55</v>
      </c>
      <c r="K7" s="15" t="s">
        <v>54</v>
      </c>
      <c r="L7" s="58"/>
      <c r="M7" s="58"/>
      <c r="N7" s="58"/>
    </row>
    <row r="8" spans="2:14" x14ac:dyDescent="0.25">
      <c r="B8" s="16">
        <v>2001</v>
      </c>
      <c r="C8" s="17">
        <v>14243</v>
      </c>
      <c r="D8" s="17">
        <v>12569</v>
      </c>
      <c r="E8" s="20" t="s">
        <v>85</v>
      </c>
      <c r="F8" s="17">
        <v>2330512.1009999998</v>
      </c>
      <c r="G8" s="17">
        <v>905329.34499999997</v>
      </c>
      <c r="H8" s="20" t="s">
        <v>101</v>
      </c>
      <c r="I8" s="17">
        <v>220143.15700000001</v>
      </c>
      <c r="J8" s="17">
        <v>63373.053</v>
      </c>
      <c r="K8" s="20" t="s">
        <v>122</v>
      </c>
      <c r="L8" s="17">
        <v>33278842.359999999</v>
      </c>
      <c r="M8" s="17">
        <v>56390.349000000002</v>
      </c>
      <c r="N8" s="17">
        <v>276533.50599999999</v>
      </c>
    </row>
    <row r="9" spans="2:14" x14ac:dyDescent="0.25">
      <c r="B9" s="16">
        <v>2002</v>
      </c>
      <c r="C9" s="17">
        <v>14784</v>
      </c>
      <c r="D9" s="17">
        <v>13365</v>
      </c>
      <c r="E9" s="20" t="s">
        <v>86</v>
      </c>
      <c r="F9" s="17">
        <v>1574218.835</v>
      </c>
      <c r="G9" s="17">
        <v>659935.55200000003</v>
      </c>
      <c r="H9" s="20" t="s">
        <v>102</v>
      </c>
      <c r="I9" s="17">
        <v>146766.65299999999</v>
      </c>
      <c r="J9" s="17">
        <v>46195.491000000002</v>
      </c>
      <c r="K9" s="20" t="s">
        <v>123</v>
      </c>
      <c r="L9" s="17">
        <v>34328762.479999997</v>
      </c>
      <c r="M9" s="17">
        <v>57854.800999999999</v>
      </c>
      <c r="N9" s="17">
        <v>204621.454</v>
      </c>
    </row>
    <row r="10" spans="2:14" x14ac:dyDescent="0.25">
      <c r="B10" s="16">
        <v>2003</v>
      </c>
      <c r="C10" s="17">
        <v>15235</v>
      </c>
      <c r="D10" s="17">
        <v>13745</v>
      </c>
      <c r="E10" s="20" t="s">
        <v>87</v>
      </c>
      <c r="F10" s="17">
        <v>1761904.86</v>
      </c>
      <c r="G10" s="17">
        <v>679052.804</v>
      </c>
      <c r="H10" s="20" t="s">
        <v>103</v>
      </c>
      <c r="I10" s="17">
        <v>166647.42300000001</v>
      </c>
      <c r="J10" s="17">
        <v>47533.697</v>
      </c>
      <c r="K10" s="20" t="s">
        <v>124</v>
      </c>
      <c r="L10" s="17">
        <v>32341877.050000001</v>
      </c>
      <c r="M10" s="17">
        <v>60067.43</v>
      </c>
      <c r="N10" s="17">
        <v>226714.85399999999</v>
      </c>
    </row>
    <row r="11" spans="2:14" x14ac:dyDescent="0.25">
      <c r="B11" s="16">
        <v>2004</v>
      </c>
      <c r="C11" s="17">
        <v>15733</v>
      </c>
      <c r="D11" s="17">
        <v>14161</v>
      </c>
      <c r="E11" s="20" t="s">
        <v>88</v>
      </c>
      <c r="F11" s="17">
        <v>1969793.9029999999</v>
      </c>
      <c r="G11" s="17">
        <v>709616.89099999995</v>
      </c>
      <c r="H11" s="20" t="s">
        <v>104</v>
      </c>
      <c r="I11" s="17">
        <v>188292.65400000001</v>
      </c>
      <c r="J11" s="17">
        <v>49673.182000000001</v>
      </c>
      <c r="K11" s="20" t="s">
        <v>125</v>
      </c>
      <c r="L11" s="17">
        <v>35392247.359999999</v>
      </c>
      <c r="M11" s="17">
        <v>62012.576999999997</v>
      </c>
      <c r="N11" s="17">
        <v>250305.231</v>
      </c>
    </row>
    <row r="12" spans="2:14" x14ac:dyDescent="0.25">
      <c r="B12" s="16">
        <v>2005</v>
      </c>
      <c r="C12" s="17">
        <v>16154</v>
      </c>
      <c r="D12" s="17">
        <v>14410</v>
      </c>
      <c r="E12" s="20" t="s">
        <v>89</v>
      </c>
      <c r="F12" s="17">
        <v>2470189.2719999999</v>
      </c>
      <c r="G12" s="17">
        <v>783414.54099999997</v>
      </c>
      <c r="H12" s="20" t="s">
        <v>105</v>
      </c>
      <c r="I12" s="17">
        <v>240384.23800000001</v>
      </c>
      <c r="J12" s="17">
        <v>54839.017</v>
      </c>
      <c r="K12" s="20" t="s">
        <v>126</v>
      </c>
      <c r="L12" s="17">
        <v>34405896.259999998</v>
      </c>
      <c r="M12" s="17">
        <v>61678.824000000001</v>
      </c>
      <c r="N12" s="17">
        <v>302063.06199999998</v>
      </c>
    </row>
    <row r="13" spans="2:14" x14ac:dyDescent="0.25">
      <c r="B13" s="16">
        <v>2006</v>
      </c>
      <c r="C13" s="17">
        <v>16779</v>
      </c>
      <c r="D13" s="17">
        <v>14818</v>
      </c>
      <c r="E13" s="20" t="s">
        <v>85</v>
      </c>
      <c r="F13" s="17">
        <v>2856711.5090000001</v>
      </c>
      <c r="G13" s="17">
        <v>834052.91200000001</v>
      </c>
      <c r="H13" s="20" t="s">
        <v>106</v>
      </c>
      <c r="I13" s="17">
        <v>280876.152</v>
      </c>
      <c r="J13" s="17">
        <v>58383.705999999998</v>
      </c>
      <c r="K13" s="20" t="s">
        <v>127</v>
      </c>
      <c r="L13" s="17">
        <v>35487900.369999997</v>
      </c>
      <c r="M13" s="17">
        <v>65787.644</v>
      </c>
      <c r="N13" s="17">
        <v>346663.79599999997</v>
      </c>
    </row>
    <row r="14" spans="2:14" x14ac:dyDescent="0.25">
      <c r="B14" s="16">
        <v>2007</v>
      </c>
      <c r="C14" s="17">
        <v>17450</v>
      </c>
      <c r="D14" s="17">
        <v>15144</v>
      </c>
      <c r="E14" s="20" t="s">
        <v>90</v>
      </c>
      <c r="F14" s="17">
        <v>3466913.6320000002</v>
      </c>
      <c r="G14" s="17">
        <v>975283.55</v>
      </c>
      <c r="H14" s="20" t="s">
        <v>107</v>
      </c>
      <c r="I14" s="17">
        <v>342349.158</v>
      </c>
      <c r="J14" s="17">
        <v>68269.847999999998</v>
      </c>
      <c r="K14" s="20" t="s">
        <v>128</v>
      </c>
      <c r="L14" s="17">
        <v>41357117.670000002</v>
      </c>
      <c r="M14" s="17">
        <v>35486.61</v>
      </c>
      <c r="N14" s="17">
        <v>377835.76899999997</v>
      </c>
    </row>
    <row r="15" spans="2:14" x14ac:dyDescent="0.25">
      <c r="B15" s="16">
        <v>2008</v>
      </c>
      <c r="C15" s="17">
        <v>18175</v>
      </c>
      <c r="D15" s="17">
        <v>15791</v>
      </c>
      <c r="E15" s="20" t="s">
        <v>91</v>
      </c>
      <c r="F15" s="17">
        <v>3231771.602</v>
      </c>
      <c r="G15" s="17">
        <v>965862.68400000001</v>
      </c>
      <c r="H15" s="20" t="s">
        <v>108</v>
      </c>
      <c r="I15" s="17">
        <v>316860.36900000001</v>
      </c>
      <c r="J15" s="17">
        <v>67610.388000000006</v>
      </c>
      <c r="K15" s="20" t="s">
        <v>129</v>
      </c>
      <c r="L15" s="17">
        <v>42309942.310000002</v>
      </c>
      <c r="M15" s="17">
        <v>37429.499000000003</v>
      </c>
      <c r="N15" s="17">
        <v>354289.86900000001</v>
      </c>
    </row>
    <row r="16" spans="2:14" x14ac:dyDescent="0.25">
      <c r="B16" s="16">
        <v>2009</v>
      </c>
      <c r="C16" s="17">
        <v>18837</v>
      </c>
      <c r="D16" s="17">
        <v>16519</v>
      </c>
      <c r="E16" s="20" t="s">
        <v>92</v>
      </c>
      <c r="F16" s="17">
        <v>3692106.0819999999</v>
      </c>
      <c r="G16" s="17">
        <v>485904.69799999997</v>
      </c>
      <c r="H16" s="20" t="s">
        <v>109</v>
      </c>
      <c r="I16" s="17">
        <v>317712.40000000002</v>
      </c>
      <c r="J16" s="17">
        <v>29154.275000000001</v>
      </c>
      <c r="K16" s="20" t="s">
        <v>130</v>
      </c>
      <c r="L16" s="17">
        <v>43909182</v>
      </c>
      <c r="M16" s="17">
        <v>13740.638000000001</v>
      </c>
      <c r="N16" s="17">
        <v>331453.03700000001</v>
      </c>
    </row>
    <row r="17" spans="2:14" x14ac:dyDescent="0.25">
      <c r="B17" s="16">
        <v>2010</v>
      </c>
      <c r="C17" s="17">
        <v>19529</v>
      </c>
      <c r="D17" s="17">
        <v>16960</v>
      </c>
      <c r="E17" s="20" t="s">
        <v>91</v>
      </c>
      <c r="F17" s="17">
        <v>3520119.517</v>
      </c>
      <c r="G17" s="17">
        <v>536719.54</v>
      </c>
      <c r="H17" s="20" t="s">
        <v>110</v>
      </c>
      <c r="I17" s="17">
        <v>300709.15999999997</v>
      </c>
      <c r="J17" s="17">
        <v>32203.164000000001</v>
      </c>
      <c r="K17" s="20" t="s">
        <v>69</v>
      </c>
      <c r="L17" s="17">
        <v>44830617.780000001</v>
      </c>
      <c r="M17" s="17">
        <v>13211.763000000001</v>
      </c>
      <c r="N17" s="17">
        <v>313920.92300000001</v>
      </c>
    </row>
    <row r="18" spans="2:14" x14ac:dyDescent="0.25">
      <c r="B18" s="16">
        <v>2011</v>
      </c>
      <c r="C18" s="17">
        <v>20346</v>
      </c>
      <c r="D18" s="17">
        <v>17604</v>
      </c>
      <c r="E18" s="20" t="s">
        <v>93</v>
      </c>
      <c r="F18" s="17">
        <v>3892229.2110000001</v>
      </c>
      <c r="G18" s="17">
        <v>571627.47</v>
      </c>
      <c r="H18" s="20" t="s">
        <v>111</v>
      </c>
      <c r="I18" s="17">
        <v>333151.8</v>
      </c>
      <c r="J18" s="17">
        <v>34297.642999999996</v>
      </c>
      <c r="K18" s="20" t="s">
        <v>131</v>
      </c>
      <c r="L18" s="17">
        <v>46439768.219999999</v>
      </c>
      <c r="M18" s="17">
        <v>13675.25</v>
      </c>
      <c r="N18" s="17">
        <v>346827.049</v>
      </c>
    </row>
    <row r="19" spans="2:14" x14ac:dyDescent="0.25">
      <c r="B19" s="16">
        <v>2012</v>
      </c>
      <c r="C19" s="17">
        <v>21117</v>
      </c>
      <c r="D19" s="17">
        <v>18186</v>
      </c>
      <c r="E19" s="20" t="s">
        <v>94</v>
      </c>
      <c r="F19" s="17">
        <v>3580408.6260000002</v>
      </c>
      <c r="G19" s="17">
        <v>600780.74699999997</v>
      </c>
      <c r="H19" s="20" t="s">
        <v>112</v>
      </c>
      <c r="I19" s="17">
        <v>304213.34600000002</v>
      </c>
      <c r="J19" s="17">
        <v>36046.837</v>
      </c>
      <c r="K19" s="20" t="s">
        <v>65</v>
      </c>
      <c r="L19" s="17">
        <v>47446783.460000001</v>
      </c>
      <c r="M19" s="17">
        <v>13662.303</v>
      </c>
      <c r="N19" s="17">
        <v>317875.64899999998</v>
      </c>
    </row>
    <row r="20" spans="2:14" x14ac:dyDescent="0.25">
      <c r="B20" s="16">
        <v>2013</v>
      </c>
      <c r="C20" s="17">
        <v>21965</v>
      </c>
      <c r="D20" s="17">
        <v>18885</v>
      </c>
      <c r="E20" s="20" t="s">
        <v>95</v>
      </c>
      <c r="F20" s="17">
        <v>3915946.63</v>
      </c>
      <c r="G20" s="17">
        <v>623035.37699999998</v>
      </c>
      <c r="H20" s="20" t="s">
        <v>113</v>
      </c>
      <c r="I20" s="17">
        <v>333744.12900000002</v>
      </c>
      <c r="J20" s="17">
        <v>37382.116000000002</v>
      </c>
      <c r="K20" s="20" t="s">
        <v>132</v>
      </c>
      <c r="L20" s="17">
        <v>50527385</v>
      </c>
      <c r="M20" s="17">
        <v>13296.05</v>
      </c>
      <c r="N20" s="17">
        <v>347040.179</v>
      </c>
    </row>
    <row r="21" spans="2:14" x14ac:dyDescent="0.25">
      <c r="B21" s="16">
        <v>2014</v>
      </c>
      <c r="C21" s="17">
        <v>22830</v>
      </c>
      <c r="D21" s="17">
        <v>19657</v>
      </c>
      <c r="E21" s="20" t="s">
        <v>94</v>
      </c>
      <c r="F21" s="17">
        <v>3884058.7439999999</v>
      </c>
      <c r="G21" s="17">
        <v>650800.22</v>
      </c>
      <c r="H21" s="20" t="s">
        <v>112</v>
      </c>
      <c r="I21" s="17">
        <v>330041.27299999999</v>
      </c>
      <c r="J21" s="17">
        <v>39048.006000000001</v>
      </c>
      <c r="K21" s="20" t="s">
        <v>133</v>
      </c>
      <c r="L21" s="17">
        <v>52557414.920000002</v>
      </c>
      <c r="M21" s="17">
        <v>13441.563</v>
      </c>
      <c r="N21" s="17">
        <v>343482.83600000001</v>
      </c>
    </row>
    <row r="22" spans="2:14" x14ac:dyDescent="0.25">
      <c r="B22" s="16">
        <v>2015</v>
      </c>
      <c r="C22" s="17">
        <v>23763</v>
      </c>
      <c r="D22" s="17">
        <v>20551</v>
      </c>
      <c r="E22" s="20" t="s">
        <v>93</v>
      </c>
      <c r="F22" s="17">
        <v>3482610.62</v>
      </c>
      <c r="G22" s="17">
        <v>665729.24600000004</v>
      </c>
      <c r="H22" s="20" t="s">
        <v>114</v>
      </c>
      <c r="I22" s="17">
        <v>293463.06900000002</v>
      </c>
      <c r="J22" s="17">
        <v>39943.743999999999</v>
      </c>
      <c r="K22" s="20" t="s">
        <v>134</v>
      </c>
      <c r="L22" s="17">
        <v>52829120.100000001</v>
      </c>
      <c r="M22" s="17">
        <v>17671.402999999998</v>
      </c>
      <c r="N22" s="17">
        <v>311134.47200000001</v>
      </c>
    </row>
    <row r="23" spans="2:14" x14ac:dyDescent="0.25">
      <c r="B23" s="16">
        <v>2016</v>
      </c>
      <c r="C23" s="17">
        <v>24612</v>
      </c>
      <c r="D23" s="17">
        <v>22183</v>
      </c>
      <c r="E23" s="20" t="s">
        <v>96</v>
      </c>
      <c r="F23" s="17">
        <v>3588961.17</v>
      </c>
      <c r="G23" s="17">
        <v>888729.22100000002</v>
      </c>
      <c r="H23" s="20" t="s">
        <v>115</v>
      </c>
      <c r="I23" s="17">
        <v>278399.84600000002</v>
      </c>
      <c r="J23" s="17">
        <v>48880.127</v>
      </c>
      <c r="K23" s="20" t="s">
        <v>135</v>
      </c>
      <c r="L23" s="17">
        <v>65065181.439999998</v>
      </c>
      <c r="M23" s="17">
        <v>18927.667000000001</v>
      </c>
      <c r="N23" s="17">
        <v>297327.51299999998</v>
      </c>
    </row>
    <row r="24" spans="2:14" x14ac:dyDescent="0.25">
      <c r="B24" s="16">
        <v>2017</v>
      </c>
      <c r="C24" s="17">
        <v>25543</v>
      </c>
      <c r="D24" s="17">
        <v>23013</v>
      </c>
      <c r="E24" s="20" t="s">
        <v>96</v>
      </c>
      <c r="F24" s="17">
        <v>3772177</v>
      </c>
      <c r="G24" s="17">
        <v>916983.6</v>
      </c>
      <c r="H24" s="20" t="s">
        <v>116</v>
      </c>
      <c r="I24" s="17">
        <v>293125.5</v>
      </c>
      <c r="J24" s="17">
        <v>50434.12</v>
      </c>
      <c r="K24" s="20" t="s">
        <v>136</v>
      </c>
      <c r="L24" s="17">
        <v>67570526</v>
      </c>
      <c r="M24" s="17">
        <v>21409.7</v>
      </c>
      <c r="N24" s="17">
        <v>314535.2</v>
      </c>
    </row>
    <row r="25" spans="2:14" x14ac:dyDescent="0.25">
      <c r="B25" s="16">
        <v>2018</v>
      </c>
      <c r="C25" s="17">
        <v>26367</v>
      </c>
      <c r="D25" s="17">
        <v>23845</v>
      </c>
      <c r="E25" s="20" t="s">
        <v>86</v>
      </c>
      <c r="F25" s="17">
        <v>3805920</v>
      </c>
      <c r="G25" s="17">
        <v>930464</v>
      </c>
      <c r="H25" s="20" t="s">
        <v>117</v>
      </c>
      <c r="I25" s="17">
        <v>295589.3</v>
      </c>
      <c r="J25" s="17">
        <v>51175.55</v>
      </c>
      <c r="K25" s="20" t="s">
        <v>137</v>
      </c>
      <c r="L25" s="17">
        <v>71175696</v>
      </c>
      <c r="M25" s="17">
        <v>22634.99</v>
      </c>
      <c r="N25" s="17">
        <v>318224.3</v>
      </c>
    </row>
    <row r="26" spans="2:14" x14ac:dyDescent="0.25">
      <c r="B26" s="16">
        <v>2019</v>
      </c>
      <c r="C26" s="17">
        <v>27330</v>
      </c>
      <c r="D26" s="17">
        <v>24722</v>
      </c>
      <c r="E26" s="20" t="s">
        <v>97</v>
      </c>
      <c r="F26" s="17">
        <v>3886262.6809999999</v>
      </c>
      <c r="G26" s="17">
        <v>969335.47400000005</v>
      </c>
      <c r="H26" s="20" t="s">
        <v>118</v>
      </c>
      <c r="I26" s="17">
        <v>301252.29300000001</v>
      </c>
      <c r="J26" s="17">
        <v>53313.474999999999</v>
      </c>
      <c r="K26" s="20" t="s">
        <v>138</v>
      </c>
      <c r="L26" s="17">
        <v>64975174.119999997</v>
      </c>
      <c r="M26" s="17">
        <v>23228.557000000001</v>
      </c>
      <c r="N26" s="17">
        <v>324480.84999999998</v>
      </c>
    </row>
    <row r="27" spans="2:14" x14ac:dyDescent="0.25">
      <c r="B27" s="16">
        <v>2020</v>
      </c>
      <c r="C27" s="17">
        <v>28181</v>
      </c>
      <c r="D27" s="17">
        <v>25345</v>
      </c>
      <c r="E27" s="20" t="s">
        <v>98</v>
      </c>
      <c r="F27" s="17">
        <v>3740917.1439999999</v>
      </c>
      <c r="G27" s="17">
        <v>1018577.8860000001</v>
      </c>
      <c r="H27" s="20" t="s">
        <v>119</v>
      </c>
      <c r="I27" s="17">
        <v>287420.65100000001</v>
      </c>
      <c r="J27" s="17">
        <v>56021.809000000001</v>
      </c>
      <c r="K27" s="20" t="s">
        <v>139</v>
      </c>
      <c r="L27" s="17">
        <v>43784708.633000001</v>
      </c>
      <c r="M27" s="17">
        <v>18638.815999999999</v>
      </c>
      <c r="N27" s="17">
        <v>306059.467</v>
      </c>
    </row>
    <row r="28" spans="2:14" x14ac:dyDescent="0.25">
      <c r="B28" s="16">
        <v>2021</v>
      </c>
      <c r="C28" s="17">
        <v>29285</v>
      </c>
      <c r="D28" s="17">
        <v>26103</v>
      </c>
      <c r="E28" s="20" t="s">
        <v>99</v>
      </c>
      <c r="F28" s="17">
        <v>4137720.1570000001</v>
      </c>
      <c r="G28" s="17">
        <v>1121830.612</v>
      </c>
      <c r="H28" s="20" t="s">
        <v>120</v>
      </c>
      <c r="I28" s="17">
        <v>318051.32199999999</v>
      </c>
      <c r="J28" s="17">
        <v>61700.707000000002</v>
      </c>
      <c r="K28" s="20" t="s">
        <v>140</v>
      </c>
      <c r="L28" s="17">
        <v>45161902.715999998</v>
      </c>
      <c r="M28" s="17">
        <v>18614.954000000002</v>
      </c>
      <c r="N28" s="17">
        <v>336666.27500000002</v>
      </c>
    </row>
    <row r="29" spans="2:14" x14ac:dyDescent="0.25">
      <c r="B29" s="18">
        <v>2022</v>
      </c>
      <c r="C29" s="19">
        <v>30320</v>
      </c>
      <c r="D29" s="19">
        <v>27111</v>
      </c>
      <c r="E29" s="24" t="s">
        <v>100</v>
      </c>
      <c r="F29" s="19">
        <v>4942419.2759999996</v>
      </c>
      <c r="G29" s="19">
        <v>1151446.8130000001</v>
      </c>
      <c r="H29" s="24" t="s">
        <v>121</v>
      </c>
      <c r="I29" s="19">
        <v>347652.55200000003</v>
      </c>
      <c r="J29" s="19">
        <v>63329.603000000003</v>
      </c>
      <c r="K29" s="24" t="s">
        <v>141</v>
      </c>
      <c r="L29" s="19">
        <v>46385918.659999996</v>
      </c>
      <c r="M29" s="19">
        <v>17834.933000000001</v>
      </c>
      <c r="N29" s="19">
        <v>365487.48499999999</v>
      </c>
    </row>
    <row r="31" spans="2:14" x14ac:dyDescent="0.25">
      <c r="B31" s="59" t="s">
        <v>142</v>
      </c>
      <c r="C31" s="53"/>
      <c r="D31" s="53"/>
      <c r="E31" s="53"/>
      <c r="F31" s="53"/>
      <c r="G31" s="53"/>
      <c r="H31" s="53"/>
      <c r="I31" s="53"/>
      <c r="J31" s="53"/>
      <c r="K31" s="53"/>
      <c r="L31" s="53"/>
      <c r="M31" s="53"/>
      <c r="N31" s="53"/>
    </row>
  </sheetData>
  <mergeCells count="14">
    <mergeCell ref="N5:N7"/>
    <mergeCell ref="B31:N31"/>
    <mergeCell ref="C6:C7"/>
    <mergeCell ref="D6:E6"/>
    <mergeCell ref="F6:F7"/>
    <mergeCell ref="G6:H6"/>
    <mergeCell ref="J6:K6"/>
    <mergeCell ref="B5:B7"/>
    <mergeCell ref="C5:E5"/>
    <mergeCell ref="F5:H5"/>
    <mergeCell ref="I5:K5"/>
    <mergeCell ref="L5:L7"/>
    <mergeCell ref="M5:M7"/>
    <mergeCell ref="I6:I7"/>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6D4FF"/>
    <pageSetUpPr fitToPage="1"/>
  </sheetPr>
  <dimension ref="B1:I33"/>
  <sheetViews>
    <sheetView showGridLines="0" workbookViewId="0">
      <selection activeCell="I9" sqref="I9"/>
    </sheetView>
  </sheetViews>
  <sheetFormatPr baseColWidth="10" defaultRowHeight="13.2" x14ac:dyDescent="0.25"/>
  <cols>
    <col min="1" max="1" width="2.5546875" customWidth="1"/>
    <col min="2" max="2" width="14.33203125" customWidth="1"/>
    <col min="3" max="4" width="11.109375" customWidth="1"/>
    <col min="5" max="9" width="15.6640625" customWidth="1"/>
  </cols>
  <sheetData>
    <row r="1" spans="2:9" ht="17.399999999999999" x14ac:dyDescent="0.3">
      <c r="B1" s="3" t="s">
        <v>11</v>
      </c>
    </row>
    <row r="2" spans="2:9" x14ac:dyDescent="0.25">
      <c r="B2" t="s">
        <v>10</v>
      </c>
    </row>
    <row r="5" spans="2:9" x14ac:dyDescent="0.25">
      <c r="B5" s="54" t="s">
        <v>143</v>
      </c>
      <c r="C5" s="55" t="s">
        <v>40</v>
      </c>
      <c r="D5" s="55" t="s">
        <v>40</v>
      </c>
      <c r="E5" s="55" t="s">
        <v>144</v>
      </c>
      <c r="F5" s="55" t="s">
        <v>144</v>
      </c>
      <c r="G5" s="55" t="s">
        <v>144</v>
      </c>
      <c r="H5" s="55" t="s">
        <v>144</v>
      </c>
      <c r="I5" s="55" t="s">
        <v>144</v>
      </c>
    </row>
    <row r="6" spans="2:9" x14ac:dyDescent="0.25">
      <c r="B6" s="54" t="s">
        <v>143</v>
      </c>
      <c r="C6" s="15" t="s">
        <v>82</v>
      </c>
      <c r="D6" s="15" t="s">
        <v>54</v>
      </c>
      <c r="E6" s="15" t="s">
        <v>49</v>
      </c>
      <c r="F6" s="15" t="s">
        <v>50</v>
      </c>
      <c r="G6" s="15" t="s">
        <v>51</v>
      </c>
      <c r="H6" s="15" t="s">
        <v>52</v>
      </c>
      <c r="I6" s="15" t="s">
        <v>145</v>
      </c>
    </row>
    <row r="7" spans="2:9" x14ac:dyDescent="0.25">
      <c r="B7" s="16">
        <v>0</v>
      </c>
      <c r="C7" s="17">
        <v>14725</v>
      </c>
      <c r="D7" s="20" t="s">
        <v>147</v>
      </c>
      <c r="E7" s="17">
        <v>0</v>
      </c>
      <c r="F7" s="17">
        <v>15096586.316</v>
      </c>
      <c r="G7" s="17">
        <v>0</v>
      </c>
      <c r="H7" s="17">
        <v>16199.833000000001</v>
      </c>
      <c r="I7" s="17">
        <v>16199.833000000001</v>
      </c>
    </row>
    <row r="8" spans="2:9" x14ac:dyDescent="0.25">
      <c r="B8" s="16" t="s">
        <v>841</v>
      </c>
      <c r="C8" s="17">
        <v>1014</v>
      </c>
      <c r="D8" s="20" t="s">
        <v>148</v>
      </c>
      <c r="E8" s="17">
        <v>9583.8700000000008</v>
      </c>
      <c r="F8" s="17">
        <v>1820112.848</v>
      </c>
      <c r="G8" s="17">
        <v>585.34400000000005</v>
      </c>
      <c r="H8" s="17">
        <v>980.94100000000003</v>
      </c>
      <c r="I8" s="17">
        <v>1566.2850000000001</v>
      </c>
    </row>
    <row r="9" spans="2:9" x14ac:dyDescent="0.25">
      <c r="B9" s="16" t="s">
        <v>865</v>
      </c>
      <c r="C9" s="17">
        <v>845</v>
      </c>
      <c r="D9" s="20" t="s">
        <v>149</v>
      </c>
      <c r="E9" s="17">
        <v>24195.956999999999</v>
      </c>
      <c r="F9" s="17">
        <v>1579291.726</v>
      </c>
      <c r="G9" s="17">
        <v>1523.154</v>
      </c>
      <c r="H9" s="17">
        <v>176.791</v>
      </c>
      <c r="I9" s="17">
        <v>1699.944</v>
      </c>
    </row>
    <row r="10" spans="2:9" x14ac:dyDescent="0.25">
      <c r="B10" s="16" t="s">
        <v>866</v>
      </c>
      <c r="C10" s="17">
        <v>674</v>
      </c>
      <c r="D10" s="20" t="s">
        <v>150</v>
      </c>
      <c r="E10" s="17">
        <v>79130.577000000005</v>
      </c>
      <c r="F10" s="17">
        <v>3047207.8369999998</v>
      </c>
      <c r="G10" s="17">
        <v>5500.4070000000002</v>
      </c>
      <c r="H10" s="17">
        <v>88.605000000000004</v>
      </c>
      <c r="I10" s="17">
        <v>5589.0119999999997</v>
      </c>
    </row>
    <row r="11" spans="2:9" x14ac:dyDescent="0.25">
      <c r="B11" s="16" t="s">
        <v>867</v>
      </c>
      <c r="C11" s="17">
        <v>607</v>
      </c>
      <c r="D11" s="20" t="s">
        <v>151</v>
      </c>
      <c r="E11" s="17">
        <v>59342.68</v>
      </c>
      <c r="F11" s="17">
        <v>1733241.432</v>
      </c>
      <c r="G11" s="17">
        <v>3962.2750000000001</v>
      </c>
      <c r="H11" s="17">
        <v>63.280999999999999</v>
      </c>
      <c r="I11" s="17">
        <v>4025.556</v>
      </c>
    </row>
    <row r="12" spans="2:9" x14ac:dyDescent="0.25">
      <c r="B12" s="16" t="s">
        <v>868</v>
      </c>
      <c r="C12" s="17">
        <v>587</v>
      </c>
      <c r="D12" s="20" t="s">
        <v>152</v>
      </c>
      <c r="E12" s="17">
        <v>185177.97</v>
      </c>
      <c r="F12" s="17">
        <v>4210649.6239999998</v>
      </c>
      <c r="G12" s="17">
        <v>13327.451999999999</v>
      </c>
      <c r="H12" s="17">
        <v>49.503999999999998</v>
      </c>
      <c r="I12" s="17">
        <v>13376.956</v>
      </c>
    </row>
    <row r="13" spans="2:9" x14ac:dyDescent="0.25">
      <c r="B13" s="16" t="s">
        <v>869</v>
      </c>
      <c r="C13" s="17">
        <v>565</v>
      </c>
      <c r="D13" s="20" t="s">
        <v>152</v>
      </c>
      <c r="E13" s="17">
        <v>99475.713000000003</v>
      </c>
      <c r="F13" s="17">
        <v>1845141.1629999999</v>
      </c>
      <c r="G13" s="17">
        <v>6925.8580000000002</v>
      </c>
      <c r="H13" s="17">
        <v>54.978000000000002</v>
      </c>
      <c r="I13" s="17">
        <v>6980.8360000000002</v>
      </c>
    </row>
    <row r="14" spans="2:9" x14ac:dyDescent="0.25">
      <c r="B14" s="16" t="s">
        <v>870</v>
      </c>
      <c r="C14" s="17">
        <v>520</v>
      </c>
      <c r="D14" s="20" t="s">
        <v>153</v>
      </c>
      <c r="E14" s="17">
        <v>73080.402000000002</v>
      </c>
      <c r="F14" s="17">
        <v>1132517.2930000001</v>
      </c>
      <c r="G14" s="17">
        <v>4822.2560000000003</v>
      </c>
      <c r="H14" s="17">
        <v>27.808</v>
      </c>
      <c r="I14" s="17">
        <v>4850.0640000000003</v>
      </c>
    </row>
    <row r="15" spans="2:9" x14ac:dyDescent="0.25">
      <c r="B15" s="16" t="s">
        <v>871</v>
      </c>
      <c r="C15" s="17">
        <v>445</v>
      </c>
      <c r="D15" s="20" t="s">
        <v>154</v>
      </c>
      <c r="E15" s="17">
        <v>99308.146999999997</v>
      </c>
      <c r="F15" s="17">
        <v>1344490.838</v>
      </c>
      <c r="G15" s="17">
        <v>6949.848</v>
      </c>
      <c r="H15" s="17">
        <v>22.19</v>
      </c>
      <c r="I15" s="17">
        <v>6972.0379999999996</v>
      </c>
    </row>
    <row r="16" spans="2:9" x14ac:dyDescent="0.25">
      <c r="B16" s="16" t="s">
        <v>872</v>
      </c>
      <c r="C16" s="17">
        <v>468</v>
      </c>
      <c r="D16" s="20" t="s">
        <v>154</v>
      </c>
      <c r="E16" s="17">
        <v>95733.91</v>
      </c>
      <c r="F16" s="17">
        <v>1116404.0390000001</v>
      </c>
      <c r="G16" s="17">
        <v>6577.87</v>
      </c>
      <c r="H16" s="17">
        <v>21.638000000000002</v>
      </c>
      <c r="I16" s="17">
        <v>6599.509</v>
      </c>
    </row>
    <row r="17" spans="2:9" x14ac:dyDescent="0.25">
      <c r="B17" s="16" t="s">
        <v>873</v>
      </c>
      <c r="C17" s="17">
        <v>386</v>
      </c>
      <c r="D17" s="20" t="s">
        <v>155</v>
      </c>
      <c r="E17" s="17">
        <v>91644.274000000005</v>
      </c>
      <c r="F17" s="17">
        <v>965588.61699999997</v>
      </c>
      <c r="G17" s="17">
        <v>6390.41</v>
      </c>
      <c r="H17" s="17">
        <v>20.844000000000001</v>
      </c>
      <c r="I17" s="17">
        <v>6411.2529999999997</v>
      </c>
    </row>
    <row r="18" spans="2:9" x14ac:dyDescent="0.25">
      <c r="B18" s="16" t="s">
        <v>842</v>
      </c>
      <c r="C18" s="17">
        <v>702</v>
      </c>
      <c r="D18" s="20" t="s">
        <v>156</v>
      </c>
      <c r="E18" s="17">
        <v>121767.40300000001</v>
      </c>
      <c r="F18" s="17">
        <v>1108757.355</v>
      </c>
      <c r="G18" s="17">
        <v>8184.45</v>
      </c>
      <c r="H18" s="17">
        <v>27.917000000000002</v>
      </c>
      <c r="I18" s="17">
        <v>8212.3670000000002</v>
      </c>
    </row>
    <row r="19" spans="2:9" x14ac:dyDescent="0.25">
      <c r="B19" s="16" t="s">
        <v>843</v>
      </c>
      <c r="C19" s="17">
        <v>584</v>
      </c>
      <c r="D19" s="20" t="s">
        <v>152</v>
      </c>
      <c r="E19" s="17">
        <v>114112.902</v>
      </c>
      <c r="F19" s="17">
        <v>884019.55099999998</v>
      </c>
      <c r="G19" s="17">
        <v>7706.9790000000003</v>
      </c>
      <c r="H19" s="17">
        <v>16.771999999999998</v>
      </c>
      <c r="I19" s="17">
        <v>7723.7510000000002</v>
      </c>
    </row>
    <row r="20" spans="2:9" x14ac:dyDescent="0.25">
      <c r="B20" s="16" t="s">
        <v>844</v>
      </c>
      <c r="C20" s="17">
        <v>521</v>
      </c>
      <c r="D20" s="20" t="s">
        <v>153</v>
      </c>
      <c r="E20" s="17">
        <v>561960.03200000001</v>
      </c>
      <c r="F20" s="17">
        <v>3881919.73</v>
      </c>
      <c r="G20" s="17">
        <v>41279.707999999999</v>
      </c>
      <c r="H20" s="17">
        <v>14.959</v>
      </c>
      <c r="I20" s="17">
        <v>41294.667000000001</v>
      </c>
    </row>
    <row r="21" spans="2:9" x14ac:dyDescent="0.25">
      <c r="B21" s="16" t="s">
        <v>845</v>
      </c>
      <c r="C21" s="17">
        <v>508</v>
      </c>
      <c r="D21" s="20" t="s">
        <v>153</v>
      </c>
      <c r="E21" s="17">
        <v>109861.269</v>
      </c>
      <c r="F21" s="17">
        <v>647567.02300000004</v>
      </c>
      <c r="G21" s="17">
        <v>7431.3919999999998</v>
      </c>
      <c r="H21" s="17">
        <v>12.458</v>
      </c>
      <c r="I21" s="17">
        <v>7443.85</v>
      </c>
    </row>
    <row r="22" spans="2:9" x14ac:dyDescent="0.25">
      <c r="B22" s="16" t="s">
        <v>846</v>
      </c>
      <c r="C22" s="17">
        <v>429</v>
      </c>
      <c r="D22" s="20" t="s">
        <v>61</v>
      </c>
      <c r="E22" s="17">
        <v>90731.070999999996</v>
      </c>
      <c r="F22" s="17">
        <v>477297.02299999999</v>
      </c>
      <c r="G22" s="17">
        <v>6056.9139999999998</v>
      </c>
      <c r="H22" s="17">
        <v>8.7110000000000003</v>
      </c>
      <c r="I22" s="17">
        <v>6065.6260000000002</v>
      </c>
    </row>
    <row r="23" spans="2:9" x14ac:dyDescent="0.25">
      <c r="B23" s="16" t="s">
        <v>847</v>
      </c>
      <c r="C23" s="17">
        <v>439</v>
      </c>
      <c r="D23" s="20" t="s">
        <v>154</v>
      </c>
      <c r="E23" s="17">
        <v>138124.495</v>
      </c>
      <c r="F23" s="17">
        <v>656385.99800000002</v>
      </c>
      <c r="G23" s="17">
        <v>9615.0210000000006</v>
      </c>
      <c r="H23" s="17">
        <v>9.2040000000000006</v>
      </c>
      <c r="I23" s="17">
        <v>9624.2250000000004</v>
      </c>
    </row>
    <row r="24" spans="2:9" x14ac:dyDescent="0.25">
      <c r="B24" s="16" t="s">
        <v>848</v>
      </c>
      <c r="C24" s="17">
        <v>532</v>
      </c>
      <c r="D24" s="20" t="s">
        <v>157</v>
      </c>
      <c r="E24" s="17">
        <v>182879.617</v>
      </c>
      <c r="F24" s="17">
        <v>777167.94099999999</v>
      </c>
      <c r="G24" s="17">
        <v>12681.16</v>
      </c>
      <c r="H24" s="17">
        <v>11.215</v>
      </c>
      <c r="I24" s="17">
        <v>12692.374</v>
      </c>
    </row>
    <row r="25" spans="2:9" x14ac:dyDescent="0.25">
      <c r="B25" s="16" t="s">
        <v>849</v>
      </c>
      <c r="C25" s="17">
        <v>776</v>
      </c>
      <c r="D25" s="20" t="s">
        <v>74</v>
      </c>
      <c r="E25" s="17">
        <v>206846.44399999999</v>
      </c>
      <c r="F25" s="17">
        <v>751229.41399999999</v>
      </c>
      <c r="G25" s="17">
        <v>14072.109</v>
      </c>
      <c r="H25" s="17">
        <v>11.292</v>
      </c>
      <c r="I25" s="17">
        <v>14083.401</v>
      </c>
    </row>
    <row r="26" spans="2:9" x14ac:dyDescent="0.25">
      <c r="B26" s="16" t="s">
        <v>850</v>
      </c>
      <c r="C26" s="17">
        <v>1216</v>
      </c>
      <c r="D26" s="20" t="s">
        <v>158</v>
      </c>
      <c r="E26" s="17">
        <v>406858.55900000001</v>
      </c>
      <c r="F26" s="17">
        <v>1185693.56</v>
      </c>
      <c r="G26" s="17">
        <v>28084.707999999999</v>
      </c>
      <c r="H26" s="17">
        <v>4.0880000000000001</v>
      </c>
      <c r="I26" s="17">
        <v>28088.795999999998</v>
      </c>
    </row>
    <row r="27" spans="2:9" x14ac:dyDescent="0.25">
      <c r="B27" s="16" t="s">
        <v>851</v>
      </c>
      <c r="C27" s="17">
        <v>796</v>
      </c>
      <c r="D27" s="20" t="s">
        <v>74</v>
      </c>
      <c r="E27" s="17">
        <v>215068.81200000001</v>
      </c>
      <c r="F27" s="17">
        <v>485357.40100000001</v>
      </c>
      <c r="G27" s="17">
        <v>14451.054</v>
      </c>
      <c r="H27" s="17">
        <v>1.377</v>
      </c>
      <c r="I27" s="17">
        <v>14452.431</v>
      </c>
    </row>
    <row r="28" spans="2:9" x14ac:dyDescent="0.25">
      <c r="B28" s="16" t="s">
        <v>852</v>
      </c>
      <c r="C28" s="17">
        <v>641</v>
      </c>
      <c r="D28" s="20" t="s">
        <v>159</v>
      </c>
      <c r="E28" s="17">
        <v>175914.144</v>
      </c>
      <c r="F28" s="17">
        <v>324035.74300000002</v>
      </c>
      <c r="G28" s="17">
        <v>11796.728999999999</v>
      </c>
      <c r="H28" s="17">
        <v>1.2729999999999999</v>
      </c>
      <c r="I28" s="17">
        <v>11798.002</v>
      </c>
    </row>
    <row r="29" spans="2:9" x14ac:dyDescent="0.25">
      <c r="B29" s="16" t="s">
        <v>853</v>
      </c>
      <c r="C29" s="17">
        <v>378</v>
      </c>
      <c r="D29" s="20" t="s">
        <v>155</v>
      </c>
      <c r="E29" s="17">
        <v>123530.224</v>
      </c>
      <c r="F29" s="17">
        <v>190901.24400000001</v>
      </c>
      <c r="G29" s="17">
        <v>8431.2800000000007</v>
      </c>
      <c r="H29" s="17">
        <v>1.1859999999999999</v>
      </c>
      <c r="I29" s="17">
        <v>8432.4660000000003</v>
      </c>
    </row>
    <row r="30" spans="2:9" x14ac:dyDescent="0.25">
      <c r="B30" s="16" t="s">
        <v>854</v>
      </c>
      <c r="C30" s="17">
        <v>295</v>
      </c>
      <c r="D30" s="20" t="s">
        <v>160</v>
      </c>
      <c r="E30" s="17">
        <v>139896.60399999999</v>
      </c>
      <c r="F30" s="17">
        <v>189440.75</v>
      </c>
      <c r="G30" s="17">
        <v>9728.09</v>
      </c>
      <c r="H30" s="17">
        <v>0.193</v>
      </c>
      <c r="I30" s="17">
        <v>9728.2829999999994</v>
      </c>
    </row>
    <row r="31" spans="2:9" x14ac:dyDescent="0.25">
      <c r="B31" s="16" t="s">
        <v>855</v>
      </c>
      <c r="C31" s="17">
        <v>224</v>
      </c>
      <c r="D31" s="20" t="s">
        <v>75</v>
      </c>
      <c r="E31" s="17">
        <v>215042.92800000001</v>
      </c>
      <c r="F31" s="17">
        <v>254772.978</v>
      </c>
      <c r="G31" s="17">
        <v>15500.618</v>
      </c>
      <c r="H31" s="17">
        <v>0.50800000000000001</v>
      </c>
      <c r="I31" s="17">
        <v>15501.127</v>
      </c>
    </row>
    <row r="32" spans="2:9" x14ac:dyDescent="0.25">
      <c r="B32" s="16" t="s">
        <v>146</v>
      </c>
      <c r="C32" s="17">
        <v>1443</v>
      </c>
      <c r="D32" s="20" t="s">
        <v>161</v>
      </c>
      <c r="E32" s="17">
        <v>1323151.2720000001</v>
      </c>
      <c r="F32" s="17">
        <v>680141.21600000001</v>
      </c>
      <c r="G32" s="17">
        <v>96067.466</v>
      </c>
      <c r="H32" s="17">
        <v>7.367</v>
      </c>
      <c r="I32" s="17">
        <v>96074.834000000003</v>
      </c>
    </row>
    <row r="33" spans="2:9" x14ac:dyDescent="0.25">
      <c r="B33" s="21" t="s">
        <v>47</v>
      </c>
      <c r="C33" s="22">
        <v>30320</v>
      </c>
      <c r="D33" s="23" t="s">
        <v>63</v>
      </c>
      <c r="E33" s="22">
        <v>4942419.2759999996</v>
      </c>
      <c r="F33" s="22">
        <v>46385918.659999996</v>
      </c>
      <c r="G33" s="22">
        <v>347652.55200000003</v>
      </c>
      <c r="H33" s="22">
        <v>17834.933000000001</v>
      </c>
      <c r="I33" s="22">
        <v>365487.48599999998</v>
      </c>
    </row>
  </sheetData>
  <mergeCells count="3">
    <mergeCell ref="B5:B6"/>
    <mergeCell ref="C5:D5"/>
    <mergeCell ref="E5:I5"/>
  </mergeCells>
  <pageMargins left="0.70866141732283472" right="0.70866141732283472" top="0.74803149606299213" bottom="0.74803149606299213" header="0.31496062992125984" footer="0.31496062992125984"/>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6D4FF"/>
    <pageSetUpPr fitToPage="1"/>
  </sheetPr>
  <dimension ref="B1:O25"/>
  <sheetViews>
    <sheetView showGridLines="0" workbookViewId="0">
      <selection activeCell="C12" sqref="C12"/>
    </sheetView>
  </sheetViews>
  <sheetFormatPr baseColWidth="10" defaultRowHeight="13.2" x14ac:dyDescent="0.25"/>
  <cols>
    <col min="1" max="1" width="2.5546875" customWidth="1"/>
    <col min="2" max="2" width="2.6640625" customWidth="1"/>
    <col min="3" max="3" width="36.109375" customWidth="1"/>
    <col min="4" max="4" width="10.109375" customWidth="1"/>
    <col min="5" max="9" width="11.77734375" customWidth="1"/>
    <col min="10" max="15" width="9.6640625" customWidth="1"/>
  </cols>
  <sheetData>
    <row r="1" spans="2:15" ht="17.399999999999999" x14ac:dyDescent="0.3">
      <c r="B1" s="3" t="s">
        <v>12</v>
      </c>
    </row>
    <row r="2" spans="2:15" x14ac:dyDescent="0.25">
      <c r="B2" t="s">
        <v>10</v>
      </c>
    </row>
    <row r="5" spans="2:15" x14ac:dyDescent="0.25">
      <c r="B5" s="54" t="s">
        <v>162</v>
      </c>
      <c r="C5" s="54" t="s">
        <v>162</v>
      </c>
      <c r="D5" s="55" t="s">
        <v>40</v>
      </c>
      <c r="E5" s="55" t="s">
        <v>144</v>
      </c>
      <c r="F5" s="55" t="s">
        <v>144</v>
      </c>
      <c r="G5" s="55" t="s">
        <v>144</v>
      </c>
      <c r="H5" s="55" t="s">
        <v>144</v>
      </c>
      <c r="I5" s="55" t="s">
        <v>144</v>
      </c>
      <c r="J5" s="55" t="s">
        <v>163</v>
      </c>
      <c r="K5" s="55" t="s">
        <v>163</v>
      </c>
      <c r="L5" s="55" t="s">
        <v>163</v>
      </c>
      <c r="M5" s="55" t="s">
        <v>163</v>
      </c>
      <c r="N5" s="55" t="s">
        <v>163</v>
      </c>
      <c r="O5" s="55" t="s">
        <v>163</v>
      </c>
    </row>
    <row r="6" spans="2:15" ht="26.4" x14ac:dyDescent="0.25">
      <c r="B6" s="54" t="s">
        <v>162</v>
      </c>
      <c r="C6" s="54" t="s">
        <v>162</v>
      </c>
      <c r="D6" s="55" t="s">
        <v>40</v>
      </c>
      <c r="E6" s="15" t="s">
        <v>42</v>
      </c>
      <c r="F6" s="15" t="s">
        <v>43</v>
      </c>
      <c r="G6" s="15" t="s">
        <v>44</v>
      </c>
      <c r="H6" s="15" t="s">
        <v>45</v>
      </c>
      <c r="I6" s="15" t="s">
        <v>46</v>
      </c>
      <c r="J6" s="15" t="s">
        <v>40</v>
      </c>
      <c r="K6" s="15" t="s">
        <v>42</v>
      </c>
      <c r="L6" s="15" t="s">
        <v>43</v>
      </c>
      <c r="M6" s="15" t="s">
        <v>44</v>
      </c>
      <c r="N6" s="15" t="s">
        <v>45</v>
      </c>
      <c r="O6" s="15" t="s">
        <v>46</v>
      </c>
    </row>
    <row r="7" spans="2:15" x14ac:dyDescent="0.25">
      <c r="B7" s="61" t="s">
        <v>47</v>
      </c>
      <c r="C7" s="61" t="s">
        <v>8</v>
      </c>
      <c r="D7" s="26">
        <v>30320</v>
      </c>
      <c r="E7" s="26">
        <v>4942419.2759999996</v>
      </c>
      <c r="F7" s="26">
        <v>46385918.659999996</v>
      </c>
      <c r="G7" s="26">
        <v>347652.55200000003</v>
      </c>
      <c r="H7" s="26">
        <v>17834.934000000001</v>
      </c>
      <c r="I7" s="26">
        <v>365487.48599999998</v>
      </c>
      <c r="J7" s="27" t="s">
        <v>63</v>
      </c>
      <c r="K7" s="27" t="s">
        <v>63</v>
      </c>
      <c r="L7" s="27" t="s">
        <v>63</v>
      </c>
      <c r="M7" s="27" t="s">
        <v>63</v>
      </c>
      <c r="N7" s="27" t="s">
        <v>63</v>
      </c>
      <c r="O7" s="27" t="s">
        <v>63</v>
      </c>
    </row>
    <row r="8" spans="2:15" x14ac:dyDescent="0.25">
      <c r="B8" s="61" t="s">
        <v>164</v>
      </c>
      <c r="C8" s="61" t="s">
        <v>8</v>
      </c>
      <c r="D8" s="26">
        <v>251</v>
      </c>
      <c r="E8" s="26">
        <v>17275.201000000001</v>
      </c>
      <c r="F8" s="26">
        <v>137898.06200000001</v>
      </c>
      <c r="G8" s="26">
        <v>1117.194</v>
      </c>
      <c r="H8" s="26">
        <v>71.003</v>
      </c>
      <c r="I8" s="26">
        <v>1188.1969999999999</v>
      </c>
      <c r="J8" s="27" t="s">
        <v>195</v>
      </c>
      <c r="K8" s="27" t="s">
        <v>200</v>
      </c>
      <c r="L8" s="27" t="s">
        <v>210</v>
      </c>
      <c r="M8" s="27" t="s">
        <v>210</v>
      </c>
      <c r="N8" s="27" t="s">
        <v>200</v>
      </c>
      <c r="O8" s="27" t="s">
        <v>210</v>
      </c>
    </row>
    <row r="9" spans="2:15" x14ac:dyDescent="0.25">
      <c r="B9" s="16" t="s">
        <v>165</v>
      </c>
      <c r="C9" s="16" t="s">
        <v>181</v>
      </c>
      <c r="D9" s="17">
        <v>251</v>
      </c>
      <c r="E9" s="17">
        <v>17275.201000000001</v>
      </c>
      <c r="F9" s="17">
        <v>137898.06200000001</v>
      </c>
      <c r="G9" s="17">
        <v>1117.194</v>
      </c>
      <c r="H9" s="17">
        <v>71.003</v>
      </c>
      <c r="I9" s="17">
        <v>1188.1969999999999</v>
      </c>
      <c r="J9" s="20" t="s">
        <v>195</v>
      </c>
      <c r="K9" s="20" t="s">
        <v>200</v>
      </c>
      <c r="L9" s="20" t="s">
        <v>210</v>
      </c>
      <c r="M9" s="20" t="s">
        <v>210</v>
      </c>
      <c r="N9" s="20" t="s">
        <v>200</v>
      </c>
      <c r="O9" s="20" t="s">
        <v>210</v>
      </c>
    </row>
    <row r="10" spans="2:15" x14ac:dyDescent="0.25">
      <c r="B10" s="61" t="s">
        <v>166</v>
      </c>
      <c r="C10" s="61" t="s">
        <v>8</v>
      </c>
      <c r="D10" s="26">
        <v>6556</v>
      </c>
      <c r="E10" s="26">
        <v>1900118.7990000001</v>
      </c>
      <c r="F10" s="26">
        <v>15489692.939999999</v>
      </c>
      <c r="G10" s="26">
        <v>136375.93700000001</v>
      </c>
      <c r="H10" s="26">
        <v>3593.6460000000002</v>
      </c>
      <c r="I10" s="26">
        <v>139969.58300000001</v>
      </c>
      <c r="J10" s="27" t="s">
        <v>196</v>
      </c>
      <c r="K10" s="27" t="s">
        <v>103</v>
      </c>
      <c r="L10" s="27" t="s">
        <v>218</v>
      </c>
      <c r="M10" s="27" t="s">
        <v>227</v>
      </c>
      <c r="N10" s="27" t="s">
        <v>234</v>
      </c>
      <c r="O10" s="27" t="s">
        <v>242</v>
      </c>
    </row>
    <row r="11" spans="2:15" x14ac:dyDescent="0.25">
      <c r="B11" s="16" t="s">
        <v>167</v>
      </c>
      <c r="C11" s="16" t="s">
        <v>182</v>
      </c>
      <c r="D11" s="17">
        <v>40</v>
      </c>
      <c r="E11" s="17">
        <v>15226.981</v>
      </c>
      <c r="F11" s="17">
        <v>151282.06599999999</v>
      </c>
      <c r="G11" s="17">
        <v>1068.299</v>
      </c>
      <c r="H11" s="17">
        <v>52.735999999999997</v>
      </c>
      <c r="I11" s="17">
        <v>1121.0350000000001</v>
      </c>
      <c r="J11" s="20" t="s">
        <v>197</v>
      </c>
      <c r="K11" s="20" t="s">
        <v>210</v>
      </c>
      <c r="L11" s="20" t="s">
        <v>210</v>
      </c>
      <c r="M11" s="20" t="s">
        <v>210</v>
      </c>
      <c r="N11" s="20" t="s">
        <v>210</v>
      </c>
      <c r="O11" s="20" t="s">
        <v>210</v>
      </c>
    </row>
    <row r="12" spans="2:15" x14ac:dyDescent="0.25">
      <c r="B12" s="16" t="s">
        <v>168</v>
      </c>
      <c r="C12" s="16" t="s">
        <v>257</v>
      </c>
      <c r="D12" s="17">
        <v>2609</v>
      </c>
      <c r="E12" s="17">
        <v>1027303.444</v>
      </c>
      <c r="F12" s="17">
        <v>7030521.693</v>
      </c>
      <c r="G12" s="17">
        <v>74320.350000000006</v>
      </c>
      <c r="H12" s="17">
        <v>2035.193</v>
      </c>
      <c r="I12" s="17">
        <v>76355.543000000005</v>
      </c>
      <c r="J12" s="20" t="s">
        <v>198</v>
      </c>
      <c r="K12" s="20" t="s">
        <v>127</v>
      </c>
      <c r="L12" s="20" t="s">
        <v>219</v>
      </c>
      <c r="M12" s="20" t="s">
        <v>228</v>
      </c>
      <c r="N12" s="20" t="s">
        <v>235</v>
      </c>
      <c r="O12" s="20" t="s">
        <v>243</v>
      </c>
    </row>
    <row r="13" spans="2:15" x14ac:dyDescent="0.25">
      <c r="B13" s="16" t="s">
        <v>169</v>
      </c>
      <c r="C13" s="16" t="s">
        <v>183</v>
      </c>
      <c r="D13" s="17">
        <v>187</v>
      </c>
      <c r="E13" s="17">
        <v>553387.05000000005</v>
      </c>
      <c r="F13" s="17">
        <v>6120596.8590000002</v>
      </c>
      <c r="G13" s="17">
        <v>41266.891000000003</v>
      </c>
      <c r="H13" s="17">
        <v>432.36399999999998</v>
      </c>
      <c r="I13" s="17">
        <v>41699.254999999997</v>
      </c>
      <c r="J13" s="20" t="s">
        <v>199</v>
      </c>
      <c r="K13" s="20" t="s">
        <v>132</v>
      </c>
      <c r="L13" s="20" t="s">
        <v>109</v>
      </c>
      <c r="M13" s="20" t="s">
        <v>65</v>
      </c>
      <c r="N13" s="20" t="s">
        <v>217</v>
      </c>
      <c r="O13" s="20" t="s">
        <v>235</v>
      </c>
    </row>
    <row r="14" spans="2:15" x14ac:dyDescent="0.25">
      <c r="B14" s="16" t="s">
        <v>170</v>
      </c>
      <c r="C14" s="16" t="s">
        <v>184</v>
      </c>
      <c r="D14" s="17">
        <v>130</v>
      </c>
      <c r="E14" s="17">
        <v>31857.028999999999</v>
      </c>
      <c r="F14" s="17">
        <v>218459.21799999999</v>
      </c>
      <c r="G14" s="17">
        <v>2201.3820000000001</v>
      </c>
      <c r="H14" s="17">
        <v>44.026000000000003</v>
      </c>
      <c r="I14" s="17">
        <v>2245.4079999999999</v>
      </c>
      <c r="J14" s="20" t="s">
        <v>200</v>
      </c>
      <c r="K14" s="20" t="s">
        <v>199</v>
      </c>
      <c r="L14" s="20" t="s">
        <v>220</v>
      </c>
      <c r="M14" s="20" t="s">
        <v>199</v>
      </c>
      <c r="N14" s="20" t="s">
        <v>210</v>
      </c>
      <c r="O14" s="20" t="s">
        <v>199</v>
      </c>
    </row>
    <row r="15" spans="2:15" x14ac:dyDescent="0.25">
      <c r="B15" s="16" t="s">
        <v>171</v>
      </c>
      <c r="C15" s="16" t="s">
        <v>185</v>
      </c>
      <c r="D15" s="17">
        <v>3590</v>
      </c>
      <c r="E15" s="17">
        <v>272344.29499999998</v>
      </c>
      <c r="F15" s="17">
        <v>1968833.1040000001</v>
      </c>
      <c r="G15" s="17">
        <v>17519.014999999999</v>
      </c>
      <c r="H15" s="17">
        <v>1029.327</v>
      </c>
      <c r="I15" s="17">
        <v>18548.342000000001</v>
      </c>
      <c r="J15" s="20" t="s">
        <v>133</v>
      </c>
      <c r="K15" s="20" t="s">
        <v>211</v>
      </c>
      <c r="L15" s="20" t="s">
        <v>71</v>
      </c>
      <c r="M15" s="20" t="s">
        <v>229</v>
      </c>
      <c r="N15" s="20" t="s">
        <v>236</v>
      </c>
      <c r="O15" s="20" t="s">
        <v>244</v>
      </c>
    </row>
    <row r="16" spans="2:15" x14ac:dyDescent="0.25">
      <c r="B16" s="61" t="s">
        <v>172</v>
      </c>
      <c r="C16" s="61" t="s">
        <v>8</v>
      </c>
      <c r="D16" s="26">
        <v>23513</v>
      </c>
      <c r="E16" s="26">
        <v>3025025.2760000001</v>
      </c>
      <c r="F16" s="26">
        <v>30758327.658</v>
      </c>
      <c r="G16" s="26">
        <v>210159.421</v>
      </c>
      <c r="H16" s="26">
        <v>14170.285</v>
      </c>
      <c r="I16" s="26">
        <v>224329.70600000001</v>
      </c>
      <c r="J16" s="27" t="s">
        <v>201</v>
      </c>
      <c r="K16" s="27" t="s">
        <v>212</v>
      </c>
      <c r="L16" s="27" t="s">
        <v>221</v>
      </c>
      <c r="M16" s="27" t="s">
        <v>230</v>
      </c>
      <c r="N16" s="27" t="s">
        <v>237</v>
      </c>
      <c r="O16" s="27" t="s">
        <v>245</v>
      </c>
    </row>
    <row r="17" spans="2:15" x14ac:dyDescent="0.25">
      <c r="B17" s="16" t="s">
        <v>173</v>
      </c>
      <c r="C17" s="16" t="s">
        <v>186</v>
      </c>
      <c r="D17" s="17">
        <v>5276</v>
      </c>
      <c r="E17" s="17">
        <v>1061063.8700000001</v>
      </c>
      <c r="F17" s="17">
        <v>5342822.97</v>
      </c>
      <c r="G17" s="17">
        <v>74937.870999999999</v>
      </c>
      <c r="H17" s="17">
        <v>1799.1389999999999</v>
      </c>
      <c r="I17" s="17">
        <v>76737.009999999995</v>
      </c>
      <c r="J17" s="20" t="s">
        <v>202</v>
      </c>
      <c r="K17" s="20" t="s">
        <v>213</v>
      </c>
      <c r="L17" s="20" t="s">
        <v>222</v>
      </c>
      <c r="M17" s="20" t="s">
        <v>196</v>
      </c>
      <c r="N17" s="20" t="s">
        <v>238</v>
      </c>
      <c r="O17" s="20" t="s">
        <v>246</v>
      </c>
    </row>
    <row r="18" spans="2:15" x14ac:dyDescent="0.25">
      <c r="B18" s="16" t="s">
        <v>174</v>
      </c>
      <c r="C18" s="16" t="s">
        <v>187</v>
      </c>
      <c r="D18" s="17">
        <v>773</v>
      </c>
      <c r="E18" s="17">
        <v>143709.45600000001</v>
      </c>
      <c r="F18" s="17">
        <v>953304.79099999997</v>
      </c>
      <c r="G18" s="17">
        <v>10189.629999999999</v>
      </c>
      <c r="H18" s="17">
        <v>360.61799999999999</v>
      </c>
      <c r="I18" s="17">
        <v>10550.248</v>
      </c>
      <c r="J18" s="20" t="s">
        <v>74</v>
      </c>
      <c r="K18" s="20" t="s">
        <v>214</v>
      </c>
      <c r="L18" s="20" t="s">
        <v>159</v>
      </c>
      <c r="M18" s="20" t="s">
        <v>214</v>
      </c>
      <c r="N18" s="20" t="s">
        <v>151</v>
      </c>
      <c r="O18" s="20" t="s">
        <v>214</v>
      </c>
    </row>
    <row r="19" spans="2:15" x14ac:dyDescent="0.25">
      <c r="B19" s="16" t="s">
        <v>175</v>
      </c>
      <c r="C19" s="16" t="s">
        <v>188</v>
      </c>
      <c r="D19" s="17">
        <v>1064</v>
      </c>
      <c r="E19" s="17">
        <v>29965.787</v>
      </c>
      <c r="F19" s="17">
        <v>239837.519</v>
      </c>
      <c r="G19" s="17">
        <v>1838.2660000000001</v>
      </c>
      <c r="H19" s="17">
        <v>361.19799999999998</v>
      </c>
      <c r="I19" s="17">
        <v>2199.4639999999999</v>
      </c>
      <c r="J19" s="20" t="s">
        <v>203</v>
      </c>
      <c r="K19" s="20" t="s">
        <v>199</v>
      </c>
      <c r="L19" s="20" t="s">
        <v>220</v>
      </c>
      <c r="M19" s="20" t="s">
        <v>220</v>
      </c>
      <c r="N19" s="20" t="s">
        <v>151</v>
      </c>
      <c r="O19" s="20" t="s">
        <v>199</v>
      </c>
    </row>
    <row r="20" spans="2:15" x14ac:dyDescent="0.25">
      <c r="B20" s="16" t="s">
        <v>176</v>
      </c>
      <c r="C20" s="16" t="s">
        <v>189</v>
      </c>
      <c r="D20" s="17">
        <v>1721</v>
      </c>
      <c r="E20" s="17">
        <v>141274.26500000001</v>
      </c>
      <c r="F20" s="17">
        <v>833629.17700000003</v>
      </c>
      <c r="G20" s="17">
        <v>9726.2459999999992</v>
      </c>
      <c r="H20" s="17">
        <v>626.18399999999997</v>
      </c>
      <c r="I20" s="17">
        <v>10352.43</v>
      </c>
      <c r="J20" s="20" t="s">
        <v>204</v>
      </c>
      <c r="K20" s="20" t="s">
        <v>214</v>
      </c>
      <c r="L20" s="20" t="s">
        <v>157</v>
      </c>
      <c r="M20" s="20" t="s">
        <v>149</v>
      </c>
      <c r="N20" s="20" t="s">
        <v>203</v>
      </c>
      <c r="O20" s="20" t="s">
        <v>149</v>
      </c>
    </row>
    <row r="21" spans="2:15" x14ac:dyDescent="0.25">
      <c r="B21" s="16" t="s">
        <v>177</v>
      </c>
      <c r="C21" s="16" t="s">
        <v>190</v>
      </c>
      <c r="D21" s="17">
        <v>1833</v>
      </c>
      <c r="E21" s="17">
        <v>368443.50400000002</v>
      </c>
      <c r="F21" s="17">
        <v>10235585.211999999</v>
      </c>
      <c r="G21" s="17">
        <v>26873.607</v>
      </c>
      <c r="H21" s="17">
        <v>4147.7650000000003</v>
      </c>
      <c r="I21" s="17">
        <v>31021.371999999999</v>
      </c>
      <c r="J21" s="20" t="s">
        <v>205</v>
      </c>
      <c r="K21" s="20" t="s">
        <v>215</v>
      </c>
      <c r="L21" s="20" t="s">
        <v>223</v>
      </c>
      <c r="M21" s="20" t="s">
        <v>231</v>
      </c>
      <c r="N21" s="20" t="s">
        <v>121</v>
      </c>
      <c r="O21" s="20" t="s">
        <v>247</v>
      </c>
    </row>
    <row r="22" spans="2:15" x14ac:dyDescent="0.25">
      <c r="B22" s="16" t="s">
        <v>178</v>
      </c>
      <c r="C22" s="16" t="s">
        <v>191</v>
      </c>
      <c r="D22" s="17">
        <v>4381</v>
      </c>
      <c r="E22" s="17">
        <v>775055.89399999997</v>
      </c>
      <c r="F22" s="17">
        <v>6346398.7410000004</v>
      </c>
      <c r="G22" s="17">
        <v>53712.404000000002</v>
      </c>
      <c r="H22" s="17">
        <v>1575.6030000000001</v>
      </c>
      <c r="I22" s="17">
        <v>55288.006999999998</v>
      </c>
      <c r="J22" s="20" t="s">
        <v>206</v>
      </c>
      <c r="K22" s="20" t="s">
        <v>216</v>
      </c>
      <c r="L22" s="20" t="s">
        <v>224</v>
      </c>
      <c r="M22" s="20" t="s">
        <v>232</v>
      </c>
      <c r="N22" s="20" t="s">
        <v>239</v>
      </c>
      <c r="O22" s="20" t="s">
        <v>248</v>
      </c>
    </row>
    <row r="23" spans="2:15" x14ac:dyDescent="0.25">
      <c r="B23" s="16" t="s">
        <v>179</v>
      </c>
      <c r="C23" s="16" t="s">
        <v>192</v>
      </c>
      <c r="D23" s="17">
        <v>4848</v>
      </c>
      <c r="E23" s="17">
        <v>277513.36</v>
      </c>
      <c r="F23" s="17">
        <v>3387110.6869999999</v>
      </c>
      <c r="G23" s="17">
        <v>17944.284</v>
      </c>
      <c r="H23" s="17">
        <v>2626.82</v>
      </c>
      <c r="I23" s="17">
        <v>20571.103999999999</v>
      </c>
      <c r="J23" s="20" t="s">
        <v>207</v>
      </c>
      <c r="K23" s="20" t="s">
        <v>70</v>
      </c>
      <c r="L23" s="20" t="s">
        <v>225</v>
      </c>
      <c r="M23" s="20" t="s">
        <v>233</v>
      </c>
      <c r="N23" s="20" t="s">
        <v>111</v>
      </c>
      <c r="O23" s="20" t="s">
        <v>70</v>
      </c>
    </row>
    <row r="24" spans="2:15" x14ac:dyDescent="0.25">
      <c r="B24" s="16" t="s">
        <v>180</v>
      </c>
      <c r="C24" s="16" t="s">
        <v>193</v>
      </c>
      <c r="D24" s="17">
        <v>895</v>
      </c>
      <c r="E24" s="17">
        <v>116358.124</v>
      </c>
      <c r="F24" s="17">
        <v>484673.902</v>
      </c>
      <c r="G24" s="17">
        <v>7840.0050000000001</v>
      </c>
      <c r="H24" s="17">
        <v>215</v>
      </c>
      <c r="I24" s="17">
        <v>8055.0050000000001</v>
      </c>
      <c r="J24" s="20" t="s">
        <v>208</v>
      </c>
      <c r="K24" s="20" t="s">
        <v>217</v>
      </c>
      <c r="L24" s="20" t="s">
        <v>160</v>
      </c>
      <c r="M24" s="20" t="s">
        <v>156</v>
      </c>
      <c r="N24" s="20" t="s">
        <v>240</v>
      </c>
      <c r="O24" s="20" t="s">
        <v>150</v>
      </c>
    </row>
    <row r="25" spans="2:15" x14ac:dyDescent="0.25">
      <c r="B25" s="18" t="s">
        <v>8</v>
      </c>
      <c r="C25" s="18" t="s">
        <v>194</v>
      </c>
      <c r="D25" s="19">
        <v>2722</v>
      </c>
      <c r="E25" s="19">
        <v>111641.016</v>
      </c>
      <c r="F25" s="19">
        <v>2934964.659</v>
      </c>
      <c r="G25" s="19">
        <v>7097.1080000000002</v>
      </c>
      <c r="H25" s="19">
        <v>2457.9580000000001</v>
      </c>
      <c r="I25" s="19">
        <v>9555.0660000000007</v>
      </c>
      <c r="J25" s="24" t="s">
        <v>209</v>
      </c>
      <c r="K25" s="24" t="s">
        <v>156</v>
      </c>
      <c r="L25" s="24" t="s">
        <v>226</v>
      </c>
      <c r="M25" s="24" t="s">
        <v>151</v>
      </c>
      <c r="N25" s="24" t="s">
        <v>241</v>
      </c>
      <c r="O25" s="24" t="s">
        <v>74</v>
      </c>
    </row>
  </sheetData>
  <mergeCells count="8">
    <mergeCell ref="B16:C16"/>
    <mergeCell ref="B5:C6"/>
    <mergeCell ref="D5:D6"/>
    <mergeCell ref="E5:I5"/>
    <mergeCell ref="J5:O5"/>
    <mergeCell ref="B7:C7"/>
    <mergeCell ref="B8:C8"/>
    <mergeCell ref="B10:C10"/>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6D4FF"/>
    <pageSetUpPr fitToPage="1"/>
  </sheetPr>
  <dimension ref="B1:M42"/>
  <sheetViews>
    <sheetView showGridLines="0" workbookViewId="0">
      <selection activeCell="C14" sqref="C14"/>
    </sheetView>
  </sheetViews>
  <sheetFormatPr baseColWidth="10" defaultRowHeight="13.2" x14ac:dyDescent="0.25"/>
  <cols>
    <col min="1" max="1" width="2.5546875" customWidth="1"/>
    <col min="2" max="2" width="2.6640625" customWidth="1"/>
    <col min="3" max="3" width="45.109375" customWidth="1"/>
    <col min="4" max="5" width="13" customWidth="1"/>
    <col min="6" max="9" width="12.109375" customWidth="1"/>
    <col min="10" max="13" width="14.33203125" customWidth="1"/>
  </cols>
  <sheetData>
    <row r="1" spans="2:13" ht="17.399999999999999" x14ac:dyDescent="0.3">
      <c r="B1" s="3" t="s">
        <v>13</v>
      </c>
    </row>
    <row r="2" spans="2:13" x14ac:dyDescent="0.25">
      <c r="B2" t="s">
        <v>10</v>
      </c>
    </row>
    <row r="5" spans="2:13" x14ac:dyDescent="0.25">
      <c r="B5" s="54" t="s">
        <v>249</v>
      </c>
      <c r="C5" s="54" t="s">
        <v>249</v>
      </c>
      <c r="D5" s="55" t="s">
        <v>40</v>
      </c>
      <c r="E5" s="55" t="s">
        <v>40</v>
      </c>
      <c r="F5" s="55" t="s">
        <v>49</v>
      </c>
      <c r="G5" s="55" t="s">
        <v>49</v>
      </c>
      <c r="H5" s="55" t="s">
        <v>49</v>
      </c>
      <c r="I5" s="55" t="s">
        <v>49</v>
      </c>
      <c r="J5" s="55" t="s">
        <v>144</v>
      </c>
      <c r="K5" s="55" t="s">
        <v>144</v>
      </c>
      <c r="L5" s="55" t="s">
        <v>144</v>
      </c>
      <c r="M5" s="55" t="s">
        <v>144</v>
      </c>
    </row>
    <row r="6" spans="2:13" ht="17.399999999999999" customHeight="1" x14ac:dyDescent="0.25">
      <c r="B6" s="54" t="s">
        <v>249</v>
      </c>
      <c r="C6" s="54" t="s">
        <v>249</v>
      </c>
      <c r="D6" s="60" t="s">
        <v>250</v>
      </c>
      <c r="E6" s="60" t="s">
        <v>251</v>
      </c>
      <c r="F6" s="55" t="s">
        <v>252</v>
      </c>
      <c r="G6" s="55" t="s">
        <v>252</v>
      </c>
      <c r="H6" s="55" t="s">
        <v>253</v>
      </c>
      <c r="I6" s="55" t="s">
        <v>253</v>
      </c>
      <c r="J6" s="60" t="s">
        <v>51</v>
      </c>
      <c r="K6" s="60" t="s">
        <v>50</v>
      </c>
      <c r="L6" s="60" t="s">
        <v>52</v>
      </c>
      <c r="M6" s="60" t="s">
        <v>145</v>
      </c>
    </row>
    <row r="7" spans="2:13" x14ac:dyDescent="0.25">
      <c r="B7" s="54" t="s">
        <v>249</v>
      </c>
      <c r="C7" s="54" t="s">
        <v>249</v>
      </c>
      <c r="D7" s="60" t="s">
        <v>250</v>
      </c>
      <c r="E7" s="60" t="s">
        <v>251</v>
      </c>
      <c r="F7" s="15" t="s">
        <v>55</v>
      </c>
      <c r="G7" s="15" t="s">
        <v>54</v>
      </c>
      <c r="H7" s="15" t="s">
        <v>55</v>
      </c>
      <c r="I7" s="15" t="s">
        <v>54</v>
      </c>
      <c r="J7" s="60" t="s">
        <v>51</v>
      </c>
      <c r="K7" s="60" t="s">
        <v>50</v>
      </c>
      <c r="L7" s="60" t="s">
        <v>52</v>
      </c>
      <c r="M7" s="60" t="s">
        <v>145</v>
      </c>
    </row>
    <row r="8" spans="2:13" x14ac:dyDescent="0.25">
      <c r="B8" s="61" t="s">
        <v>47</v>
      </c>
      <c r="C8" s="61" t="s">
        <v>8</v>
      </c>
      <c r="D8" s="26">
        <v>30320</v>
      </c>
      <c r="E8" s="26">
        <v>27111</v>
      </c>
      <c r="F8" s="26">
        <v>1151446.8130000001</v>
      </c>
      <c r="G8" s="27" t="s">
        <v>121</v>
      </c>
      <c r="H8" s="26">
        <v>3790972.463</v>
      </c>
      <c r="I8" s="27" t="s">
        <v>295</v>
      </c>
      <c r="J8" s="26">
        <v>347652.55200000003</v>
      </c>
      <c r="K8" s="26">
        <v>46385918.659999996</v>
      </c>
      <c r="L8" s="26">
        <v>17834.933000000001</v>
      </c>
      <c r="M8" s="26">
        <v>365487.48499999999</v>
      </c>
    </row>
    <row r="9" spans="2:13" x14ac:dyDescent="0.25">
      <c r="B9" s="61" t="s">
        <v>164</v>
      </c>
      <c r="C9" s="61" t="s">
        <v>8</v>
      </c>
      <c r="D9" s="26">
        <v>251</v>
      </c>
      <c r="E9" s="26">
        <v>233</v>
      </c>
      <c r="F9" s="26">
        <v>8922.3559999999998</v>
      </c>
      <c r="G9" s="27" t="s">
        <v>272</v>
      </c>
      <c r="H9" s="26">
        <v>8352.8449999999993</v>
      </c>
      <c r="I9" s="27" t="s">
        <v>296</v>
      </c>
      <c r="J9" s="26">
        <v>1117.194</v>
      </c>
      <c r="K9" s="26">
        <v>137898.06200000001</v>
      </c>
      <c r="L9" s="26">
        <v>71.003</v>
      </c>
      <c r="M9" s="26">
        <v>1188.1969999999999</v>
      </c>
    </row>
    <row r="10" spans="2:13" x14ac:dyDescent="0.25">
      <c r="B10" s="16" t="s">
        <v>165</v>
      </c>
      <c r="C10" s="16" t="s">
        <v>181</v>
      </c>
      <c r="D10" s="17">
        <v>251</v>
      </c>
      <c r="E10" s="17">
        <v>233</v>
      </c>
      <c r="F10" s="17">
        <v>8922.3559999999998</v>
      </c>
      <c r="G10" s="20" t="s">
        <v>272</v>
      </c>
      <c r="H10" s="17">
        <v>8352.8449999999993</v>
      </c>
      <c r="I10" s="20" t="s">
        <v>296</v>
      </c>
      <c r="J10" s="17">
        <v>1117.194</v>
      </c>
      <c r="K10" s="17">
        <v>137898.06200000001</v>
      </c>
      <c r="L10" s="17">
        <v>71.003</v>
      </c>
      <c r="M10" s="17">
        <v>1188.1969999999999</v>
      </c>
    </row>
    <row r="11" spans="2:13" x14ac:dyDescent="0.25">
      <c r="B11" s="61" t="s">
        <v>166</v>
      </c>
      <c r="C11" s="61" t="s">
        <v>8</v>
      </c>
      <c r="D11" s="26">
        <v>6556</v>
      </c>
      <c r="E11" s="26">
        <v>5722</v>
      </c>
      <c r="F11" s="26">
        <v>306649.11800000002</v>
      </c>
      <c r="G11" s="27" t="s">
        <v>273</v>
      </c>
      <c r="H11" s="26">
        <v>1593469.6810000001</v>
      </c>
      <c r="I11" s="27" t="s">
        <v>297</v>
      </c>
      <c r="J11" s="26">
        <v>136375.93700000001</v>
      </c>
      <c r="K11" s="26">
        <v>15489692.939999999</v>
      </c>
      <c r="L11" s="26">
        <v>3593.6460000000002</v>
      </c>
      <c r="M11" s="26">
        <v>139969.584</v>
      </c>
    </row>
    <row r="12" spans="2:13" x14ac:dyDescent="0.25">
      <c r="B12" s="16" t="s">
        <v>167</v>
      </c>
      <c r="C12" s="16" t="s">
        <v>182</v>
      </c>
      <c r="D12" s="17">
        <v>40</v>
      </c>
      <c r="E12" s="17">
        <v>25</v>
      </c>
      <c r="F12" s="17">
        <v>3686.2159999999999</v>
      </c>
      <c r="G12" s="20" t="s">
        <v>274</v>
      </c>
      <c r="H12" s="17">
        <v>11540.764999999999</v>
      </c>
      <c r="I12" s="20" t="s">
        <v>298</v>
      </c>
      <c r="J12" s="17">
        <v>1068.299</v>
      </c>
      <c r="K12" s="17">
        <v>151282.06599999999</v>
      </c>
      <c r="L12" s="17">
        <v>52.735999999999997</v>
      </c>
      <c r="M12" s="17">
        <v>1121.0350000000001</v>
      </c>
    </row>
    <row r="13" spans="2:13" x14ac:dyDescent="0.25">
      <c r="B13" s="16" t="s">
        <v>168</v>
      </c>
      <c r="C13" s="16" t="s">
        <v>257</v>
      </c>
      <c r="D13" s="17">
        <v>2609</v>
      </c>
      <c r="E13" s="17">
        <v>2181</v>
      </c>
      <c r="F13" s="17">
        <v>136370.62899999999</v>
      </c>
      <c r="G13" s="20" t="s">
        <v>275</v>
      </c>
      <c r="H13" s="17">
        <v>890932.81499999994</v>
      </c>
      <c r="I13" s="20" t="s">
        <v>299</v>
      </c>
      <c r="J13" s="17">
        <v>74320.350000000006</v>
      </c>
      <c r="K13" s="17">
        <v>7030521.693</v>
      </c>
      <c r="L13" s="17">
        <v>2035.193</v>
      </c>
      <c r="M13" s="17">
        <v>76355.543000000005</v>
      </c>
    </row>
    <row r="14" spans="2:13" x14ac:dyDescent="0.25">
      <c r="B14" s="16" t="s">
        <v>8</v>
      </c>
      <c r="C14" s="16" t="s">
        <v>258</v>
      </c>
      <c r="D14" s="17">
        <v>267</v>
      </c>
      <c r="E14" s="17">
        <v>222</v>
      </c>
      <c r="F14" s="17">
        <v>12389.665999999999</v>
      </c>
      <c r="G14" s="20" t="s">
        <v>276</v>
      </c>
      <c r="H14" s="17">
        <v>23865.620999999999</v>
      </c>
      <c r="I14" s="20" t="s">
        <v>300</v>
      </c>
      <c r="J14" s="17">
        <v>2471.3539999999998</v>
      </c>
      <c r="K14" s="17">
        <v>512737.32699999999</v>
      </c>
      <c r="L14" s="17">
        <v>177.654</v>
      </c>
      <c r="M14" s="17">
        <v>2649.0079999999998</v>
      </c>
    </row>
    <row r="15" spans="2:13" x14ac:dyDescent="0.25">
      <c r="B15" s="16" t="s">
        <v>8</v>
      </c>
      <c r="C15" s="16" t="s">
        <v>259</v>
      </c>
      <c r="D15" s="17">
        <v>108</v>
      </c>
      <c r="E15" s="17">
        <v>80</v>
      </c>
      <c r="F15" s="17">
        <v>5949.37</v>
      </c>
      <c r="G15" s="20" t="s">
        <v>235</v>
      </c>
      <c r="H15" s="17">
        <v>46420.673000000003</v>
      </c>
      <c r="I15" s="20" t="s">
        <v>301</v>
      </c>
      <c r="J15" s="17">
        <v>3808.7660000000001</v>
      </c>
      <c r="K15" s="17">
        <v>468802.24099999998</v>
      </c>
      <c r="L15" s="17">
        <v>63.036000000000001</v>
      </c>
      <c r="M15" s="17">
        <v>3871.8020000000001</v>
      </c>
    </row>
    <row r="16" spans="2:13" x14ac:dyDescent="0.25">
      <c r="B16" s="16" t="s">
        <v>8</v>
      </c>
      <c r="C16" s="16" t="s">
        <v>260</v>
      </c>
      <c r="D16" s="17">
        <v>24</v>
      </c>
      <c r="E16" s="17">
        <v>11</v>
      </c>
      <c r="F16" s="17">
        <v>2537.4749999999999</v>
      </c>
      <c r="G16" s="20" t="s">
        <v>195</v>
      </c>
      <c r="H16" s="17">
        <v>301783.62</v>
      </c>
      <c r="I16" s="20" t="s">
        <v>302</v>
      </c>
      <c r="J16" s="17">
        <v>22773.332999999999</v>
      </c>
      <c r="K16" s="17">
        <v>1071482.19</v>
      </c>
      <c r="L16" s="17">
        <v>6.9080000000000004</v>
      </c>
      <c r="M16" s="17">
        <v>22780.241000000002</v>
      </c>
    </row>
    <row r="17" spans="2:13" x14ac:dyDescent="0.25">
      <c r="B17" s="16" t="s">
        <v>8</v>
      </c>
      <c r="C17" s="16" t="s">
        <v>261</v>
      </c>
      <c r="D17" s="17">
        <v>517</v>
      </c>
      <c r="E17" s="17">
        <v>444</v>
      </c>
      <c r="F17" s="17">
        <v>29887.642</v>
      </c>
      <c r="G17" s="20" t="s">
        <v>77</v>
      </c>
      <c r="H17" s="17">
        <v>60798.817000000003</v>
      </c>
      <c r="I17" s="20" t="s">
        <v>303</v>
      </c>
      <c r="J17" s="17">
        <v>6203.732</v>
      </c>
      <c r="K17" s="17">
        <v>611922.06499999994</v>
      </c>
      <c r="L17" s="17">
        <v>232.41800000000001</v>
      </c>
      <c r="M17" s="17">
        <v>6436.15</v>
      </c>
    </row>
    <row r="18" spans="2:13" x14ac:dyDescent="0.25">
      <c r="B18" s="16" t="s">
        <v>8</v>
      </c>
      <c r="C18" s="16" t="s">
        <v>262</v>
      </c>
      <c r="D18" s="17">
        <v>118</v>
      </c>
      <c r="E18" s="17">
        <v>87</v>
      </c>
      <c r="F18" s="17">
        <v>9136.5509999999995</v>
      </c>
      <c r="G18" s="20" t="s">
        <v>277</v>
      </c>
      <c r="H18" s="17">
        <v>61228.355000000003</v>
      </c>
      <c r="I18" s="20" t="s">
        <v>304</v>
      </c>
      <c r="J18" s="17">
        <v>5094.6369999999997</v>
      </c>
      <c r="K18" s="17">
        <v>685564.951</v>
      </c>
      <c r="L18" s="17">
        <v>196.90299999999999</v>
      </c>
      <c r="M18" s="17">
        <v>5291.54</v>
      </c>
    </row>
    <row r="19" spans="2:13" x14ac:dyDescent="0.25">
      <c r="B19" s="16" t="s">
        <v>8</v>
      </c>
      <c r="C19" s="16" t="s">
        <v>263</v>
      </c>
      <c r="D19" s="17">
        <v>112</v>
      </c>
      <c r="E19" s="17">
        <v>94</v>
      </c>
      <c r="F19" s="17">
        <v>6141.5680000000002</v>
      </c>
      <c r="G19" s="20" t="s">
        <v>235</v>
      </c>
      <c r="H19" s="17">
        <v>47871.046000000002</v>
      </c>
      <c r="I19" s="20" t="s">
        <v>301</v>
      </c>
      <c r="J19" s="17">
        <v>3928.1149999999998</v>
      </c>
      <c r="K19" s="17">
        <v>1060163.2120000001</v>
      </c>
      <c r="L19" s="17">
        <v>544.79700000000003</v>
      </c>
      <c r="M19" s="17">
        <v>4472.9120000000003</v>
      </c>
    </row>
    <row r="20" spans="2:13" x14ac:dyDescent="0.25">
      <c r="B20" s="16" t="s">
        <v>8</v>
      </c>
      <c r="C20" s="16" t="s">
        <v>264</v>
      </c>
      <c r="D20" s="17">
        <v>254</v>
      </c>
      <c r="E20" s="17">
        <v>187</v>
      </c>
      <c r="F20" s="17">
        <v>18108.504000000001</v>
      </c>
      <c r="G20" s="20" t="s">
        <v>278</v>
      </c>
      <c r="H20" s="17">
        <v>155142.715</v>
      </c>
      <c r="I20" s="20" t="s">
        <v>305</v>
      </c>
      <c r="J20" s="17">
        <v>12631.672</v>
      </c>
      <c r="K20" s="17">
        <v>1010352.269</v>
      </c>
      <c r="L20" s="17">
        <v>198.79300000000001</v>
      </c>
      <c r="M20" s="17">
        <v>12830.465</v>
      </c>
    </row>
    <row r="21" spans="2:13" x14ac:dyDescent="0.25">
      <c r="B21" s="16" t="s">
        <v>8</v>
      </c>
      <c r="C21" s="16" t="s">
        <v>265</v>
      </c>
      <c r="D21" s="17">
        <v>1209</v>
      </c>
      <c r="E21" s="17">
        <v>1056</v>
      </c>
      <c r="F21" s="17">
        <v>52219.853000000003</v>
      </c>
      <c r="G21" s="20" t="s">
        <v>279</v>
      </c>
      <c r="H21" s="17">
        <v>193821.96799999999</v>
      </c>
      <c r="I21" s="20" t="s">
        <v>306</v>
      </c>
      <c r="J21" s="17">
        <v>17408.741000000002</v>
      </c>
      <c r="K21" s="17">
        <v>1609497.4380000001</v>
      </c>
      <c r="L21" s="17">
        <v>614.68399999999997</v>
      </c>
      <c r="M21" s="17">
        <v>18023.424999999999</v>
      </c>
    </row>
    <row r="22" spans="2:13" x14ac:dyDescent="0.25">
      <c r="B22" s="16" t="s">
        <v>169</v>
      </c>
      <c r="C22" s="16" t="s">
        <v>183</v>
      </c>
      <c r="D22" s="17">
        <v>187</v>
      </c>
      <c r="E22" s="17">
        <v>135</v>
      </c>
      <c r="F22" s="17">
        <v>11856.903</v>
      </c>
      <c r="G22" s="20" t="s">
        <v>159</v>
      </c>
      <c r="H22" s="17">
        <v>541530.147</v>
      </c>
      <c r="I22" s="20" t="s">
        <v>307</v>
      </c>
      <c r="J22" s="17">
        <v>41266.891000000003</v>
      </c>
      <c r="K22" s="17">
        <v>6120596.8590000002</v>
      </c>
      <c r="L22" s="17">
        <v>432.36399999999998</v>
      </c>
      <c r="M22" s="17">
        <v>41699.254999999997</v>
      </c>
    </row>
    <row r="23" spans="2:13" x14ac:dyDescent="0.25">
      <c r="B23" s="16" t="s">
        <v>170</v>
      </c>
      <c r="C23" s="16" t="s">
        <v>184</v>
      </c>
      <c r="D23" s="17">
        <v>130</v>
      </c>
      <c r="E23" s="17">
        <v>99</v>
      </c>
      <c r="F23" s="17">
        <v>9394.759</v>
      </c>
      <c r="G23" s="20" t="s">
        <v>280</v>
      </c>
      <c r="H23" s="17">
        <v>22462.27</v>
      </c>
      <c r="I23" s="20" t="s">
        <v>308</v>
      </c>
      <c r="J23" s="17">
        <v>2201.3820000000001</v>
      </c>
      <c r="K23" s="17">
        <v>218459.21799999999</v>
      </c>
      <c r="L23" s="17">
        <v>44.026000000000003</v>
      </c>
      <c r="M23" s="17">
        <v>2245.4079999999999</v>
      </c>
    </row>
    <row r="24" spans="2:13" x14ac:dyDescent="0.25">
      <c r="B24" s="16" t="s">
        <v>171</v>
      </c>
      <c r="C24" s="16" t="s">
        <v>185</v>
      </c>
      <c r="D24" s="17">
        <v>3590</v>
      </c>
      <c r="E24" s="17">
        <v>3282</v>
      </c>
      <c r="F24" s="17">
        <v>145340.611</v>
      </c>
      <c r="G24" s="20" t="s">
        <v>281</v>
      </c>
      <c r="H24" s="17">
        <v>127003.68399999999</v>
      </c>
      <c r="I24" s="20" t="s">
        <v>309</v>
      </c>
      <c r="J24" s="17">
        <v>17519.014999999999</v>
      </c>
      <c r="K24" s="17">
        <v>1968833.1040000001</v>
      </c>
      <c r="L24" s="17">
        <v>1029.327</v>
      </c>
      <c r="M24" s="17">
        <v>18548.342000000001</v>
      </c>
    </row>
    <row r="25" spans="2:13" x14ac:dyDescent="0.25">
      <c r="B25" s="61" t="s">
        <v>172</v>
      </c>
      <c r="C25" s="61" t="s">
        <v>8</v>
      </c>
      <c r="D25" s="26">
        <v>23513</v>
      </c>
      <c r="E25" s="26">
        <v>21156</v>
      </c>
      <c r="F25" s="26">
        <v>835875.33900000004</v>
      </c>
      <c r="G25" s="27" t="s">
        <v>282</v>
      </c>
      <c r="H25" s="26">
        <v>2189149.9369999999</v>
      </c>
      <c r="I25" s="27" t="s">
        <v>310</v>
      </c>
      <c r="J25" s="26">
        <v>210159.421</v>
      </c>
      <c r="K25" s="26">
        <v>30758327.658</v>
      </c>
      <c r="L25" s="26">
        <v>14170.284</v>
      </c>
      <c r="M25" s="26">
        <v>224329.70499999999</v>
      </c>
    </row>
    <row r="26" spans="2:13" x14ac:dyDescent="0.25">
      <c r="B26" s="16" t="s">
        <v>173</v>
      </c>
      <c r="C26" s="16" t="s">
        <v>186</v>
      </c>
      <c r="D26" s="17">
        <v>5276</v>
      </c>
      <c r="E26" s="17">
        <v>4590</v>
      </c>
      <c r="F26" s="17">
        <v>232096.37899999999</v>
      </c>
      <c r="G26" s="20" t="s">
        <v>283</v>
      </c>
      <c r="H26" s="17">
        <v>828967.49100000004</v>
      </c>
      <c r="I26" s="20" t="s">
        <v>311</v>
      </c>
      <c r="J26" s="17">
        <v>74937.870999999999</v>
      </c>
      <c r="K26" s="17">
        <v>5342822.97</v>
      </c>
      <c r="L26" s="17">
        <v>1799.1389999999999</v>
      </c>
      <c r="M26" s="17">
        <v>76737.009999999995</v>
      </c>
    </row>
    <row r="27" spans="2:13" x14ac:dyDescent="0.25">
      <c r="B27" s="16" t="s">
        <v>8</v>
      </c>
      <c r="C27" s="16" t="s">
        <v>266</v>
      </c>
      <c r="D27" s="17">
        <v>1076</v>
      </c>
      <c r="E27" s="17">
        <v>961</v>
      </c>
      <c r="F27" s="17">
        <v>55647.663999999997</v>
      </c>
      <c r="G27" s="20" t="s">
        <v>284</v>
      </c>
      <c r="H27" s="17">
        <v>83613.959000000003</v>
      </c>
      <c r="I27" s="20" t="s">
        <v>312</v>
      </c>
      <c r="J27" s="17">
        <v>9331.6710000000003</v>
      </c>
      <c r="K27" s="17">
        <v>856904.53300000005</v>
      </c>
      <c r="L27" s="17">
        <v>278.38299999999998</v>
      </c>
      <c r="M27" s="17">
        <v>9610.0540000000001</v>
      </c>
    </row>
    <row r="28" spans="2:13" x14ac:dyDescent="0.25">
      <c r="B28" s="16" t="s">
        <v>8</v>
      </c>
      <c r="C28" s="16" t="s">
        <v>267</v>
      </c>
      <c r="D28" s="17">
        <v>2225</v>
      </c>
      <c r="E28" s="17">
        <v>1873</v>
      </c>
      <c r="F28" s="17">
        <v>112027.41899999999</v>
      </c>
      <c r="G28" s="20" t="s">
        <v>285</v>
      </c>
      <c r="H28" s="17">
        <v>514994.25300000003</v>
      </c>
      <c r="I28" s="20" t="s">
        <v>313</v>
      </c>
      <c r="J28" s="17">
        <v>44786.080999999998</v>
      </c>
      <c r="K28" s="17">
        <v>2736948.608</v>
      </c>
      <c r="L28" s="17">
        <v>911.69600000000003</v>
      </c>
      <c r="M28" s="17">
        <v>45697.777000000002</v>
      </c>
    </row>
    <row r="29" spans="2:13" x14ac:dyDescent="0.25">
      <c r="B29" s="16" t="s">
        <v>8</v>
      </c>
      <c r="C29" s="16" t="s">
        <v>268</v>
      </c>
      <c r="D29" s="17">
        <v>1975</v>
      </c>
      <c r="E29" s="17">
        <v>1756</v>
      </c>
      <c r="F29" s="17">
        <v>64421.296000000002</v>
      </c>
      <c r="G29" s="20" t="s">
        <v>283</v>
      </c>
      <c r="H29" s="17">
        <v>230359.27900000001</v>
      </c>
      <c r="I29" s="20" t="s">
        <v>311</v>
      </c>
      <c r="J29" s="17">
        <v>20820.118999999999</v>
      </c>
      <c r="K29" s="17">
        <v>1748969.8289999999</v>
      </c>
      <c r="L29" s="17">
        <v>609.05999999999995</v>
      </c>
      <c r="M29" s="17">
        <v>21429.18</v>
      </c>
    </row>
    <row r="30" spans="2:13" x14ac:dyDescent="0.25">
      <c r="B30" s="16" t="s">
        <v>174</v>
      </c>
      <c r="C30" s="16" t="s">
        <v>187</v>
      </c>
      <c r="D30" s="17">
        <v>773</v>
      </c>
      <c r="E30" s="17">
        <v>684</v>
      </c>
      <c r="F30" s="17">
        <v>29429.01</v>
      </c>
      <c r="G30" s="20" t="s">
        <v>286</v>
      </c>
      <c r="H30" s="17">
        <v>114280.446</v>
      </c>
      <c r="I30" s="20" t="s">
        <v>237</v>
      </c>
      <c r="J30" s="17">
        <v>10189.629999999999</v>
      </c>
      <c r="K30" s="17">
        <v>953304.79099999997</v>
      </c>
      <c r="L30" s="17">
        <v>360.61799999999999</v>
      </c>
      <c r="M30" s="17">
        <v>10550.248</v>
      </c>
    </row>
    <row r="31" spans="2:13" x14ac:dyDescent="0.25">
      <c r="B31" s="16" t="s">
        <v>175</v>
      </c>
      <c r="C31" s="16" t="s">
        <v>188</v>
      </c>
      <c r="D31" s="17">
        <v>1064</v>
      </c>
      <c r="E31" s="17">
        <v>1038</v>
      </c>
      <c r="F31" s="17">
        <v>20458.453000000001</v>
      </c>
      <c r="G31" s="20" t="s">
        <v>287</v>
      </c>
      <c r="H31" s="17">
        <v>9507.3340000000007</v>
      </c>
      <c r="I31" s="20" t="s">
        <v>105</v>
      </c>
      <c r="J31" s="17">
        <v>1838.2660000000001</v>
      </c>
      <c r="K31" s="17">
        <v>239837.519</v>
      </c>
      <c r="L31" s="17">
        <v>361.19799999999998</v>
      </c>
      <c r="M31" s="17">
        <v>2199.4639999999999</v>
      </c>
    </row>
    <row r="32" spans="2:13" x14ac:dyDescent="0.25">
      <c r="B32" s="16" t="s">
        <v>176</v>
      </c>
      <c r="C32" s="16" t="s">
        <v>189</v>
      </c>
      <c r="D32" s="17">
        <v>1721</v>
      </c>
      <c r="E32" s="17">
        <v>1616</v>
      </c>
      <c r="F32" s="17">
        <v>43466.326999999997</v>
      </c>
      <c r="G32" s="20" t="s">
        <v>288</v>
      </c>
      <c r="H32" s="17">
        <v>97807.937999999995</v>
      </c>
      <c r="I32" s="20" t="s">
        <v>314</v>
      </c>
      <c r="J32" s="17">
        <v>9726.2459999999992</v>
      </c>
      <c r="K32" s="17">
        <v>833629.17700000003</v>
      </c>
      <c r="L32" s="17">
        <v>626.18399999999997</v>
      </c>
      <c r="M32" s="17">
        <v>10352.43</v>
      </c>
    </row>
    <row r="33" spans="2:13" x14ac:dyDescent="0.25">
      <c r="B33" s="16" t="s">
        <v>177</v>
      </c>
      <c r="C33" s="16" t="s">
        <v>190</v>
      </c>
      <c r="D33" s="17">
        <v>1833</v>
      </c>
      <c r="E33" s="17">
        <v>1539</v>
      </c>
      <c r="F33" s="17">
        <v>37982.862999999998</v>
      </c>
      <c r="G33" s="20" t="s">
        <v>131</v>
      </c>
      <c r="H33" s="17">
        <v>330460.641</v>
      </c>
      <c r="I33" s="20" t="s">
        <v>315</v>
      </c>
      <c r="J33" s="17">
        <v>26873.607</v>
      </c>
      <c r="K33" s="17">
        <v>10235585.211999999</v>
      </c>
      <c r="L33" s="17">
        <v>4147.7650000000003</v>
      </c>
      <c r="M33" s="17">
        <v>31021.371999999999</v>
      </c>
    </row>
    <row r="34" spans="2:13" x14ac:dyDescent="0.25">
      <c r="B34" s="16" t="s">
        <v>178</v>
      </c>
      <c r="C34" s="16" t="s">
        <v>191</v>
      </c>
      <c r="D34" s="17">
        <v>4381</v>
      </c>
      <c r="E34" s="17">
        <v>3746</v>
      </c>
      <c r="F34" s="17">
        <v>220839.747</v>
      </c>
      <c r="G34" s="20" t="s">
        <v>124</v>
      </c>
      <c r="H34" s="17">
        <v>554216.147</v>
      </c>
      <c r="I34" s="20" t="s">
        <v>316</v>
      </c>
      <c r="J34" s="17">
        <v>53712.404000000002</v>
      </c>
      <c r="K34" s="17">
        <v>6346398.7410000004</v>
      </c>
      <c r="L34" s="17">
        <v>1575.6030000000001</v>
      </c>
      <c r="M34" s="17">
        <v>55288.006999999998</v>
      </c>
    </row>
    <row r="35" spans="2:13" x14ac:dyDescent="0.25">
      <c r="B35" s="16" t="s">
        <v>179</v>
      </c>
      <c r="C35" s="16" t="s">
        <v>192</v>
      </c>
      <c r="D35" s="17">
        <v>4848</v>
      </c>
      <c r="E35" s="17">
        <v>4555</v>
      </c>
      <c r="F35" s="17">
        <v>143461.20300000001</v>
      </c>
      <c r="G35" s="20" t="s">
        <v>289</v>
      </c>
      <c r="H35" s="17">
        <v>134052.15700000001</v>
      </c>
      <c r="I35" s="20" t="s">
        <v>317</v>
      </c>
      <c r="J35" s="17">
        <v>17944.284</v>
      </c>
      <c r="K35" s="17">
        <v>3387110.6869999999</v>
      </c>
      <c r="L35" s="17">
        <v>2626.82</v>
      </c>
      <c r="M35" s="17">
        <v>20571.103999999999</v>
      </c>
    </row>
    <row r="36" spans="2:13" x14ac:dyDescent="0.25">
      <c r="B36" s="16" t="s">
        <v>254</v>
      </c>
      <c r="C36" s="16" t="s">
        <v>269</v>
      </c>
      <c r="D36" s="17">
        <v>1315</v>
      </c>
      <c r="E36" s="17">
        <v>1223</v>
      </c>
      <c r="F36" s="17">
        <v>41052.635000000002</v>
      </c>
      <c r="G36" s="20" t="s">
        <v>290</v>
      </c>
      <c r="H36" s="17">
        <v>36436.89</v>
      </c>
      <c r="I36" s="20" t="s">
        <v>318</v>
      </c>
      <c r="J36" s="17">
        <v>4990.6629999999996</v>
      </c>
      <c r="K36" s="17">
        <v>2531812.1379999998</v>
      </c>
      <c r="L36" s="17">
        <v>1902.7280000000001</v>
      </c>
      <c r="M36" s="17">
        <v>6893.3909999999996</v>
      </c>
    </row>
    <row r="37" spans="2:13" x14ac:dyDescent="0.25">
      <c r="B37" s="16" t="s">
        <v>255</v>
      </c>
      <c r="C37" s="16" t="s">
        <v>270</v>
      </c>
      <c r="D37" s="17">
        <v>421</v>
      </c>
      <c r="E37" s="17">
        <v>416</v>
      </c>
      <c r="F37" s="17">
        <v>6112.1670000000004</v>
      </c>
      <c r="G37" s="20" t="s">
        <v>291</v>
      </c>
      <c r="H37" s="17">
        <v>728.98599999999999</v>
      </c>
      <c r="I37" s="20" t="s">
        <v>69</v>
      </c>
      <c r="J37" s="17">
        <v>390.84399999999999</v>
      </c>
      <c r="K37" s="17">
        <v>48727.942000000003</v>
      </c>
      <c r="L37" s="17">
        <v>139.89099999999999</v>
      </c>
      <c r="M37" s="17">
        <v>530.73400000000004</v>
      </c>
    </row>
    <row r="38" spans="2:13" x14ac:dyDescent="0.25">
      <c r="B38" s="16" t="s">
        <v>180</v>
      </c>
      <c r="C38" s="16" t="s">
        <v>193</v>
      </c>
      <c r="D38" s="17">
        <v>895</v>
      </c>
      <c r="E38" s="17">
        <v>789</v>
      </c>
      <c r="F38" s="17">
        <v>44342.807000000001</v>
      </c>
      <c r="G38" s="20" t="s">
        <v>292</v>
      </c>
      <c r="H38" s="17">
        <v>72015.316999999995</v>
      </c>
      <c r="I38" s="20" t="s">
        <v>319</v>
      </c>
      <c r="J38" s="17">
        <v>7840.0050000000001</v>
      </c>
      <c r="K38" s="17">
        <v>484673.902</v>
      </c>
      <c r="L38" s="17">
        <v>215</v>
      </c>
      <c r="M38" s="17">
        <v>8055.0050000000001</v>
      </c>
    </row>
    <row r="39" spans="2:13" x14ac:dyDescent="0.25">
      <c r="B39" s="16" t="s">
        <v>256</v>
      </c>
      <c r="C39" s="16" t="s">
        <v>271</v>
      </c>
      <c r="D39" s="17">
        <v>398</v>
      </c>
      <c r="E39" s="17">
        <v>388</v>
      </c>
      <c r="F39" s="17">
        <v>6535.3389999999999</v>
      </c>
      <c r="G39" s="20" t="s">
        <v>293</v>
      </c>
      <c r="H39" s="17">
        <v>2320.5770000000002</v>
      </c>
      <c r="I39" s="20" t="s">
        <v>320</v>
      </c>
      <c r="J39" s="17">
        <v>533.48699999999997</v>
      </c>
      <c r="K39" s="17">
        <v>165132.86300000001</v>
      </c>
      <c r="L39" s="17">
        <v>200.40799999999999</v>
      </c>
      <c r="M39" s="17">
        <v>733.89499999999998</v>
      </c>
    </row>
    <row r="40" spans="2:13" x14ac:dyDescent="0.25">
      <c r="B40" s="18" t="s">
        <v>8</v>
      </c>
      <c r="C40" s="18" t="s">
        <v>194</v>
      </c>
      <c r="D40" s="19">
        <v>588</v>
      </c>
      <c r="E40" s="19">
        <v>572</v>
      </c>
      <c r="F40" s="19">
        <v>10098.409</v>
      </c>
      <c r="G40" s="24" t="s">
        <v>294</v>
      </c>
      <c r="H40" s="19">
        <v>8356.0130000000008</v>
      </c>
      <c r="I40" s="24" t="s">
        <v>321</v>
      </c>
      <c r="J40" s="19">
        <v>1182.114</v>
      </c>
      <c r="K40" s="19">
        <v>189291.71599999999</v>
      </c>
      <c r="L40" s="19">
        <v>214.93100000000001</v>
      </c>
      <c r="M40" s="19">
        <v>1397.0450000000001</v>
      </c>
    </row>
    <row r="42" spans="2:13" x14ac:dyDescent="0.25">
      <c r="B42" s="59" t="s">
        <v>322</v>
      </c>
      <c r="C42" s="53"/>
      <c r="D42" s="53"/>
      <c r="E42" s="53"/>
      <c r="F42" s="53"/>
      <c r="G42" s="53"/>
      <c r="H42" s="53"/>
      <c r="I42" s="53"/>
      <c r="J42" s="53"/>
      <c r="K42" s="53"/>
      <c r="L42" s="53"/>
      <c r="M42" s="53"/>
    </row>
  </sheetData>
  <mergeCells count="17">
    <mergeCell ref="B42:M42"/>
    <mergeCell ref="B8:C8"/>
    <mergeCell ref="B9:C9"/>
    <mergeCell ref="B11:C11"/>
    <mergeCell ref="B25:C25"/>
    <mergeCell ref="B5:C7"/>
    <mergeCell ref="D5:E5"/>
    <mergeCell ref="F5:I5"/>
    <mergeCell ref="J5:M5"/>
    <mergeCell ref="D6:D7"/>
    <mergeCell ref="E6:E7"/>
    <mergeCell ref="F6:G6"/>
    <mergeCell ref="H6:I6"/>
    <mergeCell ref="J6:J7"/>
    <mergeCell ref="K6:K7"/>
    <mergeCell ref="L6:L7"/>
    <mergeCell ref="M6:M7"/>
  </mergeCells>
  <pageMargins left="0.70866141732283472" right="0.70866141732283472" top="0.74803149606299213" bottom="0.74803149606299213" header="0.31496062992125984" footer="0.31496062992125984"/>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6D4FF"/>
    <pageSetUpPr fitToPage="1"/>
  </sheetPr>
  <dimension ref="B1:J15"/>
  <sheetViews>
    <sheetView showGridLines="0" workbookViewId="0">
      <selection activeCell="L35" sqref="L35"/>
    </sheetView>
  </sheetViews>
  <sheetFormatPr baseColWidth="10" defaultRowHeight="13.2" x14ac:dyDescent="0.25"/>
  <cols>
    <col min="1" max="1" width="2.5546875" customWidth="1"/>
    <col min="2" max="2" width="13.6640625" customWidth="1"/>
    <col min="3" max="4" width="11.109375" customWidth="1"/>
    <col min="5" max="6" width="12.109375" customWidth="1"/>
    <col min="7" max="8" width="12.44140625" customWidth="1"/>
    <col min="9" max="10" width="12.109375" customWidth="1"/>
  </cols>
  <sheetData>
    <row r="1" spans="2:10" ht="17.399999999999999" x14ac:dyDescent="0.3">
      <c r="B1" s="3" t="s">
        <v>14</v>
      </c>
    </row>
    <row r="2" spans="2:10" x14ac:dyDescent="0.25">
      <c r="B2" t="s">
        <v>10</v>
      </c>
    </row>
    <row r="5" spans="2:10" ht="21" customHeight="1" x14ac:dyDescent="0.25">
      <c r="B5" s="54" t="s">
        <v>323</v>
      </c>
      <c r="C5" s="55" t="s">
        <v>40</v>
      </c>
      <c r="D5" s="55" t="s">
        <v>40</v>
      </c>
      <c r="E5" s="55" t="s">
        <v>49</v>
      </c>
      <c r="F5" s="55" t="s">
        <v>49</v>
      </c>
      <c r="G5" s="55" t="s">
        <v>50</v>
      </c>
      <c r="H5" s="55" t="s">
        <v>50</v>
      </c>
      <c r="I5" s="55" t="s">
        <v>324</v>
      </c>
      <c r="J5" s="55" t="s">
        <v>324</v>
      </c>
    </row>
    <row r="6" spans="2:10" ht="21" customHeight="1" x14ac:dyDescent="0.25">
      <c r="B6" s="54" t="s">
        <v>323</v>
      </c>
      <c r="C6" s="15" t="s">
        <v>82</v>
      </c>
      <c r="D6" s="15" t="s">
        <v>54</v>
      </c>
      <c r="E6" s="15" t="s">
        <v>55</v>
      </c>
      <c r="F6" s="15" t="s">
        <v>54</v>
      </c>
      <c r="G6" s="15" t="s">
        <v>55</v>
      </c>
      <c r="H6" s="15" t="s">
        <v>54</v>
      </c>
      <c r="I6" s="15" t="s">
        <v>55</v>
      </c>
      <c r="J6" s="15" t="s">
        <v>54</v>
      </c>
    </row>
    <row r="7" spans="2:10" x14ac:dyDescent="0.25">
      <c r="B7" s="16">
        <v>0</v>
      </c>
      <c r="C7" s="17">
        <v>14725</v>
      </c>
      <c r="D7" s="20" t="s">
        <v>147</v>
      </c>
      <c r="E7" s="17">
        <v>0</v>
      </c>
      <c r="F7" s="20" t="s">
        <v>335</v>
      </c>
      <c r="G7" s="17">
        <v>15096586.316</v>
      </c>
      <c r="H7" s="20" t="s">
        <v>340</v>
      </c>
      <c r="I7" s="17">
        <v>16199.833000000001</v>
      </c>
      <c r="J7" s="20" t="s">
        <v>346</v>
      </c>
    </row>
    <row r="8" spans="2:10" x14ac:dyDescent="0.25">
      <c r="B8" s="16" t="s">
        <v>325</v>
      </c>
      <c r="C8" s="17">
        <v>5723</v>
      </c>
      <c r="D8" s="20" t="s">
        <v>332</v>
      </c>
      <c r="E8" s="17">
        <v>42066.578999999998</v>
      </c>
      <c r="F8" s="20" t="s">
        <v>67</v>
      </c>
      <c r="G8" s="17">
        <v>1379849.4909999999</v>
      </c>
      <c r="H8" s="20" t="s">
        <v>208</v>
      </c>
      <c r="I8" s="17">
        <v>3540.95</v>
      </c>
      <c r="J8" s="20" t="s">
        <v>160</v>
      </c>
    </row>
    <row r="9" spans="2:10" x14ac:dyDescent="0.25">
      <c r="B9" s="16" t="s">
        <v>326</v>
      </c>
      <c r="C9" s="17">
        <v>5091</v>
      </c>
      <c r="D9" s="20" t="s">
        <v>112</v>
      </c>
      <c r="E9" s="17">
        <v>249687.29800000001</v>
      </c>
      <c r="F9" s="20" t="s">
        <v>244</v>
      </c>
      <c r="G9" s="17">
        <v>2768107.7039999999</v>
      </c>
      <c r="H9" s="20" t="s">
        <v>341</v>
      </c>
      <c r="I9" s="17">
        <v>14147.547</v>
      </c>
      <c r="J9" s="20" t="s">
        <v>347</v>
      </c>
    </row>
    <row r="10" spans="2:10" x14ac:dyDescent="0.25">
      <c r="B10" s="16" t="s">
        <v>327</v>
      </c>
      <c r="C10" s="17">
        <v>3419</v>
      </c>
      <c r="D10" s="20" t="s">
        <v>333</v>
      </c>
      <c r="E10" s="17">
        <v>748042.70200000005</v>
      </c>
      <c r="F10" s="20" t="s">
        <v>248</v>
      </c>
      <c r="G10" s="17">
        <v>5582399.7419999996</v>
      </c>
      <c r="H10" s="20" t="s">
        <v>342</v>
      </c>
      <c r="I10" s="17">
        <v>44545.258999999998</v>
      </c>
      <c r="J10" s="20" t="s">
        <v>348</v>
      </c>
    </row>
    <row r="11" spans="2:10" x14ac:dyDescent="0.25">
      <c r="B11" s="16" t="s">
        <v>328</v>
      </c>
      <c r="C11" s="17">
        <v>633</v>
      </c>
      <c r="D11" s="20" t="s">
        <v>159</v>
      </c>
      <c r="E11" s="17">
        <v>440551.68099999998</v>
      </c>
      <c r="F11" s="20" t="s">
        <v>336</v>
      </c>
      <c r="G11" s="17">
        <v>2378216.159</v>
      </c>
      <c r="H11" s="20" t="s">
        <v>244</v>
      </c>
      <c r="I11" s="17">
        <v>30316.09</v>
      </c>
      <c r="J11" s="20" t="s">
        <v>349</v>
      </c>
    </row>
    <row r="12" spans="2:10" x14ac:dyDescent="0.25">
      <c r="B12" s="16" t="s">
        <v>329</v>
      </c>
      <c r="C12" s="17">
        <v>592</v>
      </c>
      <c r="D12" s="20" t="s">
        <v>151</v>
      </c>
      <c r="E12" s="17">
        <v>1236866.1459999999</v>
      </c>
      <c r="F12" s="20" t="s">
        <v>337</v>
      </c>
      <c r="G12" s="17">
        <v>7533766.9800000004</v>
      </c>
      <c r="H12" s="20" t="s">
        <v>343</v>
      </c>
      <c r="I12" s="17">
        <v>90319.384000000005</v>
      </c>
      <c r="J12" s="20" t="s">
        <v>350</v>
      </c>
    </row>
    <row r="13" spans="2:10" x14ac:dyDescent="0.25">
      <c r="B13" s="16" t="s">
        <v>330</v>
      </c>
      <c r="C13" s="17">
        <v>89</v>
      </c>
      <c r="D13" s="20" t="s">
        <v>210</v>
      </c>
      <c r="E13" s="17">
        <v>600169.71400000004</v>
      </c>
      <c r="F13" s="20" t="s">
        <v>338</v>
      </c>
      <c r="G13" s="17">
        <v>3299651.733</v>
      </c>
      <c r="H13" s="20" t="s">
        <v>344</v>
      </c>
      <c r="I13" s="17">
        <v>44708.226999999999</v>
      </c>
      <c r="J13" s="20" t="s">
        <v>348</v>
      </c>
    </row>
    <row r="14" spans="2:10" x14ac:dyDescent="0.25">
      <c r="B14" s="16" t="s">
        <v>331</v>
      </c>
      <c r="C14" s="17">
        <v>48</v>
      </c>
      <c r="D14" s="20" t="s">
        <v>334</v>
      </c>
      <c r="E14" s="17">
        <v>1625035.156</v>
      </c>
      <c r="F14" s="20" t="s">
        <v>339</v>
      </c>
      <c r="G14" s="17">
        <v>8347340.5350000001</v>
      </c>
      <c r="H14" s="20" t="s">
        <v>345</v>
      </c>
      <c r="I14" s="17">
        <v>121710.19500000001</v>
      </c>
      <c r="J14" s="20" t="s">
        <v>351</v>
      </c>
    </row>
    <row r="15" spans="2:10" x14ac:dyDescent="0.25">
      <c r="B15" s="21" t="s">
        <v>47</v>
      </c>
      <c r="C15" s="22">
        <v>30320</v>
      </c>
      <c r="D15" s="23" t="s">
        <v>63</v>
      </c>
      <c r="E15" s="22">
        <v>4942419.2759999996</v>
      </c>
      <c r="F15" s="23" t="s">
        <v>63</v>
      </c>
      <c r="G15" s="22">
        <v>46385918.659999996</v>
      </c>
      <c r="H15" s="23" t="s">
        <v>63</v>
      </c>
      <c r="I15" s="22">
        <v>365487.48499999999</v>
      </c>
      <c r="J15" s="23" t="s">
        <v>63</v>
      </c>
    </row>
  </sheetData>
  <mergeCells count="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6D4FF"/>
    <pageSetUpPr fitToPage="1"/>
  </sheetPr>
  <dimension ref="B1:L15"/>
  <sheetViews>
    <sheetView showGridLines="0" workbookViewId="0">
      <selection activeCell="K29" sqref="K29"/>
    </sheetView>
  </sheetViews>
  <sheetFormatPr baseColWidth="10" defaultRowHeight="13.2" x14ac:dyDescent="0.25"/>
  <cols>
    <col min="1" max="1" width="2.5546875" customWidth="1"/>
    <col min="2" max="2" width="13.6640625" customWidth="1"/>
    <col min="3" max="4" width="11.109375" customWidth="1"/>
    <col min="5" max="12" width="12.109375" customWidth="1"/>
  </cols>
  <sheetData>
    <row r="1" spans="2:12" ht="17.399999999999999" x14ac:dyDescent="0.3">
      <c r="B1" s="3" t="s">
        <v>15</v>
      </c>
    </row>
    <row r="2" spans="2:12" x14ac:dyDescent="0.25">
      <c r="B2" t="s">
        <v>10</v>
      </c>
    </row>
    <row r="5" spans="2:12" ht="21" customHeight="1" x14ac:dyDescent="0.25">
      <c r="B5" s="54" t="s">
        <v>323</v>
      </c>
      <c r="C5" s="55" t="s">
        <v>40</v>
      </c>
      <c r="D5" s="55" t="s">
        <v>40</v>
      </c>
      <c r="E5" s="55" t="s">
        <v>51</v>
      </c>
      <c r="F5" s="55" t="s">
        <v>51</v>
      </c>
      <c r="G5" s="55" t="s">
        <v>52</v>
      </c>
      <c r="H5" s="55" t="s">
        <v>52</v>
      </c>
      <c r="I5" s="55" t="s">
        <v>324</v>
      </c>
      <c r="J5" s="55" t="s">
        <v>324</v>
      </c>
      <c r="K5" s="55" t="s">
        <v>352</v>
      </c>
      <c r="L5" s="55" t="s">
        <v>352</v>
      </c>
    </row>
    <row r="6" spans="2:12" ht="21" customHeight="1" x14ac:dyDescent="0.25">
      <c r="B6" s="54" t="s">
        <v>323</v>
      </c>
      <c r="C6" s="15" t="s">
        <v>82</v>
      </c>
      <c r="D6" s="15" t="s">
        <v>54</v>
      </c>
      <c r="E6" s="15" t="s">
        <v>55</v>
      </c>
      <c r="F6" s="15" t="s">
        <v>54</v>
      </c>
      <c r="G6" s="15" t="s">
        <v>55</v>
      </c>
      <c r="H6" s="15" t="s">
        <v>54</v>
      </c>
      <c r="I6" s="15" t="s">
        <v>55</v>
      </c>
      <c r="J6" s="15" t="s">
        <v>54</v>
      </c>
      <c r="K6" s="15" t="s">
        <v>55</v>
      </c>
      <c r="L6" s="15" t="s">
        <v>54</v>
      </c>
    </row>
    <row r="7" spans="2:12" x14ac:dyDescent="0.25">
      <c r="B7" s="16">
        <v>0</v>
      </c>
      <c r="C7" s="17">
        <v>14725</v>
      </c>
      <c r="D7" s="20" t="s">
        <v>147</v>
      </c>
      <c r="E7" s="17">
        <v>0</v>
      </c>
      <c r="F7" s="20" t="s">
        <v>335</v>
      </c>
      <c r="G7" s="17">
        <v>16199.833000000001</v>
      </c>
      <c r="H7" s="20" t="s">
        <v>358</v>
      </c>
      <c r="I7" s="17">
        <v>16199.833000000001</v>
      </c>
      <c r="J7" s="20" t="s">
        <v>346</v>
      </c>
      <c r="K7" s="17">
        <v>27215.719000000001</v>
      </c>
      <c r="L7" s="20" t="s">
        <v>346</v>
      </c>
    </row>
    <row r="8" spans="2:12" x14ac:dyDescent="0.25">
      <c r="B8" s="16" t="s">
        <v>325</v>
      </c>
      <c r="C8" s="17">
        <v>5723</v>
      </c>
      <c r="D8" s="20" t="s">
        <v>332</v>
      </c>
      <c r="E8" s="17">
        <v>2325.3649999999998</v>
      </c>
      <c r="F8" s="20" t="s">
        <v>75</v>
      </c>
      <c r="G8" s="17">
        <v>1215.585</v>
      </c>
      <c r="H8" s="20" t="s">
        <v>359</v>
      </c>
      <c r="I8" s="17">
        <v>3540.95</v>
      </c>
      <c r="J8" s="20" t="s">
        <v>160</v>
      </c>
      <c r="K8" s="17">
        <v>5948.7950000000001</v>
      </c>
      <c r="L8" s="20" t="s">
        <v>160</v>
      </c>
    </row>
    <row r="9" spans="2:12" x14ac:dyDescent="0.25">
      <c r="B9" s="16" t="s">
        <v>326</v>
      </c>
      <c r="C9" s="17">
        <v>5091</v>
      </c>
      <c r="D9" s="20" t="s">
        <v>112</v>
      </c>
      <c r="E9" s="17">
        <v>13958.245000000001</v>
      </c>
      <c r="F9" s="20" t="s">
        <v>158</v>
      </c>
      <c r="G9" s="17">
        <v>189.30199999999999</v>
      </c>
      <c r="H9" s="20" t="s">
        <v>360</v>
      </c>
      <c r="I9" s="17">
        <v>14147.547</v>
      </c>
      <c r="J9" s="20" t="s">
        <v>347</v>
      </c>
      <c r="K9" s="17">
        <v>23767.879000000001</v>
      </c>
      <c r="L9" s="20" t="s">
        <v>347</v>
      </c>
    </row>
    <row r="10" spans="2:12" x14ac:dyDescent="0.25">
      <c r="B10" s="16" t="s">
        <v>327</v>
      </c>
      <c r="C10" s="17">
        <v>3419</v>
      </c>
      <c r="D10" s="20" t="s">
        <v>333</v>
      </c>
      <c r="E10" s="17">
        <v>44325.035000000003</v>
      </c>
      <c r="F10" s="20" t="s">
        <v>353</v>
      </c>
      <c r="G10" s="17">
        <v>220.22399999999999</v>
      </c>
      <c r="H10" s="20" t="s">
        <v>240</v>
      </c>
      <c r="I10" s="17">
        <v>44545.258999999998</v>
      </c>
      <c r="J10" s="20" t="s">
        <v>348</v>
      </c>
      <c r="K10" s="17">
        <v>74836.035000000003</v>
      </c>
      <c r="L10" s="20" t="s">
        <v>348</v>
      </c>
    </row>
    <row r="11" spans="2:12" x14ac:dyDescent="0.25">
      <c r="B11" s="16" t="s">
        <v>328</v>
      </c>
      <c r="C11" s="17">
        <v>633</v>
      </c>
      <c r="D11" s="20" t="s">
        <v>159</v>
      </c>
      <c r="E11" s="17">
        <v>30306.100999999999</v>
      </c>
      <c r="F11" s="20" t="s">
        <v>354</v>
      </c>
      <c r="G11" s="17">
        <v>9.9890000000000008</v>
      </c>
      <c r="H11" s="20" t="s">
        <v>197</v>
      </c>
      <c r="I11" s="17">
        <v>30316.09</v>
      </c>
      <c r="J11" s="20" t="s">
        <v>349</v>
      </c>
      <c r="K11" s="17">
        <v>50931.031000000003</v>
      </c>
      <c r="L11" s="20" t="s">
        <v>349</v>
      </c>
    </row>
    <row r="12" spans="2:12" x14ac:dyDescent="0.25">
      <c r="B12" s="16" t="s">
        <v>329</v>
      </c>
      <c r="C12" s="17">
        <v>592</v>
      </c>
      <c r="D12" s="20" t="s">
        <v>151</v>
      </c>
      <c r="E12" s="17">
        <v>90319.384000000005</v>
      </c>
      <c r="F12" s="20" t="s">
        <v>355</v>
      </c>
      <c r="G12" s="17">
        <v>0</v>
      </c>
      <c r="H12" s="20" t="s">
        <v>335</v>
      </c>
      <c r="I12" s="17">
        <v>90319.384000000005</v>
      </c>
      <c r="J12" s="20" t="s">
        <v>350</v>
      </c>
      <c r="K12" s="17">
        <v>151736.565</v>
      </c>
      <c r="L12" s="20" t="s">
        <v>350</v>
      </c>
    </row>
    <row r="13" spans="2:12" x14ac:dyDescent="0.25">
      <c r="B13" s="16" t="s">
        <v>330</v>
      </c>
      <c r="C13" s="17">
        <v>89</v>
      </c>
      <c r="D13" s="20" t="s">
        <v>210</v>
      </c>
      <c r="E13" s="17">
        <v>44708.226999999999</v>
      </c>
      <c r="F13" s="20" t="s">
        <v>356</v>
      </c>
      <c r="G13" s="17">
        <v>0</v>
      </c>
      <c r="H13" s="20" t="s">
        <v>335</v>
      </c>
      <c r="I13" s="17">
        <v>44708.226999999999</v>
      </c>
      <c r="J13" s="20" t="s">
        <v>348</v>
      </c>
      <c r="K13" s="17">
        <v>75109.820999999996</v>
      </c>
      <c r="L13" s="20" t="s">
        <v>348</v>
      </c>
    </row>
    <row r="14" spans="2:12" x14ac:dyDescent="0.25">
      <c r="B14" s="16" t="s">
        <v>331</v>
      </c>
      <c r="C14" s="17">
        <v>48</v>
      </c>
      <c r="D14" s="20" t="s">
        <v>334</v>
      </c>
      <c r="E14" s="17">
        <v>121710.19500000001</v>
      </c>
      <c r="F14" s="20" t="s">
        <v>357</v>
      </c>
      <c r="G14" s="17">
        <v>0</v>
      </c>
      <c r="H14" s="20" t="s">
        <v>335</v>
      </c>
      <c r="I14" s="17">
        <v>121710.19500000001</v>
      </c>
      <c r="J14" s="20" t="s">
        <v>351</v>
      </c>
      <c r="K14" s="17">
        <v>204473.128</v>
      </c>
      <c r="L14" s="20" t="s">
        <v>351</v>
      </c>
    </row>
    <row r="15" spans="2:12" x14ac:dyDescent="0.25">
      <c r="B15" s="21" t="s">
        <v>47</v>
      </c>
      <c r="C15" s="22">
        <v>30320</v>
      </c>
      <c r="D15" s="23" t="s">
        <v>63</v>
      </c>
      <c r="E15" s="22">
        <v>347652.55200000003</v>
      </c>
      <c r="F15" s="23" t="s">
        <v>63</v>
      </c>
      <c r="G15" s="22">
        <v>17834.933000000001</v>
      </c>
      <c r="H15" s="23" t="s">
        <v>63</v>
      </c>
      <c r="I15" s="22">
        <v>365487.48499999999</v>
      </c>
      <c r="J15" s="23" t="s">
        <v>63</v>
      </c>
      <c r="K15" s="22">
        <v>614018.973</v>
      </c>
      <c r="L15" s="23" t="s">
        <v>63</v>
      </c>
    </row>
  </sheetData>
  <mergeCells count="6">
    <mergeCell ref="K5:L5"/>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29</vt:i4>
      </vt:variant>
    </vt:vector>
  </HeadingPairs>
  <TitlesOfParts>
    <vt:vector size="29" baseType="lpstr">
      <vt:lpstr>Inhaltsverzeichnis</vt:lpstr>
      <vt:lpstr>T1</vt:lpstr>
      <vt:lpstr>T2</vt:lpstr>
      <vt:lpstr>T3</vt:lpstr>
      <vt:lpstr>T4</vt:lpstr>
      <vt:lpstr>T5a</vt:lpstr>
      <vt:lpstr>T5b</vt:lpstr>
      <vt:lpstr>T6</vt:lpstr>
      <vt:lpstr>T7</vt:lpstr>
      <vt:lpstr>T8</vt:lpstr>
      <vt:lpstr>T9</vt:lpstr>
      <vt:lpstr>T10a</vt:lpstr>
      <vt:lpstr>T10b</vt:lpstr>
      <vt:lpstr>T10c</vt:lpstr>
      <vt:lpstr>T10d</vt:lpstr>
      <vt:lpstr>T10e</vt:lpstr>
      <vt:lpstr>T10f</vt:lpstr>
      <vt:lpstr>T11</vt:lpstr>
      <vt:lpstr>T12</vt:lpstr>
      <vt:lpstr>T13</vt:lpstr>
      <vt:lpstr>T14</vt:lpstr>
      <vt:lpstr>T15</vt:lpstr>
      <vt:lpstr>T16</vt:lpstr>
      <vt:lpstr>T17a</vt:lpstr>
      <vt:lpstr>T17b</vt:lpstr>
      <vt:lpstr>Gemeindekarte</vt:lpstr>
      <vt:lpstr>Erläuterungen</vt:lpstr>
      <vt:lpstr>Agglomerationsgemeinden</vt:lpstr>
      <vt:lpstr>Regionalplanungsverbände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cisg</dc:creator>
  <cp:lastModifiedBy>Iseli Christoph  DFRSTAAG</cp:lastModifiedBy>
  <cp:lastPrinted>2025-05-07T13:01:49Z</cp:lastPrinted>
  <dcterms:created xsi:type="dcterms:W3CDTF">2025-03-21T10:13:04Z</dcterms:created>
  <dcterms:modified xsi:type="dcterms:W3CDTF">2025-05-19T08:21:29Z</dcterms:modified>
</cp:coreProperties>
</file>