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9.xml" ContentType="application/vnd.openxmlformats-officedocument.drawingml.chart+xml"/>
  <Override PartName="/xl/drawings/drawing17.xml" ContentType="application/vnd.openxmlformats-officedocument.drawingml.chartshapes+xml"/>
  <Override PartName="/xl/charts/chart10.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930" yWindow="2745" windowWidth="16920" windowHeight="12600" tabRatio="863"/>
  </bookViews>
  <sheets>
    <sheet name="Inhaltsverzeichnis" sheetId="1" r:id="rId1"/>
    <sheet name="T 1" sheetId="7" r:id="rId2"/>
    <sheet name="T 2" sheetId="53" r:id="rId3"/>
    <sheet name="T 3" sheetId="6" r:id="rId4"/>
    <sheet name="T 4" sheetId="4" r:id="rId5"/>
    <sheet name="T 5a" sheetId="38" r:id="rId6"/>
    <sheet name="T 5b" sheetId="40" r:id="rId7"/>
    <sheet name="T 6" sheetId="9" r:id="rId8"/>
    <sheet name="T 7" sheetId="5" r:id="rId9"/>
    <sheet name="T 8" sheetId="10" r:id="rId10"/>
    <sheet name="T 9" sheetId="52" r:id="rId11"/>
    <sheet name="T 10a" sheetId="41" r:id="rId12"/>
    <sheet name="T 10b" sheetId="43" r:id="rId13"/>
    <sheet name="T 10c" sheetId="42" r:id="rId14"/>
    <sheet name="T 10d" sheetId="45" r:id="rId15"/>
    <sheet name="T 10e" sheetId="44" r:id="rId16"/>
    <sheet name="T 10f" sheetId="46" r:id="rId17"/>
    <sheet name="T 11" sheetId="12" r:id="rId18"/>
    <sheet name="T 12" sheetId="14" r:id="rId19"/>
    <sheet name="T 13" sheetId="13" r:id="rId20"/>
    <sheet name="T 14" sheetId="50" r:id="rId21"/>
    <sheet name="T 15" sheetId="15" r:id="rId22"/>
    <sheet name="T 16" sheetId="16" r:id="rId23"/>
    <sheet name="T 17" sheetId="17" r:id="rId24"/>
    <sheet name="T 18" sheetId="18" r:id="rId25"/>
    <sheet name="T 19a" sheetId="27" r:id="rId26"/>
    <sheet name="T 19b" sheetId="49" r:id="rId27"/>
    <sheet name="Gemeindekarte" sheetId="51" r:id="rId28"/>
    <sheet name="Erläuterungen" sheetId="37" r:id="rId29"/>
  </sheets>
  <definedNames>
    <definedName name="_xlnm.Print_Area" localSheetId="28">Erläuterungen!$A$1:$B$51</definedName>
    <definedName name="_xlnm.Print_Area" localSheetId="27">Gemeindekarte!$A$1:$R$59</definedName>
    <definedName name="_xlnm.Print_Area" localSheetId="0">Inhaltsverzeichnis!$A$1:$K$66</definedName>
    <definedName name="_xlnm.Print_Area" localSheetId="1">'T 1'!$A$1:$J$45</definedName>
    <definedName name="_xlnm.Print_Area" localSheetId="11">'T 10a'!$A$1:$X$44</definedName>
    <definedName name="_xlnm.Print_Area" localSheetId="13">'T 10c'!$A$1:$X$28</definedName>
    <definedName name="_xlnm.Print_Area" localSheetId="15">'T 10e'!$A$1:$X$28</definedName>
    <definedName name="_xlnm.Print_Area" localSheetId="17">'T 11'!$A$1:$M$84</definedName>
    <definedName name="_xlnm.Print_Area" localSheetId="18">'T 12'!$A$1:$N$62</definedName>
    <definedName name="_xlnm.Print_Area" localSheetId="19">'T 13'!$A$1:$K$28</definedName>
    <definedName name="_xlnm.Print_Area" localSheetId="20">'T 14'!$A$1:$M$43</definedName>
    <definedName name="_xlnm.Print_Area" localSheetId="21">'T 15'!$A$1:$H$25</definedName>
    <definedName name="_xlnm.Print_Area" localSheetId="22">'T 16'!$A$1:$N$43</definedName>
    <definedName name="_xlnm.Print_Area" localSheetId="23">'T 17'!$A$1:$D$22</definedName>
    <definedName name="_xlnm.Print_Area" localSheetId="24">'T 18'!$A$1:$M$43</definedName>
    <definedName name="_xlnm.Print_Area" localSheetId="25">'T 19a'!$A$1:$O$225</definedName>
    <definedName name="_xlnm.Print_Area" localSheetId="26">'T 19b'!$A$1:$J$234</definedName>
    <definedName name="_xlnm.Print_Area" localSheetId="2">'T 2'!$A$1:$L$41</definedName>
    <definedName name="_xlnm.Print_Area" localSheetId="3">'T 3'!$A$1:$N$48</definedName>
    <definedName name="_xlnm.Print_Area" localSheetId="4">'T 4'!$A$1:$I$34</definedName>
    <definedName name="_xlnm.Print_Area" localSheetId="5">'T 5a'!$A$1:$N$70</definedName>
    <definedName name="_xlnm.Print_Area" localSheetId="6">'T 5b'!$A$1:$J$43</definedName>
    <definedName name="_xlnm.Print_Area" localSheetId="7">'T 6'!$A$1:$K$43</definedName>
    <definedName name="_xlnm.Print_Area" localSheetId="8">'T 7'!$A$1:$L$43</definedName>
    <definedName name="_xlnm.Print_Area" localSheetId="9">'T 8'!$A$1:$K$43</definedName>
    <definedName name="_xlnm.Print_Area" localSheetId="10">'T 9'!$A$1:$L$43</definedName>
    <definedName name="_xlnm.Print_Titles" localSheetId="12">'T 10b'!$B:$B,'T 10b'!$1:$5</definedName>
    <definedName name="_xlnm.Print_Titles" localSheetId="13">'T 10c'!$B:$B,'T 10c'!$1:$5</definedName>
    <definedName name="_xlnm.Print_Titles" localSheetId="14">'T 10d'!$B:$B,'T 10d'!$1:$5</definedName>
    <definedName name="_xlnm.Print_Titles" localSheetId="15">'T 10e'!$B:$B,'T 10e'!$1:$5</definedName>
    <definedName name="_xlnm.Print_Titles" localSheetId="16">'T 10f'!$B:$B,'T 10f'!$1:$5</definedName>
    <definedName name="_xlnm.Print_Titles" localSheetId="18">'T 12'!$1:$4</definedName>
    <definedName name="_xlnm.Print_Titles" localSheetId="25">'T 19a'!$1:$6</definedName>
    <definedName name="_xlnm.Print_Titles" localSheetId="26">'T 19b'!$1:$6</definedName>
  </definedNames>
  <calcPr calcId="145621"/>
</workbook>
</file>

<file path=xl/calcChain.xml><?xml version="1.0" encoding="utf-8"?>
<calcChain xmlns="http://schemas.openxmlformats.org/spreadsheetml/2006/main">
  <c r="M10" i="18" l="1"/>
  <c r="D16" i="16"/>
  <c r="G17" i="12" l="1"/>
  <c r="L17" i="12"/>
  <c r="L7" i="12" l="1"/>
  <c r="L8" i="12"/>
  <c r="L9" i="12"/>
  <c r="L10" i="12"/>
  <c r="L11" i="12"/>
  <c r="L12" i="12"/>
  <c r="L13" i="12"/>
  <c r="L14" i="12"/>
  <c r="L15" i="12"/>
  <c r="L16" i="12"/>
  <c r="L6" i="12"/>
  <c r="F13" i="7"/>
  <c r="F13" i="52" l="1"/>
  <c r="C13" i="10"/>
  <c r="T27" i="9" l="1"/>
  <c r="S27" i="9"/>
  <c r="R27" i="9"/>
  <c r="H7" i="38" l="1"/>
  <c r="T38" i="6" l="1"/>
  <c r="S38" i="6"/>
  <c r="R38" i="6"/>
  <c r="Q38" i="6"/>
  <c r="K19" i="6" l="1"/>
  <c r="H19" i="6"/>
  <c r="E19" i="6"/>
  <c r="E7" i="6"/>
  <c r="H7" i="6"/>
  <c r="K7" i="6"/>
  <c r="E8" i="6"/>
  <c r="H8" i="6"/>
  <c r="K8" i="6"/>
  <c r="Q37" i="6"/>
  <c r="R37" i="6"/>
  <c r="H45" i="7" l="1"/>
  <c r="G45" i="7"/>
  <c r="F45" i="7"/>
  <c r="H37" i="7"/>
  <c r="G37" i="7"/>
  <c r="F37" i="7"/>
  <c r="H29" i="7"/>
  <c r="G29" i="7"/>
  <c r="F29" i="7"/>
  <c r="H21" i="7"/>
  <c r="G21" i="7"/>
  <c r="F21" i="7"/>
  <c r="H13" i="7"/>
  <c r="G13" i="7"/>
  <c r="G23" i="38" l="1"/>
  <c r="F23" i="38"/>
  <c r="G10" i="38"/>
  <c r="F10" i="38"/>
  <c r="G7" i="38"/>
  <c r="F7" i="38"/>
  <c r="G6" i="38"/>
  <c r="F6" i="38"/>
  <c r="E13" i="10" l="1"/>
  <c r="G13" i="10"/>
  <c r="J11" i="10"/>
  <c r="I13" i="10"/>
  <c r="J8" i="10" s="1"/>
  <c r="I14" i="9"/>
  <c r="J8" i="9" s="1"/>
  <c r="L7" i="53"/>
  <c r="R29" i="53" s="1"/>
  <c r="L8" i="53"/>
  <c r="S29" i="53" s="1"/>
  <c r="L9" i="53"/>
  <c r="T29" i="53" s="1"/>
  <c r="L6" i="53"/>
  <c r="Q29" i="53" s="1"/>
  <c r="J7" i="53"/>
  <c r="R28" i="53" s="1"/>
  <c r="J8" i="53"/>
  <c r="S28" i="53" s="1"/>
  <c r="J9" i="53"/>
  <c r="T28" i="53" s="1"/>
  <c r="J6" i="53"/>
  <c r="Q28" i="53" s="1"/>
  <c r="J7" i="10" l="1"/>
  <c r="J11" i="9"/>
  <c r="J7" i="9"/>
  <c r="J6" i="9"/>
  <c r="J10" i="9"/>
  <c r="J13" i="9"/>
  <c r="J9" i="9"/>
  <c r="J12" i="9"/>
  <c r="L10" i="53"/>
  <c r="J10" i="53"/>
  <c r="J10" i="10"/>
  <c r="J6" i="10"/>
  <c r="J9" i="10"/>
  <c r="J12" i="10"/>
  <c r="B1" i="53"/>
  <c r="Q25" i="53"/>
  <c r="H7" i="53"/>
  <c r="R27" i="53" s="1"/>
  <c r="H8" i="53"/>
  <c r="S27" i="53" s="1"/>
  <c r="H9" i="53"/>
  <c r="T27" i="53" s="1"/>
  <c r="H6" i="53"/>
  <c r="Q27" i="53" s="1"/>
  <c r="F7" i="53"/>
  <c r="R26" i="53" s="1"/>
  <c r="F8" i="53"/>
  <c r="S26" i="53" s="1"/>
  <c r="F9" i="53"/>
  <c r="T26" i="53" s="1"/>
  <c r="F6" i="53"/>
  <c r="Q26" i="53" s="1"/>
  <c r="D7" i="53"/>
  <c r="R25" i="53" s="1"/>
  <c r="D8" i="53"/>
  <c r="S25" i="53" s="1"/>
  <c r="D9" i="53"/>
  <c r="T25" i="53" s="1"/>
  <c r="D6" i="53"/>
  <c r="D10" i="53" s="1"/>
  <c r="J14" i="9" l="1"/>
  <c r="H10" i="53"/>
  <c r="F10" i="53"/>
  <c r="J13" i="10"/>
  <c r="L10" i="18"/>
  <c r="K17" i="12" l="1"/>
  <c r="I43" i="41" l="1"/>
  <c r="H43" i="41"/>
  <c r="G43" i="41"/>
  <c r="F43" i="41"/>
  <c r="E43" i="41"/>
  <c r="D43" i="41"/>
  <c r="C43" i="41"/>
  <c r="J43" i="41" s="1"/>
  <c r="I42" i="41"/>
  <c r="H42" i="41"/>
  <c r="G42" i="41"/>
  <c r="F42" i="41"/>
  <c r="E42" i="41"/>
  <c r="D42" i="41"/>
  <c r="C42" i="41"/>
  <c r="J42" i="41" s="1"/>
  <c r="I41" i="41"/>
  <c r="H41" i="41"/>
  <c r="G41" i="41"/>
  <c r="F41" i="41"/>
  <c r="E41" i="41"/>
  <c r="E40" i="41"/>
  <c r="D41" i="41"/>
  <c r="C41" i="41"/>
  <c r="J41" i="41" s="1"/>
  <c r="I40" i="41"/>
  <c r="H40" i="41"/>
  <c r="G40" i="41"/>
  <c r="F40" i="41"/>
  <c r="D40" i="41"/>
  <c r="C40" i="41"/>
  <c r="J40" i="41" s="1"/>
  <c r="I38" i="41"/>
  <c r="H38" i="41"/>
  <c r="G38" i="41"/>
  <c r="F38" i="41"/>
  <c r="E38" i="41"/>
  <c r="D38" i="41"/>
  <c r="C38" i="41"/>
  <c r="I39" i="41"/>
  <c r="H39" i="41"/>
  <c r="G39" i="41"/>
  <c r="F39" i="41"/>
  <c r="E39" i="41"/>
  <c r="D39" i="41"/>
  <c r="C39" i="41"/>
  <c r="J39" i="41" s="1"/>
  <c r="J38" i="41"/>
  <c r="I37" i="41"/>
  <c r="I44" i="41" s="1"/>
  <c r="H37" i="41"/>
  <c r="H44" i="41" s="1"/>
  <c r="G37" i="41"/>
  <c r="G44" i="41" s="1"/>
  <c r="F37" i="41"/>
  <c r="F44" i="41" s="1"/>
  <c r="E37" i="41"/>
  <c r="E44" i="41" s="1"/>
  <c r="D37" i="41"/>
  <c r="D44" i="41" s="1"/>
  <c r="C37" i="41"/>
  <c r="J37" i="41" s="1"/>
  <c r="J44" i="41" l="1"/>
  <c r="C44" i="41"/>
  <c r="B1" i="52"/>
  <c r="K13" i="52"/>
  <c r="L12" i="52" s="1"/>
  <c r="I13" i="52"/>
  <c r="J11" i="52" s="1"/>
  <c r="G13" i="52"/>
  <c r="H12" i="52" s="1"/>
  <c r="E13" i="52"/>
  <c r="F10" i="52" s="1"/>
  <c r="C13" i="52"/>
  <c r="D7" i="52" s="1"/>
  <c r="R24" i="52" s="1"/>
  <c r="L6" i="52" l="1"/>
  <c r="L10" i="52"/>
  <c r="D6" i="52"/>
  <c r="Q24" i="52" s="1"/>
  <c r="F12" i="52"/>
  <c r="F8" i="52"/>
  <c r="F9" i="52"/>
  <c r="L9" i="52"/>
  <c r="J6" i="52"/>
  <c r="J8" i="52"/>
  <c r="J10" i="52"/>
  <c r="J12" i="52"/>
  <c r="J7" i="52"/>
  <c r="J9" i="52"/>
  <c r="H11" i="52"/>
  <c r="V25" i="52" s="1"/>
  <c r="H8" i="52"/>
  <c r="S25" i="52" s="1"/>
  <c r="H7" i="52"/>
  <c r="R25" i="52" s="1"/>
  <c r="F7" i="52"/>
  <c r="F11" i="52"/>
  <c r="F6" i="52"/>
  <c r="D9" i="52"/>
  <c r="T24" i="52" s="1"/>
  <c r="D10" i="52"/>
  <c r="U24" i="52" s="1"/>
  <c r="L7" i="52"/>
  <c r="D11" i="52"/>
  <c r="L11" i="52"/>
  <c r="H6" i="52"/>
  <c r="Q25" i="52" s="1"/>
  <c r="D8" i="52"/>
  <c r="S24" i="52" s="1"/>
  <c r="L8" i="52"/>
  <c r="H10" i="52"/>
  <c r="U25" i="52" s="1"/>
  <c r="D12" i="52"/>
  <c r="H9" i="52"/>
  <c r="T25" i="52" s="1"/>
  <c r="V24" i="52" l="1"/>
  <c r="L13" i="52"/>
  <c r="J13" i="52"/>
  <c r="D13" i="52"/>
  <c r="H13" i="52"/>
  <c r="T37" i="6" l="1"/>
  <c r="S37" i="6"/>
  <c r="K18" i="6"/>
  <c r="H18" i="6"/>
  <c r="E18" i="6"/>
  <c r="B1" i="51" l="1"/>
  <c r="B1" i="49"/>
  <c r="K16" i="6" l="1"/>
  <c r="H16" i="6"/>
  <c r="E16" i="6"/>
  <c r="K14" i="6"/>
  <c r="H14" i="6"/>
  <c r="E14" i="6"/>
  <c r="K12" i="6"/>
  <c r="H12" i="6"/>
  <c r="E12" i="6"/>
  <c r="K10" i="6" l="1"/>
  <c r="H10" i="6"/>
  <c r="E10" i="6"/>
  <c r="B1" i="37" l="1"/>
  <c r="B1" i="27"/>
  <c r="B1" i="18"/>
  <c r="B1" i="17"/>
  <c r="B1" i="16"/>
  <c r="B1" i="15"/>
  <c r="B1" i="50"/>
  <c r="B1" i="13"/>
  <c r="B1" i="14"/>
  <c r="B1" i="12"/>
  <c r="B1" i="46"/>
  <c r="B1" i="45"/>
  <c r="B1" i="44"/>
  <c r="B1" i="43"/>
  <c r="B1" i="42"/>
  <c r="B1" i="41"/>
  <c r="B1" i="10"/>
  <c r="B1" i="5"/>
  <c r="B1" i="9"/>
  <c r="B1" i="40"/>
  <c r="B1" i="38"/>
  <c r="B1" i="4"/>
  <c r="B1" i="6"/>
  <c r="B1" i="7"/>
  <c r="G7" i="12" l="1"/>
  <c r="R31" i="12" s="1"/>
  <c r="G8" i="12"/>
  <c r="R32" i="12" s="1"/>
  <c r="G9" i="12"/>
  <c r="R33" i="12" s="1"/>
  <c r="G10" i="12"/>
  <c r="R34" i="12" s="1"/>
  <c r="G11" i="12"/>
  <c r="R35" i="12" s="1"/>
  <c r="G12" i="12"/>
  <c r="R36" i="12" s="1"/>
  <c r="G13" i="12"/>
  <c r="R37" i="12" s="1"/>
  <c r="G14" i="12"/>
  <c r="R38" i="12" s="1"/>
  <c r="G15" i="12"/>
  <c r="R39" i="12" s="1"/>
  <c r="G16" i="12"/>
  <c r="R40" i="12" s="1"/>
  <c r="G6" i="12"/>
  <c r="R30" i="12" s="1"/>
  <c r="K9" i="6"/>
  <c r="K11" i="6"/>
  <c r="K13" i="6"/>
  <c r="K15" i="6"/>
  <c r="K17" i="6"/>
  <c r="H9" i="6"/>
  <c r="H11" i="6"/>
  <c r="H13" i="6"/>
  <c r="H15" i="6"/>
  <c r="H17" i="6"/>
  <c r="E9" i="6"/>
  <c r="E11" i="6"/>
  <c r="E13" i="6"/>
  <c r="E15" i="6"/>
  <c r="E17" i="6"/>
  <c r="F43" i="7" l="1"/>
  <c r="G43" i="7"/>
  <c r="H43" i="7"/>
  <c r="F42" i="7"/>
  <c r="G42" i="7"/>
  <c r="H42" i="7"/>
  <c r="F41" i="7"/>
  <c r="G41" i="7"/>
  <c r="H41" i="7"/>
  <c r="F40" i="7"/>
  <c r="G40" i="7"/>
  <c r="H40" i="7"/>
  <c r="F39" i="7"/>
  <c r="G39" i="7"/>
  <c r="H39" i="7"/>
  <c r="K10" i="18" l="1"/>
  <c r="J10" i="18"/>
  <c r="C10" i="17" l="1"/>
  <c r="E16" i="16"/>
  <c r="G16" i="16"/>
  <c r="I16" i="16"/>
  <c r="K16" i="16"/>
  <c r="M16" i="16"/>
  <c r="C16" i="16"/>
  <c r="D6" i="17" l="1"/>
  <c r="D10" i="17"/>
  <c r="D7" i="17"/>
  <c r="D5" i="17"/>
  <c r="D8" i="17"/>
  <c r="D9" i="17"/>
  <c r="N10" i="16"/>
  <c r="N14" i="16"/>
  <c r="N12" i="16"/>
  <c r="N7" i="16"/>
  <c r="N11" i="16"/>
  <c r="N15" i="16"/>
  <c r="N13" i="16"/>
  <c r="N8" i="16"/>
  <c r="N9" i="16"/>
  <c r="L11" i="16"/>
  <c r="L15" i="16"/>
  <c r="L8" i="16"/>
  <c r="L12" i="16"/>
  <c r="L7" i="16"/>
  <c r="L16" i="16" s="1"/>
  <c r="L9" i="16"/>
  <c r="L13" i="16"/>
  <c r="L14" i="16"/>
  <c r="L10" i="16"/>
  <c r="J10" i="16"/>
  <c r="J14" i="16"/>
  <c r="J13" i="16"/>
  <c r="J11" i="16"/>
  <c r="J15" i="16"/>
  <c r="J7" i="16"/>
  <c r="J8" i="16"/>
  <c r="J12" i="16"/>
  <c r="J9" i="16"/>
  <c r="H8" i="16"/>
  <c r="H7" i="16"/>
  <c r="H9" i="16"/>
  <c r="H13" i="16"/>
  <c r="H10" i="16"/>
  <c r="H14" i="16"/>
  <c r="H11" i="16"/>
  <c r="H15" i="16"/>
  <c r="H12" i="16"/>
  <c r="F10" i="16"/>
  <c r="F14" i="16"/>
  <c r="F11" i="16"/>
  <c r="F15" i="16"/>
  <c r="F12" i="16"/>
  <c r="F13" i="16"/>
  <c r="F7" i="16"/>
  <c r="F8" i="16"/>
  <c r="F9" i="16"/>
  <c r="D8" i="16"/>
  <c r="D12" i="16"/>
  <c r="D9" i="16"/>
  <c r="D13" i="16"/>
  <c r="D7" i="16"/>
  <c r="D14" i="16"/>
  <c r="D15" i="16"/>
  <c r="D10" i="16"/>
  <c r="D11" i="16"/>
  <c r="F17" i="12"/>
  <c r="E17" i="12"/>
  <c r="D17" i="12"/>
  <c r="N16" i="16" l="1"/>
  <c r="J16" i="16"/>
  <c r="H16" i="16"/>
  <c r="F16" i="16"/>
  <c r="J7" i="12"/>
  <c r="U31" i="12" s="1"/>
  <c r="J11" i="12"/>
  <c r="U35" i="12" s="1"/>
  <c r="J15" i="12"/>
  <c r="U39" i="12" s="1"/>
  <c r="J8" i="12"/>
  <c r="U32" i="12" s="1"/>
  <c r="J12" i="12"/>
  <c r="U36" i="12" s="1"/>
  <c r="J16" i="12"/>
  <c r="U40" i="12" s="1"/>
  <c r="J9" i="12"/>
  <c r="U33" i="12" s="1"/>
  <c r="J13" i="12"/>
  <c r="U37" i="12" s="1"/>
  <c r="J17" i="12"/>
  <c r="J10" i="12"/>
  <c r="U34" i="12" s="1"/>
  <c r="J14" i="12"/>
  <c r="U38" i="12" s="1"/>
  <c r="J6" i="12"/>
  <c r="U30" i="12" s="1"/>
  <c r="I7" i="12"/>
  <c r="T31" i="12" s="1"/>
  <c r="I11" i="12"/>
  <c r="T35" i="12" s="1"/>
  <c r="I15" i="12"/>
  <c r="T39" i="12" s="1"/>
  <c r="I8" i="12"/>
  <c r="T32" i="12" s="1"/>
  <c r="I12" i="12"/>
  <c r="T36" i="12" s="1"/>
  <c r="I16" i="12"/>
  <c r="T40" i="12" s="1"/>
  <c r="I9" i="12"/>
  <c r="T33" i="12" s="1"/>
  <c r="I13" i="12"/>
  <c r="T37" i="12" s="1"/>
  <c r="I17" i="12"/>
  <c r="I10" i="12"/>
  <c r="T34" i="12" s="1"/>
  <c r="I14" i="12"/>
  <c r="T38" i="12" s="1"/>
  <c r="I6" i="12"/>
  <c r="T30" i="12" s="1"/>
  <c r="H17" i="12"/>
  <c r="H10" i="12"/>
  <c r="S34" i="12" s="1"/>
  <c r="H14" i="12"/>
  <c r="S38" i="12" s="1"/>
  <c r="H13" i="12"/>
  <c r="S37" i="12" s="1"/>
  <c r="H7" i="12"/>
  <c r="S31" i="12" s="1"/>
  <c r="H11" i="12"/>
  <c r="S35" i="12" s="1"/>
  <c r="H15" i="12"/>
  <c r="S39" i="12" s="1"/>
  <c r="H6" i="12"/>
  <c r="S30" i="12" s="1"/>
  <c r="H8" i="12"/>
  <c r="S32" i="12" s="1"/>
  <c r="H12" i="12"/>
  <c r="S36" i="12" s="1"/>
  <c r="H16" i="12"/>
  <c r="S40" i="12" s="1"/>
  <c r="H9" i="12"/>
  <c r="S33" i="12" s="1"/>
  <c r="E14" i="9"/>
  <c r="G14" i="9"/>
  <c r="C14" i="9"/>
  <c r="D23" i="38"/>
  <c r="E23" i="38"/>
  <c r="H23" i="38"/>
  <c r="C23" i="38"/>
  <c r="C6" i="38"/>
  <c r="I8" i="38" s="1"/>
  <c r="D6" i="38"/>
  <c r="E6" i="38"/>
  <c r="K8" i="38" s="1"/>
  <c r="H6" i="38"/>
  <c r="F9" i="9" l="1"/>
  <c r="F13" i="9"/>
  <c r="F6" i="9"/>
  <c r="F10" i="9"/>
  <c r="F7" i="9"/>
  <c r="F11" i="9"/>
  <c r="V28" i="9" s="1"/>
  <c r="F8" i="9"/>
  <c r="T28" i="9" s="1"/>
  <c r="F12" i="9"/>
  <c r="W28" i="9" s="1"/>
  <c r="D8" i="9"/>
  <c r="D11" i="9"/>
  <c r="V27" i="9" s="1"/>
  <c r="D6" i="9"/>
  <c r="D10" i="9"/>
  <c r="D12" i="9"/>
  <c r="D7" i="9"/>
  <c r="D9" i="9"/>
  <c r="D13" i="9"/>
  <c r="L25" i="38"/>
  <c r="AA60" i="38" s="1"/>
  <c r="L29" i="38"/>
  <c r="L31" i="38"/>
  <c r="L26" i="38"/>
  <c r="AB60" i="38" s="1"/>
  <c r="L30" i="38"/>
  <c r="L27" i="38"/>
  <c r="L24" i="38"/>
  <c r="L28" i="38"/>
  <c r="M25" i="38"/>
  <c r="AA61" i="38" s="1"/>
  <c r="M29" i="38"/>
  <c r="M26" i="38"/>
  <c r="AB61" i="38" s="1"/>
  <c r="M30" i="38"/>
  <c r="M27" i="38"/>
  <c r="M31" i="38"/>
  <c r="M28" i="38"/>
  <c r="M24" i="38"/>
  <c r="H7" i="10"/>
  <c r="S26" i="10" s="1"/>
  <c r="H11" i="10"/>
  <c r="H8" i="10"/>
  <c r="T26" i="10" s="1"/>
  <c r="H12" i="10"/>
  <c r="H9" i="10"/>
  <c r="U26" i="10" s="1"/>
  <c r="H10" i="10"/>
  <c r="V26" i="10" s="1"/>
  <c r="H6" i="10"/>
  <c r="F7" i="10"/>
  <c r="F11" i="10"/>
  <c r="F8" i="10"/>
  <c r="F12" i="10"/>
  <c r="F9" i="10"/>
  <c r="F10" i="10"/>
  <c r="F6" i="10"/>
  <c r="D10" i="10"/>
  <c r="V25" i="10" s="1"/>
  <c r="D8" i="10"/>
  <c r="T25" i="10" s="1"/>
  <c r="D12" i="10"/>
  <c r="D9" i="10"/>
  <c r="U25" i="10" s="1"/>
  <c r="D6" i="10"/>
  <c r="D7" i="10"/>
  <c r="S25" i="10" s="1"/>
  <c r="D11" i="10"/>
  <c r="W25" i="10" s="1"/>
  <c r="H9" i="9"/>
  <c r="H13" i="9"/>
  <c r="H7" i="9"/>
  <c r="H12" i="9"/>
  <c r="H10" i="9"/>
  <c r="H6" i="9"/>
  <c r="H11" i="9"/>
  <c r="H8" i="9"/>
  <c r="R28" i="9"/>
  <c r="S28" i="9"/>
  <c r="M12" i="38"/>
  <c r="M16" i="38"/>
  <c r="T61" i="38" s="1"/>
  <c r="M20" i="38"/>
  <c r="M13" i="38"/>
  <c r="M17" i="38"/>
  <c r="M21" i="38"/>
  <c r="W61" i="38" s="1"/>
  <c r="M14" i="38"/>
  <c r="M18" i="38"/>
  <c r="U61" i="38" s="1"/>
  <c r="M22" i="38"/>
  <c r="X61" i="38" s="1"/>
  <c r="M15" i="38"/>
  <c r="M19" i="38"/>
  <c r="V61" i="38" s="1"/>
  <c r="M11" i="38"/>
  <c r="S61" i="38" s="1"/>
  <c r="L12" i="38"/>
  <c r="L16" i="38"/>
  <c r="T60" i="38" s="1"/>
  <c r="L20" i="38"/>
  <c r="L19" i="38"/>
  <c r="V60" i="38" s="1"/>
  <c r="L13" i="38"/>
  <c r="L17" i="38"/>
  <c r="L21" i="38"/>
  <c r="W60" i="38" s="1"/>
  <c r="L11" i="38"/>
  <c r="S60" i="38" s="1"/>
  <c r="L14" i="38"/>
  <c r="L18" i="38"/>
  <c r="U60" i="38" s="1"/>
  <c r="L22" i="38"/>
  <c r="X60" i="38" s="1"/>
  <c r="L15" i="38"/>
  <c r="L8" i="38"/>
  <c r="L9" i="38"/>
  <c r="M9" i="38"/>
  <c r="M8" i="38"/>
  <c r="K9" i="38"/>
  <c r="J9" i="38"/>
  <c r="J8" i="38"/>
  <c r="N9" i="38"/>
  <c r="N8" i="38"/>
  <c r="I9" i="38"/>
  <c r="R57" i="38" s="1"/>
  <c r="I24" i="38"/>
  <c r="Z57" i="38" s="1"/>
  <c r="I25" i="38"/>
  <c r="AA57" i="38" s="1"/>
  <c r="I26" i="38"/>
  <c r="AB57" i="38" s="1"/>
  <c r="K24" i="38"/>
  <c r="Z59" i="38" s="1"/>
  <c r="K26" i="38"/>
  <c r="AB59" i="38" s="1"/>
  <c r="K25" i="38"/>
  <c r="AA59" i="38" s="1"/>
  <c r="J26" i="38"/>
  <c r="AB58" i="38" s="1"/>
  <c r="J25" i="38"/>
  <c r="AA58" i="38" s="1"/>
  <c r="J24" i="38"/>
  <c r="Z58" i="38" s="1"/>
  <c r="D10" i="38"/>
  <c r="E10" i="38"/>
  <c r="H10" i="38"/>
  <c r="C10" i="38"/>
  <c r="D7" i="38"/>
  <c r="E7" i="38"/>
  <c r="C7" i="38"/>
  <c r="W26" i="10" l="1"/>
  <c r="H14" i="9"/>
  <c r="F14" i="9"/>
  <c r="D14" i="9"/>
  <c r="W27" i="9"/>
  <c r="L7" i="38"/>
  <c r="R60" i="38" s="1"/>
  <c r="L10" i="38"/>
  <c r="M10" i="38"/>
  <c r="AC60" i="38"/>
  <c r="M6" i="38"/>
  <c r="Z60" i="38"/>
  <c r="L23" i="38"/>
  <c r="Y60" i="38"/>
  <c r="Y61" i="38"/>
  <c r="AC61" i="38"/>
  <c r="Z61" i="38"/>
  <c r="M23" i="38"/>
  <c r="R25" i="10"/>
  <c r="D13" i="10"/>
  <c r="R26" i="10"/>
  <c r="H13" i="10"/>
  <c r="F13" i="10"/>
  <c r="U27" i="9"/>
  <c r="U28" i="9"/>
  <c r="M7" i="38"/>
  <c r="R61" i="38" s="1"/>
  <c r="L6" i="38"/>
  <c r="J13" i="38"/>
  <c r="K12" i="38"/>
  <c r="N12" i="38"/>
  <c r="F32" i="4"/>
  <c r="G32" i="4"/>
  <c r="H32" i="4"/>
  <c r="I32" i="4"/>
  <c r="E32" i="4"/>
  <c r="C32" i="4"/>
  <c r="D12" i="4" l="1"/>
  <c r="D9" i="4"/>
  <c r="D13" i="4"/>
  <c r="D17" i="4"/>
  <c r="D21" i="4"/>
  <c r="D25" i="4"/>
  <c r="D29" i="4"/>
  <c r="D10" i="4"/>
  <c r="D14" i="4"/>
  <c r="D18" i="4"/>
  <c r="D22" i="4"/>
  <c r="D26" i="4"/>
  <c r="D30" i="4"/>
  <c r="D6" i="4"/>
  <c r="D7" i="4"/>
  <c r="D11" i="4"/>
  <c r="D15" i="4"/>
  <c r="D19" i="4"/>
  <c r="D23" i="4"/>
  <c r="D27" i="4"/>
  <c r="D31" i="4"/>
  <c r="D8" i="4"/>
  <c r="D16" i="4"/>
  <c r="D20" i="4"/>
  <c r="D24" i="4"/>
  <c r="D28" i="4"/>
  <c r="N24" i="38"/>
  <c r="Z62" i="38" s="1"/>
  <c r="N17" i="38"/>
  <c r="N13" i="38"/>
  <c r="N28" i="38"/>
  <c r="N22" i="38"/>
  <c r="X62" i="38" s="1"/>
  <c r="N11" i="38"/>
  <c r="S62" i="38" s="1"/>
  <c r="N30" i="38"/>
  <c r="N18" i="38"/>
  <c r="U62" i="38" s="1"/>
  <c r="I13" i="38"/>
  <c r="I16" i="38"/>
  <c r="T57" i="38" s="1"/>
  <c r="N27" i="38"/>
  <c r="N21" i="38"/>
  <c r="W62" i="38" s="1"/>
  <c r="N15" i="38"/>
  <c r="J16" i="38"/>
  <c r="T58" i="38" s="1"/>
  <c r="N31" i="38"/>
  <c r="N26" i="38"/>
  <c r="AB62" i="38" s="1"/>
  <c r="N19" i="38"/>
  <c r="V62" i="38" s="1"/>
  <c r="N14" i="38"/>
  <c r="K15" i="38"/>
  <c r="J15" i="38"/>
  <c r="K28" i="38"/>
  <c r="K11" i="38"/>
  <c r="S59" i="38" s="1"/>
  <c r="J29" i="38"/>
  <c r="J20" i="38"/>
  <c r="J12" i="38"/>
  <c r="I20" i="38"/>
  <c r="J28" i="38"/>
  <c r="J19" i="38"/>
  <c r="V58" i="38" s="1"/>
  <c r="J11" i="38"/>
  <c r="S58" i="38" s="1"/>
  <c r="K19" i="38"/>
  <c r="V59" i="38" s="1"/>
  <c r="N29" i="38"/>
  <c r="N25" i="38"/>
  <c r="AA62" i="38" s="1"/>
  <c r="N20" i="38"/>
  <c r="N16" i="38"/>
  <c r="T62" i="38" s="1"/>
  <c r="K31" i="38"/>
  <c r="K27" i="38"/>
  <c r="K22" i="38"/>
  <c r="X59" i="38" s="1"/>
  <c r="K18" i="38"/>
  <c r="U59" i="38" s="1"/>
  <c r="K14" i="38"/>
  <c r="J31" i="38"/>
  <c r="J27" i="38"/>
  <c r="J22" i="38"/>
  <c r="X58" i="38" s="1"/>
  <c r="J18" i="38"/>
  <c r="U58" i="38" s="1"/>
  <c r="J14" i="38"/>
  <c r="K30" i="38"/>
  <c r="K21" i="38"/>
  <c r="W59" i="38" s="1"/>
  <c r="K17" i="38"/>
  <c r="K13" i="38"/>
  <c r="J30" i="38"/>
  <c r="J21" i="38"/>
  <c r="W58" i="38" s="1"/>
  <c r="J17" i="38"/>
  <c r="K29" i="38"/>
  <c r="K20" i="38"/>
  <c r="K16" i="38"/>
  <c r="T59" i="38" s="1"/>
  <c r="I28" i="38"/>
  <c r="I15" i="38"/>
  <c r="I27" i="38"/>
  <c r="I18" i="38"/>
  <c r="U57" i="38" s="1"/>
  <c r="I17" i="38"/>
  <c r="Y59" i="38" l="1"/>
  <c r="Y62" i="38"/>
  <c r="AC59" i="38"/>
  <c r="AC62" i="38"/>
  <c r="AC58" i="38"/>
  <c r="Y58" i="38"/>
  <c r="D32" i="4"/>
  <c r="J6" i="38"/>
  <c r="N6" i="38"/>
  <c r="K6" i="38"/>
  <c r="K23" i="38"/>
  <c r="J23" i="38"/>
  <c r="N23" i="38"/>
  <c r="J7" i="38"/>
  <c r="R58" i="38" s="1"/>
  <c r="J10" i="38"/>
  <c r="K10" i="38"/>
  <c r="N7" i="38"/>
  <c r="R62" i="38" s="1"/>
  <c r="K7" i="38"/>
  <c r="R59" i="38" s="1"/>
  <c r="N10" i="38"/>
  <c r="I7" i="38"/>
  <c r="I30" i="38"/>
  <c r="I11" i="38"/>
  <c r="I12" i="38"/>
  <c r="I22" i="38"/>
  <c r="X57" i="38" s="1"/>
  <c r="I19" i="38"/>
  <c r="V57" i="38" s="1"/>
  <c r="I21" i="38"/>
  <c r="W57" i="38" s="1"/>
  <c r="I14" i="38"/>
  <c r="I31" i="38"/>
  <c r="I29" i="38"/>
  <c r="AC57" i="38" l="1"/>
  <c r="Y57" i="38"/>
  <c r="I6" i="38"/>
  <c r="S57" i="38"/>
  <c r="I23" i="38"/>
  <c r="I10" i="38"/>
  <c r="K14" i="5"/>
  <c r="I14" i="5"/>
  <c r="G14" i="5"/>
  <c r="E14" i="5"/>
  <c r="C14" i="5"/>
  <c r="C39" i="7"/>
  <c r="D39" i="7"/>
  <c r="E39" i="7"/>
  <c r="C40" i="7"/>
  <c r="D40" i="7"/>
  <c r="E40" i="7"/>
  <c r="C41" i="7"/>
  <c r="D41" i="7"/>
  <c r="E41" i="7"/>
  <c r="C42" i="7"/>
  <c r="D42" i="7"/>
  <c r="E42" i="7"/>
  <c r="C43" i="7"/>
  <c r="D43" i="7"/>
  <c r="E43" i="7"/>
  <c r="L13" i="5" l="1"/>
  <c r="L7" i="5"/>
  <c r="L10" i="5"/>
  <c r="L8" i="5"/>
  <c r="L11" i="5"/>
  <c r="L9" i="5"/>
  <c r="L12" i="5"/>
  <c r="L6" i="5"/>
  <c r="L14" i="5" s="1"/>
  <c r="J7" i="5"/>
  <c r="J11" i="5"/>
  <c r="J8" i="5"/>
  <c r="J12" i="5"/>
  <c r="J9" i="5"/>
  <c r="J13" i="5"/>
  <c r="J6" i="5"/>
  <c r="J10" i="5"/>
  <c r="H7" i="5"/>
  <c r="H11" i="5"/>
  <c r="H8" i="5"/>
  <c r="H12" i="5"/>
  <c r="H9" i="5"/>
  <c r="H13" i="5"/>
  <c r="H10" i="5"/>
  <c r="H6" i="5"/>
  <c r="H14" i="5" s="1"/>
  <c r="F7" i="5"/>
  <c r="R28" i="5" s="1"/>
  <c r="F11" i="5"/>
  <c r="U28" i="5" s="1"/>
  <c r="F8" i="5"/>
  <c r="S28" i="5" s="1"/>
  <c r="F12" i="5"/>
  <c r="V28" i="5" s="1"/>
  <c r="F6" i="5"/>
  <c r="Q28" i="5" s="1"/>
  <c r="F9" i="5"/>
  <c r="F13" i="5"/>
  <c r="F14" i="5"/>
  <c r="F10" i="5"/>
  <c r="D7" i="5"/>
  <c r="R27" i="5" s="1"/>
  <c r="D11" i="5"/>
  <c r="U27" i="5" s="1"/>
  <c r="D8" i="5"/>
  <c r="S27" i="5" s="1"/>
  <c r="D12" i="5"/>
  <c r="D9" i="5"/>
  <c r="D13" i="5"/>
  <c r="D10" i="5"/>
  <c r="D6" i="5"/>
  <c r="Q27" i="5" s="1"/>
  <c r="T28" i="5" l="1"/>
  <c r="V27" i="5"/>
  <c r="T27" i="5"/>
  <c r="J14" i="5"/>
  <c r="D14" i="5"/>
</calcChain>
</file>

<file path=xl/sharedStrings.xml><?xml version="1.0" encoding="utf-8"?>
<sst xmlns="http://schemas.openxmlformats.org/spreadsheetml/2006/main" count="1438" uniqueCount="651">
  <si>
    <t>Bezirk</t>
  </si>
  <si>
    <t>Aarau</t>
  </si>
  <si>
    <t>Baden</t>
  </si>
  <si>
    <t>Bremgarten</t>
  </si>
  <si>
    <t>Brugg</t>
  </si>
  <si>
    <t>Kulm</t>
  </si>
  <si>
    <t>Laufenburg</t>
  </si>
  <si>
    <t>Lenzburg</t>
  </si>
  <si>
    <t>Muri</t>
  </si>
  <si>
    <t>Rheinfelden</t>
  </si>
  <si>
    <t>Zofingen</t>
  </si>
  <si>
    <t>Zurzach</t>
  </si>
  <si>
    <t>Kanton Aargau</t>
  </si>
  <si>
    <t>Total</t>
  </si>
  <si>
    <t>absolut</t>
  </si>
  <si>
    <t>in %</t>
  </si>
  <si>
    <t>Verkehr</t>
  </si>
  <si>
    <t>Gemeindesteuern</t>
  </si>
  <si>
    <t>in 1'000 Fr.</t>
  </si>
  <si>
    <t>Jahr</t>
  </si>
  <si>
    <t>10'000 +</t>
  </si>
  <si>
    <t>Gemeinde</t>
  </si>
  <si>
    <t>Tabellenverzeichnis</t>
  </si>
  <si>
    <t>Biberstein</t>
  </si>
  <si>
    <t>Densbüren</t>
  </si>
  <si>
    <t>Gränichen</t>
  </si>
  <si>
    <t>Hirschthal</t>
  </si>
  <si>
    <t>Küttigen</t>
  </si>
  <si>
    <t>Muhen</t>
  </si>
  <si>
    <t>Oberentfelden</t>
  </si>
  <si>
    <t>Suhr</t>
  </si>
  <si>
    <t>Unterentfelden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</si>
  <si>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</si>
  <si>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</si>
  <si>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</si>
  <si>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</si>
  <si>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</si>
  <si>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</si>
  <si>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</si>
  <si>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</si>
  <si>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</si>
  <si>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</si>
  <si>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</si>
  <si>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</si>
  <si>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</si>
  <si>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</si>
  <si>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</si>
  <si>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</si>
  <si>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</si>
  <si>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</si>
  <si>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</si>
  <si>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</si>
  <si>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</si>
  <si>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</si>
  <si>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</si>
  <si>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Berikon</t>
  </si>
  <si>
    <t>Büttikon</t>
  </si>
  <si>
    <t>Dottikon</t>
  </si>
  <si>
    <t>Eggenwil</t>
  </si>
  <si>
    <t>Fischbach-Göslikon</t>
  </si>
  <si>
    <t>Hägglingen</t>
  </si>
  <si>
    <t>Hermetschwil-Staffeln</t>
  </si>
  <si>
    <t>Islisberg</t>
  </si>
  <si>
    <t>Jonen</t>
  </si>
  <si>
    <t>Oberlunkhofen</t>
  </si>
  <si>
    <t>Oberwil-Lieli</t>
  </si>
  <si>
    <t>Sarmenstorf</t>
  </si>
  <si>
    <t>Tägerig</t>
  </si>
  <si>
    <t>Uezwil</t>
  </si>
  <si>
    <t>Unterlunkhofen</t>
  </si>
  <si>
    <t>Villmergen</t>
  </si>
  <si>
    <t>Widen</t>
  </si>
  <si>
    <t>Wohlen</t>
  </si>
  <si>
    <t>Zufikon</t>
  </si>
  <si>
    <t>Auenstein</t>
  </si>
  <si>
    <t>Birr</t>
  </si>
  <si>
    <t>Birrhard</t>
  </si>
  <si>
    <t>Bözen</t>
  </si>
  <si>
    <t>Effingen</t>
  </si>
  <si>
    <t>Elfingen</t>
  </si>
  <si>
    <t>Habsburg</t>
  </si>
  <si>
    <t>Lupfig</t>
  </si>
  <si>
    <t>Mandach</t>
  </si>
  <si>
    <t>Mönthal</t>
  </si>
  <si>
    <t>Mülligen</t>
  </si>
  <si>
    <t>Oberflachs</t>
  </si>
  <si>
    <t>Remigen</t>
  </si>
  <si>
    <t>Riniken</t>
  </si>
  <si>
    <t>Rüfenach</t>
  </si>
  <si>
    <t>Scherz</t>
  </si>
  <si>
    <t>Schinznach-Bad</t>
  </si>
  <si>
    <t>Schinznach-Dorf</t>
  </si>
  <si>
    <t>Villigen</t>
  </si>
  <si>
    <t>Villnachern</t>
  </si>
  <si>
    <t>Windisch</t>
  </si>
  <si>
    <t>Beinwil am See</t>
  </si>
  <si>
    <t>Birrwil</t>
  </si>
  <si>
    <t>Dürrenäsch</t>
  </si>
  <si>
    <t>Gontenschwil</t>
  </si>
  <si>
    <t>Holziken</t>
  </si>
  <si>
    <t>Leutwil</t>
  </si>
  <si>
    <t>Menziken</t>
  </si>
  <si>
    <t>Oberkulm</t>
  </si>
  <si>
    <t>Schlossrued</t>
  </si>
  <si>
    <t>Schmiedrued</t>
  </si>
  <si>
    <t>Schöftland</t>
  </si>
  <si>
    <t>Unterkulm</t>
  </si>
  <si>
    <t>Zetzwil</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</si>
  <si>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</si>
  <si>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</si>
  <si>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</si>
  <si>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</si>
  <si>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</si>
  <si>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</si>
  <si>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</si>
  <si>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</si>
  <si>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</si>
  <si>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</si>
  <si>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</si>
  <si>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</si>
  <si>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</si>
  <si>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</si>
  <si>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</si>
  <si>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</si>
  <si>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</si>
  <si>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</si>
  <si>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</si>
  <si>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</si>
  <si>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</si>
  <si>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</si>
  <si>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</si>
  <si>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</si>
  <si>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</si>
  <si>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</si>
  <si>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</si>
  <si>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</si>
  <si>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</si>
  <si>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</si>
  <si>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</si>
  <si>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</si>
  <si>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</si>
  <si>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</si>
  <si>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</si>
  <si>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</si>
  <si>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</si>
  <si>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</si>
  <si>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</si>
  <si>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</si>
  <si>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</si>
  <si>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</si>
  <si>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</si>
  <si>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</si>
  <si>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</si>
  <si>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</si>
  <si>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</si>
  <si>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</si>
  <si>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</si>
  <si>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</si>
  <si>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</si>
  <si>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</si>
  <si>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Hellikon</t>
  </si>
  <si>
    <t>Kaiseraugst</t>
  </si>
  <si>
    <t>Magden</t>
  </si>
  <si>
    <t>Möhlin</t>
  </si>
  <si>
    <t>Mumpf</t>
  </si>
  <si>
    <t>Obermumpf</t>
  </si>
  <si>
    <t>Olsberg</t>
  </si>
  <si>
    <t>Schupfart</t>
  </si>
  <si>
    <t>Wallbach</t>
  </si>
  <si>
    <t>Wegenstetten</t>
  </si>
  <si>
    <t>Zeiningen</t>
  </si>
  <si>
    <t>Zuzgen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</si>
  <si>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</si>
  <si>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</si>
  <si>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</si>
  <si>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</si>
  <si>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</si>
  <si>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</si>
  <si>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</si>
  <si>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</si>
  <si>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</si>
  <si>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</si>
  <si>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</si>
  <si>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</si>
  <si>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</si>
  <si>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</si>
  <si>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</si>
  <si>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</si>
  <si>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</si>
  <si>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</si>
  <si>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</si>
  <si>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</si>
  <si>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</si>
  <si>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</si>
  <si>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</si>
  <si>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</si>
  <si>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</si>
  <si>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</si>
  <si>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</si>
  <si>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</si>
  <si>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</si>
  <si>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</si>
  <si>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</si>
  <si>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</si>
  <si>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</si>
  <si>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</si>
  <si>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</si>
  <si>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</si>
  <si>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Unterendingen</t>
  </si>
  <si>
    <t>Wislikofen</t>
  </si>
  <si>
    <t>Rudolfstetten-Friedl.</t>
  </si>
  <si>
    <t>www.ag.ch/statistik</t>
  </si>
  <si>
    <t>062 835 13 00, statistik@ag.ch</t>
  </si>
  <si>
    <t>© Statistik Aargau</t>
  </si>
  <si>
    <t>Tabelle</t>
  </si>
  <si>
    <t>Vereine und Stiftungen</t>
  </si>
  <si>
    <t>Verwaltungsgesellschaften</t>
  </si>
  <si>
    <t>Holdinggesellschaften</t>
  </si>
  <si>
    <t>Ordentlich besteuerte Kapitalgesellschaften und Genossenschaften</t>
  </si>
  <si>
    <t>(in 1'000 Fr.)</t>
  </si>
  <si>
    <t>Total Steuer</t>
  </si>
  <si>
    <t>Kapitalsteuer</t>
  </si>
  <si>
    <t>Gewinnsteuer</t>
  </si>
  <si>
    <t>Eigenkapital</t>
  </si>
  <si>
    <t>Pflichtige</t>
  </si>
  <si>
    <t>Steuerpflichtige</t>
  </si>
  <si>
    <t>Reingewinn</t>
  </si>
  <si>
    <t>Total Steuer 100%
in 1'000 Franken</t>
  </si>
  <si>
    <t>Kapitalsteuer
in 1'000 Franken</t>
  </si>
  <si>
    <t>Gewinnsteuer
in 1'000 Franken</t>
  </si>
  <si>
    <t>1 -         19</t>
  </si>
  <si>
    <t>20 -         99</t>
  </si>
  <si>
    <t>100 -       499</t>
  </si>
  <si>
    <t>500 -       999</t>
  </si>
  <si>
    <t>5'000 -     9'999</t>
  </si>
  <si>
    <t>1'000 -     4'999</t>
  </si>
  <si>
    <t>10'000+</t>
  </si>
  <si>
    <t>0</t>
  </si>
  <si>
    <t>Rendite-stufe
in Prozent</t>
  </si>
  <si>
    <t>&gt; 0 -  0.9</t>
  </si>
  <si>
    <t xml:space="preserve">   1 -  1.9</t>
  </si>
  <si>
    <t xml:space="preserve">   2 -  2.9</t>
  </si>
  <si>
    <t xml:space="preserve">   3 -  3.9</t>
  </si>
  <si>
    <t xml:space="preserve">   4 -  4.9</t>
  </si>
  <si>
    <t xml:space="preserve">   5 -  5.9</t>
  </si>
  <si>
    <t xml:space="preserve">   6 -  6.9</t>
  </si>
  <si>
    <t xml:space="preserve">   7 -  7.9</t>
  </si>
  <si>
    <t xml:space="preserve">   8 -  8.9</t>
  </si>
  <si>
    <t xml:space="preserve">   9 -  9.9</t>
  </si>
  <si>
    <t xml:space="preserve"> 10 - 11.9</t>
  </si>
  <si>
    <t xml:space="preserve"> 12 - 13.9</t>
  </si>
  <si>
    <t xml:space="preserve"> 14 - 15.9</t>
  </si>
  <si>
    <t xml:space="preserve"> 16 - 17.9</t>
  </si>
  <si>
    <t xml:space="preserve"> 18 - 19.9</t>
  </si>
  <si>
    <t xml:space="preserve"> 20 - 21.9</t>
  </si>
  <si>
    <t xml:space="preserve"> 22 - 24.9</t>
  </si>
  <si>
    <t xml:space="preserve"> 25 - 29.9</t>
  </si>
  <si>
    <t xml:space="preserve"> 30 - 39.9</t>
  </si>
  <si>
    <t xml:space="preserve"> 40 - 49.9</t>
  </si>
  <si>
    <t xml:space="preserve"> 50 - 59.9</t>
  </si>
  <si>
    <t xml:space="preserve"> 60 - 69.9</t>
  </si>
  <si>
    <t xml:space="preserve"> 70 - 79.9</t>
  </si>
  <si>
    <t xml:space="preserve"> 80 - 89.9</t>
  </si>
  <si>
    <t xml:space="preserve"> 90+</t>
  </si>
  <si>
    <t>Reingewinn
in 1'000 Fr.</t>
  </si>
  <si>
    <t>Eigenkapital
in 1'000 Fr.</t>
  </si>
  <si>
    <t>Landwirtschaft, Gartenbau</t>
  </si>
  <si>
    <t>Nahrungs- u. Genussmittel</t>
  </si>
  <si>
    <t>Textil u. Bekleidung</t>
  </si>
  <si>
    <t>Holz und Papier</t>
  </si>
  <si>
    <t>Grafisches Gewerbe</t>
  </si>
  <si>
    <t>Chemie, Mineraloelindustrie</t>
  </si>
  <si>
    <t>Steine u. Erde</t>
  </si>
  <si>
    <t>Metallindustrie</t>
  </si>
  <si>
    <t>Maschinen, Apparate, Fahrzeuge</t>
  </si>
  <si>
    <t>Baugewerbe</t>
  </si>
  <si>
    <t>Handel</t>
  </si>
  <si>
    <t>Gastgewerbe</t>
  </si>
  <si>
    <t>Reparaturgewerbe</t>
  </si>
  <si>
    <t>Verteilung in Prozent</t>
  </si>
  <si>
    <t>Forstwirtschaft, Jagd u. Fischerei</t>
  </si>
  <si>
    <t>Leder, Kunststoff</t>
  </si>
  <si>
    <t>übrige Industrie und Handwerk</t>
  </si>
  <si>
    <t>Elektrizität, Gas, Wasser</t>
  </si>
  <si>
    <t>Banken, Versicherungen</t>
  </si>
  <si>
    <t>Immobiliengesellschaften</t>
  </si>
  <si>
    <t>Beratung, Dienste, Raumplanung</t>
  </si>
  <si>
    <t>übrige Dienstleistungen</t>
  </si>
  <si>
    <t>1. Sektor</t>
  </si>
  <si>
    <t>2. Sektor</t>
  </si>
  <si>
    <t>3. Sektor</t>
  </si>
  <si>
    <t>Reingewinn in 1'000 Fr.</t>
  </si>
  <si>
    <t>Eigenkapital in 1'000 Fr.</t>
  </si>
  <si>
    <t>Reingewinn-
klassen
in 1000 Fr.</t>
  </si>
  <si>
    <t>0 -    99</t>
  </si>
  <si>
    <t>100 -   499</t>
  </si>
  <si>
    <t>500 -   999</t>
  </si>
  <si>
    <t>Eigenkapitalklassen in 1'000 Fr.</t>
  </si>
  <si>
    <t>Baden-Brugg</t>
  </si>
  <si>
    <t>Olten-Zofingen</t>
  </si>
  <si>
    <t>Zürich</t>
  </si>
  <si>
    <t>Basel</t>
  </si>
  <si>
    <t>Zentren, Städte, Agglomerations- u. übrige Gemeinden</t>
  </si>
  <si>
    <t>Reingewinn 
in 1'000 Fr.</t>
  </si>
  <si>
    <t>(Agglomerations-)Zentren, Städte</t>
  </si>
  <si>
    <t>aargauische Agglomerationsgemeinden von:</t>
  </si>
  <si>
    <t>Übrige</t>
  </si>
  <si>
    <t>Reingewinn (in 1'000 Franken)</t>
  </si>
  <si>
    <t>Eigenkapital (in 1'000 Franken)</t>
  </si>
  <si>
    <t>Einfache (100%) Kantonssteuer (in 1'000 Franken)</t>
  </si>
  <si>
    <t>Reingewinn pro Einwohner (in Franken)</t>
  </si>
  <si>
    <t>Eigenkapital pro Einwohner (in Franken)</t>
  </si>
  <si>
    <t>Einfache (100%) Kantonssteuer pro Einwohner (in Franken)</t>
  </si>
  <si>
    <t>Eingenkapital 
in 1'000 Fr.</t>
  </si>
  <si>
    <t>Gewinnsteuer 
in Fr.</t>
  </si>
  <si>
    <t>Herkunft</t>
  </si>
  <si>
    <t>in Franken</t>
  </si>
  <si>
    <t>Anteil in %</t>
  </si>
  <si>
    <t>Finanzausgleichszuschlag</t>
  </si>
  <si>
    <t>Finanzausgleichszuschlag (0% der einfachen Kantonssteuer)</t>
  </si>
  <si>
    <t>Ordentliche Kantonssteuer</t>
  </si>
  <si>
    <t>Kantonssteuerzuschlag</t>
  </si>
  <si>
    <t>Spitalsteuerzuschlag</t>
  </si>
  <si>
    <t>Steuerpflichtige juristische Personen</t>
  </si>
  <si>
    <t>davon steuerpflichtig in … auargauischen Gemeinden</t>
  </si>
  <si>
    <t>10+</t>
  </si>
  <si>
    <t>Wirtschaftszweig</t>
  </si>
  <si>
    <t>Landwirtschaft</t>
  </si>
  <si>
    <t>Gartenbau</t>
  </si>
  <si>
    <t>Forst- und Waldwirtschaft</t>
  </si>
  <si>
    <t>Fischerei und Fischzucht, Jagd</t>
  </si>
  <si>
    <t>Bergbau</t>
  </si>
  <si>
    <t>Nahrungs- u. Futtermittel</t>
  </si>
  <si>
    <t>Getränkeindustrie</t>
  </si>
  <si>
    <t>Tabakindustrie</t>
  </si>
  <si>
    <t>Textilindustrie</t>
  </si>
  <si>
    <t>Kleider, Wäsche, Schuhe</t>
  </si>
  <si>
    <t>Holz und Kork</t>
  </si>
  <si>
    <t>Papier</t>
  </si>
  <si>
    <t>Kunststoffe, Kautschuk und Leder</t>
  </si>
  <si>
    <t>Chemische Industrie</t>
  </si>
  <si>
    <t>Mineraloelindustrie</t>
  </si>
  <si>
    <t>Maschinen, Apparate, Fahrzeugbau</t>
  </si>
  <si>
    <t>Uhren, Bijouterie</t>
  </si>
  <si>
    <t>Sonstiges verarbeitendes Gewerbe</t>
  </si>
  <si>
    <t>Energie, Umweltschutz</t>
  </si>
  <si>
    <t>Immobilien</t>
  </si>
  <si>
    <t>Reise- und Transportgewerbe</t>
  </si>
  <si>
    <t>Post, Nachrichtenübermittlung</t>
  </si>
  <si>
    <t>Unterricht, Wissenschaft</t>
  </si>
  <si>
    <t>Gesundheitswesen</t>
  </si>
  <si>
    <t>Interessenvertretung</t>
  </si>
  <si>
    <t>Kultur, Unterhaltung</t>
  </si>
  <si>
    <t>Reinigung</t>
  </si>
  <si>
    <t>Uebrige Dienstleistungen</t>
  </si>
  <si>
    <t>Tiefer Satz</t>
  </si>
  <si>
    <t>Hoher Satz</t>
  </si>
  <si>
    <t>zum tiefem Satz</t>
  </si>
  <si>
    <t>Insgesamt</t>
  </si>
  <si>
    <t>Eigenkapitalklassen in 1'000 Franken</t>
  </si>
  <si>
    <t>50'000+</t>
  </si>
  <si>
    <t>Gemeinde-
nummer</t>
  </si>
  <si>
    <t>Mutschellen</t>
  </si>
  <si>
    <t>Unteres Bünztal</t>
  </si>
  <si>
    <t>Oberes Freiamt</t>
  </si>
  <si>
    <t>Suhrental</t>
  </si>
  <si>
    <t>Gemeindename</t>
  </si>
  <si>
    <t>Bezirk Aarau</t>
  </si>
  <si>
    <t>Bezirk Baden</t>
  </si>
  <si>
    <t>Bezirk Bremgarten</t>
  </si>
  <si>
    <t>Bezirk Brugg</t>
  </si>
  <si>
    <t>Bezirk Kulm</t>
  </si>
  <si>
    <t>Bezirk Laufenburg</t>
  </si>
  <si>
    <t>Bezirk Lenzburg</t>
  </si>
  <si>
    <t>Bezirk Muri</t>
  </si>
  <si>
    <t>Bezirk Rheinfelden</t>
  </si>
  <si>
    <t>Bezirk Zofingen</t>
  </si>
  <si>
    <t>Bezirk Zurzach</t>
  </si>
  <si>
    <t>Steuerertrag in Franken</t>
  </si>
  <si>
    <t>Steuerertrag in Prozent</t>
  </si>
  <si>
    <t>Vereine</t>
  </si>
  <si>
    <t>Erläuterungen und Hinweise</t>
  </si>
  <si>
    <t>Erfasste Gesellschaften</t>
  </si>
  <si>
    <t>Die vorliegende Statistik umfasst die ordentlich besteuerten Kapitalgesellschaften (Aktiengesellschaften [AG], Gesellschaften mit beschränkter Haftung [GmbH], Kommanditaktiengesellschaften, Anlagefonds) und Genossenschaften sowie Vereine und Stiftungen. Ebenfalls erfasst sind die privilegiert besteuerten Kapitalgesellschaften wie Holdinggesellschaften und Verwaltungsgesellschaften.</t>
  </si>
  <si>
    <t>1. sich der Sitz oder die tatsächliche Verwaltung im Kanton befindet oder</t>
  </si>
  <si>
    <t>2. sich der Sitz oder die tatsächliche Verwaltung ausserhalb des Kantons befindet und die Gesellschaften a) Teilhaberinnen an Geschäftsbetrieben im Kanton sind, b) im Kanton Betriebsstätten unterhalten oder c) an Grundstücken im Kanton Eigentum, dingliche Rechte oder diesen wirtschaftlich gleichkommende persönliche Nutzungsrechte haben.</t>
  </si>
  <si>
    <t>Steuerfaktoren:</t>
  </si>
  <si>
    <t>Der steuerbare Reingewinn setzt sich zusammen aus (§ 68 StG):</t>
  </si>
  <si>
    <t>a) dem Saldo der Erfolgsrechnung unter Berücksichtigung des Saldovortrages des Vorjahres,</t>
  </si>
  <si>
    <t>b) allen vor Berechnung des Saldos der Erfolgsrechnung ausgeschiedenen Teilen des Geschäftsergebnisses, die nicht zur Deckung von geschäftsmässig begründetem Aufwand verwendet werden,</t>
  </si>
  <si>
    <t>c) den der Erfolgsrechnung nicht gutgeschriebenen Erträgen, mit Einschluss der Kapital-, Aufwertungs- und Liquidationsgewinne und</t>
  </si>
  <si>
    <t>steuerbarer Reingewinn</t>
  </si>
  <si>
    <t>d) den Zinsen auf verdecktem Eigenkapital.</t>
  </si>
  <si>
    <t>steuerbares Eigenkapital</t>
  </si>
  <si>
    <t>Das steuerbare Eigenkapital besteht bei Kapitalgesellschaften und Genossenschaften aus dem einbezahlten Grund- oder Stammkapital, dem Partizipationskapital, den offenen und den aus versteuertem Gewinn gebildeten stillen Reserven. Steuerbar ist mindestens das einbezahlte Aktien-, Partizipations-, Grund- oder Stammkapital, dabei wird das steuerbare Eigenkapital um den Teil des Fremdkapitals erhöht, dem wirtschaftlich die Bedeutung von Eigenkapital zukommt (§ 83 StG).</t>
  </si>
  <si>
    <t>Kapitalgesellschaften und Genossenschaften entrichten eine Gewinn- und eine Kapitalsteuer. Gegenstand der Gewinnsteuer ist der Reingewinn, Gegenstand der Kapitalsteuer ist das Eigenkapital.</t>
  </si>
  <si>
    <t>- Die Kapitalsteuer beträgt 1,25 ‰ des steuerbaren Eigenkapitals.</t>
  </si>
  <si>
    <t>- Die Gewinnsteuer wird an die Kapitalsteuer angerechnet.</t>
  </si>
  <si>
    <t>Holdinggesellschaften entrichten gemäss § 78 StG auf dem ordentlichen Reingewinn keine Steuer. Jedoch werden die Erträge aus aargauischem Grundeigentum ungeachtet ihres Holdingprivilegs zum ordentlichen Tarif besteuert (§ 78 Abs. 2 StG). Für Verwaltungsgesellschaften sind gemäss § 79 StG die Gewinne aus Beteiligungen steuerfrei. Die übrigen Einkünfte werden nach Massgabe der Verwaltungs- und Geschäftstätigkeit in der Schweiz zum ordentlichen Tarif besteuert. Holding- und Verwaltungsgesellschaften entrichten zudem eine Steuer von 0,1 ‰ des steuerbaren Eigenkapitals. Die Gewinnsteuer der Vereine, Stiftungen und übrigen juristischen Personen beträgt 10 % des steuerbaren Reingewinns. Dieser Gewinn wird aber nur besteuert, soweit er Fr. 20’000.– übersteigt (§ 81 StG). Das Eigenkapital der Vereine und Stiftungen wird besteuert, soweit es Fr. 50’000.– übersteigt (§ 86 StG).</t>
  </si>
  <si>
    <t>Steuermass</t>
  </si>
  <si>
    <t>Die tatsächlichen Steuerbelastungen (Steuermass) ergeben sich erst, wenn die verschiedenen Zuschläge zur einfachen Kantonssteuer berücksichtigt werden. Gemäss § 90 StG entrichten juristische Personen nebst den in anderen Gesetzen (Spitalgesetz vom 25. Februar 2003 und Finanzausgleichsgesetz vom 29. Juni 1983) festgelegten Zuschlägen folgende Zuschläge auf der einfachen Kantonssteuer vom steuerbaren Reingewinn und Eigenkapital:</t>
  </si>
  <si>
    <t>a) einen Kantonssteuerzuschlag von 5 % und</t>
  </si>
  <si>
    <t>b) einen Zuschlag von 50 % an die Einwohnergemeinden, in denen die juristische Person steuerpflichtig ist.</t>
  </si>
  <si>
    <t>Hinweise</t>
  </si>
  <si>
    <t>- Bei den Steuern handelt es sich um die einfache Kantonssteuer (100 %), wenn nichts anderes angegeben ist.</t>
  </si>
  <si>
    <t>- Bei Steuerpflicht in mehreren Kantonen ist lediglich der aargauische Anteil am Eigenkapital und am Reingewinn berücksichtigt. Andernfalls hätte sich, wenn man z.B. an die Grossbanken denkt, ein unrealistisches Bild ergeben.</t>
  </si>
  <si>
    <t>- Seit 2001 werden auch die Vereine und Stiftungen in die Analyse miteinbezogen, da diese nach Einführung des neuen Steuergesetzes (StG vom 15. Dezember 1998) ebenfalls unter die Gewinn- und Kapitalsteuern der juristischen Personen fallen und nicht mehr nach den Verhältnissen der natürlichen Personen besteuert werden.</t>
  </si>
  <si>
    <t>- Für die Wirtschaftszweige wird weiterhin die Systematik der Volkszählung 1980 verwendet.</t>
  </si>
  <si>
    <t>Bezirke</t>
  </si>
  <si>
    <t>Regionalplanungsverbände</t>
  </si>
  <si>
    <t>Gewinnsteuer
in 1'000 Fr.</t>
  </si>
  <si>
    <t>Kapitalsteuer
in 1'000 Fr.</t>
  </si>
  <si>
    <t>Total Steuer
in 1'000 Fr.</t>
  </si>
  <si>
    <t>Gewinnsteuer 
in 1'000 Fr.</t>
  </si>
  <si>
    <t>Eigenkapital-
steuer 
in 1'000 Fr.</t>
  </si>
  <si>
    <t>Kapitalsteuer 
in 1'000 Fr.</t>
  </si>
  <si>
    <t>Gewinnsteuer in 1'000 Fr.</t>
  </si>
  <si>
    <t>Tiefer Satz
in 1'000 Fr.</t>
  </si>
  <si>
    <t>Hoher Satz
in 1'000 Fr.</t>
  </si>
  <si>
    <t>Reingewinn-
klassen 
in 1'000 Fr.</t>
  </si>
  <si>
    <t>Steuerklassen
in Fr.</t>
  </si>
  <si>
    <t>- Für die Gewinnsteuer enthält das Steuergesetz einen Zweistufentarif (§ 75 StG). Kapitalgesellschaften und Genossenschaften entrichten als einfache Steuer vom Reingewinn: a) 6 % auf den ersten Fr. 150‘000.– des steuerbaren Reingewinns und b) 9 % auf dem übrigen Reingewinn.</t>
  </si>
  <si>
    <t>in Mio. Franken</t>
  </si>
  <si>
    <t>Anzahl</t>
  </si>
  <si>
    <t>Steuer-
pflichtige</t>
  </si>
  <si>
    <t>Kapitalsteuer
in Fr.</t>
  </si>
  <si>
    <t>Bezirk/
Regionalplanungs-verband</t>
  </si>
  <si>
    <t>Baden Regio</t>
  </si>
  <si>
    <t>zofingenregio</t>
  </si>
  <si>
    <t>Fricktal Regio</t>
  </si>
  <si>
    <t>Lenzburg-Seetal</t>
  </si>
  <si>
    <t>aargauSüd impuls</t>
  </si>
  <si>
    <t>Zurzibiet</t>
  </si>
  <si>
    <t>Brugg Regio</t>
  </si>
  <si>
    <t>- Für Kapitalgesellschaften und Genossenschaften besteht eine Mindeststeuer, die zu entrichten ist, wenn die einfache Gewinn- und Kapitalsteuer unter den Minimalansätzen gemäss (§ 88 StG) liegen. Diese beträgt als einfache (100 %) Kantonssteuer Fr. 500.– für      Kapitalgesellschaften, Fr. 100.– für Genossenschaften und Fr. 5‘000.– für Konzernkoordinationszentralen.</t>
  </si>
  <si>
    <t>Rohrdorferberg-Reusstal</t>
  </si>
  <si>
    <t>Eigenkapital 
in 1'000 Fr.</t>
  </si>
  <si>
    <t>3–4</t>
  </si>
  <si>
    <t>5–9</t>
  </si>
  <si>
    <t>zum niedrigen Satz</t>
  </si>
  <si>
    <t>Übrige Dienstleistungen</t>
  </si>
  <si>
    <t>Landwirtschaft, Gartenbau,
Fortst-wirtschaft, Jagd und Fischerei</t>
  </si>
  <si>
    <t>Nahrung und Genussmittel</t>
  </si>
  <si>
    <t>Chemie</t>
  </si>
  <si>
    <t>Übrige Industrie, Gewerbe</t>
  </si>
  <si>
    <t>Reingewinn-
klassen
in 1'000 Fr.</t>
  </si>
  <si>
    <t>Pflichtige, Steuerfaktoren und Steuern der juristischen Personen</t>
  </si>
  <si>
    <t>Holding- und Verwaltungsgesellschaften</t>
  </si>
  <si>
    <t>Steuerertrag und Steuermass</t>
  </si>
  <si>
    <t>Gemeindetabellen</t>
  </si>
  <si>
    <t>10–19</t>
  </si>
  <si>
    <t>20–29</t>
  </si>
  <si>
    <t>30–39</t>
  </si>
  <si>
    <t>40–49</t>
  </si>
  <si>
    <t>50–59</t>
  </si>
  <si>
    <t>60–79</t>
  </si>
  <si>
    <t>80–99</t>
  </si>
  <si>
    <t>100–199</t>
  </si>
  <si>
    <t>200–299</t>
  </si>
  <si>
    <t>300–399</t>
  </si>
  <si>
    <t>400–499</t>
  </si>
  <si>
    <t>500–599</t>
  </si>
  <si>
    <t>600–799</t>
  </si>
  <si>
    <t>800–999</t>
  </si>
  <si>
    <t>1'000–1'999</t>
  </si>
  <si>
    <t>2'000–4'999</t>
  </si>
  <si>
    <t>5'000–9'999</t>
  </si>
  <si>
    <t>10'000–19'999</t>
  </si>
  <si>
    <t>20'000–49'999</t>
  </si>
  <si>
    <t>0–9</t>
  </si>
  <si>
    <t>0.001 –     0.9</t>
  </si>
  <si>
    <t>1 –     4.9</t>
  </si>
  <si>
    <t>5 –     9.9</t>
  </si>
  <si>
    <t>10 –    14.9</t>
  </si>
  <si>
    <t>15 –    19.9</t>
  </si>
  <si>
    <t>20 –    24.9</t>
  </si>
  <si>
    <t>25 –    29.9</t>
  </si>
  <si>
    <t>30 –    39.9</t>
  </si>
  <si>
    <t>40 –    49.9</t>
  </si>
  <si>
    <t>50 –    59.9</t>
  </si>
  <si>
    <t>60 –    79.9</t>
  </si>
  <si>
    <t>80 –    99.9</t>
  </si>
  <si>
    <t>100 –   149.9</t>
  </si>
  <si>
    <t>150 –   199.9</t>
  </si>
  <si>
    <t>200 –   499.9</t>
  </si>
  <si>
    <t>500 –   999.9</t>
  </si>
  <si>
    <t>1'000 – 1'249.9</t>
  </si>
  <si>
    <t>1'500 – 1'999.9</t>
  </si>
  <si>
    <t>2'000 – 4'999.9</t>
  </si>
  <si>
    <t>5'000 – 9'999.9</t>
  </si>
  <si>
    <t>10'000 –</t>
  </si>
  <si>
    <t>Reingewinn–
klassen in 1'000 Fr.</t>
  </si>
  <si>
    <t>– 99</t>
  </si>
  <si>
    <t>– 499</t>
  </si>
  <si>
    <t xml:space="preserve">– 999 </t>
  </si>
  <si>
    <t>– 4'999</t>
  </si>
  <si>
    <t>– 9'999</t>
  </si>
  <si>
    <t>– 49'999</t>
  </si>
  <si>
    <t>– 50'000 +</t>
  </si>
  <si>
    <t>1–19</t>
  </si>
  <si>
    <t>20 – 99</t>
  </si>
  <si>
    <t>100 – 499</t>
  </si>
  <si>
    <t>500 – 999</t>
  </si>
  <si>
    <t>1'000 – 4'999</t>
  </si>
  <si>
    <t xml:space="preserve">5'000 – </t>
  </si>
  <si>
    <t>Reingewinn–
klassen
in 1'000 Fr.</t>
  </si>
  <si>
    <t>Kantonssteuer</t>
  </si>
  <si>
    <t>Eigenkapital-
klassen 
in 1'000 Fr.</t>
  </si>
  <si>
    <t>5'000 – 9'999</t>
  </si>
  <si>
    <t>Einwohner</t>
  </si>
  <si>
    <t>1 –    19</t>
  </si>
  <si>
    <t>20 –    49</t>
  </si>
  <si>
    <t>50 –    99</t>
  </si>
  <si>
    <t>100 –   499</t>
  </si>
  <si>
    <t>500 –   999</t>
  </si>
  <si>
    <t>1:</t>
  </si>
  <si>
    <t>2:</t>
  </si>
  <si>
    <t>3:</t>
  </si>
  <si>
    <t>7:</t>
  </si>
  <si>
    <t>8:</t>
  </si>
  <si>
    <t>12:</t>
  </si>
  <si>
    <t>13:</t>
  </si>
  <si>
    <t>14:</t>
  </si>
  <si>
    <t>15:</t>
  </si>
  <si>
    <t>16:</t>
  </si>
  <si>
    <t>17:</t>
  </si>
  <si>
    <t>Gemeindekarte:</t>
  </si>
  <si>
    <t>10'000 - 49'999</t>
  </si>
  <si>
    <t>5000 -  9'999</t>
  </si>
  <si>
    <t>1'000 -  4'999</t>
  </si>
  <si>
    <t>Reingewinn
in 1'000 Franken</t>
  </si>
  <si>
    <t xml:space="preserve"> 50'000 +</t>
  </si>
  <si>
    <t>Total
in 1'000 Fr.</t>
  </si>
  <si>
    <t xml:space="preserve"> </t>
  </si>
  <si>
    <t>5'000 -  9'999</t>
  </si>
  <si>
    <t>Buchs (AG)</t>
  </si>
  <si>
    <t>Erlinsbach (AG)</t>
  </si>
  <si>
    <t>Birmenstorf (AG)</t>
  </si>
  <si>
    <t>Stetten (AG)</t>
  </si>
  <si>
    <t>Arni (AG)</t>
  </si>
  <si>
    <t>Bremgarten (AG)</t>
  </si>
  <si>
    <t>Niederwil (AG)</t>
  </si>
  <si>
    <t>Wohlen (AG)</t>
  </si>
  <si>
    <t>Hausen (AG)</t>
  </si>
  <si>
    <t>Thalheim (AG)</t>
  </si>
  <si>
    <t>Veltheim (AG)</t>
  </si>
  <si>
    <t>Burg (AG)</t>
  </si>
  <si>
    <t>Leimbach (AG)</t>
  </si>
  <si>
    <t>Reinach (AG)</t>
  </si>
  <si>
    <t>Teufenthal (AG)</t>
  </si>
  <si>
    <t>Münchwilen (AG)</t>
  </si>
  <si>
    <t>Holderbank (AG)</t>
  </si>
  <si>
    <t>Muri (AG)</t>
  </si>
  <si>
    <t>Stein (AG)</t>
  </si>
  <si>
    <t>Lengnau (AG)</t>
  </si>
  <si>
    <t>Rekingen (AG)</t>
  </si>
  <si>
    <t>Einfache oder «100 %-ige» Kantonssteuer</t>
  </si>
  <si>
    <t>6:</t>
  </si>
  <si>
    <t>11:</t>
  </si>
  <si>
    <t>Rechtsform</t>
  </si>
  <si>
    <t>Aktiengesellschaften</t>
  </si>
  <si>
    <t>GmbH</t>
  </si>
  <si>
    <t>Genossenschaften</t>
  </si>
  <si>
    <t>Vereine, Stiftungen und übr. jur. Personen</t>
  </si>
  <si>
    <t>Reingewinn
(in 1'000 Fr.)</t>
  </si>
  <si>
    <t>Eigenkapital
(in 1'000 Fr.)</t>
  </si>
  <si>
    <t>4:</t>
  </si>
  <si>
    <t>5a:</t>
  </si>
  <si>
    <t>5b:</t>
  </si>
  <si>
    <t>9:</t>
  </si>
  <si>
    <t>10a:</t>
  </si>
  <si>
    <t>10b:</t>
  </si>
  <si>
    <t>10c:</t>
  </si>
  <si>
    <t>10d:</t>
  </si>
  <si>
    <t>10e:</t>
  </si>
  <si>
    <t>10f:</t>
  </si>
  <si>
    <t>18:</t>
  </si>
  <si>
    <t>19a:</t>
  </si>
  <si>
    <t>19b:</t>
  </si>
  <si>
    <t>die Mehrfachzählungen enthalten.</t>
  </si>
  <si>
    <r>
      <t xml:space="preserve">Hinweis: </t>
    </r>
    <r>
      <rPr>
        <sz val="10"/>
        <rFont val="Arial"/>
        <family val="2"/>
      </rPr>
      <t>Die einzelnen Kapitalgesellschaften und Genossenschaften werden in allen aargauischen Gemeinden gezählt, in denen sie steuerpflichtig sind. Im Total sind</t>
    </r>
  </si>
  <si>
    <t>die Mehrfachzählungen eliminiert.</t>
  </si>
  <si>
    <r>
      <rPr>
        <b/>
        <sz val="10"/>
        <rFont val="Arial"/>
        <family val="2"/>
      </rPr>
      <t>Hinweis:</t>
    </r>
    <r>
      <rPr>
        <sz val="10"/>
        <rFont val="Arial"/>
        <family val="2"/>
      </rPr>
      <t xml:space="preserve"> Die einzelnen Kapitalgesellschaften und Genossenschaften werden in allen Bezirken gezählt, in denen sie steuerpflichtig sind. Im Total sind die Mehrfachzählungen eliminiert.</t>
    </r>
  </si>
  <si>
    <r>
      <rPr>
        <b/>
        <sz val="10"/>
        <rFont val="Arial"/>
        <family val="2"/>
      </rPr>
      <t>Hinweis:</t>
    </r>
    <r>
      <rPr>
        <sz val="10"/>
        <rFont val="Arial"/>
        <family val="2"/>
      </rPr>
      <t xml:space="preserve"> Die einzelnen Kapitalgesellschaften und Genossenschaften werden in allen Bezirken gezählt, in denen sie steuerpflichtig sind. Im Total sind</t>
    </r>
  </si>
  <si>
    <r>
      <rPr>
        <b/>
        <sz val="10"/>
        <rFont val="Arial"/>
        <family val="2"/>
      </rPr>
      <t>Hinweis:</t>
    </r>
    <r>
      <rPr>
        <sz val="10"/>
        <rFont val="Arial"/>
        <family val="2"/>
      </rPr>
      <t xml:space="preserve"> Die einzelnen Kapitalgesellschaften und Genossenschaften werden in allen Bezirken oder Regionalplanungsverbänden gezählt, in denen sie steuerpflichtig sind. Im Total sind die Mehrfachzählungen eliminiert.</t>
    </r>
  </si>
  <si>
    <t>sind. Im Total sind die Mehrfachzählungen eliminiert.</t>
  </si>
  <si>
    <r>
      <rPr>
        <b/>
        <sz val="10"/>
        <rFont val="Arial"/>
        <family val="2"/>
      </rPr>
      <t>Hinweis:</t>
    </r>
    <r>
      <rPr>
        <sz val="10"/>
        <rFont val="Arial"/>
        <family val="2"/>
      </rPr>
      <t xml:space="preserve"> Die einzelnen Holdinggesellschaften werden in allen Bezirken gezählt, in denen sie steuerpflichtig </t>
    </r>
  </si>
  <si>
    <r>
      <rPr>
        <b/>
        <sz val="10"/>
        <rFont val="Arial"/>
        <family val="2"/>
      </rPr>
      <t>Hinweis:</t>
    </r>
    <r>
      <rPr>
        <sz val="10"/>
        <rFont val="Arial"/>
        <family val="2"/>
      </rPr>
      <t xml:space="preserve"> Die einzelnen ordentlich besteuerten Kapitalgesellschaften und Genossenschaften sind in allen Gemeinden gezählt, in denen sie steuerpflichtig sind. Die Steuerpflicht kann dabei durch </t>
    </r>
  </si>
  <si>
    <t>Firmensitz, Betriebsstätten oder durch Liegenschaften begründet sein.</t>
  </si>
  <si>
    <t>Vereine und 
Stiftungen</t>
  </si>
  <si>
    <t>Gewinnsteuer
(in 1'000 Fr.)</t>
  </si>
  <si>
    <t>Kapitalsteuer
(in 1'000 Fr.)</t>
  </si>
  <si>
    <t>Eigenkapital
in 1'000 Franken</t>
  </si>
  <si>
    <t>1'000'000 - 4'999'999</t>
  </si>
  <si>
    <t>100'000 -    999'999</t>
  </si>
  <si>
    <t>20'000 -       99'999</t>
  </si>
  <si>
    <t>0.1 -             19'999</t>
  </si>
  <si>
    <t>5'000'000+</t>
  </si>
  <si>
    <t>10'000'000+</t>
  </si>
  <si>
    <t>0 -                     99'999</t>
  </si>
  <si>
    <t>100'000 -        499'999</t>
  </si>
  <si>
    <t>500'000 -        999'999</t>
  </si>
  <si>
    <t>1'000'000 -     4'999'999</t>
  </si>
  <si>
    <t>5'000'000 -     9'999'999</t>
  </si>
  <si>
    <t>Die Personengesellschaften (Kollektiv- und Kommanditgesellschaften) werden nach den Einkommens- und Vermögenssteuern der natürlichen Personen besteuert und sind deshalb in der vorliegenden Statistik nicht enthalten.</t>
  </si>
  <si>
    <t>Steuerstatistik 2013 – Juristische Personen</t>
  </si>
  <si>
    <t>Steuerpflichtige, Steuerfaktoren und Steuern nach Besteuerungsart, 2003 – 2013</t>
  </si>
  <si>
    <t>Steuerpflichtige, Steuerfaktoren und Steuern nach Rechtsform, 2013</t>
  </si>
  <si>
    <t>Steuerpflichtige, Steuerfaktoren und Steuern nach Renditestufen, 2013</t>
  </si>
  <si>
    <t>Steuerpflichtige, Steuerfaktoren und Steuern nach Wirtschaftszweigen, 2013</t>
  </si>
  <si>
    <t>Steuerpflichtige, Reingewinn und Gewinnsteuer nach Steuersatz und Wirtschaftszweig, 2013</t>
  </si>
  <si>
    <t>Steuerpflichtige, Steuerfaktoren und einfache Kantonssteuer nach Reingewinnklassen, 2013</t>
  </si>
  <si>
    <t>Steuerpflichtige und Steuern nach Reingewinnklassen, 2013</t>
  </si>
  <si>
    <t>Steuerpflichtige, Steuerfaktoren und einfache Kantonssteuer nach Eigenkapitalklassen, 2013</t>
  </si>
  <si>
    <t>Steuerpflichtige und Steuern nach Eigenkapitalklassen, 2013</t>
  </si>
  <si>
    <t>Steuerpflichtige nach Reingewinn- und Eigenkapitalklassen, 2013</t>
  </si>
  <si>
    <t>Reingewinn nach Reingewinn- und Eigenkapitalklassen, 2013, in 1'000 Franken</t>
  </si>
  <si>
    <t>Eigenkapital nach Reingewinn- und Eigenkapitalklassen, 2013, in 1'000 Franken</t>
  </si>
  <si>
    <t>Gewinnsteuer nach Reingewinn- und Eigenkapitalklassen, 2013, in Franken</t>
  </si>
  <si>
    <t>Kapitalsteuer nach Reingewinn- und Eigenkapitalklassen, 2013, in Franken</t>
  </si>
  <si>
    <t>Einfache Kantonssteuer nach Reingewinn- und Eigenkapitalklassen, 2013, in Franken</t>
  </si>
  <si>
    <t>Steuerpflichtige, Steuerfaktoren und Steuern nach Bezirken, 2003 – 2013, absolut und pro Einwohner</t>
  </si>
  <si>
    <t>Steuerfaktoren und Steuern der Steuerpflichtigen der wichtigsten Städte, Agglomerationen und des übrigen Gebiets, 2013</t>
  </si>
  <si>
    <t>Steuerpflichtige, Steuerfaktoren und einfache Kantonssteuer nach Bezirk und Regionalplanungsverband, 2013</t>
  </si>
  <si>
    <t>Holdinggesellschaften, Steuerfaktoren und Steuern nach Bezirken, 2013</t>
  </si>
  <si>
    <t>Vereine und Stiftungen, Steuerfaktoren und Steuern nach Steuerklassen, 2013</t>
  </si>
  <si>
    <t>Steuerertrag der Gemeinden nach Herkunft, 2013</t>
  </si>
  <si>
    <t>Steuermass der juristischen Personen, 2003 – 2013</t>
  </si>
  <si>
    <t>Erfasst sind alle Gesellschaften, die im Aargau im Jahre 2013 steuerpflichtig sind. Die Steuerpflicht besteht (§§ 62 ff. StG), wenn</t>
  </si>
  <si>
    <t>Im Jahr 2013 beträgt die tatsächliche Belastung insgesamt 164 % der einfachen Kantonssteuer (vgl. T 18).</t>
  </si>
  <si>
    <t>Bözberg</t>
  </si>
  <si>
    <t>Steuerertrag der Gemeinden von juristischen Personen, 2013</t>
  </si>
  <si>
    <t>Kantonssteuer
in 1'000 Fr.</t>
  </si>
  <si>
    <t>Kantonssteuer
in 1'000 Franken</t>
  </si>
  <si>
    <t>Kantonssteuer 164%
in 1'000 Franken</t>
  </si>
  <si>
    <t>Kantonssteuer
pro Einwohner</t>
  </si>
  <si>
    <t>Kantonssteuer
in Fr. 
pro Einwohner</t>
  </si>
  <si>
    <t>Kantonssteuer 
in 1'000 Fr.</t>
  </si>
  <si>
    <t>Kantonssteuer
in Fr.</t>
  </si>
  <si>
    <t xml:space="preserve">Gewinnsteuer
in Fr.
</t>
  </si>
  <si>
    <t xml:space="preserve">Kapitalsteuer
in Fr.
</t>
  </si>
  <si>
    <t>Steuerpflichtige, Steuerfaktoren und Steuern nach Bezirken, 2013, in 1’000 Franken und Verteilung in Prozent</t>
  </si>
  <si>
    <r>
      <t>Steuerpflichtige</t>
    </r>
    <r>
      <rPr>
        <u/>
        <sz val="10"/>
        <rFont val="Arial"/>
        <family val="2"/>
      </rPr>
      <t>, Steuerfaktoren und Steuern, 2001 – 2013, in 1’000 Franken</t>
    </r>
  </si>
  <si>
    <t>Verteilung der ordentlich besteuerten Kapitalgesellschaften und Genossenschaften nach Reingewinn- und Eigenkapitalklassen</t>
  </si>
  <si>
    <t>Regionale Aspekte der ordentlich besteuerten Kapitalgesellschaften und Genossenschaften</t>
  </si>
  <si>
    <t>Einfache Kantonssteuer der ordentlich besteuerten Kapitalgesellschaften und Genossenschaften nach Gemeinden, 2013, in Franken pro Einwohner</t>
  </si>
  <si>
    <t>Ordentlich besteuerte Kapitalgesellschaften und Genossenschaften, Steuerfaktoren und einfache Kantonssteuer nach Gemeinden, 2013</t>
  </si>
  <si>
    <t>Einwohner
31.12.2013</t>
  </si>
  <si>
    <t>Holding- u.  
Verwaltungs-gesellschaften</t>
  </si>
  <si>
    <t>Holding- und 
Verwaltungs-gesellschaften</t>
  </si>
  <si>
    <t>Kapitalgesell-schaften und Genossenschaften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</si>
</sst>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64" formatCode="#,##0.0"/>
    <numFmt numFmtId="165" formatCode="0.0"/>
    <numFmt numFmtId="166" formatCode="General\:"/>
    <numFmt numFmtId="167" formatCode="_ * #,##0.0_ ;_ * \-#,##0.0_ ;_ * &quot;-&quot;??_ ;_ @_ "/>
    <numFmt numFmtId="168" formatCode="_ * #,##0_ ;_ * \-#,##0_ ;_ * &quot;-&quot;??_ ;_ @_ "/>
    <numFmt numFmtId="169" formatCode="0.0%"/>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i/>
      <sz val="10"/>
      <name val="Arial"/>
      <family val="2"/>
    </font>
    <font>
      <sz val="9"/>
      <name val="Arial"/>
      <family val="2"/>
    </font>
    <font>
      <u/>
      <sz val="10"/>
      <color indexed="12"/>
      <name val="Arial"/>
      <family val="2"/>
    </font>
    <font>
      <b/>
      <sz val="16"/>
      <name val="Arial"/>
      <family val="2"/>
    </font>
    <font>
      <b/>
      <sz val="12"/>
      <name val="Arial"/>
      <family val="2"/>
    </font>
    <font>
      <sz val="10"/>
      <name val="Arial"/>
      <family val="2"/>
    </font>
    <font>
      <sz val="10"/>
      <color indexed="55"/>
      <name val="Arial"/>
      <family val="2"/>
    </font>
    <font>
      <sz val="11"/>
      <color theme="1"/>
      <name val="Arial"/>
      <family val="2"/>
    </font>
    <font>
      <sz val="10"/>
      <color theme="1"/>
      <name val="Arial"/>
      <family val="2"/>
    </font>
    <font>
      <u/>
      <sz val="10"/>
      <name val="Arial"/>
      <family val="2"/>
    </font>
    <font>
      <sz val="12"/>
      <name val="Arial"/>
      <family val="2"/>
    </font>
    <font>
      <u/>
      <sz val="9"/>
      <name val="Arial"/>
      <family val="2"/>
    </font>
    <font>
      <sz val="10"/>
      <name val="Arial"/>
      <family val="2"/>
    </font>
    <font>
      <sz val="10"/>
      <color theme="0"/>
      <name val="Arial"/>
      <family val="2"/>
    </font>
    <font>
      <sz val="10"/>
      <name val="Arial"/>
      <family val="2"/>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9">
    <xf numFmtId="0" fontId="0" fillId="0" borderId="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6" fillId="0" borderId="0"/>
    <xf numFmtId="0" fontId="14" fillId="0" borderId="0"/>
    <xf numFmtId="43" fontId="21" fillId="0" borderId="0" applyFont="0" applyFill="0" applyBorder="0" applyAlignment="0" applyProtection="0"/>
    <xf numFmtId="9" fontId="21" fillId="0" borderId="0" applyFont="0" applyFill="0" applyBorder="0" applyAlignment="0" applyProtection="0"/>
    <xf numFmtId="0" fontId="8" fillId="0" borderId="0"/>
    <xf numFmtId="0" fontId="5" fillId="0" borderId="0"/>
    <xf numFmtId="43" fontId="5" fillId="0" borderId="0" applyFont="0" applyFill="0" applyBorder="0" applyAlignment="0" applyProtection="0"/>
    <xf numFmtId="0" fontId="8" fillId="0" borderId="0"/>
    <xf numFmtId="0" fontId="4" fillId="0" borderId="0"/>
    <xf numFmtId="43" fontId="4" fillId="0" borderId="0" applyFont="0" applyFill="0" applyBorder="0" applyAlignment="0" applyProtection="0"/>
    <xf numFmtId="0" fontId="23" fillId="0" borderId="0"/>
    <xf numFmtId="0" fontId="3" fillId="0" borderId="0"/>
    <xf numFmtId="43" fontId="3" fillId="0" borderId="0" applyFont="0" applyFill="0" applyBorder="0" applyAlignment="0" applyProtection="0"/>
    <xf numFmtId="0" fontId="16"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8"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317">
    <xf numFmtId="0" fontId="0" fillId="0" borderId="0" xfId="0"/>
    <xf numFmtId="0" fontId="6" fillId="0" borderId="0" xfId="0" applyFont="1"/>
    <xf numFmtId="164" fontId="0" fillId="0" borderId="0" xfId="0" applyNumberFormat="1"/>
    <xf numFmtId="0" fontId="8" fillId="0" borderId="0" xfId="0" applyFont="1"/>
    <xf numFmtId="0" fontId="0" fillId="0" borderId="0" xfId="0" applyAlignment="1">
      <alignment vertical="top"/>
    </xf>
    <xf numFmtId="0" fontId="8" fillId="0" borderId="0" xfId="0" applyFont="1" applyFill="1"/>
    <xf numFmtId="0" fontId="10" fillId="0" borderId="0" xfId="0" applyFont="1" applyFill="1" applyAlignment="1">
      <alignment horizontal="right"/>
    </xf>
    <xf numFmtId="0" fontId="10" fillId="0" borderId="0" xfId="0" applyFont="1" applyFill="1"/>
    <xf numFmtId="0" fontId="12" fillId="0" borderId="0" xfId="0" applyFont="1" applyFill="1" applyAlignment="1">
      <alignment horizontal="right"/>
    </xf>
    <xf numFmtId="0" fontId="0" fillId="0" borderId="0" xfId="0" applyAlignment="1">
      <alignment horizontal="center"/>
    </xf>
    <xf numFmtId="0" fontId="15" fillId="0" borderId="0" xfId="0" applyFont="1"/>
    <xf numFmtId="0" fontId="0" fillId="0" borderId="0" xfId="0"/>
    <xf numFmtId="0" fontId="6" fillId="0" borderId="0" xfId="0" applyFont="1" applyAlignment="1">
      <alignment vertical="top"/>
    </xf>
    <xf numFmtId="0" fontId="6" fillId="0" borderId="1" xfId="0" applyFont="1" applyBorder="1" applyAlignment="1">
      <alignment vertical="top"/>
    </xf>
    <xf numFmtId="0" fontId="19" fillId="0" borderId="0" xfId="0" applyFont="1" applyAlignment="1">
      <alignment vertical="top"/>
    </xf>
    <xf numFmtId="0" fontId="6" fillId="0" borderId="1" xfId="0" applyFont="1" applyBorder="1"/>
    <xf numFmtId="0" fontId="19" fillId="0" borderId="0" xfId="0" applyFont="1"/>
    <xf numFmtId="0" fontId="8" fillId="0" borderId="1" xfId="0" applyFont="1" applyBorder="1"/>
    <xf numFmtId="0" fontId="0" fillId="0" borderId="1" xfId="0" applyBorder="1"/>
    <xf numFmtId="3" fontId="6" fillId="0" borderId="1" xfId="0" applyNumberFormat="1" applyFont="1" applyBorder="1"/>
    <xf numFmtId="3" fontId="6" fillId="0" borderId="1" xfId="4" applyNumberFormat="1" applyFont="1" applyBorder="1"/>
    <xf numFmtId="0" fontId="0" fillId="0" borderId="1" xfId="0" applyFill="1" applyBorder="1"/>
    <xf numFmtId="0" fontId="6" fillId="0" borderId="1" xfId="0" applyFont="1" applyFill="1" applyBorder="1"/>
    <xf numFmtId="3" fontId="6" fillId="0" borderId="1" xfId="4" applyNumberFormat="1" applyFont="1" applyFill="1" applyBorder="1"/>
    <xf numFmtId="0" fontId="19" fillId="0" borderId="0" xfId="0" applyFont="1" applyAlignment="1">
      <alignment vertical="center"/>
    </xf>
    <xf numFmtId="49" fontId="8" fillId="0" borderId="0" xfId="0" applyNumberFormat="1" applyFont="1" applyFill="1"/>
    <xf numFmtId="0" fontId="8" fillId="0" borderId="0" xfId="0" applyFont="1" applyAlignment="1">
      <alignment vertical="top" wrapText="1"/>
    </xf>
    <xf numFmtId="0" fontId="10" fillId="0" borderId="0" xfId="0" applyFont="1" applyFill="1" applyAlignment="1">
      <alignment vertical="top"/>
    </xf>
    <xf numFmtId="49" fontId="10" fillId="0" borderId="0" xfId="0" applyNumberFormat="1" applyFont="1" applyFill="1" applyAlignment="1">
      <alignment vertical="top"/>
    </xf>
    <xf numFmtId="0" fontId="8" fillId="0" borderId="0" xfId="0" applyFont="1" applyFill="1" applyAlignment="1">
      <alignment vertical="top"/>
    </xf>
    <xf numFmtId="49" fontId="8" fillId="0" borderId="0" xfId="0" applyNumberFormat="1" applyFont="1" applyFill="1" applyAlignment="1">
      <alignment vertical="top"/>
    </xf>
    <xf numFmtId="0" fontId="0" fillId="0" borderId="0" xfId="0" applyAlignment="1">
      <alignment vertical="top" wrapText="1"/>
    </xf>
    <xf numFmtId="0" fontId="6" fillId="3" borderId="0" xfId="0" applyFont="1" applyFill="1" applyAlignment="1">
      <alignment vertical="top" wrapText="1"/>
    </xf>
    <xf numFmtId="0" fontId="6" fillId="0" borderId="0" xfId="0" applyFont="1" applyAlignment="1">
      <alignment vertical="top" wrapText="1"/>
    </xf>
    <xf numFmtId="0" fontId="0" fillId="0" borderId="1" xfId="0" applyBorder="1" applyAlignment="1">
      <alignment horizontal="left"/>
    </xf>
    <xf numFmtId="0" fontId="6" fillId="3" borderId="1" xfId="0" applyFont="1" applyFill="1" applyBorder="1" applyAlignment="1">
      <alignment horizontal="right"/>
    </xf>
    <xf numFmtId="17" fontId="8" fillId="0" borderId="1" xfId="0" quotePrefix="1" applyNumberFormat="1" applyFont="1" applyBorder="1" applyAlignment="1">
      <alignment horizontal="right"/>
    </xf>
    <xf numFmtId="0" fontId="8" fillId="0" borderId="1" xfId="0" quotePrefix="1" applyFont="1" applyBorder="1" applyAlignment="1">
      <alignment horizontal="right"/>
    </xf>
    <xf numFmtId="0" fontId="8" fillId="0" borderId="1" xfId="0" applyFont="1" applyBorder="1" applyAlignment="1">
      <alignment horizontal="right"/>
    </xf>
    <xf numFmtId="0" fontId="8" fillId="0" borderId="1" xfId="0" applyFont="1" applyBorder="1" applyAlignment="1">
      <alignment horizontal="left"/>
    </xf>
    <xf numFmtId="168" fontId="0" fillId="0" borderId="1" xfId="5" applyNumberFormat="1" applyFont="1" applyBorder="1"/>
    <xf numFmtId="169" fontId="0" fillId="0" borderId="1" xfId="6" applyNumberFormat="1" applyFont="1" applyBorder="1"/>
    <xf numFmtId="168" fontId="6" fillId="0" borderId="1" xfId="0" applyNumberFormat="1" applyFont="1" applyBorder="1" applyAlignment="1">
      <alignment vertical="top"/>
    </xf>
    <xf numFmtId="169" fontId="0" fillId="0" borderId="1" xfId="6" applyNumberFormat="1" applyFont="1" applyBorder="1" applyAlignment="1">
      <alignment vertical="top"/>
    </xf>
    <xf numFmtId="169" fontId="6" fillId="0" borderId="1" xfId="6" applyNumberFormat="1" applyFont="1" applyBorder="1" applyAlignment="1">
      <alignment vertical="top"/>
    </xf>
    <xf numFmtId="168" fontId="6" fillId="0" borderId="1" xfId="5" applyNumberFormat="1" applyFont="1" applyBorder="1"/>
    <xf numFmtId="0" fontId="6" fillId="0" borderId="1" xfId="0" applyFont="1" applyBorder="1" applyAlignment="1">
      <alignment vertical="center"/>
    </xf>
    <xf numFmtId="168" fontId="6" fillId="0" borderId="1" xfId="5" applyNumberFormat="1" applyFont="1" applyBorder="1" applyAlignment="1">
      <alignment vertical="center"/>
    </xf>
    <xf numFmtId="169" fontId="6" fillId="0" borderId="1" xfId="6" applyNumberFormat="1" applyFont="1" applyBorder="1" applyAlignment="1">
      <alignment vertical="center"/>
    </xf>
    <xf numFmtId="168" fontId="0" fillId="0" borderId="1" xfId="5" applyNumberFormat="1" applyFont="1" applyBorder="1" applyAlignment="1">
      <alignment vertical="center"/>
    </xf>
    <xf numFmtId="0" fontId="0" fillId="0" borderId="0" xfId="0" applyAlignment="1">
      <alignment vertical="center"/>
    </xf>
    <xf numFmtId="168" fontId="0" fillId="0" borderId="0" xfId="5" applyNumberFormat="1" applyFont="1"/>
    <xf numFmtId="168" fontId="6" fillId="0" borderId="1" xfId="5" applyNumberFormat="1" applyFont="1" applyBorder="1" applyAlignment="1">
      <alignment vertical="top"/>
    </xf>
    <xf numFmtId="0" fontId="8" fillId="0" borderId="0" xfId="0" applyFont="1" applyAlignment="1">
      <alignment wrapText="1"/>
    </xf>
    <xf numFmtId="168" fontId="0" fillId="0" borderId="0" xfId="0" applyNumberFormat="1"/>
    <xf numFmtId="0" fontId="8" fillId="3" borderId="1" xfId="0" applyFont="1" applyFill="1" applyBorder="1"/>
    <xf numFmtId="0" fontId="8" fillId="0" borderId="1" xfId="0" applyFont="1" applyBorder="1" applyAlignment="1">
      <alignment vertical="center"/>
    </xf>
    <xf numFmtId="168" fontId="8" fillId="0" borderId="1" xfId="5" applyNumberFormat="1" applyFont="1" applyBorder="1"/>
    <xf numFmtId="0" fontId="0" fillId="0" borderId="0" xfId="0" applyFill="1" applyBorder="1"/>
    <xf numFmtId="0" fontId="6" fillId="0" borderId="0" xfId="0" applyFont="1" applyFill="1" applyBorder="1"/>
    <xf numFmtId="3" fontId="14" fillId="0" borderId="0" xfId="4" applyNumberFormat="1" applyFill="1" applyBorder="1"/>
    <xf numFmtId="3" fontId="6" fillId="0" borderId="0" xfId="4" applyNumberFormat="1" applyFont="1" applyFill="1" applyBorder="1"/>
    <xf numFmtId="0" fontId="8" fillId="0" borderId="1" xfId="0" applyFont="1" applyFill="1" applyBorder="1"/>
    <xf numFmtId="168" fontId="14" fillId="0" borderId="1" xfId="5" applyNumberFormat="1" applyFont="1" applyFill="1" applyBorder="1"/>
    <xf numFmtId="0" fontId="0" fillId="0" borderId="0" xfId="0" applyBorder="1"/>
    <xf numFmtId="169" fontId="0" fillId="0" borderId="1" xfId="0" applyNumberFormat="1" applyBorder="1"/>
    <xf numFmtId="9" fontId="0" fillId="0" borderId="1" xfId="0" applyNumberFormat="1" applyBorder="1"/>
    <xf numFmtId="9" fontId="6" fillId="0" borderId="1" xfId="6" applyNumberFormat="1" applyFont="1" applyBorder="1"/>
    <xf numFmtId="9" fontId="6" fillId="0" borderId="1" xfId="0" applyNumberFormat="1" applyFont="1" applyBorder="1"/>
    <xf numFmtId="0" fontId="0" fillId="0" borderId="0" xfId="0" applyFill="1" applyBorder="1" applyAlignment="1">
      <alignment horizontal="left"/>
    </xf>
    <xf numFmtId="164" fontId="0" fillId="0" borderId="0" xfId="0" applyNumberFormat="1" applyFill="1" applyBorder="1"/>
    <xf numFmtId="168" fontId="17" fillId="0" borderId="0" xfId="5" applyNumberFormat="1" applyFont="1" applyFill="1" applyBorder="1"/>
    <xf numFmtId="168" fontId="0" fillId="0" borderId="0" xfId="5" applyNumberFormat="1" applyFont="1" applyFill="1" applyBorder="1"/>
    <xf numFmtId="0" fontId="0" fillId="0" borderId="1" xfId="0" applyBorder="1" applyAlignment="1">
      <alignment horizontal="right"/>
    </xf>
    <xf numFmtId="0" fontId="6" fillId="0" borderId="1" xfId="0" applyFont="1" applyFill="1" applyBorder="1" applyAlignment="1">
      <alignment horizontal="left"/>
    </xf>
    <xf numFmtId="0" fontId="0" fillId="0" borderId="1" xfId="0" applyBorder="1" applyAlignment="1">
      <alignment vertical="top"/>
    </xf>
    <xf numFmtId="168" fontId="0" fillId="0" borderId="1" xfId="5" applyNumberFormat="1" applyFont="1" applyBorder="1" applyAlignment="1">
      <alignment vertical="top"/>
    </xf>
    <xf numFmtId="167" fontId="0" fillId="0" borderId="1" xfId="5" applyNumberFormat="1" applyFont="1" applyBorder="1" applyAlignment="1">
      <alignment vertical="top"/>
    </xf>
    <xf numFmtId="168" fontId="8" fillId="0" borderId="1" xfId="5" applyNumberFormat="1" applyFont="1" applyBorder="1" applyAlignment="1">
      <alignment vertical="top"/>
    </xf>
    <xf numFmtId="0" fontId="17" fillId="0" borderId="1" xfId="3" applyFont="1" applyBorder="1" applyAlignment="1">
      <alignment vertical="top"/>
    </xf>
    <xf numFmtId="0" fontId="0" fillId="0" borderId="0" xfId="0" applyAlignment="1">
      <alignment vertical="top"/>
    </xf>
    <xf numFmtId="165" fontId="0" fillId="0" borderId="0" xfId="0" applyNumberFormat="1"/>
    <xf numFmtId="167" fontId="6" fillId="0" borderId="1" xfId="5" applyNumberFormat="1" applyFont="1" applyBorder="1" applyAlignment="1">
      <alignment vertical="center"/>
    </xf>
    <xf numFmtId="167" fontId="0" fillId="0" borderId="1" xfId="5" applyNumberFormat="1" applyFont="1" applyBorder="1"/>
    <xf numFmtId="0" fontId="8" fillId="0" borderId="0" xfId="0" quotePrefix="1" applyFont="1" applyAlignment="1">
      <alignment vertical="top" wrapText="1"/>
    </xf>
    <xf numFmtId="0" fontId="6" fillId="0" borderId="0" xfId="0" applyFont="1" applyFill="1" applyAlignment="1">
      <alignment vertical="top" wrapText="1"/>
    </xf>
    <xf numFmtId="0" fontId="17" fillId="0" borderId="0" xfId="0" applyFont="1" applyFill="1" applyBorder="1"/>
    <xf numFmtId="1" fontId="0" fillId="0" borderId="0" xfId="0" applyNumberFormat="1" applyAlignment="1">
      <alignment vertical="top"/>
    </xf>
    <xf numFmtId="168" fontId="0" fillId="0" borderId="0" xfId="5" applyNumberFormat="1" applyFont="1" applyAlignment="1">
      <alignment vertical="top"/>
    </xf>
    <xf numFmtId="167" fontId="0" fillId="0" borderId="0" xfId="5" applyNumberFormat="1" applyFont="1" applyAlignment="1">
      <alignment vertical="top"/>
    </xf>
    <xf numFmtId="167" fontId="6" fillId="0" borderId="1" xfId="5" applyNumberFormat="1" applyFont="1" applyBorder="1" applyAlignment="1">
      <alignment vertical="top"/>
    </xf>
    <xf numFmtId="0" fontId="8" fillId="0" borderId="0" xfId="0" applyFont="1" applyFill="1" applyBorder="1" applyAlignment="1">
      <alignment horizontal="left"/>
    </xf>
    <xf numFmtId="168" fontId="0" fillId="0" borderId="1" xfId="5" applyNumberFormat="1" applyFont="1" applyBorder="1" applyAlignment="1">
      <alignment horizontal="right"/>
    </xf>
    <xf numFmtId="168" fontId="8" fillId="0" borderId="1" xfId="5" applyNumberFormat="1" applyFont="1" applyBorder="1" applyAlignment="1">
      <alignment horizontal="right"/>
    </xf>
    <xf numFmtId="168" fontId="6" fillId="0" borderId="1" xfId="5" applyNumberFormat="1" applyFont="1" applyFill="1" applyBorder="1" applyAlignment="1">
      <alignment horizontal="left"/>
    </xf>
    <xf numFmtId="0" fontId="0" fillId="0" borderId="0" xfId="0" applyAlignment="1">
      <alignment vertical="top"/>
    </xf>
    <xf numFmtId="0" fontId="8" fillId="0" borderId="0" xfId="0" quotePrefix="1" applyFont="1" applyAlignment="1">
      <alignment horizontal="left" vertical="top" wrapText="1" indent="1"/>
    </xf>
    <xf numFmtId="0" fontId="8" fillId="0" borderId="0" xfId="0" applyFont="1" applyAlignment="1">
      <alignment horizontal="left" vertical="top" wrapText="1" indent="1"/>
    </xf>
    <xf numFmtId="0" fontId="8" fillId="0" borderId="0" xfId="0" applyFont="1" applyAlignment="1">
      <alignment horizontal="left" vertical="top" wrapText="1"/>
    </xf>
    <xf numFmtId="0" fontId="0" fillId="0" borderId="0" xfId="0" applyAlignment="1">
      <alignment vertical="top"/>
    </xf>
    <xf numFmtId="165" fontId="0" fillId="0" borderId="1" xfId="6" applyNumberFormat="1" applyFont="1" applyBorder="1"/>
    <xf numFmtId="165" fontId="0" fillId="0" borderId="1" xfId="6" applyNumberFormat="1" applyFont="1" applyBorder="1" applyAlignment="1">
      <alignment vertical="top"/>
    </xf>
    <xf numFmtId="0" fontId="8" fillId="0" borderId="0" xfId="0" applyFont="1" applyAlignment="1">
      <alignment vertical="top"/>
    </xf>
    <xf numFmtId="0" fontId="17" fillId="3" borderId="1" xfId="0" applyFont="1" applyFill="1" applyBorder="1" applyAlignment="1">
      <alignment horizontal="right" vertical="top"/>
    </xf>
    <xf numFmtId="0" fontId="8" fillId="3" borderId="1" xfId="0" applyFont="1" applyFill="1" applyBorder="1" applyAlignment="1">
      <alignment horizontal="left" vertical="top" wrapText="1"/>
    </xf>
    <xf numFmtId="0" fontId="8" fillId="3" borderId="4" xfId="3" applyFont="1" applyFill="1" applyBorder="1" applyAlignment="1">
      <alignment horizontal="left" vertical="top"/>
    </xf>
    <xf numFmtId="1" fontId="8" fillId="0" borderId="0" xfId="0" applyNumberFormat="1" applyFont="1" applyAlignment="1">
      <alignment vertical="top"/>
    </xf>
    <xf numFmtId="0" fontId="17" fillId="3" borderId="1" xfId="0" applyFont="1" applyFill="1" applyBorder="1"/>
    <xf numFmtId="0" fontId="8" fillId="0" borderId="0" xfId="0" applyFont="1" applyFill="1" applyBorder="1"/>
    <xf numFmtId="49" fontId="8" fillId="3" borderId="1" xfId="0" applyNumberFormat="1" applyFont="1" applyFill="1" applyBorder="1" applyAlignment="1">
      <alignment horizontal="right"/>
    </xf>
    <xf numFmtId="164" fontId="8" fillId="0" borderId="0" xfId="0" applyNumberFormat="1" applyFont="1" applyFill="1" applyBorder="1"/>
    <xf numFmtId="16" fontId="17" fillId="3" borderId="1" xfId="0" quotePrefix="1" applyNumberFormat="1" applyFont="1" applyFill="1" applyBorder="1" applyAlignment="1">
      <alignment horizontal="right"/>
    </xf>
    <xf numFmtId="0" fontId="17" fillId="3" borderId="1" xfId="0" quotePrefix="1" applyFont="1" applyFill="1" applyBorder="1" applyAlignment="1">
      <alignment horizontal="right"/>
    </xf>
    <xf numFmtId="0" fontId="17" fillId="3" borderId="1" xfId="0" applyFont="1" applyFill="1" applyBorder="1" applyAlignment="1">
      <alignment horizontal="right"/>
    </xf>
    <xf numFmtId="168" fontId="8" fillId="0" borderId="0" xfId="5" applyNumberFormat="1" applyFont="1" applyFill="1" applyBorder="1"/>
    <xf numFmtId="0" fontId="8" fillId="3" borderId="2" xfId="3" applyFont="1" applyFill="1" applyBorder="1" applyAlignment="1">
      <alignment horizontal="right" vertical="top"/>
    </xf>
    <xf numFmtId="0" fontId="8" fillId="3" borderId="1" xfId="0" applyFont="1" applyFill="1" applyBorder="1" applyAlignment="1">
      <alignment horizontal="right"/>
    </xf>
    <xf numFmtId="0" fontId="8" fillId="3" borderId="1" xfId="0" applyFont="1" applyFill="1" applyBorder="1" applyAlignment="1">
      <alignment horizontal="left" vertical="top" wrapText="1" indent="3"/>
    </xf>
    <xf numFmtId="0" fontId="8" fillId="3" borderId="1" xfId="0" applyFont="1" applyFill="1" applyBorder="1" applyAlignment="1">
      <alignment horizontal="right" vertical="top" wrapText="1"/>
    </xf>
    <xf numFmtId="0" fontId="8" fillId="3" borderId="5" xfId="0" applyFont="1" applyFill="1" applyBorder="1" applyAlignment="1">
      <alignment horizontal="center" vertical="top"/>
    </xf>
    <xf numFmtId="0" fontId="8" fillId="3" borderId="1" xfId="0" applyFont="1" applyFill="1" applyBorder="1" applyAlignment="1">
      <alignment horizontal="right" vertical="top"/>
    </xf>
    <xf numFmtId="0" fontId="8" fillId="3" borderId="1" xfId="0" applyFont="1" applyFill="1" applyBorder="1" applyAlignment="1">
      <alignment vertical="top" wrapText="1"/>
    </xf>
    <xf numFmtId="0" fontId="8" fillId="0" borderId="0" xfId="0" applyFont="1" applyAlignment="1">
      <alignment horizontal="right" vertical="top"/>
    </xf>
    <xf numFmtId="168" fontId="8" fillId="0" borderId="0" xfId="5" applyNumberFormat="1" applyFont="1"/>
    <xf numFmtId="0" fontId="8" fillId="3" borderId="1" xfId="0" applyFont="1" applyFill="1" applyBorder="1" applyAlignment="1">
      <alignment vertical="top"/>
    </xf>
    <xf numFmtId="0" fontId="8" fillId="0" borderId="0" xfId="0" applyFont="1" applyFill="1" applyBorder="1" applyAlignment="1">
      <alignment horizontal="right" vertical="top" wrapText="1"/>
    </xf>
    <xf numFmtId="0" fontId="8" fillId="0" borderId="0" xfId="0" applyFont="1" applyFill="1" applyBorder="1" applyAlignment="1">
      <alignment horizontal="left" vertical="top" wrapText="1" indent="2"/>
    </xf>
    <xf numFmtId="0" fontId="8" fillId="0" borderId="0" xfId="0" applyFont="1" applyFill="1" applyBorder="1" applyAlignment="1">
      <alignment vertical="top" wrapText="1"/>
    </xf>
    <xf numFmtId="0" fontId="8" fillId="0" borderId="0" xfId="0" applyFont="1" applyFill="1" applyBorder="1" applyAlignment="1">
      <alignment horizontal="left" vertical="top" wrapText="1" indent="1"/>
    </xf>
    <xf numFmtId="165" fontId="6" fillId="0" borderId="1" xfId="6" applyNumberFormat="1" applyFont="1" applyBorder="1"/>
    <xf numFmtId="165" fontId="6" fillId="0" borderId="1" xfId="6" applyNumberFormat="1" applyFont="1" applyBorder="1" applyAlignment="1">
      <alignment vertical="top"/>
    </xf>
    <xf numFmtId="2" fontId="0" fillId="0" borderId="0" xfId="0" applyNumberFormat="1" applyAlignment="1">
      <alignment vertical="top"/>
    </xf>
    <xf numFmtId="0" fontId="8" fillId="3" borderId="1" xfId="0" applyFont="1" applyFill="1" applyBorder="1" applyAlignment="1">
      <alignment horizontal="left" vertical="top" wrapText="1" indent="2"/>
    </xf>
    <xf numFmtId="0" fontId="8" fillId="3" borderId="1" xfId="0" applyFont="1" applyFill="1" applyBorder="1" applyAlignment="1">
      <alignment horizontal="left" vertical="top" wrapText="1" indent="1"/>
    </xf>
    <xf numFmtId="0" fontId="0" fillId="0" borderId="0" xfId="0" applyAlignment="1">
      <alignment vertical="top"/>
    </xf>
    <xf numFmtId="0" fontId="8" fillId="0" borderId="0" xfId="0" applyFont="1" applyFill="1" applyAlignment="1">
      <alignment horizontal="left"/>
    </xf>
    <xf numFmtId="166" fontId="0" fillId="0" borderId="0" xfId="0" applyNumberFormat="1" applyFont="1" applyFill="1" applyAlignment="1">
      <alignment horizontal="right"/>
    </xf>
    <xf numFmtId="0" fontId="8" fillId="0" borderId="0" xfId="0" applyFont="1" applyFill="1" applyAlignment="1">
      <alignment horizontal="right"/>
    </xf>
    <xf numFmtId="0" fontId="6" fillId="0" borderId="1" xfId="0" applyFont="1" applyFill="1" applyBorder="1" applyAlignment="1">
      <alignment vertical="top"/>
    </xf>
    <xf numFmtId="0" fontId="0" fillId="0" borderId="0" xfId="0" applyFill="1" applyBorder="1" applyAlignment="1">
      <alignment vertical="top"/>
    </xf>
    <xf numFmtId="0" fontId="6" fillId="0" borderId="0" xfId="0" applyFont="1" applyFill="1" applyBorder="1" applyAlignment="1">
      <alignment vertical="top"/>
    </xf>
    <xf numFmtId="165" fontId="14" fillId="0" borderId="1" xfId="6" applyNumberFormat="1" applyFont="1" applyFill="1" applyBorder="1"/>
    <xf numFmtId="165" fontId="6" fillId="0" borderId="1" xfId="6" applyNumberFormat="1" applyFont="1" applyFill="1" applyBorder="1"/>
    <xf numFmtId="0" fontId="0" fillId="0" borderId="0" xfId="0" applyFill="1" applyBorder="1" applyAlignment="1">
      <alignment horizontal="left" vertical="top"/>
    </xf>
    <xf numFmtId="164" fontId="0" fillId="0" borderId="0" xfId="0" applyNumberFormat="1" applyFill="1" applyBorder="1" applyAlignment="1">
      <alignment vertical="top"/>
    </xf>
    <xf numFmtId="0" fontId="8" fillId="0" borderId="0" xfId="0" applyFont="1" applyFill="1" applyBorder="1" applyAlignment="1">
      <alignment horizontal="left" vertical="top"/>
    </xf>
    <xf numFmtId="164" fontId="8" fillId="0" borderId="0" xfId="0" applyNumberFormat="1" applyFont="1" applyFill="1" applyBorder="1" applyAlignment="1">
      <alignment vertical="top"/>
    </xf>
    <xf numFmtId="0" fontId="8" fillId="0" borderId="0" xfId="0" applyFont="1" applyFill="1" applyBorder="1" applyAlignment="1">
      <alignment vertical="top"/>
    </xf>
    <xf numFmtId="0" fontId="17" fillId="3" borderId="1" xfId="0" applyFont="1" applyFill="1" applyBorder="1" applyAlignment="1">
      <alignment vertical="top"/>
    </xf>
    <xf numFmtId="16" fontId="17" fillId="3" borderId="1" xfId="0" quotePrefix="1" applyNumberFormat="1" applyFont="1" applyFill="1" applyBorder="1" applyAlignment="1">
      <alignment horizontal="right" vertical="top"/>
    </xf>
    <xf numFmtId="0" fontId="17" fillId="3" borderId="1" xfId="0" quotePrefix="1" applyFont="1" applyFill="1" applyBorder="1" applyAlignment="1">
      <alignment horizontal="right" vertical="top"/>
    </xf>
    <xf numFmtId="168" fontId="0" fillId="0" borderId="0" xfId="5" applyNumberFormat="1" applyFont="1" applyFill="1" applyBorder="1" applyAlignment="1">
      <alignment vertical="top"/>
    </xf>
    <xf numFmtId="0" fontId="0" fillId="0" borderId="0" xfId="0" applyAlignment="1">
      <alignment horizontal="center" vertical="top"/>
    </xf>
    <xf numFmtId="164" fontId="0" fillId="0" borderId="0" xfId="0" applyNumberFormat="1" applyAlignment="1">
      <alignment vertical="top"/>
    </xf>
    <xf numFmtId="0" fontId="18" fillId="0" borderId="0" xfId="1" applyFont="1" applyFill="1" applyBorder="1" applyAlignment="1" applyProtection="1"/>
    <xf numFmtId="0" fontId="0" fillId="0" borderId="0" xfId="0" applyAlignment="1">
      <alignment vertical="top"/>
    </xf>
    <xf numFmtId="0" fontId="0" fillId="0" borderId="0" xfId="0" applyAlignment="1"/>
    <xf numFmtId="0" fontId="22" fillId="0" borderId="0" xfId="0" applyFont="1"/>
    <xf numFmtId="49" fontId="8" fillId="3" borderId="1" xfId="0" applyNumberFormat="1" applyFont="1" applyFill="1" applyBorder="1" applyAlignment="1">
      <alignment horizontal="right" vertical="top"/>
    </xf>
    <xf numFmtId="0" fontId="0" fillId="0" borderId="1" xfId="0" applyBorder="1" applyAlignment="1">
      <alignment horizontal="right" vertical="top"/>
    </xf>
    <xf numFmtId="0" fontId="8" fillId="0" borderId="1" xfId="0" applyFont="1" applyBorder="1" applyAlignment="1">
      <alignment horizontal="right" vertical="top"/>
    </xf>
    <xf numFmtId="0" fontId="6" fillId="0" borderId="1" xfId="0" applyFont="1" applyFill="1" applyBorder="1" applyAlignment="1">
      <alignment horizontal="left" vertical="top"/>
    </xf>
    <xf numFmtId="43" fontId="6" fillId="0" borderId="1" xfId="5" applyFont="1" applyBorder="1"/>
    <xf numFmtId="49" fontId="8" fillId="0" borderId="0" xfId="0" applyNumberFormat="1" applyFont="1" applyFill="1" applyAlignment="1">
      <alignment horizontal="left"/>
    </xf>
    <xf numFmtId="0" fontId="13" fillId="0" borderId="0" xfId="0" applyFont="1" applyFill="1" applyAlignment="1">
      <alignment horizontal="left"/>
    </xf>
    <xf numFmtId="49" fontId="13" fillId="0" borderId="0" xfId="0" applyNumberFormat="1" applyFont="1" applyFill="1" applyAlignment="1">
      <alignment horizontal="left"/>
    </xf>
    <xf numFmtId="0" fontId="9" fillId="0" borderId="0" xfId="0" applyFont="1" applyFill="1" applyAlignment="1">
      <alignment horizontal="left" vertical="top"/>
    </xf>
    <xf numFmtId="0" fontId="18" fillId="0" borderId="0" xfId="1" applyFont="1" applyFill="1" applyAlignment="1" applyProtection="1">
      <alignment wrapText="1"/>
    </xf>
    <xf numFmtId="0" fontId="18" fillId="0" borderId="0" xfId="1" applyFont="1" applyFill="1" applyAlignment="1" applyProtection="1"/>
    <xf numFmtId="166" fontId="8" fillId="0" borderId="0" xfId="0" applyNumberFormat="1" applyFont="1" applyFill="1" applyAlignment="1">
      <alignment horizontal="right"/>
    </xf>
    <xf numFmtId="0" fontId="9" fillId="0" borderId="0" xfId="0" applyFont="1" applyFill="1" applyAlignment="1">
      <alignment horizontal="left"/>
    </xf>
    <xf numFmtId="49" fontId="9" fillId="0" borderId="0" xfId="0" applyNumberFormat="1" applyFont="1" applyFill="1" applyAlignment="1">
      <alignment horizontal="left"/>
    </xf>
    <xf numFmtId="165" fontId="6" fillId="0" borderId="1" xfId="0" applyNumberFormat="1" applyFont="1" applyBorder="1" applyAlignment="1">
      <alignment vertical="top"/>
    </xf>
    <xf numFmtId="165" fontId="0" fillId="0" borderId="1" xfId="0" applyNumberFormat="1" applyBorder="1" applyAlignment="1">
      <alignment vertical="top"/>
    </xf>
    <xf numFmtId="0" fontId="6" fillId="0" borderId="1" xfId="0" applyFont="1" applyBorder="1" applyAlignment="1">
      <alignment horizontal="left" vertical="top"/>
    </xf>
    <xf numFmtId="165" fontId="0" fillId="0" borderId="0" xfId="0" applyNumberFormat="1" applyAlignment="1">
      <alignment vertical="top"/>
    </xf>
    <xf numFmtId="0" fontId="0" fillId="0" borderId="0" xfId="0" applyFill="1" applyAlignment="1">
      <alignment vertical="top"/>
    </xf>
    <xf numFmtId="0" fontId="18" fillId="0" borderId="0" xfId="1" applyFont="1" applyFill="1" applyBorder="1" applyAlignment="1" applyProtection="1"/>
    <xf numFmtId="49" fontId="8" fillId="0" borderId="0" xfId="0" applyNumberFormat="1" applyFont="1" applyFill="1" applyAlignment="1">
      <alignment horizontal="right"/>
    </xf>
    <xf numFmtId="0" fontId="13" fillId="0" borderId="0" xfId="0" applyFont="1" applyAlignment="1">
      <alignment horizontal="left"/>
    </xf>
    <xf numFmtId="0" fontId="13" fillId="0" borderId="0" xfId="0" applyFont="1" applyAlignment="1">
      <alignment horizontal="left" vertical="top"/>
    </xf>
    <xf numFmtId="0" fontId="0" fillId="0" borderId="0" xfId="0" applyAlignment="1">
      <alignment vertical="top"/>
    </xf>
    <xf numFmtId="0" fontId="0" fillId="4" borderId="1" xfId="0" applyFill="1" applyBorder="1" applyAlignment="1">
      <alignment horizontal="right"/>
    </xf>
    <xf numFmtId="0" fontId="17" fillId="0" borderId="0" xfId="0" applyFont="1" applyFill="1" applyBorder="1" applyAlignment="1">
      <alignment horizontal="right" vertical="top"/>
    </xf>
    <xf numFmtId="0" fontId="17" fillId="0" borderId="0" xfId="0" applyFont="1" applyFill="1" applyBorder="1" applyAlignment="1">
      <alignment vertical="top"/>
    </xf>
    <xf numFmtId="0" fontId="0" fillId="0" borderId="0" xfId="0" applyBorder="1" applyAlignment="1">
      <alignment vertical="top"/>
    </xf>
    <xf numFmtId="165" fontId="17" fillId="0" borderId="0" xfId="6" applyNumberFormat="1" applyFont="1" applyFill="1" applyBorder="1" applyAlignment="1">
      <alignment vertical="top"/>
    </xf>
    <xf numFmtId="0" fontId="0" fillId="0" borderId="0" xfId="0" applyAlignment="1">
      <alignment vertical="top"/>
    </xf>
    <xf numFmtId="0" fontId="18" fillId="0" borderId="0" xfId="1" applyFont="1" applyFill="1" applyBorder="1" applyAlignment="1" applyProtection="1"/>
    <xf numFmtId="0" fontId="18" fillId="0" borderId="0" xfId="1" applyFont="1" applyFill="1" applyBorder="1" applyAlignment="1" applyProtection="1">
      <alignment wrapText="1"/>
    </xf>
    <xf numFmtId="10" fontId="0" fillId="0" borderId="0" xfId="6" applyNumberFormat="1" applyFont="1" applyAlignment="1">
      <alignment vertical="top"/>
    </xf>
    <xf numFmtId="0" fontId="0" fillId="0" borderId="1" xfId="0" applyBorder="1" applyAlignment="1">
      <alignment horizontal="center" vertical="top"/>
    </xf>
    <xf numFmtId="0" fontId="8" fillId="3" borderId="1" xfId="0" applyFont="1" applyFill="1" applyBorder="1" applyAlignment="1">
      <alignment horizontal="center"/>
    </xf>
    <xf numFmtId="0" fontId="8" fillId="3" borderId="5" xfId="0" applyFont="1" applyFill="1" applyBorder="1" applyAlignment="1">
      <alignment horizontal="center"/>
    </xf>
    <xf numFmtId="49" fontId="8" fillId="3" borderId="1" xfId="0" applyNumberFormat="1" applyFont="1" applyFill="1" applyBorder="1" applyAlignment="1">
      <alignment horizontal="right" wrapText="1"/>
    </xf>
    <xf numFmtId="0" fontId="0" fillId="3" borderId="1" xfId="0" applyFill="1" applyBorder="1" applyAlignment="1">
      <alignment horizontal="center" vertical="top"/>
    </xf>
    <xf numFmtId="0" fontId="10" fillId="0" borderId="0" xfId="0" applyFont="1"/>
    <xf numFmtId="17" fontId="10" fillId="0" borderId="0" xfId="0" quotePrefix="1" applyNumberFormat="1" applyFont="1" applyBorder="1" applyAlignment="1">
      <alignment horizontal="right"/>
    </xf>
    <xf numFmtId="0" fontId="10" fillId="0" borderId="0" xfId="0" quotePrefix="1" applyFont="1" applyBorder="1" applyAlignment="1">
      <alignment horizontal="right"/>
    </xf>
    <xf numFmtId="0" fontId="10" fillId="0" borderId="0" xfId="0" applyFont="1" applyBorder="1" applyAlignment="1">
      <alignment horizontal="left"/>
    </xf>
    <xf numFmtId="165" fontId="10" fillId="0" borderId="0" xfId="0" applyNumberFormat="1" applyFont="1"/>
    <xf numFmtId="43" fontId="10" fillId="0" borderId="0" xfId="0" applyNumberFormat="1" applyFont="1"/>
    <xf numFmtId="0" fontId="8" fillId="0" borderId="0" xfId="0" applyFont="1" applyBorder="1"/>
    <xf numFmtId="168" fontId="22" fillId="0" borderId="0" xfId="0" applyNumberFormat="1" applyFont="1"/>
    <xf numFmtId="0" fontId="13" fillId="0" borderId="0" xfId="0" applyFont="1" applyAlignment="1">
      <alignment horizontal="left" vertical="top"/>
    </xf>
    <xf numFmtId="43" fontId="0" fillId="0" borderId="0" xfId="5" applyFont="1" applyAlignment="1">
      <alignment vertical="top"/>
    </xf>
    <xf numFmtId="0" fontId="8" fillId="0" borderId="0" xfId="0" applyFont="1" applyAlignment="1"/>
    <xf numFmtId="0" fontId="18" fillId="0" borderId="0" xfId="1" applyFont="1" applyFill="1" applyBorder="1" applyAlignment="1" applyProtection="1"/>
    <xf numFmtId="0" fontId="8" fillId="3" borderId="1" xfId="3" applyFont="1" applyFill="1" applyBorder="1" applyAlignment="1">
      <alignment horizontal="center" vertical="top"/>
    </xf>
    <xf numFmtId="167" fontId="6" fillId="0" borderId="1" xfId="5" applyNumberFormat="1" applyFont="1" applyBorder="1"/>
    <xf numFmtId="0" fontId="7" fillId="0" borderId="0" xfId="0" applyFont="1" applyAlignment="1">
      <alignment vertical="top"/>
    </xf>
    <xf numFmtId="0" fontId="8" fillId="0" borderId="0" xfId="0" applyFont="1" applyBorder="1" applyAlignment="1">
      <alignment vertical="top"/>
    </xf>
    <xf numFmtId="167" fontId="8" fillId="0" borderId="0" xfId="0" applyNumberFormat="1" applyFont="1" applyAlignment="1">
      <alignment vertical="top"/>
    </xf>
    <xf numFmtId="0" fontId="8" fillId="0" borderId="8" xfId="0" applyFont="1" applyFill="1" applyBorder="1"/>
    <xf numFmtId="0" fontId="8" fillId="3" borderId="1" xfId="3" applyFont="1" applyFill="1" applyBorder="1" applyAlignment="1">
      <alignment horizontal="center" vertical="top"/>
    </xf>
    <xf numFmtId="0" fontId="8" fillId="0" borderId="0" xfId="0" applyFont="1" applyAlignment="1">
      <alignment horizontal="left" vertical="top"/>
    </xf>
    <xf numFmtId="167" fontId="0" fillId="0" borderId="0" xfId="0" applyNumberFormat="1" applyAlignment="1">
      <alignment vertical="top"/>
    </xf>
    <xf numFmtId="0" fontId="10" fillId="0" borderId="0" xfId="0" quotePrefix="1" applyFont="1" applyBorder="1"/>
    <xf numFmtId="0" fontId="10" fillId="0" borderId="0" xfId="0" applyFont="1" applyFill="1" applyBorder="1" applyAlignment="1">
      <alignment horizontal="right"/>
    </xf>
    <xf numFmtId="0" fontId="8" fillId="0" borderId="0" xfId="0" applyFont="1" applyBorder="1" applyAlignment="1"/>
    <xf numFmtId="0" fontId="8" fillId="0" borderId="0" xfId="0" applyFont="1" applyFill="1" applyBorder="1" applyAlignment="1"/>
    <xf numFmtId="0" fontId="0" fillId="0" borderId="0" xfId="0"/>
    <xf numFmtId="43" fontId="8" fillId="0" borderId="0" xfId="0" applyNumberFormat="1" applyFont="1"/>
    <xf numFmtId="168" fontId="8" fillId="0" borderId="0" xfId="21" applyNumberFormat="1" applyFont="1"/>
    <xf numFmtId="168" fontId="8" fillId="0" borderId="0" xfId="21" applyNumberFormat="1" applyFont="1"/>
    <xf numFmtId="168" fontId="8" fillId="0" borderId="0" xfId="21" applyNumberFormat="1" applyFont="1"/>
    <xf numFmtId="168" fontId="8" fillId="0" borderId="0" xfId="21" applyNumberFormat="1" applyFont="1"/>
    <xf numFmtId="168" fontId="8" fillId="0" borderId="0" xfId="21" applyNumberFormat="1" applyFont="1"/>
    <xf numFmtId="168" fontId="8" fillId="0" borderId="0" xfId="21" applyNumberFormat="1" applyFont="1"/>
    <xf numFmtId="168" fontId="8" fillId="0" borderId="0" xfId="21" applyNumberFormat="1" applyFont="1"/>
    <xf numFmtId="0" fontId="8" fillId="0" borderId="1" xfId="10" applyBorder="1" applyAlignment="1">
      <alignment horizontal="left"/>
    </xf>
    <xf numFmtId="0" fontId="8" fillId="0" borderId="1" xfId="10" applyBorder="1"/>
    <xf numFmtId="0" fontId="13" fillId="0" borderId="0" xfId="0" applyFont="1" applyAlignment="1">
      <alignment horizontal="left" vertical="top"/>
    </xf>
    <xf numFmtId="0" fontId="0" fillId="0" borderId="0" xfId="0" applyAlignment="1">
      <alignment horizontal="left" vertical="top"/>
    </xf>
    <xf numFmtId="0" fontId="23" fillId="0" borderId="1" xfId="13" applyBorder="1"/>
    <xf numFmtId="168" fontId="8" fillId="0" borderId="1" xfId="26" applyNumberFormat="1" applyFont="1" applyBorder="1"/>
    <xf numFmtId="0" fontId="8" fillId="0" borderId="1" xfId="13" applyFont="1" applyBorder="1"/>
    <xf numFmtId="0" fontId="8" fillId="3" borderId="2" xfId="3" applyFont="1" applyFill="1" applyBorder="1" applyAlignment="1">
      <alignment horizontal="left" vertical="top"/>
    </xf>
    <xf numFmtId="3" fontId="0" fillId="0" borderId="0" xfId="0" applyNumberFormat="1" applyFill="1" applyBorder="1" applyAlignment="1">
      <alignment vertical="top"/>
    </xf>
    <xf numFmtId="3" fontId="8" fillId="0" borderId="1" xfId="10" applyNumberFormat="1" applyBorder="1"/>
    <xf numFmtId="3" fontId="0" fillId="0" borderId="0" xfId="0" applyNumberFormat="1" applyAlignment="1">
      <alignment vertical="top"/>
    </xf>
    <xf numFmtId="3" fontId="17" fillId="3" borderId="1" xfId="0" applyNumberFormat="1" applyFont="1" applyFill="1" applyBorder="1" applyAlignment="1">
      <alignment vertical="top"/>
    </xf>
    <xf numFmtId="3" fontId="8" fillId="0" borderId="1" xfId="10" applyNumberFormat="1" applyBorder="1" applyAlignment="1">
      <alignment wrapText="1"/>
    </xf>
    <xf numFmtId="0" fontId="18" fillId="0" borderId="0" xfId="1" applyFont="1" applyFill="1" applyAlignment="1" applyProtection="1"/>
    <xf numFmtId="0" fontId="20" fillId="0" borderId="0" xfId="1" applyFont="1" applyFill="1" applyAlignment="1" applyProtection="1">
      <alignment vertical="top"/>
    </xf>
    <xf numFmtId="0" fontId="18" fillId="0" borderId="0" xfId="1" applyFont="1" applyFill="1" applyBorder="1" applyAlignment="1" applyProtection="1"/>
    <xf numFmtId="0" fontId="18" fillId="0" borderId="0" xfId="1" applyFont="1" applyFill="1" applyBorder="1" applyAlignment="1" applyProtection="1">
      <alignment wrapText="1"/>
    </xf>
    <xf numFmtId="0" fontId="13" fillId="0" borderId="0" xfId="0" applyFont="1" applyAlignment="1">
      <alignment horizontal="left" vertical="top"/>
    </xf>
    <xf numFmtId="0" fontId="8" fillId="3" borderId="2" xfId="3" applyFont="1" applyFill="1" applyBorder="1" applyAlignment="1">
      <alignment horizontal="right" vertical="top"/>
    </xf>
    <xf numFmtId="0" fontId="8" fillId="3" borderId="4" xfId="3" applyFont="1" applyFill="1" applyBorder="1" applyAlignment="1">
      <alignment horizontal="right" vertical="top"/>
    </xf>
    <xf numFmtId="0" fontId="8" fillId="2" borderId="1" xfId="0" applyFont="1" applyFill="1" applyBorder="1" applyAlignment="1">
      <alignment horizontal="center"/>
    </xf>
    <xf numFmtId="0" fontId="8" fillId="3" borderId="1" xfId="3"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8" fillId="3" borderId="1" xfId="3" applyFont="1" applyFill="1" applyBorder="1" applyAlignment="1">
      <alignment horizontal="center" vertical="top"/>
    </xf>
    <xf numFmtId="0" fontId="8" fillId="3" borderId="2" xfId="0" applyFont="1" applyFill="1" applyBorder="1" applyAlignment="1">
      <alignment horizontal="left" vertical="top" wrapText="1"/>
    </xf>
    <xf numFmtId="0" fontId="8" fillId="3" borderId="3" xfId="0" applyFont="1" applyFill="1" applyBorder="1" applyAlignment="1">
      <alignment horizontal="left" vertical="top"/>
    </xf>
    <xf numFmtId="0" fontId="8" fillId="3" borderId="4" xfId="0" applyFont="1" applyFill="1" applyBorder="1" applyAlignment="1">
      <alignment horizontal="left" vertical="top"/>
    </xf>
    <xf numFmtId="0" fontId="8" fillId="3" borderId="5" xfId="0" applyFont="1" applyFill="1" applyBorder="1" applyAlignment="1">
      <alignment horizontal="center" vertical="top" wrapText="1"/>
    </xf>
    <xf numFmtId="0" fontId="8" fillId="3" borderId="6" xfId="0" applyFont="1" applyFill="1" applyBorder="1" applyAlignment="1">
      <alignment horizontal="center" vertical="top"/>
    </xf>
    <xf numFmtId="0" fontId="8" fillId="3" borderId="7" xfId="0" applyFont="1" applyFill="1" applyBorder="1" applyAlignment="1">
      <alignment horizontal="center" vertical="top"/>
    </xf>
    <xf numFmtId="0" fontId="8" fillId="3" borderId="2" xfId="0" applyFont="1" applyFill="1" applyBorder="1" applyAlignment="1">
      <alignment horizontal="right" vertical="top"/>
    </xf>
    <xf numFmtId="0" fontId="8" fillId="3" borderId="4" xfId="0" applyFont="1" applyFill="1" applyBorder="1" applyAlignment="1">
      <alignment horizontal="right" vertical="top"/>
    </xf>
    <xf numFmtId="0" fontId="8" fillId="3" borderId="7" xfId="0" applyFont="1" applyFill="1" applyBorder="1" applyAlignment="1">
      <alignment vertical="top"/>
    </xf>
    <xf numFmtId="0" fontId="8" fillId="3" borderId="3" xfId="0" applyFont="1" applyFill="1" applyBorder="1" applyAlignment="1">
      <alignment horizontal="right" vertical="top"/>
    </xf>
    <xf numFmtId="0" fontId="8" fillId="3" borderId="5" xfId="0" applyFont="1" applyFill="1" applyBorder="1" applyAlignment="1">
      <alignment horizontal="center" vertical="top"/>
    </xf>
    <xf numFmtId="0" fontId="8" fillId="3" borderId="2" xfId="0" applyFont="1" applyFill="1" applyBorder="1" applyAlignment="1">
      <alignment vertical="top" wrapText="1"/>
    </xf>
    <xf numFmtId="0" fontId="8" fillId="3" borderId="4" xfId="0" applyFont="1" applyFill="1" applyBorder="1" applyAlignment="1">
      <alignment vertical="top"/>
    </xf>
    <xf numFmtId="0" fontId="8" fillId="3" borderId="2" xfId="0" applyFont="1" applyFill="1" applyBorder="1" applyAlignment="1">
      <alignment horizontal="left" vertical="top" wrapText="1" indent="2"/>
    </xf>
    <xf numFmtId="0" fontId="8" fillId="3" borderId="4" xfId="0" applyFont="1" applyFill="1" applyBorder="1" applyAlignment="1">
      <alignment horizontal="left" vertical="top" indent="2"/>
    </xf>
    <xf numFmtId="0" fontId="8" fillId="3" borderId="6" xfId="0" applyFont="1" applyFill="1" applyBorder="1" applyAlignment="1">
      <alignment vertical="top"/>
    </xf>
    <xf numFmtId="0" fontId="8" fillId="3" borderId="6"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8" fillId="3" borderId="1" xfId="0" applyFont="1" applyFill="1" applyBorder="1" applyAlignment="1"/>
    <xf numFmtId="0" fontId="8" fillId="3" borderId="1" xfId="0" applyFont="1" applyFill="1" applyBorder="1" applyAlignment="1">
      <alignment horizontal="right" vertical="center" wrapText="1"/>
    </xf>
    <xf numFmtId="0" fontId="8" fillId="3" borderId="1" xfId="0" applyFont="1" applyFill="1" applyBorder="1" applyAlignment="1">
      <alignment vertical="center"/>
    </xf>
    <xf numFmtId="0" fontId="8" fillId="3" borderId="1" xfId="0" applyFont="1" applyFill="1" applyBorder="1" applyAlignment="1">
      <alignment horizontal="center"/>
    </xf>
    <xf numFmtId="0" fontId="8" fillId="3" borderId="1" xfId="0" applyFont="1" applyFill="1" applyBorder="1" applyAlignment="1">
      <alignment horizontal="right" vertical="center"/>
    </xf>
    <xf numFmtId="0" fontId="8" fillId="3" borderId="1" xfId="0" applyFont="1" applyFill="1" applyBorder="1" applyAlignment="1">
      <alignment horizontal="center" wrapText="1"/>
    </xf>
    <xf numFmtId="0" fontId="8" fillId="3" borderId="1" xfId="0" applyFont="1" applyFill="1" applyBorder="1" applyAlignment="1">
      <alignment wrapText="1"/>
    </xf>
    <xf numFmtId="0" fontId="8" fillId="3" borderId="1" xfId="0" applyFont="1" applyFill="1" applyBorder="1" applyAlignment="1">
      <alignment horizontal="center" vertical="top" wrapText="1"/>
    </xf>
    <xf numFmtId="2" fontId="8" fillId="3" borderId="2" xfId="0" applyNumberFormat="1" applyFont="1" applyFill="1" applyBorder="1" applyAlignment="1">
      <alignment horizontal="left" vertical="top" wrapText="1"/>
    </xf>
    <xf numFmtId="2" fontId="8" fillId="3" borderId="4" xfId="0" applyNumberFormat="1" applyFont="1" applyFill="1" applyBorder="1" applyAlignment="1">
      <alignment horizontal="left" vertical="top"/>
    </xf>
    <xf numFmtId="0" fontId="8" fillId="3" borderId="1" xfId="0" applyFont="1" applyFill="1" applyBorder="1" applyAlignment="1">
      <alignment vertical="top" wrapText="1"/>
    </xf>
    <xf numFmtId="0" fontId="8" fillId="3" borderId="1" xfId="0" applyFont="1" applyFill="1" applyBorder="1" applyAlignment="1">
      <alignment vertical="top"/>
    </xf>
    <xf numFmtId="0" fontId="8" fillId="4" borderId="1" xfId="0" applyFont="1" applyFill="1" applyBorder="1" applyAlignment="1">
      <alignment wrapText="1"/>
    </xf>
    <xf numFmtId="0" fontId="8" fillId="4" borderId="1" xfId="0" applyFont="1" applyFill="1" applyBorder="1" applyAlignment="1"/>
    <xf numFmtId="0" fontId="8" fillId="4" borderId="5" xfId="0" applyFont="1" applyFill="1" applyBorder="1" applyAlignment="1">
      <alignment horizontal="center"/>
    </xf>
    <xf numFmtId="0" fontId="0" fillId="4" borderId="6" xfId="0" applyFill="1" applyBorder="1" applyAlignment="1">
      <alignment horizontal="center"/>
    </xf>
    <xf numFmtId="0" fontId="0" fillId="4" borderId="7" xfId="0" applyFill="1" applyBorder="1" applyAlignment="1">
      <alignment horizontal="center"/>
    </xf>
    <xf numFmtId="0" fontId="8" fillId="3" borderId="5" xfId="0" applyFont="1" applyFill="1" applyBorder="1" applyAlignment="1">
      <alignment horizontal="center"/>
    </xf>
    <xf numFmtId="0" fontId="0" fillId="0" borderId="6" xfId="0" applyBorder="1" applyAlignment="1">
      <alignment horizontal="center"/>
    </xf>
    <xf numFmtId="0" fontId="0" fillId="0" borderId="6" xfId="0" applyBorder="1" applyAlignment="1">
      <alignment horizontal="center" vertical="top"/>
    </xf>
    <xf numFmtId="2" fontId="8" fillId="3" borderId="2" xfId="0" applyNumberFormat="1" applyFont="1" applyFill="1" applyBorder="1" applyAlignment="1">
      <alignment horizontal="left" wrapText="1" indent="2"/>
    </xf>
    <xf numFmtId="2" fontId="8" fillId="3" borderId="4" xfId="0" applyNumberFormat="1" applyFont="1" applyFill="1" applyBorder="1" applyAlignment="1">
      <alignment horizontal="left" indent="2"/>
    </xf>
    <xf numFmtId="0" fontId="8" fillId="3" borderId="2" xfId="0" applyFont="1" applyFill="1" applyBorder="1" applyAlignment="1">
      <alignment vertical="top"/>
    </xf>
    <xf numFmtId="0" fontId="8" fillId="0" borderId="4" xfId="0" applyFont="1" applyBorder="1" applyAlignment="1">
      <alignment vertical="top"/>
    </xf>
    <xf numFmtId="0" fontId="8" fillId="0" borderId="6" xfId="0" applyFont="1" applyBorder="1" applyAlignment="1">
      <alignment horizontal="center"/>
    </xf>
    <xf numFmtId="0" fontId="8" fillId="0" borderId="7" xfId="0" applyFont="1" applyBorder="1" applyAlignment="1">
      <alignment horizont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17" fillId="3" borderId="1" xfId="0" applyFont="1" applyFill="1" applyBorder="1" applyAlignment="1">
      <alignment vertical="top" wrapText="1"/>
    </xf>
    <xf numFmtId="0" fontId="17" fillId="3" borderId="2" xfId="0" applyFont="1" applyFill="1" applyBorder="1" applyAlignment="1">
      <alignment horizontal="right"/>
    </xf>
    <xf numFmtId="0" fontId="17" fillId="3" borderId="4" xfId="0" applyFont="1" applyFill="1" applyBorder="1" applyAlignment="1">
      <alignment horizontal="right"/>
    </xf>
    <xf numFmtId="0" fontId="17" fillId="3" borderId="1" xfId="0" applyFont="1" applyFill="1" applyBorder="1" applyAlignment="1">
      <alignment horizontal="center"/>
    </xf>
    <xf numFmtId="0" fontId="8" fillId="0" borderId="1" xfId="0" applyFont="1" applyBorder="1" applyAlignment="1"/>
    <xf numFmtId="0" fontId="17" fillId="3" borderId="1" xfId="0" applyFont="1" applyFill="1" applyBorder="1" applyAlignment="1">
      <alignment wrapText="1"/>
    </xf>
    <xf numFmtId="0" fontId="17" fillId="3" borderId="1" xfId="0" applyFont="1" applyFill="1" applyBorder="1" applyAlignment="1"/>
    <xf numFmtId="0" fontId="8" fillId="3" borderId="1" xfId="0" applyFont="1" applyFill="1" applyBorder="1" applyAlignment="1">
      <alignment horizontal="center" vertical="top"/>
    </xf>
    <xf numFmtId="0" fontId="17" fillId="3" borderId="2" xfId="0" applyFont="1" applyFill="1" applyBorder="1" applyAlignment="1">
      <alignment horizontal="left" vertical="top" wrapText="1"/>
    </xf>
    <xf numFmtId="0" fontId="17" fillId="3" borderId="3" xfId="0" applyFont="1" applyFill="1" applyBorder="1" applyAlignment="1">
      <alignment horizontal="left" vertical="top" wrapText="1"/>
    </xf>
    <xf numFmtId="0" fontId="17" fillId="3" borderId="4" xfId="0" applyFont="1" applyFill="1" applyBorder="1" applyAlignment="1">
      <alignment horizontal="left" vertical="top" wrapText="1"/>
    </xf>
    <xf numFmtId="3" fontId="17" fillId="3" borderId="2" xfId="0" applyNumberFormat="1" applyFont="1" applyFill="1" applyBorder="1" applyAlignment="1">
      <alignment horizontal="right" vertical="top"/>
    </xf>
    <xf numFmtId="3" fontId="17" fillId="3" borderId="4" xfId="0" applyNumberFormat="1" applyFont="1" applyFill="1" applyBorder="1" applyAlignment="1">
      <alignment horizontal="right" vertical="top"/>
    </xf>
    <xf numFmtId="0" fontId="17" fillId="3" borderId="1" xfId="0" applyFont="1" applyFill="1" applyBorder="1" applyAlignment="1">
      <alignment horizontal="center" vertical="top"/>
    </xf>
    <xf numFmtId="0" fontId="17" fillId="3" borderId="1" xfId="0" applyFont="1" applyFill="1" applyBorder="1" applyAlignment="1">
      <alignment vertical="top"/>
    </xf>
  </cellXfs>
  <cellStyles count="29">
    <cellStyle name="Hyperlink" xfId="1" builtinId="8"/>
    <cellStyle name="Hyperlink 2" xfId="2"/>
    <cellStyle name="Komma" xfId="5" builtinId="3"/>
    <cellStyle name="Komma 2" xfId="9"/>
    <cellStyle name="Komma 2 2" xfId="21"/>
    <cellStyle name="Komma 3" xfId="12"/>
    <cellStyle name="Komma 3 2" xfId="23"/>
    <cellStyle name="Komma 4" xfId="18"/>
    <cellStyle name="Komma 5" xfId="15"/>
    <cellStyle name="Komma 6" xfId="26"/>
    <cellStyle name="Komma 7" xfId="28"/>
    <cellStyle name="Prozent" xfId="6" builtinId="5"/>
    <cellStyle name="Prozent 2" xfId="19"/>
    <cellStyle name="Standard" xfId="0" builtinId="0"/>
    <cellStyle name="Standard 2" xfId="3"/>
    <cellStyle name="Standard 2 2" xfId="10"/>
    <cellStyle name="Standard 2 3" xfId="13"/>
    <cellStyle name="Standard 2 3 2" xfId="24"/>
    <cellStyle name="Standard 2 4" xfId="16"/>
    <cellStyle name="Standard 3" xfId="4"/>
    <cellStyle name="Standard 3 2" xfId="17"/>
    <cellStyle name="Standard 4" xfId="7"/>
    <cellStyle name="Standard 5" xfId="8"/>
    <cellStyle name="Standard 5 2" xfId="20"/>
    <cellStyle name="Standard 6" xfId="11"/>
    <cellStyle name="Standard 6 2" xfId="22"/>
    <cellStyle name="Standard 7" xfId="14"/>
    <cellStyle name="Standard 8" xfId="25"/>
    <cellStyle name="Standard 9"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1D1D1B"/>
      <rgbColor rgb="00FFFFFF"/>
      <rgbColor rgb="00FFFFFF"/>
      <rgbColor rgb="00F8F8F8"/>
      <rgbColor rgb="00D0C9BD"/>
      <rgbColor rgb="00F8F8F8"/>
      <rgbColor rgb="00F8F8F8"/>
      <rgbColor rgb="00F8F8F8"/>
      <rgbColor rgb="00D8BFB5"/>
      <rgbColor rgb="00BCB29A"/>
      <rgbColor rgb="00E7E7E7"/>
      <rgbColor rgb="009E8E7B"/>
      <rgbColor rgb="00F8F8F8"/>
      <rgbColor rgb="00545F6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8F8F8"/>
      <rgbColor rgb="00CCFFFF"/>
      <rgbColor rgb="00CCFFCC"/>
      <rgbColor rgb="00FFFF99"/>
      <rgbColor rgb="0099CCFF"/>
      <rgbColor rgb="00FF99CC"/>
      <rgbColor rgb="00CC99FF"/>
      <rgbColor rgb="00FFCC99"/>
      <rgbColor rgb="003C4041"/>
      <rgbColor rgb="007F6E51"/>
      <rgbColor rgb="00D9C7A7"/>
      <rgbColor rgb="00F8F8F8"/>
      <rgbColor rgb="00FAEBBF"/>
      <rgbColor rgb="00B19A8F"/>
      <rgbColor rgb="00F8F8F8"/>
      <rgbColor rgb="00969696"/>
      <rgbColor rgb="00CCCCCC"/>
      <rgbColor rgb="00B19770"/>
      <rgbColor rgb="00B7B7B7"/>
      <rgbColor rgb="0094897E"/>
      <rgbColor rgb="00696868"/>
      <rgbColor rgb="00F8F8F8"/>
      <rgbColor rgb="00F8F8F8"/>
      <rgbColor rgb="00333333"/>
    </indexedColors>
    <mruColors>
      <color rgb="FF404040"/>
      <color rgb="FFE7D5D5"/>
      <color rgb="FFD9C7A7"/>
      <color rgb="FFC6A294"/>
      <color rgb="FF444D60"/>
      <color rgb="FF4D5657"/>
      <color rgb="FF545F60"/>
      <color rgb="FFD8BFB5"/>
      <color rgb="FF9F8257"/>
      <color rgb="FFB1977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Steuerpflichtige, Steuerfaktoren und Steuern nach Rechtform, 2013, in Prozent</a:t>
            </a:r>
          </a:p>
        </c:rich>
      </c:tx>
      <c:layout/>
      <c:overlay val="0"/>
    </c:title>
    <c:autoTitleDeleted val="0"/>
    <c:plotArea>
      <c:layout>
        <c:manualLayout>
          <c:layoutTarget val="inner"/>
          <c:xMode val="edge"/>
          <c:yMode val="edge"/>
          <c:x val="6.3243493817004212E-2"/>
          <c:y val="0.11333348837250906"/>
          <c:w val="0.64005193072925037"/>
          <c:h val="0.81552231356613658"/>
        </c:manualLayout>
      </c:layout>
      <c:barChart>
        <c:barDir val="col"/>
        <c:grouping val="percentStacked"/>
        <c:varyColors val="0"/>
        <c:ser>
          <c:idx val="0"/>
          <c:order val="0"/>
          <c:tx>
            <c:strRef>
              <c:f>'T 2'!$Q$24</c:f>
              <c:strCache>
                <c:ptCount val="1"/>
                <c:pt idx="0">
                  <c:v>Aktiengesellschaften</c:v>
                </c:pt>
              </c:strCache>
            </c:strRef>
          </c:tx>
          <c:spPr>
            <a:solidFill>
              <a:srgbClr val="545F60"/>
            </a:solidFill>
          </c:spPr>
          <c:invertIfNegative val="0"/>
          <c:cat>
            <c:strRef>
              <c:f>'T 2'!$P$25:$P$29</c:f>
              <c:strCache>
                <c:ptCount val="5"/>
                <c:pt idx="0">
                  <c:v>Pflichtige</c:v>
                </c:pt>
                <c:pt idx="1">
                  <c:v>Reingewinn</c:v>
                </c:pt>
                <c:pt idx="2">
                  <c:v>Eigenkapital</c:v>
                </c:pt>
                <c:pt idx="3">
                  <c:v>Gewinnsteuer</c:v>
                </c:pt>
                <c:pt idx="4">
                  <c:v>Kapitalsteuer</c:v>
                </c:pt>
              </c:strCache>
            </c:strRef>
          </c:cat>
          <c:val>
            <c:numRef>
              <c:f>'T 2'!$Q$25:$Q$29</c:f>
              <c:numCache>
                <c:formatCode>_ * #,##0.0_ ;_ * \-#,##0.0_ ;_ * "-"??_ ;_ @_ </c:formatCode>
                <c:ptCount val="5"/>
                <c:pt idx="0">
                  <c:v>45.623738694969731</c:v>
                </c:pt>
                <c:pt idx="1">
                  <c:v>85.91907991470822</c:v>
                </c:pt>
                <c:pt idx="2">
                  <c:v>90.218611057526459</c:v>
                </c:pt>
                <c:pt idx="3" formatCode="0.0">
                  <c:v>86.64444516597402</c:v>
                </c:pt>
                <c:pt idx="4">
                  <c:v>70.7616680523996</c:v>
                </c:pt>
              </c:numCache>
            </c:numRef>
          </c:val>
        </c:ser>
        <c:ser>
          <c:idx val="1"/>
          <c:order val="1"/>
          <c:tx>
            <c:strRef>
              <c:f>'T 2'!$R$24</c:f>
              <c:strCache>
                <c:ptCount val="1"/>
                <c:pt idx="0">
                  <c:v>GmbH</c:v>
                </c:pt>
              </c:strCache>
            </c:strRef>
          </c:tx>
          <c:spPr>
            <a:solidFill>
              <a:srgbClr val="B7B7B7"/>
            </a:solidFill>
          </c:spPr>
          <c:invertIfNegative val="0"/>
          <c:cat>
            <c:strRef>
              <c:f>'T 2'!$P$25:$P$29</c:f>
              <c:strCache>
                <c:ptCount val="5"/>
                <c:pt idx="0">
                  <c:v>Pflichtige</c:v>
                </c:pt>
                <c:pt idx="1">
                  <c:v>Reingewinn</c:v>
                </c:pt>
                <c:pt idx="2">
                  <c:v>Eigenkapital</c:v>
                </c:pt>
                <c:pt idx="3">
                  <c:v>Gewinnsteuer</c:v>
                </c:pt>
                <c:pt idx="4">
                  <c:v>Kapitalsteuer</c:v>
                </c:pt>
              </c:strCache>
            </c:strRef>
          </c:cat>
          <c:val>
            <c:numRef>
              <c:f>'T 2'!$R$25:$R$29</c:f>
              <c:numCache>
                <c:formatCode>_ * #,##0.0_ ;_ * \-#,##0.0_ ;_ * "-"??_ ;_ @_ </c:formatCode>
                <c:ptCount val="5"/>
                <c:pt idx="0">
                  <c:v>34.374766424994398</c:v>
                </c:pt>
                <c:pt idx="1">
                  <c:v>10.723848479441562</c:v>
                </c:pt>
                <c:pt idx="2">
                  <c:v>4.4549512639328936</c:v>
                </c:pt>
                <c:pt idx="3" formatCode="0.0">
                  <c:v>10.015442366188658</c:v>
                </c:pt>
                <c:pt idx="4">
                  <c:v>19.602500360031208</c:v>
                </c:pt>
              </c:numCache>
            </c:numRef>
          </c:val>
        </c:ser>
        <c:ser>
          <c:idx val="2"/>
          <c:order val="2"/>
          <c:tx>
            <c:strRef>
              <c:f>'T 2'!$S$24</c:f>
              <c:strCache>
                <c:ptCount val="1"/>
                <c:pt idx="0">
                  <c:v>Genossenschaften</c:v>
                </c:pt>
              </c:strCache>
            </c:strRef>
          </c:tx>
          <c:spPr>
            <a:solidFill>
              <a:srgbClr val="7F6E51"/>
            </a:solidFill>
          </c:spPr>
          <c:invertIfNegative val="0"/>
          <c:cat>
            <c:strRef>
              <c:f>'T 2'!$P$25:$P$29</c:f>
              <c:strCache>
                <c:ptCount val="5"/>
                <c:pt idx="0">
                  <c:v>Pflichtige</c:v>
                </c:pt>
                <c:pt idx="1">
                  <c:v>Reingewinn</c:v>
                </c:pt>
                <c:pt idx="2">
                  <c:v>Eigenkapital</c:v>
                </c:pt>
                <c:pt idx="3">
                  <c:v>Gewinnsteuer</c:v>
                </c:pt>
                <c:pt idx="4">
                  <c:v>Kapitalsteuer</c:v>
                </c:pt>
              </c:strCache>
            </c:strRef>
          </c:cat>
          <c:val>
            <c:numRef>
              <c:f>'T 2'!$S$25:$S$29</c:f>
              <c:numCache>
                <c:formatCode>_ * #,##0.0_ ;_ * \-#,##0.0_ ;_ * "-"??_ ;_ @_ </c:formatCode>
                <c:ptCount val="5"/>
                <c:pt idx="0">
                  <c:v>2.0666716496001198</c:v>
                </c:pt>
                <c:pt idx="1">
                  <c:v>2.5439839503155053</c:v>
                </c:pt>
                <c:pt idx="2">
                  <c:v>3.2679898081334589</c:v>
                </c:pt>
                <c:pt idx="3" formatCode="0.0">
                  <c:v>2.5534640557270114</c:v>
                </c:pt>
                <c:pt idx="4">
                  <c:v>1.6330242338111201</c:v>
                </c:pt>
              </c:numCache>
            </c:numRef>
          </c:val>
        </c:ser>
        <c:ser>
          <c:idx val="3"/>
          <c:order val="3"/>
          <c:tx>
            <c:strRef>
              <c:f>'T 2'!$T$24</c:f>
              <c:strCache>
                <c:ptCount val="1"/>
                <c:pt idx="0">
                  <c:v>Vereine, Stiftungen und übr. jur. Personen</c:v>
                </c:pt>
              </c:strCache>
            </c:strRef>
          </c:tx>
          <c:spPr>
            <a:solidFill>
              <a:srgbClr val="D8BFB5"/>
            </a:solidFill>
          </c:spPr>
          <c:invertIfNegative val="0"/>
          <c:cat>
            <c:strRef>
              <c:f>'T 2'!$P$25:$P$29</c:f>
              <c:strCache>
                <c:ptCount val="5"/>
                <c:pt idx="0">
                  <c:v>Pflichtige</c:v>
                </c:pt>
                <c:pt idx="1">
                  <c:v>Reingewinn</c:v>
                </c:pt>
                <c:pt idx="2">
                  <c:v>Eigenkapital</c:v>
                </c:pt>
                <c:pt idx="3">
                  <c:v>Gewinnsteuer</c:v>
                </c:pt>
                <c:pt idx="4">
                  <c:v>Kapitalsteuer</c:v>
                </c:pt>
              </c:strCache>
            </c:strRef>
          </c:cat>
          <c:val>
            <c:numRef>
              <c:f>'T 2'!$T$25:$T$29</c:f>
              <c:numCache>
                <c:formatCode>_ * #,##0.0_ ;_ * \-#,##0.0_ ;_ * "-"??_ ;_ @_ </c:formatCode>
                <c:ptCount val="5"/>
                <c:pt idx="0">
                  <c:v>17.934823230435757</c:v>
                </c:pt>
                <c:pt idx="1">
                  <c:v>0.81308765553449769</c:v>
                </c:pt>
                <c:pt idx="2">
                  <c:v>2.0584478704077305</c:v>
                </c:pt>
                <c:pt idx="3" formatCode="0.0">
                  <c:v>0.78664841211025338</c:v>
                </c:pt>
                <c:pt idx="4">
                  <c:v>8.0028073537577455</c:v>
                </c:pt>
              </c:numCache>
            </c:numRef>
          </c:val>
        </c:ser>
        <c:dLbls>
          <c:showLegendKey val="0"/>
          <c:showVal val="0"/>
          <c:showCatName val="0"/>
          <c:showSerName val="0"/>
          <c:showPercent val="0"/>
          <c:showBubbleSize val="0"/>
        </c:dLbls>
        <c:gapWidth val="150"/>
        <c:overlap val="100"/>
        <c:serLines/>
        <c:axId val="124412672"/>
        <c:axId val="124414208"/>
      </c:barChart>
      <c:catAx>
        <c:axId val="124412672"/>
        <c:scaling>
          <c:orientation val="minMax"/>
        </c:scaling>
        <c:delete val="0"/>
        <c:axPos val="b"/>
        <c:majorTickMark val="out"/>
        <c:minorTickMark val="none"/>
        <c:tickLblPos val="nextTo"/>
        <c:crossAx val="124414208"/>
        <c:crosses val="autoZero"/>
        <c:auto val="1"/>
        <c:lblAlgn val="ctr"/>
        <c:lblOffset val="100"/>
        <c:noMultiLvlLbl val="0"/>
      </c:catAx>
      <c:valAx>
        <c:axId val="124414208"/>
        <c:scaling>
          <c:orientation val="minMax"/>
        </c:scaling>
        <c:delete val="0"/>
        <c:axPos val="l"/>
        <c:majorGridlines/>
        <c:numFmt formatCode="0%" sourceLinked="1"/>
        <c:majorTickMark val="out"/>
        <c:minorTickMark val="none"/>
        <c:tickLblPos val="nextTo"/>
        <c:crossAx val="124412672"/>
        <c:crosses val="autoZero"/>
        <c:crossBetween val="between"/>
      </c:valAx>
    </c:plotArea>
    <c:legend>
      <c:legendPos val="r"/>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CH" sz="1200" b="1" i="0" baseline="0">
                <a:effectLst/>
                <a:latin typeface="Arial" panose="020B0604020202020204" pitchFamily="34" charset="0"/>
                <a:cs typeface="Arial" panose="020B0604020202020204" pitchFamily="34" charset="0"/>
              </a:rPr>
              <a:t>Verteilung der Steuerfaktoren und Kantonssteuer der ordentlich besteuerten Kapitalgesellschaften und Genossenschaften nach Bezirken, 2013</a:t>
            </a:r>
            <a:endParaRPr lang="de-CH" sz="1200">
              <a:effectLst/>
              <a:latin typeface="Arial" panose="020B0604020202020204" pitchFamily="34" charset="0"/>
              <a:cs typeface="Arial" panose="020B0604020202020204" pitchFamily="34" charset="0"/>
            </a:endParaRPr>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CH"/>
          </a:p>
        </c:rich>
      </c:tx>
      <c:layout/>
      <c:overlay val="0"/>
    </c:title>
    <c:autoTitleDeleted val="0"/>
    <c:plotArea>
      <c:layout>
        <c:manualLayout>
          <c:layoutTarget val="inner"/>
          <c:xMode val="edge"/>
          <c:yMode val="edge"/>
          <c:x val="5.0373342565550219E-2"/>
          <c:y val="0.21317642113208293"/>
          <c:w val="0.80988249636777365"/>
          <c:h val="0.63360379182039483"/>
        </c:manualLayout>
      </c:layout>
      <c:barChart>
        <c:barDir val="col"/>
        <c:grouping val="clustered"/>
        <c:varyColors val="0"/>
        <c:ser>
          <c:idx val="0"/>
          <c:order val="0"/>
          <c:tx>
            <c:strRef>
              <c:f>'T 11'!$R$29</c:f>
              <c:strCache>
                <c:ptCount val="1"/>
                <c:pt idx="0">
                  <c:v>Pflichtige</c:v>
                </c:pt>
              </c:strCache>
            </c:strRef>
          </c:tx>
          <c:spPr>
            <a:solidFill>
              <a:srgbClr val="A69A5E"/>
            </a:solidFill>
          </c:spPr>
          <c:invertIfNegative val="0"/>
          <c:cat>
            <c:strRef>
              <c:f>'T 11'!$Q$30:$Q$40</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11'!$R$30:$R$40</c:f>
              <c:numCache>
                <c:formatCode>0.0</c:formatCode>
                <c:ptCount val="11"/>
                <c:pt idx="0">
                  <c:v>14.111717765644688</c:v>
                </c:pt>
                <c:pt idx="1">
                  <c:v>25.610154463577395</c:v>
                </c:pt>
                <c:pt idx="2">
                  <c:v>11.890428858089505</c:v>
                </c:pt>
                <c:pt idx="3">
                  <c:v>7.2938541229175406</c:v>
                </c:pt>
                <c:pt idx="4">
                  <c:v>6.3698726025479493</c:v>
                </c:pt>
                <c:pt idx="5">
                  <c:v>5.063232068691959</c:v>
                </c:pt>
                <c:pt idx="6">
                  <c:v>11.731765364692706</c:v>
                </c:pt>
                <c:pt idx="7">
                  <c:v>5.4225582155023568</c:v>
                </c:pt>
                <c:pt idx="8">
                  <c:v>7.3498530029399403</c:v>
                </c:pt>
                <c:pt idx="9">
                  <c:v>12.198422698212703</c:v>
                </c:pt>
                <c:pt idx="10">
                  <c:v>5.6792197489383547</c:v>
                </c:pt>
              </c:numCache>
            </c:numRef>
          </c:val>
        </c:ser>
        <c:ser>
          <c:idx val="1"/>
          <c:order val="1"/>
          <c:tx>
            <c:strRef>
              <c:f>'T 11'!$S$29</c:f>
              <c:strCache>
                <c:ptCount val="1"/>
                <c:pt idx="0">
                  <c:v>Reingewinn</c:v>
                </c:pt>
              </c:strCache>
            </c:strRef>
          </c:tx>
          <c:spPr>
            <a:solidFill>
              <a:srgbClr val="EEE5CE"/>
            </a:solidFill>
          </c:spPr>
          <c:invertIfNegative val="0"/>
          <c:cat>
            <c:strRef>
              <c:f>'T 11'!$Q$30:$Q$40</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11'!$S$30:$S$40</c:f>
              <c:numCache>
                <c:formatCode>0.0</c:formatCode>
                <c:ptCount val="11"/>
                <c:pt idx="0">
                  <c:v>13.327758956277847</c:v>
                </c:pt>
                <c:pt idx="1">
                  <c:v>32.764135909435602</c:v>
                </c:pt>
                <c:pt idx="2">
                  <c:v>6.5441620738927817</c:v>
                </c:pt>
                <c:pt idx="3">
                  <c:v>6.5014913427415912</c:v>
                </c:pt>
                <c:pt idx="4">
                  <c:v>2.6752622294623771</c:v>
                </c:pt>
                <c:pt idx="5">
                  <c:v>3.6623519908817812</c:v>
                </c:pt>
                <c:pt idx="6">
                  <c:v>9.4681396895266232</c:v>
                </c:pt>
                <c:pt idx="7">
                  <c:v>2.5867891216656171</c:v>
                </c:pt>
                <c:pt idx="8">
                  <c:v>8.0384233296392473</c:v>
                </c:pt>
                <c:pt idx="9">
                  <c:v>8.1027793580792977</c:v>
                </c:pt>
                <c:pt idx="10">
                  <c:v>6.3287059983972469</c:v>
                </c:pt>
              </c:numCache>
            </c:numRef>
          </c:val>
        </c:ser>
        <c:ser>
          <c:idx val="2"/>
          <c:order val="2"/>
          <c:tx>
            <c:strRef>
              <c:f>'T 11'!$T$29</c:f>
              <c:strCache>
                <c:ptCount val="1"/>
                <c:pt idx="0">
                  <c:v>Eigenkapital</c:v>
                </c:pt>
              </c:strCache>
            </c:strRef>
          </c:tx>
          <c:spPr>
            <a:solidFill>
              <a:srgbClr val="E7D5D5"/>
            </a:solidFill>
          </c:spPr>
          <c:invertIfNegative val="0"/>
          <c:cat>
            <c:strRef>
              <c:f>'T 11'!$Q$30:$Q$40</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11'!$T$30:$T$40</c:f>
              <c:numCache>
                <c:formatCode>0.0</c:formatCode>
                <c:ptCount val="11"/>
                <c:pt idx="0">
                  <c:v>15.026043575274912</c:v>
                </c:pt>
                <c:pt idx="1">
                  <c:v>22.16263322202791</c:v>
                </c:pt>
                <c:pt idx="2">
                  <c:v>6.4860069808589493</c:v>
                </c:pt>
                <c:pt idx="3">
                  <c:v>6.5229402850554425</c:v>
                </c:pt>
                <c:pt idx="4">
                  <c:v>3.8459201547973305</c:v>
                </c:pt>
                <c:pt idx="5">
                  <c:v>7.3833049959842079</c:v>
                </c:pt>
                <c:pt idx="6">
                  <c:v>8.9505707789816356</c:v>
                </c:pt>
                <c:pt idx="7">
                  <c:v>2.907427140786083</c:v>
                </c:pt>
                <c:pt idx="8">
                  <c:v>6.1145704815777533</c:v>
                </c:pt>
                <c:pt idx="9">
                  <c:v>11.517168083706753</c:v>
                </c:pt>
                <c:pt idx="10">
                  <c:v>9.0834143009490074</c:v>
                </c:pt>
              </c:numCache>
            </c:numRef>
          </c:val>
        </c:ser>
        <c:ser>
          <c:idx val="3"/>
          <c:order val="3"/>
          <c:tx>
            <c:strRef>
              <c:f>'T 11'!$U$29</c:f>
              <c:strCache>
                <c:ptCount val="1"/>
                <c:pt idx="0">
                  <c:v>Kantonssteuer</c:v>
                </c:pt>
              </c:strCache>
            </c:strRef>
          </c:tx>
          <c:spPr>
            <a:solidFill>
              <a:srgbClr val="404040"/>
            </a:solidFill>
          </c:spPr>
          <c:invertIfNegative val="0"/>
          <c:cat>
            <c:strRef>
              <c:f>'T 11'!$Q$30:$Q$40</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11'!$U$30:$U$40</c:f>
              <c:numCache>
                <c:formatCode>0.0</c:formatCode>
                <c:ptCount val="11"/>
                <c:pt idx="0">
                  <c:v>13.32759151289919</c:v>
                </c:pt>
                <c:pt idx="1">
                  <c:v>32.862531275709841</c:v>
                </c:pt>
                <c:pt idx="2">
                  <c:v>6.4276241923901631</c:v>
                </c:pt>
                <c:pt idx="3">
                  <c:v>6.4977052702181179</c:v>
                </c:pt>
                <c:pt idx="4">
                  <c:v>2.5735656589993461</c:v>
                </c:pt>
                <c:pt idx="5">
                  <c:v>3.8179718150252882</c:v>
                </c:pt>
                <c:pt idx="6">
                  <c:v>9.3506675746791661</c:v>
                </c:pt>
                <c:pt idx="7">
                  <c:v>2.4458314422146716</c:v>
                </c:pt>
                <c:pt idx="8">
                  <c:v>8.1099547250299366</c:v>
                </c:pt>
                <c:pt idx="9">
                  <c:v>8.2476487747220286</c:v>
                </c:pt>
                <c:pt idx="10">
                  <c:v>6.3389077581122413</c:v>
                </c:pt>
              </c:numCache>
            </c:numRef>
          </c:val>
        </c:ser>
        <c:dLbls>
          <c:showLegendKey val="0"/>
          <c:showVal val="0"/>
          <c:showCatName val="0"/>
          <c:showSerName val="0"/>
          <c:showPercent val="0"/>
          <c:showBubbleSize val="0"/>
        </c:dLbls>
        <c:gapWidth val="150"/>
        <c:axId val="139934336"/>
        <c:axId val="139944320"/>
      </c:barChart>
      <c:catAx>
        <c:axId val="139934336"/>
        <c:scaling>
          <c:orientation val="minMax"/>
        </c:scaling>
        <c:delete val="0"/>
        <c:axPos val="b"/>
        <c:majorTickMark val="out"/>
        <c:minorTickMark val="none"/>
        <c:tickLblPos val="nextTo"/>
        <c:crossAx val="139944320"/>
        <c:crosses val="autoZero"/>
        <c:auto val="1"/>
        <c:lblAlgn val="ctr"/>
        <c:lblOffset val="100"/>
        <c:noMultiLvlLbl val="0"/>
      </c:catAx>
      <c:valAx>
        <c:axId val="139944320"/>
        <c:scaling>
          <c:orientation val="minMax"/>
        </c:scaling>
        <c:delete val="0"/>
        <c:axPos val="l"/>
        <c:majorGridlines/>
        <c:numFmt formatCode="0.0" sourceLinked="1"/>
        <c:majorTickMark val="out"/>
        <c:minorTickMark val="none"/>
        <c:tickLblPos val="nextTo"/>
        <c:crossAx val="13993433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Entwicklung</a:t>
            </a:r>
            <a:r>
              <a:rPr lang="de-CH" sz="1200" baseline="0">
                <a:latin typeface="Arial" panose="020B0604020202020204" pitchFamily="34" charset="0"/>
                <a:cs typeface="Arial" panose="020B0604020202020204" pitchFamily="34" charset="0"/>
              </a:rPr>
              <a:t> der ordentlich besteuerten Kapitalgesellschaften und Genossenschaften, Steuerfaktoren und einfachen Kantonssteuer, 2001–2013, indexiert</a:t>
            </a:r>
            <a:endParaRPr lang="de-CH" sz="1200">
              <a:latin typeface="Arial" panose="020B0604020202020204" pitchFamily="34" charset="0"/>
              <a:cs typeface="Arial" panose="020B0604020202020204" pitchFamily="34" charset="0"/>
            </a:endParaRPr>
          </a:p>
        </c:rich>
      </c:tx>
      <c:layout/>
      <c:overlay val="0"/>
    </c:title>
    <c:autoTitleDeleted val="0"/>
    <c:plotArea>
      <c:layout>
        <c:manualLayout>
          <c:layoutTarget val="inner"/>
          <c:xMode val="edge"/>
          <c:yMode val="edge"/>
          <c:x val="7.9895398160804473E-2"/>
          <c:y val="0.21536666666666668"/>
          <c:w val="0.86096033647967918"/>
          <c:h val="0.6025834341864762"/>
        </c:manualLayout>
      </c:layout>
      <c:lineChart>
        <c:grouping val="standard"/>
        <c:varyColors val="0"/>
        <c:ser>
          <c:idx val="0"/>
          <c:order val="0"/>
          <c:tx>
            <c:strRef>
              <c:f>'T 3'!$Q$25</c:f>
              <c:strCache>
                <c:ptCount val="1"/>
                <c:pt idx="0">
                  <c:v>Pflichtige</c:v>
                </c:pt>
              </c:strCache>
            </c:strRef>
          </c:tx>
          <c:spPr>
            <a:ln w="38100">
              <a:solidFill>
                <a:srgbClr val="A69A5E"/>
              </a:solidFill>
            </a:ln>
          </c:spPr>
          <c:marker>
            <c:symbol val="none"/>
          </c:marker>
          <c:cat>
            <c:numRef>
              <c:f>'T 3'!$P$26:$P$38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3'!$Q$26:$Q$38</c:f>
              <c:numCache>
                <c:formatCode>0.0</c:formatCode>
                <c:ptCount val="13"/>
                <c:pt idx="0">
                  <c:v>100</c:v>
                </c:pt>
                <c:pt idx="1">
                  <c:v>103.794115541556</c:v>
                </c:pt>
                <c:pt idx="2">
                  <c:v>106.93678860333596</c:v>
                </c:pt>
                <c:pt idx="3">
                  <c:v>110.31569904789175</c:v>
                </c:pt>
                <c:pt idx="4">
                  <c:v>113.30088052115399</c:v>
                </c:pt>
                <c:pt idx="5">
                  <c:v>117.69632758250413</c:v>
                </c:pt>
                <c:pt idx="6">
                  <c:v>122.31369460949244</c:v>
                </c:pt>
                <c:pt idx="7">
                  <c:v>127.28899706492949</c:v>
                </c:pt>
                <c:pt idx="8">
                  <c:v>131.93499892619371</c:v>
                </c:pt>
                <c:pt idx="9">
                  <c:v>136.70269883313051</c:v>
                </c:pt>
                <c:pt idx="10">
                  <c:v>142.45830052258572</c:v>
                </c:pt>
                <c:pt idx="11">
                  <c:v>147.6698403607989</c:v>
                </c:pt>
                <c:pt idx="12">
                  <c:v>153.40396592454721</c:v>
                </c:pt>
              </c:numCache>
            </c:numRef>
          </c:val>
          <c:smooth val="0"/>
        </c:ser>
        <c:ser>
          <c:idx val="1"/>
          <c:order val="1"/>
          <c:tx>
            <c:strRef>
              <c:f>'T 3'!$R$25</c:f>
              <c:strCache>
                <c:ptCount val="1"/>
                <c:pt idx="0">
                  <c:v>Reingewinn</c:v>
                </c:pt>
              </c:strCache>
            </c:strRef>
          </c:tx>
          <c:spPr>
            <a:ln w="38100">
              <a:solidFill>
                <a:srgbClr val="D9C7A7"/>
              </a:solidFill>
            </a:ln>
          </c:spPr>
          <c:marker>
            <c:symbol val="none"/>
          </c:marker>
          <c:cat>
            <c:numRef>
              <c:f>'T 3'!$P$26:$P$38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3'!$R$26:$R$38</c:f>
              <c:numCache>
                <c:formatCode>0.0</c:formatCode>
                <c:ptCount val="13"/>
                <c:pt idx="0">
                  <c:v>100</c:v>
                </c:pt>
                <c:pt idx="1">
                  <c:v>66.834124055756746</c:v>
                </c:pt>
                <c:pt idx="2">
                  <c:v>74.804614828329946</c:v>
                </c:pt>
                <c:pt idx="3">
                  <c:v>84.248818070007687</c:v>
                </c:pt>
                <c:pt idx="4">
                  <c:v>105.71912892426336</c:v>
                </c:pt>
                <c:pt idx="5">
                  <c:v>123.44215440270835</c:v>
                </c:pt>
                <c:pt idx="6">
                  <c:v>149.71888582685256</c:v>
                </c:pt>
                <c:pt idx="7">
                  <c:v>140.37917949377149</c:v>
                </c:pt>
                <c:pt idx="8">
                  <c:v>160.55539013855241</c:v>
                </c:pt>
                <c:pt idx="9">
                  <c:v>152.93978424667699</c:v>
                </c:pt>
                <c:pt idx="10">
                  <c:v>169.3268354619664</c:v>
                </c:pt>
                <c:pt idx="11">
                  <c:v>155.06327803741851</c:v>
                </c:pt>
                <c:pt idx="12">
                  <c:v>170.23664942686287</c:v>
                </c:pt>
              </c:numCache>
            </c:numRef>
          </c:val>
          <c:smooth val="0"/>
        </c:ser>
        <c:ser>
          <c:idx val="2"/>
          <c:order val="2"/>
          <c:tx>
            <c:strRef>
              <c:f>'T 3'!$S$25</c:f>
              <c:strCache>
                <c:ptCount val="1"/>
                <c:pt idx="0">
                  <c:v>Eigenkapital</c:v>
                </c:pt>
              </c:strCache>
            </c:strRef>
          </c:tx>
          <c:spPr>
            <a:ln w="38100">
              <a:solidFill>
                <a:srgbClr val="C6A294"/>
              </a:solidFill>
            </a:ln>
          </c:spPr>
          <c:marker>
            <c:symbol val="none"/>
          </c:marker>
          <c:cat>
            <c:numRef>
              <c:f>'T 3'!$P$26:$P$38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3'!$S$26:$S$38</c:f>
              <c:numCache>
                <c:formatCode>0.0</c:formatCode>
                <c:ptCount val="13"/>
                <c:pt idx="0">
                  <c:v>100</c:v>
                </c:pt>
                <c:pt idx="1">
                  <c:v>100.13377559096399</c:v>
                </c:pt>
                <c:pt idx="2">
                  <c:v>105.60811963734116</c:v>
                </c:pt>
                <c:pt idx="3">
                  <c:v>110.18770301960916</c:v>
                </c:pt>
                <c:pt idx="4">
                  <c:v>111.08717866679767</c:v>
                </c:pt>
                <c:pt idx="5">
                  <c:v>119.38358473311825</c:v>
                </c:pt>
                <c:pt idx="6">
                  <c:v>125.81724766187085</c:v>
                </c:pt>
                <c:pt idx="7">
                  <c:v>133.47125885378915</c:v>
                </c:pt>
                <c:pt idx="8">
                  <c:v>136.75599317997239</c:v>
                </c:pt>
                <c:pt idx="9">
                  <c:v>136.0207778849134</c:v>
                </c:pt>
                <c:pt idx="10">
                  <c:v>142.29202866384995</c:v>
                </c:pt>
                <c:pt idx="11">
                  <c:v>147.74666796358261</c:v>
                </c:pt>
                <c:pt idx="12">
                  <c:v>157.69240841538604</c:v>
                </c:pt>
              </c:numCache>
            </c:numRef>
          </c:val>
          <c:smooth val="0"/>
        </c:ser>
        <c:ser>
          <c:idx val="3"/>
          <c:order val="3"/>
          <c:tx>
            <c:strRef>
              <c:f>'T 3'!$T$25</c:f>
              <c:strCache>
                <c:ptCount val="1"/>
                <c:pt idx="0">
                  <c:v>Kantonssteuer</c:v>
                </c:pt>
              </c:strCache>
            </c:strRef>
          </c:tx>
          <c:spPr>
            <a:ln w="38100">
              <a:solidFill>
                <a:schemeClr val="tx1">
                  <a:lumMod val="75000"/>
                  <a:lumOff val="25000"/>
                </a:schemeClr>
              </a:solidFill>
            </a:ln>
          </c:spPr>
          <c:marker>
            <c:symbol val="none"/>
          </c:marker>
          <c:cat>
            <c:numRef>
              <c:f>'T 3'!$P$26:$P$38</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'T 3'!$T$26:$T$38</c:f>
              <c:numCache>
                <c:formatCode>0.0</c:formatCode>
                <c:ptCount val="13"/>
                <c:pt idx="0">
                  <c:v>100</c:v>
                </c:pt>
                <c:pt idx="1">
                  <c:v>73.430687141788766</c:v>
                </c:pt>
                <c:pt idx="2">
                  <c:v>81.336169291181022</c:v>
                </c:pt>
                <c:pt idx="3">
                  <c:v>90.383519740482853</c:v>
                </c:pt>
                <c:pt idx="4">
                  <c:v>109.09266311710297</c:v>
                </c:pt>
                <c:pt idx="5">
                  <c:v>126.23699608528428</c:v>
                </c:pt>
                <c:pt idx="6">
                  <c:v>137.19092554679497</c:v>
                </c:pt>
                <c:pt idx="7">
                  <c:v>129.36488086666878</c:v>
                </c:pt>
                <c:pt idx="8">
                  <c:v>121.10579649513338</c:v>
                </c:pt>
                <c:pt idx="9">
                  <c:v>114.50902062654511</c:v>
                </c:pt>
                <c:pt idx="10">
                  <c:v>126.73427118632443</c:v>
                </c:pt>
                <c:pt idx="11">
                  <c:v>115.57242232209886</c:v>
                </c:pt>
                <c:pt idx="12">
                  <c:v>126.69294204638079</c:v>
                </c:pt>
              </c:numCache>
            </c:numRef>
          </c:val>
          <c:smooth val="0"/>
        </c:ser>
        <c:dLbls>
          <c:showLegendKey val="0"/>
          <c:showVal val="0"/>
          <c:showCatName val="0"/>
          <c:showSerName val="0"/>
          <c:showPercent val="0"/>
          <c:showBubbleSize val="0"/>
        </c:dLbls>
        <c:marker val="1"/>
        <c:smooth val="0"/>
        <c:axId val="121800576"/>
        <c:axId val="121802112"/>
      </c:lineChart>
      <c:catAx>
        <c:axId val="121800576"/>
        <c:scaling>
          <c:orientation val="minMax"/>
        </c:scaling>
        <c:delete val="0"/>
        <c:axPos val="b"/>
        <c:numFmt formatCode="General" sourceLinked="1"/>
        <c:majorTickMark val="out"/>
        <c:minorTickMark val="none"/>
        <c:tickLblPos val="nextTo"/>
        <c:crossAx val="121802112"/>
        <c:crosses val="autoZero"/>
        <c:auto val="1"/>
        <c:lblAlgn val="ctr"/>
        <c:lblOffset val="100"/>
        <c:noMultiLvlLbl val="0"/>
      </c:catAx>
      <c:valAx>
        <c:axId val="121802112"/>
        <c:scaling>
          <c:orientation val="minMax"/>
          <c:max val="175"/>
          <c:min val="0"/>
        </c:scaling>
        <c:delete val="0"/>
        <c:axPos val="l"/>
        <c:majorGridlines/>
        <c:title>
          <c:tx>
            <c:rich>
              <a:bodyPr rot="0" vert="horz"/>
              <a:lstStyle/>
              <a:p>
                <a:pPr>
                  <a:defRPr/>
                </a:pPr>
                <a:r>
                  <a:rPr lang="de-CH" b="0"/>
                  <a:t>Index</a:t>
                </a:r>
              </a:p>
            </c:rich>
          </c:tx>
          <c:layout>
            <c:manualLayout>
              <c:xMode val="edge"/>
              <c:yMode val="edge"/>
              <c:x val="3.7884612249555763E-2"/>
              <c:y val="0.15423747553377459"/>
            </c:manualLayout>
          </c:layout>
          <c:overlay val="0"/>
        </c:title>
        <c:numFmt formatCode="#,##0" sourceLinked="0"/>
        <c:majorTickMark val="out"/>
        <c:minorTickMark val="none"/>
        <c:tickLblPos val="nextTo"/>
        <c:crossAx val="121800576"/>
        <c:crosses val="autoZero"/>
        <c:crossBetween val="midCat"/>
        <c:majorUnit val="25"/>
      </c:valAx>
      <c:spPr>
        <a:noFill/>
      </c:spPr>
    </c:plotArea>
    <c:legend>
      <c:legendPos val="b"/>
      <c:layout>
        <c:manualLayout>
          <c:xMode val="edge"/>
          <c:yMode val="edge"/>
          <c:x val="0.18586994017052216"/>
          <c:y val="0.90875843555608682"/>
          <c:w val="0.56992587732089039"/>
          <c:h val="4.8554542105862228E-2"/>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1"/>
          <c:order val="1"/>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2"/>
          <c:order val="2"/>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3"/>
          <c:order val="3"/>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4"/>
          <c:order val="4"/>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5"/>
          <c:order val="5"/>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6"/>
          <c:order val="6"/>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7"/>
          <c:order val="7"/>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8"/>
          <c:order val="8"/>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9"/>
          <c:order val="9"/>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10"/>
          <c:order val="10"/>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11"/>
          <c:order val="11"/>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12"/>
          <c:order val="12"/>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ser>
          <c:idx val="13"/>
          <c:order val="13"/>
          <c:tx>
            <c:strRef>
              <c:f>'T 7'!#REF!</c:f>
              <c:strCache>
                <c:ptCount val="1"/>
                <c:pt idx="0">
                  <c:v>#REF!</c:v>
                </c:pt>
              </c:strCache>
            </c:strRef>
          </c:tx>
          <c:invertIfNegative val="0"/>
          <c:cat>
            <c:multiLvlStrRef>
              <c:f>'T 7'!#REF!</c:f>
            </c:multiLvlStrRef>
          </c:cat>
          <c:val>
            <c:numRef>
              <c:f>'T 7'!#REF!</c:f>
              <c:numCache>
                <c:formatCode>General</c:formatCode>
                <c:ptCount val="1"/>
                <c:pt idx="0">
                  <c:v>1</c:v>
                </c:pt>
              </c:numCache>
            </c:numRef>
          </c:val>
        </c:ser>
        <c:dLbls>
          <c:showLegendKey val="0"/>
          <c:showVal val="0"/>
          <c:showCatName val="0"/>
          <c:showSerName val="0"/>
          <c:showPercent val="0"/>
          <c:showBubbleSize val="0"/>
        </c:dLbls>
        <c:gapWidth val="150"/>
        <c:axId val="129933312"/>
        <c:axId val="129934848"/>
      </c:barChart>
      <c:catAx>
        <c:axId val="129933312"/>
        <c:scaling>
          <c:orientation val="minMax"/>
        </c:scaling>
        <c:delete val="0"/>
        <c:axPos val="b"/>
        <c:numFmt formatCode="General" sourceLinked="1"/>
        <c:majorTickMark val="out"/>
        <c:minorTickMark val="none"/>
        <c:tickLblPos val="nextTo"/>
        <c:crossAx val="129934848"/>
        <c:crosses val="autoZero"/>
        <c:auto val="1"/>
        <c:lblAlgn val="ctr"/>
        <c:lblOffset val="100"/>
        <c:noMultiLvlLbl val="0"/>
      </c:catAx>
      <c:valAx>
        <c:axId val="129934848"/>
        <c:scaling>
          <c:orientation val="minMax"/>
        </c:scaling>
        <c:delete val="0"/>
        <c:axPos val="l"/>
        <c:majorGridlines/>
        <c:numFmt formatCode="General" sourceLinked="1"/>
        <c:majorTickMark val="out"/>
        <c:minorTickMark val="none"/>
        <c:tickLblPos val="nextTo"/>
        <c:crossAx val="12993331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a:latin typeface="Arial" panose="020B0604020202020204" pitchFamily="34" charset="0"/>
                <a:cs typeface="Arial" panose="020B0604020202020204" pitchFamily="34" charset="0"/>
              </a:rPr>
              <a:t>Verteilung von Reingewinn,</a:t>
            </a:r>
            <a:r>
              <a:rPr lang="de-CH" sz="1200" baseline="0">
                <a:latin typeface="Arial" panose="020B0604020202020204" pitchFamily="34" charset="0"/>
                <a:cs typeface="Arial" panose="020B0604020202020204" pitchFamily="34" charset="0"/>
              </a:rPr>
              <a:t> Eigenkapital und Steuern der ordentlich besteuerten </a:t>
            </a:r>
            <a:br>
              <a:rPr lang="de-CH" sz="1200" baseline="0">
                <a:latin typeface="Arial" panose="020B0604020202020204" pitchFamily="34" charset="0"/>
                <a:cs typeface="Arial" panose="020B0604020202020204" pitchFamily="34" charset="0"/>
              </a:rPr>
            </a:br>
            <a:r>
              <a:rPr lang="de-CH" sz="1200" baseline="0">
                <a:latin typeface="Arial" panose="020B0604020202020204" pitchFamily="34" charset="0"/>
                <a:cs typeface="Arial" panose="020B0604020202020204" pitchFamily="34" charset="0"/>
              </a:rPr>
              <a:t>Kapitalgesellschaften und Genossenschaften nach Wirtschaftszweigen, 2013, in Prozent</a:t>
            </a:r>
            <a:endParaRPr lang="de-CH" sz="1200">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5.8473781807060053E-2"/>
          <c:y val="9.9821008099715475E-2"/>
          <c:w val="0.66232769984915851"/>
          <c:h val="0.8475739992773228"/>
        </c:manualLayout>
      </c:layout>
      <c:barChart>
        <c:barDir val="col"/>
        <c:grouping val="percentStacked"/>
        <c:varyColors val="0"/>
        <c:ser>
          <c:idx val="0"/>
          <c:order val="0"/>
          <c:tx>
            <c:strRef>
              <c:f>'T 5a'!$R$56</c:f>
              <c:strCache>
                <c:ptCount val="1"/>
                <c:pt idx="0">
                  <c:v>Landwirtschaft, Gartenbau,
Fortst-wirtschaft, Jagd und Fischerei</c:v>
                </c:pt>
              </c:strCache>
            </c:strRef>
          </c:tx>
          <c:spPr>
            <a:solidFill>
              <a:schemeClr val="tx1">
                <a:lumMod val="85000"/>
                <a:lumOff val="15000"/>
              </a:schemeClr>
            </a:solidFill>
            <a:ln>
              <a:noFill/>
            </a:ln>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5a'!$R$57:$R$62</c:f>
              <c:numCache>
                <c:formatCode>0.00</c:formatCode>
                <c:ptCount val="6"/>
                <c:pt idx="0">
                  <c:v>1.3253068271967894</c:v>
                </c:pt>
                <c:pt idx="1">
                  <c:v>0.18409651517834547</c:v>
                </c:pt>
                <c:pt idx="2">
                  <c:v>0.33871357300929816</c:v>
                </c:pt>
                <c:pt idx="3">
                  <c:v>0.14299884614006853</c:v>
                </c:pt>
                <c:pt idx="4">
                  <c:v>0.93337038591598409</c:v>
                </c:pt>
                <c:pt idx="5">
                  <c:v>0.16923705957135113</c:v>
                </c:pt>
              </c:numCache>
            </c:numRef>
          </c:val>
        </c:ser>
        <c:ser>
          <c:idx val="1"/>
          <c:order val="1"/>
          <c:tx>
            <c:strRef>
              <c:f>'T 5a'!$S$56</c:f>
              <c:strCache>
                <c:ptCount val="1"/>
                <c:pt idx="0">
                  <c:v>Nahrung und Genussmittel</c:v>
                </c:pt>
              </c:strCache>
            </c:strRef>
          </c:tx>
          <c:spPr>
            <a:solidFill>
              <a:srgbClr val="A96767"/>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5a'!$S$57:$S$62</c:f>
              <c:numCache>
                <c:formatCode>0.00</c:formatCode>
                <c:ptCount val="6"/>
                <c:pt idx="0">
                  <c:v>1.4373045872415886</c:v>
                </c:pt>
                <c:pt idx="1">
                  <c:v>3.2396514575427804</c:v>
                </c:pt>
                <c:pt idx="2">
                  <c:v>2.7185093463423162</c:v>
                </c:pt>
                <c:pt idx="3">
                  <c:v>3.3316825799921777</c:v>
                </c:pt>
                <c:pt idx="4">
                  <c:v>2.2562063099619243</c:v>
                </c:pt>
                <c:pt idx="5">
                  <c:v>3.2959796548573337</c:v>
                </c:pt>
              </c:numCache>
            </c:numRef>
          </c:val>
        </c:ser>
        <c:ser>
          <c:idx val="2"/>
          <c:order val="2"/>
          <c:tx>
            <c:strRef>
              <c:f>'T 5a'!$T$56</c:f>
              <c:strCache>
                <c:ptCount val="1"/>
                <c:pt idx="0">
                  <c:v>Chemie</c:v>
                </c:pt>
              </c:strCache>
            </c:strRef>
          </c:tx>
          <c:spPr>
            <a:solidFill>
              <a:srgbClr val="CAA2A2"/>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5a'!$T$57:$T$62</c:f>
              <c:numCache>
                <c:formatCode>0.00</c:formatCode>
                <c:ptCount val="6"/>
                <c:pt idx="0">
                  <c:v>0.57865509356479539</c:v>
                </c:pt>
                <c:pt idx="1">
                  <c:v>3.3522823772987063</c:v>
                </c:pt>
                <c:pt idx="2">
                  <c:v>2.7987434267276639</c:v>
                </c:pt>
                <c:pt idx="3">
                  <c:v>3.4920990906439742</c:v>
                </c:pt>
                <c:pt idx="4">
                  <c:v>6.0593500638675266</c:v>
                </c:pt>
                <c:pt idx="5">
                  <c:v>3.5773249313747848</c:v>
                </c:pt>
              </c:numCache>
            </c:numRef>
          </c:val>
        </c:ser>
        <c:ser>
          <c:idx val="3"/>
          <c:order val="3"/>
          <c:tx>
            <c:strRef>
              <c:f>'T 5a'!$U$56</c:f>
              <c:strCache>
                <c:ptCount val="1"/>
                <c:pt idx="0">
                  <c:v>Metallindustrie</c:v>
                </c:pt>
              </c:strCache>
            </c:strRef>
          </c:tx>
          <c:spPr>
            <a:solidFill>
              <a:srgbClr val="DEC4C4"/>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5a'!$U$57:$U$62</c:f>
              <c:numCache>
                <c:formatCode>0.00</c:formatCode>
                <c:ptCount val="6"/>
                <c:pt idx="0">
                  <c:v>5.711885762284755</c:v>
                </c:pt>
                <c:pt idx="1">
                  <c:v>4.1897532578635648</c:v>
                </c:pt>
                <c:pt idx="2">
                  <c:v>4.6498785082314331</c:v>
                </c:pt>
                <c:pt idx="3">
                  <c:v>3.9528789395489596</c:v>
                </c:pt>
                <c:pt idx="4">
                  <c:v>5.1564545457066808</c:v>
                </c:pt>
                <c:pt idx="5">
                  <c:v>3.9928344187708027</c:v>
                </c:pt>
              </c:numCache>
            </c:numRef>
          </c:val>
        </c:ser>
        <c:ser>
          <c:idx val="4"/>
          <c:order val="4"/>
          <c:tx>
            <c:strRef>
              <c:f>'T 5a'!$V$56</c:f>
              <c:strCache>
                <c:ptCount val="1"/>
                <c:pt idx="0">
                  <c:v>Maschinen, Apparate, Fahrzeugbau</c:v>
                </c:pt>
              </c:strCache>
            </c:strRef>
          </c:tx>
          <c:spPr>
            <a:solidFill>
              <a:srgbClr val="F4ECEC"/>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5a'!$V$57:$V$62</c:f>
              <c:numCache>
                <c:formatCode>0.00</c:formatCode>
                <c:ptCount val="6"/>
                <c:pt idx="0">
                  <c:v>3.7659246815063696</c:v>
                </c:pt>
                <c:pt idx="1">
                  <c:v>8.6625411039506375</c:v>
                </c:pt>
                <c:pt idx="2">
                  <c:v>5.074661384267003</c:v>
                </c:pt>
                <c:pt idx="3">
                  <c:v>8.8684781620924333</c:v>
                </c:pt>
                <c:pt idx="4">
                  <c:v>3.839665393608914</c:v>
                </c:pt>
                <c:pt idx="5">
                  <c:v>8.7015350776250528</c:v>
                </c:pt>
              </c:numCache>
            </c:numRef>
          </c:val>
        </c:ser>
        <c:ser>
          <c:idx val="5"/>
          <c:order val="5"/>
          <c:tx>
            <c:strRef>
              <c:f>'T 5a'!$W$56</c:f>
              <c:strCache>
                <c:ptCount val="1"/>
                <c:pt idx="0">
                  <c:v>Baugewerbe</c:v>
                </c:pt>
              </c:strCache>
            </c:strRef>
          </c:tx>
          <c:spPr>
            <a:solidFill>
              <a:srgbClr val="E7E8D4"/>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5a'!$W$57:$W$62</c:f>
              <c:numCache>
                <c:formatCode>0.00</c:formatCode>
                <c:ptCount val="6"/>
                <c:pt idx="0">
                  <c:v>6.4165383358999488</c:v>
                </c:pt>
                <c:pt idx="1">
                  <c:v>3.5129245053921809</c:v>
                </c:pt>
                <c:pt idx="2">
                  <c:v>3.6442595708159811</c:v>
                </c:pt>
                <c:pt idx="3">
                  <c:v>3.2766648904834987</c:v>
                </c:pt>
                <c:pt idx="4">
                  <c:v>4.2075605673021732</c:v>
                </c:pt>
                <c:pt idx="5">
                  <c:v>3.3075681280387825</c:v>
                </c:pt>
              </c:numCache>
            </c:numRef>
          </c:val>
        </c:ser>
        <c:ser>
          <c:idx val="6"/>
          <c:order val="6"/>
          <c:tx>
            <c:strRef>
              <c:f>'T 5a'!$X$56</c:f>
              <c:strCache>
                <c:ptCount val="1"/>
                <c:pt idx="0">
                  <c:v>Elektrizität, Gas, Wasser</c:v>
                </c:pt>
              </c:strCache>
            </c:strRef>
          </c:tx>
          <c:spPr>
            <a:solidFill>
              <a:srgbClr val="EEE5CE"/>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5a'!$X$57:$X$62</c:f>
              <c:numCache>
                <c:formatCode>0.00</c:formatCode>
                <c:ptCount val="6"/>
                <c:pt idx="0">
                  <c:v>0.99398012039759209</c:v>
                </c:pt>
                <c:pt idx="1">
                  <c:v>8.0486152304873446</c:v>
                </c:pt>
                <c:pt idx="2">
                  <c:v>14.01779447192836</c:v>
                </c:pt>
                <c:pt idx="3">
                  <c:v>8.4165059012715062</c:v>
                </c:pt>
                <c:pt idx="4">
                  <c:v>5.9464491836989257</c:v>
                </c:pt>
                <c:pt idx="5">
                  <c:v>8.3345066489180883</c:v>
                </c:pt>
              </c:numCache>
            </c:numRef>
          </c:val>
        </c:ser>
        <c:ser>
          <c:idx val="7"/>
          <c:order val="7"/>
          <c:tx>
            <c:strRef>
              <c:f>'T 5a'!$Y$56</c:f>
              <c:strCache>
                <c:ptCount val="1"/>
                <c:pt idx="0">
                  <c:v>Übrige Industrie, Gewerbe</c:v>
                </c:pt>
              </c:strCache>
            </c:strRef>
          </c:tx>
          <c:spPr>
            <a:solidFill>
              <a:srgbClr val="C4BC96"/>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5a'!$Y$57:$Y$62</c:f>
              <c:numCache>
                <c:formatCode>0.00</c:formatCode>
                <c:ptCount val="6"/>
                <c:pt idx="0">
                  <c:v>4.6899062018759627</c:v>
                </c:pt>
                <c:pt idx="1">
                  <c:v>6.5112589691481588</c:v>
                </c:pt>
                <c:pt idx="2">
                  <c:v>6.9538652505134095</c:v>
                </c:pt>
                <c:pt idx="3">
                  <c:v>6.5684194605128781</c:v>
                </c:pt>
                <c:pt idx="4">
                  <c:v>6.1680703759029871</c:v>
                </c:pt>
                <c:pt idx="5">
                  <c:v>6.5551289456089759</c:v>
                </c:pt>
              </c:numCache>
            </c:numRef>
          </c:val>
        </c:ser>
        <c:ser>
          <c:idx val="8"/>
          <c:order val="8"/>
          <c:tx>
            <c:strRef>
              <c:f>'T 5a'!$Z$56</c:f>
              <c:strCache>
                <c:ptCount val="1"/>
                <c:pt idx="0">
                  <c:v>Handel</c:v>
                </c:pt>
              </c:strCache>
            </c:strRef>
          </c:tx>
          <c:spPr>
            <a:solidFill>
              <a:srgbClr val="B1A773"/>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5a'!$Z$57:$Z$62</c:f>
              <c:numCache>
                <c:formatCode>0.00</c:formatCode>
                <c:ptCount val="6"/>
                <c:pt idx="0">
                  <c:v>19.683606327873441</c:v>
                </c:pt>
                <c:pt idx="1">
                  <c:v>14.721283388088061</c:v>
                </c:pt>
                <c:pt idx="2">
                  <c:v>13.351931859981701</c:v>
                </c:pt>
                <c:pt idx="3">
                  <c:v>14.531824729907456</c:v>
                </c:pt>
                <c:pt idx="4">
                  <c:v>17.496667865034652</c:v>
                </c:pt>
                <c:pt idx="5">
                  <c:v>14.630249563109077</c:v>
                </c:pt>
              </c:numCache>
            </c:numRef>
          </c:val>
        </c:ser>
        <c:ser>
          <c:idx val="9"/>
          <c:order val="9"/>
          <c:tx>
            <c:strRef>
              <c:f>'T 5a'!$AA$56</c:f>
              <c:strCache>
                <c:ptCount val="1"/>
                <c:pt idx="0">
                  <c:v>Banken, Versicherungen</c:v>
                </c:pt>
              </c:strCache>
            </c:strRef>
          </c:tx>
          <c:spPr>
            <a:solidFill>
              <a:schemeClr val="bg2">
                <a:lumMod val="50000"/>
              </a:schemeClr>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5a'!$AA$57:$AA$62</c:f>
              <c:numCache>
                <c:formatCode>0.00</c:formatCode>
                <c:ptCount val="6"/>
                <c:pt idx="0">
                  <c:v>2.6692799477343785</c:v>
                </c:pt>
                <c:pt idx="1">
                  <c:v>12.656453676367473</c:v>
                </c:pt>
                <c:pt idx="2">
                  <c:v>21.625179528170726</c:v>
                </c:pt>
                <c:pt idx="3">
                  <c:v>13.230801960444191</c:v>
                </c:pt>
                <c:pt idx="4">
                  <c:v>9.2738365784763417</c:v>
                </c:pt>
                <c:pt idx="5">
                  <c:v>13.099441331920412</c:v>
                </c:pt>
              </c:numCache>
            </c:numRef>
          </c:val>
        </c:ser>
        <c:ser>
          <c:idx val="10"/>
          <c:order val="10"/>
          <c:tx>
            <c:strRef>
              <c:f>'T 5a'!$AB$56</c:f>
              <c:strCache>
                <c:ptCount val="1"/>
                <c:pt idx="0">
                  <c:v>Immobiliengesellschaften</c:v>
                </c:pt>
              </c:strCache>
            </c:strRef>
          </c:tx>
          <c:spPr>
            <a:solidFill>
              <a:srgbClr val="ACB074"/>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5a'!$AB$57:$AB$62</c:f>
              <c:numCache>
                <c:formatCode>0.00</c:formatCode>
                <c:ptCount val="6"/>
                <c:pt idx="0">
                  <c:v>10.737785244295114</c:v>
                </c:pt>
                <c:pt idx="1">
                  <c:v>10.029495520343481</c:v>
                </c:pt>
                <c:pt idx="2">
                  <c:v>8.8130389403918876</c:v>
                </c:pt>
                <c:pt idx="3">
                  <c:v>9.8406181459837843</c:v>
                </c:pt>
                <c:pt idx="4">
                  <c:v>9.7815655934684287</c:v>
                </c:pt>
                <c:pt idx="5">
                  <c:v>9.8386577597621212</c:v>
                </c:pt>
              </c:numCache>
            </c:numRef>
          </c:val>
        </c:ser>
        <c:ser>
          <c:idx val="11"/>
          <c:order val="11"/>
          <c:tx>
            <c:strRef>
              <c:f>'T 5a'!$AC$56</c:f>
              <c:strCache>
                <c:ptCount val="1"/>
                <c:pt idx="0">
                  <c:v>Übrige Dienstleistungen</c:v>
                </c:pt>
              </c:strCache>
            </c:strRef>
          </c:tx>
          <c:spPr>
            <a:solidFill>
              <a:srgbClr val="E0E3BF"/>
            </a:solidFill>
          </c:spPr>
          <c:invertIfNegative val="0"/>
          <c:cat>
            <c:strRef>
              <c:f>'T 5a'!$Q$57:$Q$62</c:f>
              <c:strCache>
                <c:ptCount val="6"/>
                <c:pt idx="0">
                  <c:v>Pflichtige</c:v>
                </c:pt>
                <c:pt idx="1">
                  <c:v>Reingewinn</c:v>
                </c:pt>
                <c:pt idx="2">
                  <c:v>Eigenkapital</c:v>
                </c:pt>
                <c:pt idx="3">
                  <c:v>Gewinnsteuer</c:v>
                </c:pt>
                <c:pt idx="4">
                  <c:v>Kapitalsteuer</c:v>
                </c:pt>
                <c:pt idx="5">
                  <c:v>Kantonssteuer</c:v>
                </c:pt>
              </c:strCache>
            </c:strRef>
          </c:cat>
          <c:val>
            <c:numRef>
              <c:f>'T 5a'!$AC$57:$AC$62</c:f>
              <c:numCache>
                <c:formatCode>0.00</c:formatCode>
                <c:ptCount val="6"/>
                <c:pt idx="0">
                  <c:v>41.989826870129271</c:v>
                </c:pt>
                <c:pt idx="1">
                  <c:v>24.891643998339262</c:v>
                </c:pt>
                <c:pt idx="2">
                  <c:v>16.013424139620231</c:v>
                </c:pt>
                <c:pt idx="3">
                  <c:v>24.347027292979071</c:v>
                </c:pt>
                <c:pt idx="4">
                  <c:v>28.880803137055473</c:v>
                </c:pt>
                <c:pt idx="5">
                  <c:v>24.497536480443202</c:v>
                </c:pt>
              </c:numCache>
            </c:numRef>
          </c:val>
        </c:ser>
        <c:dLbls>
          <c:showLegendKey val="0"/>
          <c:showVal val="0"/>
          <c:showCatName val="0"/>
          <c:showSerName val="0"/>
          <c:showPercent val="0"/>
          <c:showBubbleSize val="0"/>
        </c:dLbls>
        <c:gapWidth val="162"/>
        <c:overlap val="100"/>
        <c:axId val="131303680"/>
        <c:axId val="131309568"/>
      </c:barChart>
      <c:catAx>
        <c:axId val="13130368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1309568"/>
        <c:crosses val="autoZero"/>
        <c:auto val="1"/>
        <c:lblAlgn val="ctr"/>
        <c:lblOffset val="100"/>
        <c:noMultiLvlLbl val="0"/>
      </c:catAx>
      <c:valAx>
        <c:axId val="131309568"/>
        <c:scaling>
          <c:orientation val="minMax"/>
        </c:scaling>
        <c:delete val="0"/>
        <c:axPos val="l"/>
        <c:majorGridlines/>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31303680"/>
        <c:crosses val="autoZero"/>
        <c:crossBetween val="between"/>
        <c:majorUnit val="0.2"/>
      </c:valAx>
    </c:plotArea>
    <c:legend>
      <c:legendPos val="r"/>
      <c:layout>
        <c:manualLayout>
          <c:xMode val="edge"/>
          <c:yMode val="edge"/>
          <c:x val="0.73661459846115851"/>
          <c:y val="0.15222677864102263"/>
          <c:w val="0.25476006509978338"/>
          <c:h val="0.72216856420401687"/>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Verteilung des Reingewinns der ordentlich besteuerten Kapitalgesellschaften und Genossenschaften nach Reingewinnklassen, 2013, in Prozent</a:t>
            </a:r>
          </a:p>
        </c:rich>
      </c:tx>
      <c:layout/>
      <c:overlay val="0"/>
    </c:title>
    <c:autoTitleDeleted val="0"/>
    <c:plotArea>
      <c:layout>
        <c:manualLayout>
          <c:layoutTarget val="inner"/>
          <c:xMode val="edge"/>
          <c:yMode val="edge"/>
          <c:x val="7.6428991045934855E-2"/>
          <c:y val="0.17464944353564049"/>
          <c:w val="0.64387200209800433"/>
          <c:h val="0.75328539801460437"/>
        </c:manualLayout>
      </c:layout>
      <c:barChart>
        <c:barDir val="col"/>
        <c:grouping val="percentStacked"/>
        <c:varyColors val="0"/>
        <c:ser>
          <c:idx val="0"/>
          <c:order val="0"/>
          <c:tx>
            <c:strRef>
              <c:f>'T 6'!$R$26</c:f>
              <c:strCache>
                <c:ptCount val="1"/>
                <c:pt idx="0">
                  <c:v>0</c:v>
                </c:pt>
              </c:strCache>
            </c:strRef>
          </c:tx>
          <c:spPr>
            <a:solidFill>
              <a:srgbClr val="1D1D1B"/>
            </a:solidFill>
          </c:spPr>
          <c:invertIfNegative val="0"/>
          <c:cat>
            <c:strRef>
              <c:f>'T 6'!$Q$27:$Q$28</c:f>
              <c:strCache>
                <c:ptCount val="2"/>
                <c:pt idx="0">
                  <c:v>Steuerpflichtige</c:v>
                </c:pt>
                <c:pt idx="1">
                  <c:v>Reingewinn</c:v>
                </c:pt>
              </c:strCache>
            </c:strRef>
          </c:cat>
          <c:val>
            <c:numRef>
              <c:f>'T 6'!$R$27:$R$28</c:f>
              <c:numCache>
                <c:formatCode>0.0</c:formatCode>
                <c:ptCount val="2"/>
                <c:pt idx="0">
                  <c:v>45.097764711372442</c:v>
                </c:pt>
                <c:pt idx="1">
                  <c:v>0</c:v>
                </c:pt>
              </c:numCache>
            </c:numRef>
          </c:val>
        </c:ser>
        <c:ser>
          <c:idx val="1"/>
          <c:order val="1"/>
          <c:tx>
            <c:strRef>
              <c:f>'T 6'!$S$26</c:f>
              <c:strCache>
                <c:ptCount val="1"/>
                <c:pt idx="0">
                  <c:v>0.1 -             19'999</c:v>
                </c:pt>
              </c:strCache>
            </c:strRef>
          </c:tx>
          <c:spPr>
            <a:solidFill>
              <a:srgbClr val="545F60"/>
            </a:solidFill>
          </c:spPr>
          <c:invertIfNegative val="0"/>
          <c:cat>
            <c:strRef>
              <c:f>'T 6'!$Q$27:$Q$28</c:f>
              <c:strCache>
                <c:ptCount val="2"/>
                <c:pt idx="0">
                  <c:v>Steuerpflichtige</c:v>
                </c:pt>
                <c:pt idx="1">
                  <c:v>Reingewinn</c:v>
                </c:pt>
              </c:strCache>
            </c:strRef>
          </c:cat>
          <c:val>
            <c:numRef>
              <c:f>'T 6'!$S$27:$S$28</c:f>
              <c:numCache>
                <c:formatCode>0.0</c:formatCode>
                <c:ptCount val="2"/>
                <c:pt idx="0">
                  <c:v>22.600214662373418</c:v>
                </c:pt>
                <c:pt idx="1">
                  <c:v>0.87725854743960774</c:v>
                </c:pt>
              </c:numCache>
            </c:numRef>
          </c:val>
        </c:ser>
        <c:ser>
          <c:idx val="2"/>
          <c:order val="2"/>
          <c:tx>
            <c:strRef>
              <c:f>'T 6'!$T$26</c:f>
              <c:strCache>
                <c:ptCount val="1"/>
                <c:pt idx="0">
                  <c:v>20'000 -       99'999</c:v>
                </c:pt>
              </c:strCache>
            </c:strRef>
          </c:tx>
          <c:spPr>
            <a:solidFill>
              <a:srgbClr val="B7B7B7"/>
            </a:solidFill>
          </c:spPr>
          <c:invertIfNegative val="0"/>
          <c:cat>
            <c:strRef>
              <c:f>'T 6'!$Q$27:$Q$28</c:f>
              <c:strCache>
                <c:ptCount val="2"/>
                <c:pt idx="0">
                  <c:v>Steuerpflichtige</c:v>
                </c:pt>
                <c:pt idx="1">
                  <c:v>Reingewinn</c:v>
                </c:pt>
              </c:strCache>
            </c:strRef>
          </c:cat>
          <c:val>
            <c:numRef>
              <c:f>'T 6'!$T$27:$T$28</c:f>
              <c:numCache>
                <c:formatCode>0.0</c:formatCode>
                <c:ptCount val="2"/>
                <c:pt idx="0">
                  <c:v>16.892995473423863</c:v>
                </c:pt>
                <c:pt idx="1">
                  <c:v>4.5683382789605131</c:v>
                </c:pt>
              </c:numCache>
            </c:numRef>
          </c:val>
        </c:ser>
        <c:ser>
          <c:idx val="3"/>
          <c:order val="3"/>
          <c:tx>
            <c:strRef>
              <c:f>'T 6'!$U$26</c:f>
              <c:strCache>
                <c:ptCount val="1"/>
                <c:pt idx="0">
                  <c:v>100'000 -    999'999</c:v>
                </c:pt>
              </c:strCache>
            </c:strRef>
          </c:tx>
          <c:spPr>
            <a:solidFill>
              <a:srgbClr val="7F6E51"/>
            </a:solidFill>
          </c:spPr>
          <c:invertIfNegative val="0"/>
          <c:cat>
            <c:strRef>
              <c:f>'T 6'!$Q$27:$Q$28</c:f>
              <c:strCache>
                <c:ptCount val="2"/>
                <c:pt idx="0">
                  <c:v>Steuerpflichtige</c:v>
                </c:pt>
                <c:pt idx="1">
                  <c:v>Reingewinn</c:v>
                </c:pt>
              </c:strCache>
            </c:strRef>
          </c:cat>
          <c:val>
            <c:numRef>
              <c:f>'T 6'!$U$27:$U$28</c:f>
              <c:numCache>
                <c:formatCode>0.0</c:formatCode>
                <c:ptCount val="2"/>
                <c:pt idx="0">
                  <c:v>12.875075831816698</c:v>
                </c:pt>
                <c:pt idx="1">
                  <c:v>21.154335126721552</c:v>
                </c:pt>
              </c:numCache>
            </c:numRef>
          </c:val>
        </c:ser>
        <c:ser>
          <c:idx val="4"/>
          <c:order val="4"/>
          <c:tx>
            <c:strRef>
              <c:f>'T 6'!$V$26</c:f>
              <c:strCache>
                <c:ptCount val="1"/>
                <c:pt idx="0">
                  <c:v>1'000'000 - 4'999'999</c:v>
                </c:pt>
              </c:strCache>
            </c:strRef>
          </c:tx>
          <c:spPr>
            <a:solidFill>
              <a:srgbClr val="B19770"/>
            </a:solidFill>
          </c:spPr>
          <c:invertIfNegative val="0"/>
          <c:cat>
            <c:strRef>
              <c:f>'T 6'!$Q$27:$Q$28</c:f>
              <c:strCache>
                <c:ptCount val="2"/>
                <c:pt idx="0">
                  <c:v>Steuerpflichtige</c:v>
                </c:pt>
                <c:pt idx="1">
                  <c:v>Reingewinn</c:v>
                </c:pt>
              </c:strCache>
            </c:strRef>
          </c:cat>
          <c:val>
            <c:numRef>
              <c:f>'T 6'!$V$27:$V$28</c:f>
              <c:numCache>
                <c:formatCode>0.0</c:formatCode>
                <c:ptCount val="2"/>
                <c:pt idx="0">
                  <c:v>2.0299594008119839</c:v>
                </c:pt>
                <c:pt idx="1">
                  <c:v>21.667733433015737</c:v>
                </c:pt>
              </c:numCache>
            </c:numRef>
          </c:val>
        </c:ser>
        <c:ser>
          <c:idx val="5"/>
          <c:order val="5"/>
          <c:tx>
            <c:strRef>
              <c:f>'T 6'!$W$26</c:f>
              <c:strCache>
                <c:ptCount val="1"/>
                <c:pt idx="0">
                  <c:v>5'000'000+</c:v>
                </c:pt>
              </c:strCache>
            </c:strRef>
          </c:tx>
          <c:spPr>
            <a:solidFill>
              <a:srgbClr val="D8BFB5"/>
            </a:solidFill>
          </c:spPr>
          <c:invertIfNegative val="0"/>
          <c:cat>
            <c:strRef>
              <c:f>'T 6'!$Q$27:$Q$28</c:f>
              <c:strCache>
                <c:ptCount val="2"/>
                <c:pt idx="0">
                  <c:v>Steuerpflichtige</c:v>
                </c:pt>
                <c:pt idx="1">
                  <c:v>Reingewinn</c:v>
                </c:pt>
              </c:strCache>
            </c:strRef>
          </c:cat>
          <c:val>
            <c:numRef>
              <c:f>'T 6'!$W$27:$W$28</c:f>
              <c:numCache>
                <c:formatCode>0.0</c:formatCode>
                <c:ptCount val="2"/>
                <c:pt idx="0">
                  <c:v>0.50398992020159605</c:v>
                </c:pt>
                <c:pt idx="1">
                  <c:v>51.732334613862577</c:v>
                </c:pt>
              </c:numCache>
            </c:numRef>
          </c:val>
        </c:ser>
        <c:dLbls>
          <c:showLegendKey val="0"/>
          <c:showVal val="0"/>
          <c:showCatName val="0"/>
          <c:showSerName val="0"/>
          <c:showPercent val="0"/>
          <c:showBubbleSize val="0"/>
        </c:dLbls>
        <c:gapWidth val="250"/>
        <c:overlap val="100"/>
        <c:serLines/>
        <c:axId val="131358720"/>
        <c:axId val="131360256"/>
      </c:barChart>
      <c:catAx>
        <c:axId val="131358720"/>
        <c:scaling>
          <c:orientation val="minMax"/>
        </c:scaling>
        <c:delete val="0"/>
        <c:axPos val="b"/>
        <c:majorTickMark val="out"/>
        <c:minorTickMark val="none"/>
        <c:tickLblPos val="nextTo"/>
        <c:crossAx val="131360256"/>
        <c:crosses val="autoZero"/>
        <c:auto val="1"/>
        <c:lblAlgn val="ctr"/>
        <c:lblOffset val="100"/>
        <c:noMultiLvlLbl val="0"/>
      </c:catAx>
      <c:valAx>
        <c:axId val="131360256"/>
        <c:scaling>
          <c:orientation val="minMax"/>
        </c:scaling>
        <c:delete val="0"/>
        <c:axPos val="l"/>
        <c:majorGridlines/>
        <c:numFmt formatCode="0%" sourceLinked="1"/>
        <c:majorTickMark val="out"/>
        <c:minorTickMark val="none"/>
        <c:tickLblPos val="nextTo"/>
        <c:crossAx val="131358720"/>
        <c:crosses val="autoZero"/>
        <c:crossBetween val="between"/>
      </c:valAx>
    </c:plotArea>
    <c:legend>
      <c:legendPos val="r"/>
      <c:layout>
        <c:manualLayout>
          <c:xMode val="edge"/>
          <c:yMode val="edge"/>
          <c:x val="0.75895926394245738"/>
          <c:y val="0.26156860115818514"/>
          <c:w val="0.22820259027281564"/>
          <c:h val="0.29451091976647842"/>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Verteilung der Gewinnsteuer der ordentlich besteuerten Kapitalgesellschaften und Genossenschaften nach Reingewinnklassen, 2013, in Prozent</a:t>
            </a:r>
          </a:p>
        </c:rich>
      </c:tx>
      <c:layout/>
      <c:overlay val="0"/>
    </c:title>
    <c:autoTitleDeleted val="0"/>
    <c:plotArea>
      <c:layout>
        <c:manualLayout>
          <c:layoutTarget val="inner"/>
          <c:xMode val="edge"/>
          <c:yMode val="edge"/>
          <c:x val="7.6925520467278963E-2"/>
          <c:y val="0.13835664111830812"/>
          <c:w val="0.65571143244075325"/>
          <c:h val="0.78258498175532931"/>
        </c:manualLayout>
      </c:layout>
      <c:barChart>
        <c:barDir val="col"/>
        <c:grouping val="percentStacked"/>
        <c:varyColors val="0"/>
        <c:ser>
          <c:idx val="0"/>
          <c:order val="0"/>
          <c:tx>
            <c:strRef>
              <c:f>'T 7'!$Q$26</c:f>
              <c:strCache>
                <c:ptCount val="1"/>
                <c:pt idx="0">
                  <c:v>0</c:v>
                </c:pt>
              </c:strCache>
            </c:strRef>
          </c:tx>
          <c:spPr>
            <a:solidFill>
              <a:srgbClr val="1D1D1B"/>
            </a:solidFill>
          </c:spPr>
          <c:invertIfNegative val="0"/>
          <c:cat>
            <c:strRef>
              <c:f>'T 7'!$P$27:$P$28</c:f>
              <c:strCache>
                <c:ptCount val="2"/>
                <c:pt idx="0">
                  <c:v>Steuerpflichtige</c:v>
                </c:pt>
                <c:pt idx="1">
                  <c:v>Gewinnsteuer</c:v>
                </c:pt>
              </c:strCache>
            </c:strRef>
          </c:cat>
          <c:val>
            <c:numRef>
              <c:f>'T 7'!$Q$27:$Q$28</c:f>
              <c:numCache>
                <c:formatCode>0.0</c:formatCode>
                <c:ptCount val="2"/>
                <c:pt idx="0">
                  <c:v>45.097764711372442</c:v>
                </c:pt>
                <c:pt idx="1">
                  <c:v>0</c:v>
                </c:pt>
              </c:numCache>
            </c:numRef>
          </c:val>
        </c:ser>
        <c:ser>
          <c:idx val="1"/>
          <c:order val="1"/>
          <c:tx>
            <c:strRef>
              <c:f>'T 7'!$R$26</c:f>
              <c:strCache>
                <c:ptCount val="1"/>
                <c:pt idx="0">
                  <c:v>0.1 -             19'999</c:v>
                </c:pt>
              </c:strCache>
            </c:strRef>
          </c:tx>
          <c:spPr>
            <a:solidFill>
              <a:srgbClr val="545F60"/>
            </a:solidFill>
          </c:spPr>
          <c:invertIfNegative val="0"/>
          <c:cat>
            <c:strRef>
              <c:f>'T 7'!$P$27:$P$28</c:f>
              <c:strCache>
                <c:ptCount val="2"/>
                <c:pt idx="0">
                  <c:v>Steuerpflichtige</c:v>
                </c:pt>
                <c:pt idx="1">
                  <c:v>Gewinnsteuer</c:v>
                </c:pt>
              </c:strCache>
            </c:strRef>
          </c:cat>
          <c:val>
            <c:numRef>
              <c:f>'T 7'!$R$27:$R$28</c:f>
              <c:numCache>
                <c:formatCode>0.0</c:formatCode>
                <c:ptCount val="2"/>
                <c:pt idx="0">
                  <c:v>22.600214662373418</c:v>
                </c:pt>
                <c:pt idx="1">
                  <c:v>0.62412822831106596</c:v>
                </c:pt>
              </c:numCache>
            </c:numRef>
          </c:val>
        </c:ser>
        <c:ser>
          <c:idx val="2"/>
          <c:order val="2"/>
          <c:tx>
            <c:strRef>
              <c:f>'T 7'!$S$26</c:f>
              <c:strCache>
                <c:ptCount val="1"/>
                <c:pt idx="0">
                  <c:v>20'000 -       99'999</c:v>
                </c:pt>
              </c:strCache>
            </c:strRef>
          </c:tx>
          <c:spPr>
            <a:solidFill>
              <a:srgbClr val="B7B7B7"/>
            </a:solidFill>
          </c:spPr>
          <c:invertIfNegative val="0"/>
          <c:cat>
            <c:strRef>
              <c:f>'T 7'!$P$27:$P$28</c:f>
              <c:strCache>
                <c:ptCount val="2"/>
                <c:pt idx="0">
                  <c:v>Steuerpflichtige</c:v>
                </c:pt>
                <c:pt idx="1">
                  <c:v>Gewinnsteuer</c:v>
                </c:pt>
              </c:strCache>
            </c:strRef>
          </c:cat>
          <c:val>
            <c:numRef>
              <c:f>'T 7'!$S$27:$S$28</c:f>
              <c:numCache>
                <c:formatCode>0.0</c:formatCode>
                <c:ptCount val="2"/>
                <c:pt idx="0">
                  <c:v>16.892995473423863</c:v>
                </c:pt>
                <c:pt idx="1">
                  <c:v>3.3071770729180652</c:v>
                </c:pt>
              </c:numCache>
            </c:numRef>
          </c:val>
        </c:ser>
        <c:ser>
          <c:idx val="3"/>
          <c:order val="3"/>
          <c:tx>
            <c:strRef>
              <c:f>'T 7'!$T$26</c:f>
              <c:strCache>
                <c:ptCount val="1"/>
                <c:pt idx="0">
                  <c:v>100'000 -    999'999</c:v>
                </c:pt>
              </c:strCache>
            </c:strRef>
          </c:tx>
          <c:spPr>
            <a:solidFill>
              <a:srgbClr val="7F6E51"/>
            </a:solidFill>
          </c:spPr>
          <c:invertIfNegative val="0"/>
          <c:cat>
            <c:strRef>
              <c:f>'T 7'!$P$27:$P$28</c:f>
              <c:strCache>
                <c:ptCount val="2"/>
                <c:pt idx="0">
                  <c:v>Steuerpflichtige</c:v>
                </c:pt>
                <c:pt idx="1">
                  <c:v>Gewinnsteuer</c:v>
                </c:pt>
              </c:strCache>
            </c:strRef>
          </c:cat>
          <c:val>
            <c:numRef>
              <c:f>'T 7'!$T$27:$T$28</c:f>
              <c:numCache>
                <c:formatCode>0.0</c:formatCode>
                <c:ptCount val="2"/>
                <c:pt idx="0">
                  <c:v>12.875075831816698</c:v>
                </c:pt>
                <c:pt idx="1">
                  <c:v>19.133571449749006</c:v>
                </c:pt>
              </c:numCache>
            </c:numRef>
          </c:val>
        </c:ser>
        <c:ser>
          <c:idx val="5"/>
          <c:order val="4"/>
          <c:tx>
            <c:strRef>
              <c:f>'T 7'!$U$26</c:f>
              <c:strCache>
                <c:ptCount val="1"/>
                <c:pt idx="0">
                  <c:v>1'000'000 - 4'999'999</c:v>
                </c:pt>
              </c:strCache>
            </c:strRef>
          </c:tx>
          <c:spPr>
            <a:solidFill>
              <a:srgbClr val="B19770"/>
            </a:solidFill>
          </c:spPr>
          <c:invertIfNegative val="0"/>
          <c:cat>
            <c:strRef>
              <c:f>'T 7'!$P$27:$P$28</c:f>
              <c:strCache>
                <c:ptCount val="2"/>
                <c:pt idx="0">
                  <c:v>Steuerpflichtige</c:v>
                </c:pt>
                <c:pt idx="1">
                  <c:v>Gewinnsteuer</c:v>
                </c:pt>
              </c:strCache>
            </c:strRef>
          </c:cat>
          <c:val>
            <c:numRef>
              <c:f>'T 7'!$U$27:$U$28</c:f>
              <c:numCache>
                <c:formatCode>0.0</c:formatCode>
                <c:ptCount val="2"/>
                <c:pt idx="0">
                  <c:v>2.0299594008119839</c:v>
                </c:pt>
                <c:pt idx="1">
                  <c:v>22.402051595850175</c:v>
                </c:pt>
              </c:numCache>
            </c:numRef>
          </c:val>
        </c:ser>
        <c:ser>
          <c:idx val="4"/>
          <c:order val="5"/>
          <c:tx>
            <c:strRef>
              <c:f>'T 7'!$V$26</c:f>
              <c:strCache>
                <c:ptCount val="1"/>
                <c:pt idx="0">
                  <c:v>5'000'000+</c:v>
                </c:pt>
              </c:strCache>
            </c:strRef>
          </c:tx>
          <c:spPr>
            <a:solidFill>
              <a:srgbClr val="D8BFB5"/>
            </a:solidFill>
          </c:spPr>
          <c:invertIfNegative val="0"/>
          <c:cat>
            <c:strRef>
              <c:f>'T 7'!$P$27:$P$28</c:f>
              <c:strCache>
                <c:ptCount val="2"/>
                <c:pt idx="0">
                  <c:v>Steuerpflichtige</c:v>
                </c:pt>
                <c:pt idx="1">
                  <c:v>Gewinnsteuer</c:v>
                </c:pt>
              </c:strCache>
            </c:strRef>
          </c:cat>
          <c:val>
            <c:numRef>
              <c:f>'T 7'!$V$27:$V$28</c:f>
              <c:numCache>
                <c:formatCode>0.0</c:formatCode>
                <c:ptCount val="2"/>
                <c:pt idx="0">
                  <c:v>0.50398992020159605</c:v>
                </c:pt>
                <c:pt idx="1">
                  <c:v>54.533071653171675</c:v>
                </c:pt>
              </c:numCache>
            </c:numRef>
          </c:val>
        </c:ser>
        <c:dLbls>
          <c:showLegendKey val="0"/>
          <c:showVal val="0"/>
          <c:showCatName val="0"/>
          <c:showSerName val="0"/>
          <c:showPercent val="0"/>
          <c:showBubbleSize val="0"/>
        </c:dLbls>
        <c:gapWidth val="250"/>
        <c:overlap val="100"/>
        <c:serLines/>
        <c:axId val="132889600"/>
        <c:axId val="132891392"/>
      </c:barChart>
      <c:catAx>
        <c:axId val="132889600"/>
        <c:scaling>
          <c:orientation val="minMax"/>
        </c:scaling>
        <c:delete val="0"/>
        <c:axPos val="b"/>
        <c:majorTickMark val="out"/>
        <c:minorTickMark val="none"/>
        <c:tickLblPos val="nextTo"/>
        <c:crossAx val="132891392"/>
        <c:crosses val="autoZero"/>
        <c:auto val="1"/>
        <c:lblAlgn val="ctr"/>
        <c:lblOffset val="100"/>
        <c:noMultiLvlLbl val="0"/>
      </c:catAx>
      <c:valAx>
        <c:axId val="132891392"/>
        <c:scaling>
          <c:orientation val="minMax"/>
        </c:scaling>
        <c:delete val="0"/>
        <c:axPos val="l"/>
        <c:majorGridlines/>
        <c:numFmt formatCode="0%" sourceLinked="1"/>
        <c:majorTickMark val="out"/>
        <c:minorTickMark val="none"/>
        <c:tickLblPos val="nextTo"/>
        <c:crossAx val="132889600"/>
        <c:crosses val="autoZero"/>
        <c:crossBetween val="between"/>
      </c:valAx>
    </c:plotArea>
    <c:legend>
      <c:legendPos val="r"/>
      <c:layout>
        <c:manualLayout>
          <c:xMode val="edge"/>
          <c:yMode val="edge"/>
          <c:x val="0.77507012721197954"/>
          <c:y val="0.24135943447525829"/>
          <c:w val="0.1875625741762276"/>
          <c:h val="0.29459352909189779"/>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Verteilung des Eigenkapitals der ordentlich besteuerten Kapitalgesellschaften und Genossenschaften nach Eigenkapitalklassen, 2013, in Prozent</a:t>
            </a:r>
          </a:p>
        </c:rich>
      </c:tx>
      <c:layout/>
      <c:overlay val="0"/>
    </c:title>
    <c:autoTitleDeleted val="0"/>
    <c:plotArea>
      <c:layout>
        <c:manualLayout>
          <c:layoutTarget val="inner"/>
          <c:xMode val="edge"/>
          <c:yMode val="edge"/>
          <c:x val="6.7267361111111118E-2"/>
          <c:y val="0.16049914427162165"/>
          <c:w val="0.68645027777777778"/>
          <c:h val="0.76741539487775801"/>
        </c:manualLayout>
      </c:layout>
      <c:barChart>
        <c:barDir val="col"/>
        <c:grouping val="percentStacked"/>
        <c:varyColors val="0"/>
        <c:ser>
          <c:idx val="0"/>
          <c:order val="0"/>
          <c:tx>
            <c:strRef>
              <c:f>'T 8'!$R$24</c:f>
              <c:strCache>
                <c:ptCount val="1"/>
                <c:pt idx="0">
                  <c:v>0 -                     99'999</c:v>
                </c:pt>
              </c:strCache>
            </c:strRef>
          </c:tx>
          <c:spPr>
            <a:solidFill>
              <a:srgbClr val="1D1D1B"/>
            </a:solidFill>
          </c:spPr>
          <c:invertIfNegative val="0"/>
          <c:cat>
            <c:strRef>
              <c:f>'T 8'!$Q$25:$Q$26</c:f>
              <c:strCache>
                <c:ptCount val="2"/>
                <c:pt idx="0">
                  <c:v>Steuerpflichtige</c:v>
                </c:pt>
                <c:pt idx="1">
                  <c:v>Eigenkapital</c:v>
                </c:pt>
              </c:strCache>
            </c:strRef>
          </c:cat>
          <c:val>
            <c:numRef>
              <c:f>'T 8'!$R$25:$R$26</c:f>
              <c:numCache>
                <c:formatCode>0.0</c:formatCode>
                <c:ptCount val="2"/>
                <c:pt idx="0">
                  <c:v>40.949181016379669</c:v>
                </c:pt>
                <c:pt idx="1">
                  <c:v>1.0443898878734157</c:v>
                </c:pt>
              </c:numCache>
            </c:numRef>
          </c:val>
        </c:ser>
        <c:ser>
          <c:idx val="1"/>
          <c:order val="1"/>
          <c:tx>
            <c:strRef>
              <c:f>'T 8'!$S$24</c:f>
              <c:strCache>
                <c:ptCount val="1"/>
                <c:pt idx="0">
                  <c:v>100'000 -        499'999</c:v>
                </c:pt>
              </c:strCache>
            </c:strRef>
          </c:tx>
          <c:spPr>
            <a:solidFill>
              <a:srgbClr val="545F60"/>
            </a:solidFill>
          </c:spPr>
          <c:invertIfNegative val="0"/>
          <c:cat>
            <c:strRef>
              <c:f>'T 8'!$Q$25:$Q$26</c:f>
              <c:strCache>
                <c:ptCount val="2"/>
                <c:pt idx="0">
                  <c:v>Steuerpflichtige</c:v>
                </c:pt>
                <c:pt idx="1">
                  <c:v>Eigenkapital</c:v>
                </c:pt>
              </c:strCache>
            </c:strRef>
          </c:cat>
          <c:val>
            <c:numRef>
              <c:f>'T 8'!$S$25:$S$26</c:f>
              <c:numCache>
                <c:formatCode>0.0</c:formatCode>
                <c:ptCount val="2"/>
                <c:pt idx="0">
                  <c:v>35.302627280787718</c:v>
                </c:pt>
                <c:pt idx="1">
                  <c:v>5.3430276225227562</c:v>
                </c:pt>
              </c:numCache>
            </c:numRef>
          </c:val>
        </c:ser>
        <c:ser>
          <c:idx val="2"/>
          <c:order val="2"/>
          <c:tx>
            <c:strRef>
              <c:f>'T 8'!$T$24</c:f>
              <c:strCache>
                <c:ptCount val="1"/>
                <c:pt idx="0">
                  <c:v>500'000 -        999'999</c:v>
                </c:pt>
              </c:strCache>
            </c:strRef>
          </c:tx>
          <c:spPr>
            <a:solidFill>
              <a:srgbClr val="B7B7B7"/>
            </a:solidFill>
          </c:spPr>
          <c:invertIfNegative val="0"/>
          <c:cat>
            <c:strRef>
              <c:f>'T 8'!$Q$25:$Q$26</c:f>
              <c:strCache>
                <c:ptCount val="2"/>
                <c:pt idx="0">
                  <c:v>Steuerpflichtige</c:v>
                </c:pt>
                <c:pt idx="1">
                  <c:v>Eigenkapital</c:v>
                </c:pt>
              </c:strCache>
            </c:strRef>
          </c:cat>
          <c:val>
            <c:numRef>
              <c:f>'T 8'!$T$25:$T$26</c:f>
              <c:numCache>
                <c:formatCode>0.0</c:formatCode>
                <c:ptCount val="2"/>
                <c:pt idx="0">
                  <c:v>9.1884828970087256</c:v>
                </c:pt>
                <c:pt idx="1">
                  <c:v>4.4461132030583386</c:v>
                </c:pt>
              </c:numCache>
            </c:numRef>
          </c:val>
        </c:ser>
        <c:ser>
          <c:idx val="3"/>
          <c:order val="3"/>
          <c:tx>
            <c:strRef>
              <c:f>'T 8'!$U$24</c:f>
              <c:strCache>
                <c:ptCount val="1"/>
                <c:pt idx="0">
                  <c:v>1'000'000 -     4'999'999</c:v>
                </c:pt>
              </c:strCache>
            </c:strRef>
          </c:tx>
          <c:spPr>
            <a:solidFill>
              <a:srgbClr val="7F6E51"/>
            </a:solidFill>
          </c:spPr>
          <c:invertIfNegative val="0"/>
          <c:cat>
            <c:strRef>
              <c:f>'T 8'!$Q$25:$Q$26</c:f>
              <c:strCache>
                <c:ptCount val="2"/>
                <c:pt idx="0">
                  <c:v>Steuerpflichtige</c:v>
                </c:pt>
                <c:pt idx="1">
                  <c:v>Eigenkapital</c:v>
                </c:pt>
              </c:strCache>
            </c:strRef>
          </c:cat>
          <c:val>
            <c:numRef>
              <c:f>'T 8'!$U$25:$U$26</c:f>
              <c:numCache>
                <c:formatCode>0.0</c:formatCode>
                <c:ptCount val="2"/>
                <c:pt idx="0">
                  <c:v>10.933781324373513</c:v>
                </c:pt>
                <c:pt idx="1">
                  <c:v>15.737322318070426</c:v>
                </c:pt>
              </c:numCache>
            </c:numRef>
          </c:val>
        </c:ser>
        <c:ser>
          <c:idx val="4"/>
          <c:order val="4"/>
          <c:tx>
            <c:strRef>
              <c:f>'T 8'!$V$24</c:f>
              <c:strCache>
                <c:ptCount val="1"/>
                <c:pt idx="0">
                  <c:v>5'000'000 -     9'999'999</c:v>
                </c:pt>
              </c:strCache>
            </c:strRef>
          </c:tx>
          <c:spPr>
            <a:solidFill>
              <a:srgbClr val="B19770"/>
            </a:solidFill>
          </c:spPr>
          <c:invertIfNegative val="0"/>
          <c:cat>
            <c:strRef>
              <c:f>'T 8'!$Q$25:$Q$26</c:f>
              <c:strCache>
                <c:ptCount val="2"/>
                <c:pt idx="0">
                  <c:v>Steuerpflichtige</c:v>
                </c:pt>
                <c:pt idx="1">
                  <c:v>Eigenkapital</c:v>
                </c:pt>
              </c:strCache>
            </c:strRef>
          </c:cat>
          <c:val>
            <c:numRef>
              <c:f>'T 8'!$V$25:$V$26</c:f>
              <c:numCache>
                <c:formatCode>0.0</c:formatCode>
                <c:ptCount val="2"/>
                <c:pt idx="0">
                  <c:v>1.7826310140463857</c:v>
                </c:pt>
                <c:pt idx="1">
                  <c:v>8.6469123782026198</c:v>
                </c:pt>
              </c:numCache>
            </c:numRef>
          </c:val>
        </c:ser>
        <c:ser>
          <c:idx val="5"/>
          <c:order val="5"/>
          <c:tx>
            <c:strRef>
              <c:f>'T 8'!$W$24</c:f>
              <c:strCache>
                <c:ptCount val="1"/>
                <c:pt idx="0">
                  <c:v>10'000'000+</c:v>
                </c:pt>
              </c:strCache>
            </c:strRef>
          </c:tx>
          <c:spPr>
            <a:solidFill>
              <a:srgbClr val="D8BFB5"/>
            </a:solidFill>
          </c:spPr>
          <c:invertIfNegative val="0"/>
          <c:cat>
            <c:strRef>
              <c:f>'T 8'!$Q$25:$Q$26</c:f>
              <c:strCache>
                <c:ptCount val="2"/>
                <c:pt idx="0">
                  <c:v>Steuerpflichtige</c:v>
                </c:pt>
                <c:pt idx="1">
                  <c:v>Eigenkapital</c:v>
                </c:pt>
              </c:strCache>
            </c:strRef>
          </c:cat>
          <c:val>
            <c:numRef>
              <c:f>'T 8'!$W$25:$W$26</c:f>
              <c:numCache>
                <c:formatCode>0.0</c:formatCode>
                <c:ptCount val="2"/>
                <c:pt idx="0">
                  <c:v>1.8432964674039853</c:v>
                </c:pt>
                <c:pt idx="1">
                  <c:v>64.782234590272452</c:v>
                </c:pt>
              </c:numCache>
            </c:numRef>
          </c:val>
        </c:ser>
        <c:dLbls>
          <c:showLegendKey val="0"/>
          <c:showVal val="0"/>
          <c:showCatName val="0"/>
          <c:showSerName val="0"/>
          <c:showPercent val="0"/>
          <c:showBubbleSize val="0"/>
        </c:dLbls>
        <c:gapWidth val="250"/>
        <c:overlap val="100"/>
        <c:serLines/>
        <c:axId val="132950272"/>
        <c:axId val="132956160"/>
      </c:barChart>
      <c:catAx>
        <c:axId val="132950272"/>
        <c:scaling>
          <c:orientation val="minMax"/>
        </c:scaling>
        <c:delete val="0"/>
        <c:axPos val="b"/>
        <c:majorTickMark val="out"/>
        <c:minorTickMark val="none"/>
        <c:tickLblPos val="nextTo"/>
        <c:crossAx val="132956160"/>
        <c:crosses val="autoZero"/>
        <c:auto val="1"/>
        <c:lblAlgn val="ctr"/>
        <c:lblOffset val="100"/>
        <c:noMultiLvlLbl val="0"/>
      </c:catAx>
      <c:valAx>
        <c:axId val="132956160"/>
        <c:scaling>
          <c:orientation val="minMax"/>
        </c:scaling>
        <c:delete val="0"/>
        <c:axPos val="l"/>
        <c:majorGridlines/>
        <c:numFmt formatCode="0%" sourceLinked="1"/>
        <c:majorTickMark val="out"/>
        <c:minorTickMark val="none"/>
        <c:tickLblPos val="nextTo"/>
        <c:crossAx val="132950272"/>
        <c:crosses val="autoZero"/>
        <c:crossBetween val="between"/>
      </c:valAx>
    </c:plotArea>
    <c:legend>
      <c:legendPos val="r"/>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Verteilung der Kapitalsteuer der ordentlich besteuerten Kapitalgesellschaften und Genossenschaften nach Eigenkapitalklassen, 2013, in Prozent</a:t>
            </a:r>
          </a:p>
        </c:rich>
      </c:tx>
      <c:layout/>
      <c:overlay val="0"/>
    </c:title>
    <c:autoTitleDeleted val="0"/>
    <c:plotArea>
      <c:layout>
        <c:manualLayout>
          <c:layoutTarget val="inner"/>
          <c:xMode val="edge"/>
          <c:yMode val="edge"/>
          <c:x val="6.7267361111111118E-2"/>
          <c:y val="0.13175167119224435"/>
          <c:w val="0.64089420043678724"/>
          <c:h val="0.79616296441696388"/>
        </c:manualLayout>
      </c:layout>
      <c:barChart>
        <c:barDir val="col"/>
        <c:grouping val="percentStacked"/>
        <c:varyColors val="0"/>
        <c:ser>
          <c:idx val="0"/>
          <c:order val="0"/>
          <c:tx>
            <c:strRef>
              <c:f>'T 9'!$Q$23</c:f>
              <c:strCache>
                <c:ptCount val="1"/>
                <c:pt idx="0">
                  <c:v>0 -                     99'999</c:v>
                </c:pt>
              </c:strCache>
            </c:strRef>
          </c:tx>
          <c:spPr>
            <a:solidFill>
              <a:srgbClr val="1D1D1B"/>
            </a:solidFill>
          </c:spPr>
          <c:invertIfNegative val="0"/>
          <c:cat>
            <c:strRef>
              <c:f>'T 9'!$P$24:$P$25</c:f>
              <c:strCache>
                <c:ptCount val="2"/>
                <c:pt idx="0">
                  <c:v>Steuerpflichtige</c:v>
                </c:pt>
                <c:pt idx="1">
                  <c:v>Kapitalsteuer</c:v>
                </c:pt>
              </c:strCache>
            </c:strRef>
          </c:cat>
          <c:val>
            <c:numRef>
              <c:f>'T 9'!$Q$24:$Q$25</c:f>
              <c:numCache>
                <c:formatCode>0.0</c:formatCode>
                <c:ptCount val="2"/>
                <c:pt idx="0">
                  <c:v>40.949181016379669</c:v>
                </c:pt>
                <c:pt idx="1">
                  <c:v>23.565118060604512</c:v>
                </c:pt>
              </c:numCache>
            </c:numRef>
          </c:val>
        </c:ser>
        <c:ser>
          <c:idx val="1"/>
          <c:order val="1"/>
          <c:tx>
            <c:strRef>
              <c:f>'T 9'!$R$23</c:f>
              <c:strCache>
                <c:ptCount val="1"/>
                <c:pt idx="0">
                  <c:v>100'000 -        499'999</c:v>
                </c:pt>
              </c:strCache>
            </c:strRef>
          </c:tx>
          <c:spPr>
            <a:solidFill>
              <a:srgbClr val="545F60"/>
            </a:solidFill>
          </c:spPr>
          <c:invertIfNegative val="0"/>
          <c:cat>
            <c:strRef>
              <c:f>'T 9'!$P$24:$P$25</c:f>
              <c:strCache>
                <c:ptCount val="2"/>
                <c:pt idx="0">
                  <c:v>Steuerpflichtige</c:v>
                </c:pt>
                <c:pt idx="1">
                  <c:v>Kapitalsteuer</c:v>
                </c:pt>
              </c:strCache>
            </c:strRef>
          </c:cat>
          <c:val>
            <c:numRef>
              <c:f>'T 9'!$R$24:$R$25</c:f>
              <c:numCache>
                <c:formatCode>0.0</c:formatCode>
                <c:ptCount val="2"/>
                <c:pt idx="0">
                  <c:v>35.302627280787718</c:v>
                </c:pt>
                <c:pt idx="1">
                  <c:v>15.380926647114263</c:v>
                </c:pt>
              </c:numCache>
            </c:numRef>
          </c:val>
        </c:ser>
        <c:ser>
          <c:idx val="2"/>
          <c:order val="2"/>
          <c:tx>
            <c:strRef>
              <c:f>'T 9'!$S$23</c:f>
              <c:strCache>
                <c:ptCount val="1"/>
                <c:pt idx="0">
                  <c:v>500'000 -        999'999</c:v>
                </c:pt>
              </c:strCache>
            </c:strRef>
          </c:tx>
          <c:spPr>
            <a:solidFill>
              <a:srgbClr val="B7B7B7"/>
            </a:solidFill>
          </c:spPr>
          <c:invertIfNegative val="0"/>
          <c:cat>
            <c:strRef>
              <c:f>'T 9'!$P$24:$P$25</c:f>
              <c:strCache>
                <c:ptCount val="2"/>
                <c:pt idx="0">
                  <c:v>Steuerpflichtige</c:v>
                </c:pt>
                <c:pt idx="1">
                  <c:v>Kapitalsteuer</c:v>
                </c:pt>
              </c:strCache>
            </c:strRef>
          </c:cat>
          <c:val>
            <c:numRef>
              <c:f>'T 9'!$S$24:$S$25</c:f>
              <c:numCache>
                <c:formatCode>0.0</c:formatCode>
                <c:ptCount val="2"/>
                <c:pt idx="0">
                  <c:v>9.1884828970087256</c:v>
                </c:pt>
                <c:pt idx="1">
                  <c:v>5.1679987598729795</c:v>
                </c:pt>
              </c:numCache>
            </c:numRef>
          </c:val>
        </c:ser>
        <c:ser>
          <c:idx val="3"/>
          <c:order val="3"/>
          <c:tx>
            <c:strRef>
              <c:f>'T 9'!$T$23</c:f>
              <c:strCache>
                <c:ptCount val="1"/>
                <c:pt idx="0">
                  <c:v>1'000'000 -     4'999'999</c:v>
                </c:pt>
              </c:strCache>
            </c:strRef>
          </c:tx>
          <c:spPr>
            <a:solidFill>
              <a:srgbClr val="7F6E51"/>
            </a:solidFill>
          </c:spPr>
          <c:invertIfNegative val="0"/>
          <c:cat>
            <c:strRef>
              <c:f>'T 9'!$P$24:$P$25</c:f>
              <c:strCache>
                <c:ptCount val="2"/>
                <c:pt idx="0">
                  <c:v>Steuerpflichtige</c:v>
                </c:pt>
                <c:pt idx="1">
                  <c:v>Kapitalsteuer</c:v>
                </c:pt>
              </c:strCache>
            </c:strRef>
          </c:cat>
          <c:val>
            <c:numRef>
              <c:f>'T 9'!$T$24:$T$25</c:f>
              <c:numCache>
                <c:formatCode>0.0</c:formatCode>
                <c:ptCount val="2"/>
                <c:pt idx="0">
                  <c:v>10.933781324373513</c:v>
                </c:pt>
                <c:pt idx="1">
                  <c:v>15.493940940574157</c:v>
                </c:pt>
              </c:numCache>
            </c:numRef>
          </c:val>
        </c:ser>
        <c:ser>
          <c:idx val="4"/>
          <c:order val="4"/>
          <c:tx>
            <c:strRef>
              <c:f>'T 9'!$U$23</c:f>
              <c:strCache>
                <c:ptCount val="1"/>
                <c:pt idx="0">
                  <c:v>5'000'000 -     9'999'999</c:v>
                </c:pt>
              </c:strCache>
            </c:strRef>
          </c:tx>
          <c:spPr>
            <a:solidFill>
              <a:srgbClr val="B19770"/>
            </a:solidFill>
          </c:spPr>
          <c:invertIfNegative val="0"/>
          <c:cat>
            <c:strRef>
              <c:f>'T 9'!$P$24:$P$25</c:f>
              <c:strCache>
                <c:ptCount val="2"/>
                <c:pt idx="0">
                  <c:v>Steuerpflichtige</c:v>
                </c:pt>
                <c:pt idx="1">
                  <c:v>Kapitalsteuer</c:v>
                </c:pt>
              </c:strCache>
            </c:strRef>
          </c:cat>
          <c:val>
            <c:numRef>
              <c:f>'T 9'!$U$24:$U$25</c:f>
              <c:numCache>
                <c:formatCode>0.0</c:formatCode>
                <c:ptCount val="2"/>
                <c:pt idx="0">
                  <c:v>1.7826310140463857</c:v>
                </c:pt>
                <c:pt idx="1">
                  <c:v>7.0822914471207046</c:v>
                </c:pt>
              </c:numCache>
            </c:numRef>
          </c:val>
        </c:ser>
        <c:ser>
          <c:idx val="5"/>
          <c:order val="5"/>
          <c:tx>
            <c:strRef>
              <c:f>'T 9'!$V$23</c:f>
              <c:strCache>
                <c:ptCount val="1"/>
                <c:pt idx="0">
                  <c:v>10'000'000+</c:v>
                </c:pt>
              </c:strCache>
            </c:strRef>
          </c:tx>
          <c:spPr>
            <a:solidFill>
              <a:srgbClr val="D8BFB5"/>
            </a:solidFill>
          </c:spPr>
          <c:invertIfNegative val="0"/>
          <c:cat>
            <c:strRef>
              <c:f>'T 9'!$P$24:$P$25</c:f>
              <c:strCache>
                <c:ptCount val="2"/>
                <c:pt idx="0">
                  <c:v>Steuerpflichtige</c:v>
                </c:pt>
                <c:pt idx="1">
                  <c:v>Kapitalsteuer</c:v>
                </c:pt>
              </c:strCache>
            </c:strRef>
          </c:cat>
          <c:val>
            <c:numRef>
              <c:f>'T 9'!$V$24:$V$25</c:f>
              <c:numCache>
                <c:formatCode>0.0</c:formatCode>
                <c:ptCount val="2"/>
                <c:pt idx="0">
                  <c:v>1.8432964674039853</c:v>
                </c:pt>
                <c:pt idx="1">
                  <c:v>33.309724144713385</c:v>
                </c:pt>
              </c:numCache>
            </c:numRef>
          </c:val>
        </c:ser>
        <c:dLbls>
          <c:showLegendKey val="0"/>
          <c:showVal val="0"/>
          <c:showCatName val="0"/>
          <c:showSerName val="0"/>
          <c:showPercent val="0"/>
          <c:showBubbleSize val="0"/>
        </c:dLbls>
        <c:gapWidth val="250"/>
        <c:overlap val="100"/>
        <c:serLines/>
        <c:axId val="137917952"/>
        <c:axId val="137919488"/>
      </c:barChart>
      <c:catAx>
        <c:axId val="137917952"/>
        <c:scaling>
          <c:orientation val="minMax"/>
        </c:scaling>
        <c:delete val="0"/>
        <c:axPos val="b"/>
        <c:majorTickMark val="out"/>
        <c:minorTickMark val="none"/>
        <c:tickLblPos val="nextTo"/>
        <c:crossAx val="137919488"/>
        <c:crosses val="autoZero"/>
        <c:auto val="1"/>
        <c:lblAlgn val="ctr"/>
        <c:lblOffset val="100"/>
        <c:noMultiLvlLbl val="0"/>
      </c:catAx>
      <c:valAx>
        <c:axId val="137919488"/>
        <c:scaling>
          <c:orientation val="minMax"/>
        </c:scaling>
        <c:delete val="0"/>
        <c:axPos val="l"/>
        <c:majorGridlines/>
        <c:numFmt formatCode="0%" sourceLinked="1"/>
        <c:majorTickMark val="out"/>
        <c:minorTickMark val="none"/>
        <c:tickLblPos val="nextTo"/>
        <c:crossAx val="137917952"/>
        <c:crosses val="autoZero"/>
        <c:crossBetween val="between"/>
      </c:valAx>
    </c:plotArea>
    <c:legend>
      <c:legendPos val="r"/>
      <c:layout>
        <c:manualLayout>
          <c:xMode val="edge"/>
          <c:yMode val="edge"/>
          <c:x val="0.74172277297107336"/>
          <c:y val="0.23164174872684049"/>
          <c:w val="0.20182227384548443"/>
          <c:h val="0.28357771452874014"/>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Einfache Kantonssteuer der ordentlich besteuerten Kapitalgesellschaften und Genossenschaften nach Bezirken, 2013, in Franken pro Einwohner</a:t>
            </a:r>
          </a:p>
        </c:rich>
      </c:tx>
      <c:layout/>
      <c:overlay val="0"/>
    </c:title>
    <c:autoTitleDeleted val="0"/>
    <c:plotArea>
      <c:layout>
        <c:manualLayout>
          <c:layoutTarget val="inner"/>
          <c:xMode val="edge"/>
          <c:yMode val="edge"/>
          <c:x val="7.7115534169339944E-2"/>
          <c:y val="0.15328557290994363"/>
          <c:w val="0.90127952755905527"/>
          <c:h val="0.64689320597220434"/>
        </c:manualLayout>
      </c:layout>
      <c:barChart>
        <c:barDir val="col"/>
        <c:grouping val="clustered"/>
        <c:varyColors val="0"/>
        <c:ser>
          <c:idx val="3"/>
          <c:order val="0"/>
          <c:tx>
            <c:strRef>
              <c:f>'T 11'!$L$4:$L$5</c:f>
              <c:strCache>
                <c:ptCount val="1"/>
                <c:pt idx="0">
                  <c:v>Kantonssteuer
pro Einwohner</c:v>
                </c:pt>
              </c:strCache>
            </c:strRef>
          </c:tx>
          <c:spPr>
            <a:solidFill>
              <a:schemeClr val="tx1">
                <a:lumMod val="75000"/>
                <a:lumOff val="25000"/>
              </a:schemeClr>
            </a:solidFill>
          </c:spPr>
          <c:invertIfNegative val="0"/>
          <c:cat>
            <c:strRef>
              <c:f>'T 11'!$B$6:$B$16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11'!$L$6:$L$16</c:f>
              <c:numCache>
                <c:formatCode>_ * #,##0_ ;_ * \-#,##0_ ;_ * "-"??_ ;_ @_ </c:formatCode>
                <c:ptCount val="11"/>
                <c:pt idx="0">
                  <c:v>623.40287602313947</c:v>
                </c:pt>
                <c:pt idx="1">
                  <c:v>825.19823993141586</c:v>
                </c:pt>
                <c:pt idx="2">
                  <c:v>303.39223724751429</c:v>
                </c:pt>
                <c:pt idx="3">
                  <c:v>461.74928862984558</c:v>
                </c:pt>
                <c:pt idx="4">
                  <c:v>227.82129834157197</c:v>
                </c:pt>
                <c:pt idx="5">
                  <c:v>429.20791688903353</c:v>
                </c:pt>
                <c:pt idx="6">
                  <c:v>569.90564651202385</c:v>
                </c:pt>
                <c:pt idx="7">
                  <c:v>248.96839646825859</c:v>
                </c:pt>
                <c:pt idx="8">
                  <c:v>607.65608439875109</c:v>
                </c:pt>
                <c:pt idx="9">
                  <c:v>421.43272447579585</c:v>
                </c:pt>
                <c:pt idx="10">
                  <c:v>668.27195038654133</c:v>
                </c:pt>
              </c:numCache>
            </c:numRef>
          </c:val>
        </c:ser>
        <c:dLbls>
          <c:showLegendKey val="0"/>
          <c:showVal val="0"/>
          <c:showCatName val="0"/>
          <c:showSerName val="0"/>
          <c:showPercent val="0"/>
          <c:showBubbleSize val="0"/>
        </c:dLbls>
        <c:gapWidth val="150"/>
        <c:axId val="129269120"/>
        <c:axId val="129275008"/>
      </c:barChart>
      <c:lineChart>
        <c:grouping val="standard"/>
        <c:varyColors val="0"/>
        <c:ser>
          <c:idx val="0"/>
          <c:order val="1"/>
          <c:tx>
            <c:v>Durchschnitt</c:v>
          </c:tx>
          <c:spPr>
            <a:ln>
              <a:solidFill>
                <a:srgbClr val="A69A5E"/>
              </a:solidFill>
            </a:ln>
          </c:spPr>
          <c:marker>
            <c:symbol val="none"/>
          </c:marker>
          <c:cat>
            <c:strRef>
              <c:f>'T 11'!$B$6:$B$16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 11'!$M$6:$M$16</c:f>
              <c:numCache>
                <c:formatCode>_ * #,##0_ ;_ * \-#,##0_ ;_ * "-"??_ ;_ @_ </c:formatCode>
                <c:ptCount val="11"/>
                <c:pt idx="0">
                  <c:v>539.70690762045331</c:v>
                </c:pt>
                <c:pt idx="1">
                  <c:v>539.70690762045331</c:v>
                </c:pt>
                <c:pt idx="2">
                  <c:v>539.70690762045331</c:v>
                </c:pt>
                <c:pt idx="3">
                  <c:v>539.70690762045331</c:v>
                </c:pt>
                <c:pt idx="4">
                  <c:v>539.70690762045331</c:v>
                </c:pt>
                <c:pt idx="5">
                  <c:v>539.70690762045331</c:v>
                </c:pt>
                <c:pt idx="6">
                  <c:v>539.70690762045331</c:v>
                </c:pt>
                <c:pt idx="7">
                  <c:v>539.70690762045331</c:v>
                </c:pt>
                <c:pt idx="8">
                  <c:v>539.70690762045331</c:v>
                </c:pt>
                <c:pt idx="9">
                  <c:v>539.70690762045331</c:v>
                </c:pt>
                <c:pt idx="10">
                  <c:v>539.70690762045331</c:v>
                </c:pt>
              </c:numCache>
            </c:numRef>
          </c:val>
          <c:smooth val="0"/>
        </c:ser>
        <c:dLbls>
          <c:showLegendKey val="0"/>
          <c:showVal val="0"/>
          <c:showCatName val="0"/>
          <c:showSerName val="0"/>
          <c:showPercent val="0"/>
          <c:showBubbleSize val="0"/>
        </c:dLbls>
        <c:marker val="1"/>
        <c:smooth val="0"/>
        <c:axId val="129269120"/>
        <c:axId val="129275008"/>
      </c:lineChart>
      <c:catAx>
        <c:axId val="129269120"/>
        <c:scaling>
          <c:orientation val="minMax"/>
        </c:scaling>
        <c:delete val="0"/>
        <c:axPos val="b"/>
        <c:majorTickMark val="out"/>
        <c:minorTickMark val="none"/>
        <c:tickLblPos val="nextTo"/>
        <c:crossAx val="129275008"/>
        <c:crosses val="autoZero"/>
        <c:auto val="1"/>
        <c:lblAlgn val="ctr"/>
        <c:lblOffset val="100"/>
        <c:noMultiLvlLbl val="0"/>
      </c:catAx>
      <c:valAx>
        <c:axId val="129275008"/>
        <c:scaling>
          <c:orientation val="minMax"/>
        </c:scaling>
        <c:delete val="0"/>
        <c:axPos val="l"/>
        <c:majorGridlines/>
        <c:title>
          <c:tx>
            <c:rich>
              <a:bodyPr rot="0" vert="horz"/>
              <a:lstStyle/>
              <a:p>
                <a:pPr>
                  <a:defRPr b="0"/>
                </a:pPr>
                <a:r>
                  <a:rPr lang="de-CH" b="0"/>
                  <a:t>Franken</a:t>
                </a:r>
              </a:p>
            </c:rich>
          </c:tx>
          <c:layout>
            <c:manualLayout>
              <c:xMode val="edge"/>
              <c:yMode val="edge"/>
              <c:x val="3.6596862821685061E-2"/>
              <c:y val="8.5741577384794113E-2"/>
            </c:manualLayout>
          </c:layout>
          <c:overlay val="0"/>
        </c:title>
        <c:numFmt formatCode="#,##0" sourceLinked="0"/>
        <c:majorTickMark val="out"/>
        <c:minorTickMark val="none"/>
        <c:tickLblPos val="nextTo"/>
        <c:crossAx val="129269120"/>
        <c:crosses val="autoZero"/>
        <c:crossBetween val="between"/>
      </c:valAx>
    </c:plotArea>
    <c:legend>
      <c:legendPos val="b"/>
      <c:layout>
        <c:manualLayout>
          <c:xMode val="edge"/>
          <c:yMode val="edge"/>
          <c:x val="0.22558022261106253"/>
          <c:y val="0.90675831504668469"/>
          <c:w val="0.43001227277145915"/>
          <c:h val="7.6848242330364441E-2"/>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9524</xdr:colOff>
      <xdr:row>12</xdr:row>
      <xdr:rowOff>0</xdr:rowOff>
    </xdr:from>
    <xdr:to>
      <xdr:col>10</xdr:col>
      <xdr:colOff>3619499</xdr:colOff>
      <xdr:row>13</xdr:row>
      <xdr:rowOff>19050</xdr:rowOff>
    </xdr:to>
    <xdr:sp macro="" textlink="">
      <xdr:nvSpPr>
        <xdr:cNvPr id="1063" name="Rectangle 1"/>
        <xdr:cNvSpPr>
          <a:spLocks noChangeArrowheads="1"/>
        </xdr:cNvSpPr>
      </xdr:nvSpPr>
      <xdr:spPr bwMode="auto">
        <a:xfrm>
          <a:off x="9524" y="1885950"/>
          <a:ext cx="9144000" cy="114300"/>
        </a:xfrm>
        <a:prstGeom prst="rect">
          <a:avLst/>
        </a:prstGeom>
        <a:solidFill>
          <a:srgbClr xmlns:mc="http://schemas.openxmlformats.org/markup-compatibility/2006" xmlns:a14="http://schemas.microsoft.com/office/drawing/2010/main" val="545F60" mc:Ignorable="a14" a14:legacySpreadsheetColorIndex="2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28574</xdr:colOff>
      <xdr:row>14</xdr:row>
      <xdr:rowOff>133351</xdr:rowOff>
    </xdr:from>
    <xdr:to>
      <xdr:col>10</xdr:col>
      <xdr:colOff>504825</xdr:colOff>
      <xdr:row>42</xdr:row>
      <xdr:rowOff>13051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0.85508</cdr:x>
      <cdr:y>0.95468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393518" y="4213554"/>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47625</xdr:colOff>
      <xdr:row>14</xdr:row>
      <xdr:rowOff>47624</xdr:rowOff>
    </xdr:from>
    <xdr:to>
      <xdr:col>10</xdr:col>
      <xdr:colOff>0</xdr:colOff>
      <xdr:row>42</xdr:row>
      <xdr:rowOff>32097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0.84416</cdr:x>
      <cdr:y>0.95573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69642" y="4318327"/>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28574</xdr:colOff>
      <xdr:row>14</xdr:row>
      <xdr:rowOff>0</xdr:rowOff>
    </xdr:from>
    <xdr:to>
      <xdr:col>10</xdr:col>
      <xdr:colOff>676275</xdr:colOff>
      <xdr:row>42</xdr:row>
      <xdr:rowOff>51150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0.85833</cdr:x>
      <cdr:y>0.95637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564968" y="4385004"/>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9525</xdr:colOff>
      <xdr:row>54</xdr:row>
      <xdr:rowOff>0</xdr:rowOff>
    </xdr:from>
    <xdr:to>
      <xdr:col>11</xdr:col>
      <xdr:colOff>1066800</xdr:colOff>
      <xdr:row>82</xdr:row>
      <xdr:rowOff>114300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38099</xdr:colOff>
      <xdr:row>21</xdr:row>
      <xdr:rowOff>128586</xdr:rowOff>
    </xdr:from>
    <xdr:to>
      <xdr:col>11</xdr:col>
      <xdr:colOff>1095374</xdr:colOff>
      <xdr:row>50</xdr:row>
      <xdr:rowOff>85724</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0.87174</cdr:x>
      <cdr:y>0.95696</cdr:y>
    </cdr:from>
    <cdr:to>
      <cdr:x>1</cdr:x>
      <cdr:y>1</cdr:y>
    </cdr:to>
    <cdr:sp macro="" textlink="">
      <cdr:nvSpPr>
        <cdr:cNvPr id="4" name="Text Box 1"/>
        <cdr:cNvSpPr txBox="1">
          <a:spLocks xmlns:a="http://schemas.openxmlformats.org/drawingml/2006/main" noChangeArrowheads="1"/>
        </cdr:cNvSpPr>
      </cdr:nvSpPr>
      <cdr:spPr bwMode="auto">
        <a:xfrm xmlns:a="http://schemas.openxmlformats.org/drawingml/2006/main">
          <a:off x="7365067" y="4448154"/>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c:userShapes xmlns:c="http://schemas.openxmlformats.org/drawingml/2006/chart">
  <cdr:relSizeAnchor xmlns:cdr="http://schemas.openxmlformats.org/drawingml/2006/chartDrawing">
    <cdr:from>
      <cdr:x>0.87174</cdr:x>
      <cdr:y>0.95701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7365067" y="4452917"/>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9.xml><?xml version="1.0" encoding="utf-8"?>
<xdr:wsDr xmlns:xdr="http://schemas.openxmlformats.org/drawingml/2006/spreadsheetDrawing" xmlns:a="http://schemas.openxmlformats.org/drawingml/2006/main">
  <xdr:twoCellAnchor editAs="oneCell">
    <xdr:from>
      <xdr:col>0</xdr:col>
      <xdr:colOff>142874</xdr:colOff>
      <xdr:row>3</xdr:row>
      <xdr:rowOff>9524</xdr:rowOff>
    </xdr:from>
    <xdr:to>
      <xdr:col>12</xdr:col>
      <xdr:colOff>697361</xdr:colOff>
      <xdr:row>58</xdr:row>
      <xdr:rowOff>47624</xdr:rowOff>
    </xdr:to>
    <xdr:pic>
      <xdr:nvPicPr>
        <xdr:cNvPr id="2" name="Grafik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360" t="4936"/>
        <a:stretch/>
      </xdr:blipFill>
      <xdr:spPr>
        <a:xfrm>
          <a:off x="142874" y="533399"/>
          <a:ext cx="9079362" cy="8943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123824</xdr:colOff>
      <xdr:row>12</xdr:row>
      <xdr:rowOff>80962</xdr:rowOff>
    </xdr:from>
    <xdr:to>
      <xdr:col>10</xdr:col>
      <xdr:colOff>752475</xdr:colOff>
      <xdr:row>40</xdr:row>
      <xdr:rowOff>19050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0.88137</cdr:x>
      <cdr:y>0.95527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8050868" y="4271942"/>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123825</xdr:colOff>
      <xdr:row>20</xdr:row>
      <xdr:rowOff>19049</xdr:rowOff>
    </xdr:from>
    <xdr:to>
      <xdr:col>11</xdr:col>
      <xdr:colOff>790575</xdr:colOff>
      <xdr:row>47</xdr:row>
      <xdr:rowOff>9525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0.86833</cdr:x>
      <cdr:y>0.95414</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7145992" y="4162405"/>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123824</xdr:colOff>
      <xdr:row>39</xdr:row>
      <xdr:rowOff>0</xdr:rowOff>
    </xdr:from>
    <xdr:to>
      <xdr:col>12</xdr:col>
      <xdr:colOff>971549</xdr:colOff>
      <xdr:row>39</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10205</xdr:colOff>
      <xdr:row>32</xdr:row>
      <xdr:rowOff>118382</xdr:rowOff>
    </xdr:from>
    <xdr:to>
      <xdr:col>11</xdr:col>
      <xdr:colOff>485774</xdr:colOff>
      <xdr:row>68</xdr:row>
      <xdr:rowOff>12246</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0.89824</cdr:x>
      <cdr:y>0.96505</cdr:y>
    </cdr:from>
    <cdr:to>
      <cdr:x>1</cdr:x>
      <cdr:y>1</cdr:y>
    </cdr:to>
    <cdr:sp macro="" textlink="">
      <cdr:nvSpPr>
        <cdr:cNvPr id="4" name="Text Box 1"/>
        <cdr:cNvSpPr txBox="1">
          <a:spLocks xmlns:a="http://schemas.openxmlformats.org/drawingml/2006/main" noChangeArrowheads="1"/>
        </cdr:cNvSpPr>
      </cdr:nvSpPr>
      <cdr:spPr bwMode="auto">
        <a:xfrm xmlns:a="http://schemas.openxmlformats.org/drawingml/2006/main">
          <a:off x="9564661" y="5523118"/>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57149</xdr:colOff>
      <xdr:row>14</xdr:row>
      <xdr:rowOff>138112</xdr:rowOff>
    </xdr:from>
    <xdr:to>
      <xdr:col>9</xdr:col>
      <xdr:colOff>733425</xdr:colOff>
      <xdr:row>42</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0.84351</cdr:x>
      <cdr:y>0.95469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41068" y="4214792"/>
          <a:ext cx="1083608" cy="2000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AK66"/>
  <sheetViews>
    <sheetView showGridLines="0" tabSelected="1" zoomScaleNormal="100" zoomScaleSheetLayoutView="100" workbookViewId="0"/>
  </sheetViews>
  <sheetFormatPr baseColWidth="10" defaultRowHeight="12.75" x14ac:dyDescent="0.2"/>
  <cols>
    <col min="1" max="1" width="1.5703125" style="5" customWidth="1"/>
    <col min="2" max="2" width="7.42578125" style="5" customWidth="1"/>
    <col min="3" max="3" width="4.28515625" style="25" customWidth="1"/>
    <col min="4" max="4" width="2.140625" style="5" customWidth="1"/>
    <col min="5" max="10" width="11.42578125" style="5"/>
    <col min="11" max="11" width="53.7109375" style="5" customWidth="1"/>
    <col min="12" max="16384" width="11.42578125" style="5"/>
  </cols>
  <sheetData>
    <row r="1" spans="1:28" x14ac:dyDescent="0.2">
      <c r="A1" s="27" t="s">
        <v>213</v>
      </c>
      <c r="B1" s="27"/>
      <c r="C1" s="28"/>
      <c r="D1" s="27"/>
      <c r="E1" s="27"/>
      <c r="K1" s="6"/>
    </row>
    <row r="2" spans="1:28" ht="12" customHeight="1" x14ac:dyDescent="0.2">
      <c r="A2" s="244" t="s">
        <v>211</v>
      </c>
      <c r="B2" s="244"/>
      <c r="C2" s="244"/>
      <c r="D2" s="244"/>
      <c r="E2" s="244"/>
    </row>
    <row r="3" spans="1:28" x14ac:dyDescent="0.2">
      <c r="A3" s="27" t="s">
        <v>212</v>
      </c>
      <c r="B3" s="27"/>
      <c r="C3" s="28"/>
      <c r="D3" s="27"/>
      <c r="E3" s="27"/>
    </row>
    <row r="4" spans="1:28" x14ac:dyDescent="0.2">
      <c r="A4" s="29"/>
      <c r="B4" s="29"/>
      <c r="C4" s="30"/>
      <c r="D4" s="29"/>
      <c r="E4" s="29"/>
    </row>
    <row r="5" spans="1:28" s="7" customFormat="1" ht="12" x14ac:dyDescent="0.2"/>
    <row r="6" spans="1:28" s="7" customFormat="1" ht="12" x14ac:dyDescent="0.2"/>
    <row r="7" spans="1:28" s="7" customFormat="1" ht="12" x14ac:dyDescent="0.2"/>
    <row r="11" spans="1:28" ht="20.25" x14ac:dyDescent="0.3">
      <c r="K11" s="8" t="s">
        <v>605</v>
      </c>
    </row>
    <row r="12" spans="1:28" ht="3.75" customHeight="1" x14ac:dyDescent="0.3">
      <c r="K12" s="8"/>
    </row>
    <row r="13" spans="1:28" ht="7.5" customHeight="1" x14ac:dyDescent="0.2"/>
    <row r="14" spans="1:28" ht="8.25" customHeight="1" x14ac:dyDescent="0.2"/>
    <row r="15" spans="1:28" ht="8.25" customHeight="1" x14ac:dyDescent="0.2"/>
    <row r="16" spans="1:28" ht="16.5" customHeight="1" x14ac:dyDescent="0.2">
      <c r="AA16" s="135"/>
      <c r="AB16" s="163"/>
    </row>
    <row r="17" spans="1:37" ht="16.5" customHeight="1" x14ac:dyDescent="0.25">
      <c r="A17" s="164" t="s">
        <v>22</v>
      </c>
      <c r="B17" s="165"/>
      <c r="C17" s="5"/>
      <c r="AA17" s="164"/>
      <c r="AB17" s="165"/>
    </row>
    <row r="18" spans="1:37" ht="15.75" x14ac:dyDescent="0.25">
      <c r="A18" s="164"/>
      <c r="B18" s="165"/>
      <c r="C18" s="5"/>
      <c r="AA18" s="135"/>
      <c r="AB18" s="163"/>
    </row>
    <row r="19" spans="1:37" ht="12.75" customHeight="1" x14ac:dyDescent="0.2">
      <c r="B19" s="166" t="s">
        <v>446</v>
      </c>
      <c r="C19" s="136"/>
      <c r="D19" s="137"/>
      <c r="E19" s="167"/>
      <c r="F19" s="168"/>
      <c r="G19" s="168"/>
      <c r="H19" s="168"/>
      <c r="I19" s="168"/>
      <c r="J19" s="168"/>
      <c r="K19" s="168"/>
      <c r="AB19" s="135"/>
      <c r="AC19" s="136"/>
      <c r="AD19" s="137"/>
      <c r="AE19" s="243"/>
      <c r="AF19" s="243"/>
      <c r="AG19" s="243"/>
      <c r="AH19" s="243"/>
      <c r="AI19" s="243"/>
      <c r="AJ19" s="243"/>
      <c r="AK19" s="243"/>
    </row>
    <row r="20" spans="1:37" ht="12.75" customHeight="1" x14ac:dyDescent="0.2">
      <c r="B20" s="135" t="s">
        <v>214</v>
      </c>
      <c r="C20" s="178" t="s">
        <v>515</v>
      </c>
      <c r="D20" s="137"/>
      <c r="E20" s="243" t="s">
        <v>606</v>
      </c>
      <c r="F20" s="243"/>
      <c r="G20" s="243"/>
      <c r="H20" s="243"/>
      <c r="I20" s="243"/>
      <c r="J20" s="243"/>
      <c r="K20" s="243"/>
      <c r="AB20" s="135"/>
      <c r="AC20" s="136"/>
      <c r="AD20" s="137"/>
      <c r="AE20" s="245"/>
      <c r="AF20" s="245"/>
      <c r="AG20" s="245"/>
      <c r="AH20" s="245"/>
      <c r="AI20" s="245"/>
      <c r="AJ20" s="245"/>
      <c r="AK20" s="245"/>
    </row>
    <row r="21" spans="1:37" ht="12.75" customHeight="1" x14ac:dyDescent="0.2">
      <c r="B21" s="135" t="s">
        <v>214</v>
      </c>
      <c r="C21" s="178" t="s">
        <v>516</v>
      </c>
      <c r="D21" s="137"/>
      <c r="E21" s="243" t="s">
        <v>607</v>
      </c>
      <c r="F21" s="243"/>
      <c r="G21" s="243"/>
      <c r="H21" s="243"/>
      <c r="I21" s="243"/>
      <c r="J21" s="243"/>
      <c r="K21" s="243"/>
      <c r="AB21" s="135"/>
      <c r="AC21" s="136"/>
      <c r="AD21" s="137"/>
      <c r="AE21" s="207"/>
      <c r="AF21" s="207"/>
      <c r="AG21" s="207"/>
      <c r="AH21" s="207"/>
      <c r="AI21" s="207"/>
      <c r="AJ21" s="207"/>
      <c r="AK21" s="207"/>
    </row>
    <row r="22" spans="1:37" x14ac:dyDescent="0.2">
      <c r="B22" s="135"/>
      <c r="C22" s="136"/>
      <c r="D22" s="137"/>
      <c r="E22" s="168"/>
      <c r="F22" s="168"/>
      <c r="G22" s="168"/>
      <c r="H22" s="168"/>
      <c r="I22" s="168"/>
      <c r="J22" s="168"/>
      <c r="K22" s="168"/>
      <c r="AB22" s="135"/>
      <c r="AC22" s="169"/>
      <c r="AD22" s="137"/>
      <c r="AE22" s="245"/>
      <c r="AF22" s="245"/>
      <c r="AG22" s="245"/>
      <c r="AH22" s="245"/>
      <c r="AI22" s="245"/>
      <c r="AJ22" s="245"/>
      <c r="AK22" s="245"/>
    </row>
    <row r="23" spans="1:37" x14ac:dyDescent="0.2">
      <c r="B23" s="166" t="s">
        <v>218</v>
      </c>
      <c r="C23" s="136"/>
      <c r="D23" s="137"/>
      <c r="E23" s="168"/>
      <c r="F23" s="168"/>
      <c r="G23" s="168"/>
      <c r="H23" s="168"/>
      <c r="I23" s="168"/>
      <c r="J23" s="168"/>
      <c r="K23" s="168"/>
      <c r="AB23" s="135"/>
      <c r="AC23" s="137"/>
      <c r="AE23" s="245"/>
      <c r="AF23" s="245"/>
      <c r="AG23" s="245"/>
      <c r="AH23" s="245"/>
      <c r="AI23" s="245"/>
      <c r="AJ23" s="245"/>
      <c r="AK23" s="245"/>
    </row>
    <row r="24" spans="1:37" x14ac:dyDescent="0.2">
      <c r="B24" s="135" t="s">
        <v>214</v>
      </c>
      <c r="C24" s="178" t="s">
        <v>517</v>
      </c>
      <c r="D24" s="137"/>
      <c r="E24" s="243" t="s">
        <v>642</v>
      </c>
      <c r="F24" s="243"/>
      <c r="G24" s="243"/>
      <c r="H24" s="243"/>
      <c r="I24" s="243"/>
      <c r="J24" s="243"/>
      <c r="K24" s="243"/>
      <c r="AB24" s="135"/>
      <c r="AC24" s="169"/>
      <c r="AD24" s="137"/>
      <c r="AE24" s="245"/>
      <c r="AF24" s="245"/>
      <c r="AG24" s="245"/>
      <c r="AH24" s="245"/>
      <c r="AI24" s="245"/>
      <c r="AJ24" s="245"/>
      <c r="AK24" s="245"/>
    </row>
    <row r="25" spans="1:37" x14ac:dyDescent="0.2">
      <c r="B25" s="135" t="s">
        <v>214</v>
      </c>
      <c r="C25" s="178" t="s">
        <v>566</v>
      </c>
      <c r="D25" s="137"/>
      <c r="E25" s="243" t="s">
        <v>608</v>
      </c>
      <c r="F25" s="243"/>
      <c r="G25" s="243"/>
      <c r="H25" s="243"/>
      <c r="I25" s="243"/>
      <c r="J25" s="243"/>
      <c r="K25" s="243"/>
      <c r="AB25" s="135"/>
      <c r="AC25" s="169"/>
      <c r="AD25" s="137"/>
      <c r="AE25" s="154"/>
      <c r="AF25" s="154"/>
      <c r="AG25" s="154"/>
      <c r="AH25" s="154"/>
      <c r="AI25" s="154"/>
      <c r="AJ25" s="154"/>
      <c r="AK25" s="154"/>
    </row>
    <row r="26" spans="1:37" x14ac:dyDescent="0.2">
      <c r="B26" s="135" t="s">
        <v>214</v>
      </c>
      <c r="C26" s="178" t="s">
        <v>567</v>
      </c>
      <c r="D26" s="135"/>
      <c r="E26" s="243" t="s">
        <v>609</v>
      </c>
      <c r="F26" s="243"/>
      <c r="G26" s="243"/>
      <c r="H26" s="243"/>
      <c r="I26" s="243"/>
      <c r="J26" s="243"/>
      <c r="K26" s="243"/>
      <c r="AB26" s="135"/>
      <c r="AC26" s="169"/>
      <c r="AD26" s="137"/>
      <c r="AE26" s="177"/>
      <c r="AF26" s="177"/>
      <c r="AG26" s="177"/>
      <c r="AH26" s="177"/>
      <c r="AI26" s="177"/>
      <c r="AJ26" s="177"/>
      <c r="AK26" s="177"/>
    </row>
    <row r="27" spans="1:37" x14ac:dyDescent="0.2">
      <c r="B27" s="135" t="s">
        <v>214</v>
      </c>
      <c r="C27" s="178" t="s">
        <v>568</v>
      </c>
      <c r="D27" s="137"/>
      <c r="E27" s="243" t="s">
        <v>610</v>
      </c>
      <c r="F27" s="243"/>
      <c r="G27" s="243"/>
      <c r="H27" s="243"/>
      <c r="I27" s="243"/>
      <c r="J27" s="243"/>
      <c r="K27" s="243"/>
      <c r="AB27" s="135"/>
      <c r="AC27" s="136"/>
      <c r="AD27" s="137"/>
      <c r="AE27" s="245"/>
      <c r="AF27" s="245"/>
      <c r="AG27" s="245"/>
      <c r="AH27" s="245"/>
      <c r="AI27" s="245"/>
      <c r="AJ27" s="245"/>
      <c r="AK27" s="245"/>
    </row>
    <row r="28" spans="1:37" x14ac:dyDescent="0.2">
      <c r="B28" s="135" t="s">
        <v>214</v>
      </c>
      <c r="C28" s="178" t="s">
        <v>557</v>
      </c>
      <c r="D28" s="137"/>
      <c r="E28" s="243" t="s">
        <v>611</v>
      </c>
      <c r="F28" s="243"/>
      <c r="G28" s="243"/>
      <c r="H28" s="243"/>
      <c r="I28" s="243"/>
      <c r="J28" s="243"/>
      <c r="K28" s="243"/>
      <c r="AB28" s="135"/>
      <c r="AC28" s="136"/>
      <c r="AD28" s="137"/>
      <c r="AE28" s="245"/>
      <c r="AF28" s="245"/>
      <c r="AG28" s="245"/>
      <c r="AH28" s="245"/>
      <c r="AI28" s="245"/>
      <c r="AJ28" s="245"/>
      <c r="AK28" s="245"/>
    </row>
    <row r="29" spans="1:37" x14ac:dyDescent="0.2">
      <c r="B29" s="135" t="s">
        <v>214</v>
      </c>
      <c r="C29" s="178" t="s">
        <v>518</v>
      </c>
      <c r="D29" s="137"/>
      <c r="E29" s="243" t="s">
        <v>612</v>
      </c>
      <c r="F29" s="243"/>
      <c r="G29" s="243"/>
      <c r="H29" s="243"/>
      <c r="I29" s="243"/>
      <c r="J29" s="243"/>
      <c r="K29" s="243"/>
      <c r="AB29" s="135"/>
      <c r="AC29" s="136"/>
      <c r="AD29" s="137"/>
      <c r="AE29" s="245"/>
      <c r="AF29" s="245"/>
      <c r="AG29" s="245"/>
      <c r="AH29" s="245"/>
      <c r="AI29" s="245"/>
      <c r="AJ29" s="245"/>
      <c r="AK29" s="245"/>
    </row>
    <row r="30" spans="1:37" x14ac:dyDescent="0.2">
      <c r="B30" s="135" t="s">
        <v>214</v>
      </c>
      <c r="C30" s="178" t="s">
        <v>519</v>
      </c>
      <c r="D30" s="137"/>
      <c r="E30" s="243" t="s">
        <v>613</v>
      </c>
      <c r="F30" s="243"/>
      <c r="G30" s="243"/>
      <c r="H30" s="243"/>
      <c r="I30" s="243"/>
      <c r="J30" s="243"/>
      <c r="K30" s="243"/>
      <c r="AB30" s="135"/>
      <c r="AC30" s="136"/>
      <c r="AD30" s="137"/>
      <c r="AE30" s="246"/>
      <c r="AF30" s="245"/>
      <c r="AG30" s="245"/>
      <c r="AH30" s="245"/>
      <c r="AI30" s="245"/>
      <c r="AJ30" s="245"/>
      <c r="AK30" s="245"/>
    </row>
    <row r="31" spans="1:37" x14ac:dyDescent="0.2">
      <c r="B31" s="135" t="s">
        <v>214</v>
      </c>
      <c r="C31" s="178" t="s">
        <v>569</v>
      </c>
      <c r="D31" s="137"/>
      <c r="E31" s="243" t="s">
        <v>614</v>
      </c>
      <c r="F31" s="243"/>
      <c r="G31" s="243"/>
      <c r="H31" s="243"/>
      <c r="I31" s="243"/>
      <c r="J31" s="243"/>
      <c r="K31" s="243"/>
      <c r="AB31" s="135"/>
      <c r="AC31" s="136"/>
      <c r="AD31" s="137"/>
      <c r="AE31" s="189"/>
      <c r="AF31" s="188"/>
      <c r="AG31" s="188"/>
      <c r="AH31" s="188"/>
      <c r="AI31" s="188"/>
      <c r="AJ31" s="188"/>
      <c r="AK31" s="188"/>
    </row>
    <row r="32" spans="1:37" x14ac:dyDescent="0.2">
      <c r="B32" s="135"/>
      <c r="C32" s="178"/>
      <c r="D32" s="137"/>
      <c r="E32" s="154"/>
      <c r="F32" s="154"/>
      <c r="G32" s="154"/>
      <c r="H32" s="154"/>
      <c r="I32" s="154"/>
      <c r="J32" s="154"/>
      <c r="K32" s="154"/>
      <c r="AB32" s="135"/>
      <c r="AC32" s="136"/>
      <c r="AD32" s="137"/>
      <c r="AE32" s="246"/>
      <c r="AF32" s="245"/>
      <c r="AG32" s="245"/>
      <c r="AH32" s="245"/>
      <c r="AI32" s="245"/>
      <c r="AJ32" s="245"/>
      <c r="AK32" s="245"/>
    </row>
    <row r="33" spans="2:37" x14ac:dyDescent="0.2">
      <c r="B33" s="166" t="s">
        <v>643</v>
      </c>
      <c r="C33" s="178"/>
      <c r="D33" s="137"/>
      <c r="E33" s="154"/>
      <c r="F33" s="154"/>
      <c r="G33" s="154"/>
      <c r="H33" s="154"/>
      <c r="I33" s="154"/>
      <c r="J33" s="154"/>
      <c r="K33" s="154"/>
      <c r="AB33" s="135"/>
      <c r="AC33" s="136"/>
      <c r="AD33" s="137"/>
      <c r="AE33" s="245"/>
      <c r="AF33" s="245"/>
      <c r="AG33" s="245"/>
      <c r="AH33" s="245"/>
      <c r="AI33" s="245"/>
      <c r="AJ33" s="245"/>
      <c r="AK33" s="245"/>
    </row>
    <row r="34" spans="2:37" x14ac:dyDescent="0.2">
      <c r="B34" s="135" t="s">
        <v>214</v>
      </c>
      <c r="C34" s="178" t="s">
        <v>570</v>
      </c>
      <c r="D34" s="137"/>
      <c r="E34" s="243" t="s">
        <v>615</v>
      </c>
      <c r="F34" s="243"/>
      <c r="G34" s="243"/>
      <c r="H34" s="243"/>
      <c r="I34" s="243"/>
      <c r="J34" s="243"/>
      <c r="K34" s="243"/>
      <c r="AB34" s="135"/>
      <c r="AC34" s="136"/>
      <c r="AD34" s="137"/>
      <c r="AE34" s="245"/>
      <c r="AF34" s="245"/>
      <c r="AG34" s="245"/>
      <c r="AH34" s="245"/>
      <c r="AI34" s="245"/>
      <c r="AJ34" s="245"/>
      <c r="AK34" s="245"/>
    </row>
    <row r="35" spans="2:37" x14ac:dyDescent="0.2">
      <c r="B35" s="135" t="s">
        <v>214</v>
      </c>
      <c r="C35" s="178" t="s">
        <v>571</v>
      </c>
      <c r="D35" s="137"/>
      <c r="E35" s="243" t="s">
        <v>616</v>
      </c>
      <c r="F35" s="243"/>
      <c r="G35" s="243"/>
      <c r="H35" s="243"/>
      <c r="I35" s="243"/>
      <c r="J35" s="243"/>
      <c r="K35" s="243"/>
      <c r="AB35" s="135"/>
      <c r="AC35" s="136"/>
      <c r="AD35" s="137"/>
      <c r="AE35" s="245"/>
      <c r="AF35" s="245"/>
      <c r="AG35" s="245"/>
      <c r="AH35" s="245"/>
      <c r="AI35" s="245"/>
      <c r="AJ35" s="245"/>
      <c r="AK35" s="245"/>
    </row>
    <row r="36" spans="2:37" x14ac:dyDescent="0.2">
      <c r="B36" s="135" t="s">
        <v>214</v>
      </c>
      <c r="C36" s="178" t="s">
        <v>572</v>
      </c>
      <c r="D36" s="137"/>
      <c r="E36" s="243" t="s">
        <v>617</v>
      </c>
      <c r="F36" s="243"/>
      <c r="G36" s="243"/>
      <c r="H36" s="243"/>
      <c r="I36" s="243"/>
      <c r="J36" s="243"/>
      <c r="K36" s="243"/>
      <c r="AB36" s="135"/>
      <c r="AC36" s="136"/>
      <c r="AD36" s="137"/>
      <c r="AE36" s="245"/>
      <c r="AF36" s="245"/>
      <c r="AG36" s="245"/>
      <c r="AH36" s="245"/>
      <c r="AI36" s="245"/>
      <c r="AJ36" s="245"/>
      <c r="AK36" s="245"/>
    </row>
    <row r="37" spans="2:37" x14ac:dyDescent="0.2">
      <c r="B37" s="135" t="s">
        <v>214</v>
      </c>
      <c r="C37" s="178" t="s">
        <v>573</v>
      </c>
      <c r="D37" s="137"/>
      <c r="E37" s="243" t="s">
        <v>618</v>
      </c>
      <c r="F37" s="243"/>
      <c r="G37" s="243"/>
      <c r="H37" s="243"/>
      <c r="I37" s="243"/>
      <c r="J37" s="243"/>
      <c r="K37" s="243"/>
      <c r="AB37" s="135"/>
      <c r="AC37" s="136"/>
      <c r="AD37" s="137"/>
      <c r="AE37" s="245"/>
      <c r="AF37" s="245"/>
      <c r="AG37" s="245"/>
      <c r="AH37" s="245"/>
      <c r="AI37" s="245"/>
      <c r="AJ37" s="245"/>
      <c r="AK37" s="245"/>
    </row>
    <row r="38" spans="2:37" x14ac:dyDescent="0.2">
      <c r="B38" s="135" t="s">
        <v>214</v>
      </c>
      <c r="C38" s="178" t="s">
        <v>574</v>
      </c>
      <c r="D38" s="137"/>
      <c r="E38" s="243" t="s">
        <v>619</v>
      </c>
      <c r="F38" s="243"/>
      <c r="G38" s="243"/>
      <c r="H38" s="243"/>
      <c r="I38" s="243"/>
      <c r="J38" s="243"/>
      <c r="K38" s="243"/>
      <c r="AB38" s="135"/>
      <c r="AC38" s="136"/>
      <c r="AD38" s="137"/>
      <c r="AE38" s="245"/>
      <c r="AF38" s="245"/>
      <c r="AG38" s="245"/>
      <c r="AH38" s="245"/>
      <c r="AI38" s="245"/>
      <c r="AJ38" s="245"/>
      <c r="AK38" s="245"/>
    </row>
    <row r="39" spans="2:37" x14ac:dyDescent="0.2">
      <c r="B39" s="135" t="s">
        <v>214</v>
      </c>
      <c r="C39" s="178" t="s">
        <v>575</v>
      </c>
      <c r="D39" s="137"/>
      <c r="E39" s="243" t="s">
        <v>620</v>
      </c>
      <c r="F39" s="243"/>
      <c r="G39" s="243"/>
      <c r="H39" s="243"/>
      <c r="I39" s="243"/>
      <c r="J39" s="243"/>
      <c r="K39" s="243"/>
      <c r="AC39" s="25"/>
    </row>
    <row r="40" spans="2:37" ht="15" customHeight="1" x14ac:dyDescent="0.2">
      <c r="B40" s="135"/>
      <c r="C40" s="169"/>
      <c r="D40" s="137"/>
      <c r="E40" s="154"/>
      <c r="F40" s="154"/>
      <c r="G40" s="154"/>
      <c r="H40" s="154"/>
      <c r="I40" s="154"/>
      <c r="J40" s="154"/>
      <c r="K40" s="154"/>
      <c r="AB40" s="170"/>
      <c r="AC40" s="171"/>
    </row>
    <row r="41" spans="2:37" ht="15" customHeight="1" x14ac:dyDescent="0.2">
      <c r="B41" s="166" t="s">
        <v>644</v>
      </c>
      <c r="C41" s="136"/>
      <c r="D41" s="137"/>
      <c r="E41" s="154"/>
      <c r="F41" s="154"/>
      <c r="G41" s="154"/>
      <c r="H41" s="154"/>
      <c r="I41" s="154"/>
      <c r="J41" s="154"/>
      <c r="K41" s="154"/>
      <c r="AB41" s="135"/>
      <c r="AC41" s="169"/>
      <c r="AD41" s="137"/>
      <c r="AE41" s="245"/>
      <c r="AF41" s="245"/>
      <c r="AG41" s="245"/>
      <c r="AH41" s="245"/>
      <c r="AI41" s="245"/>
      <c r="AJ41" s="245"/>
      <c r="AK41" s="245"/>
    </row>
    <row r="42" spans="2:37" ht="12.75" customHeight="1" x14ac:dyDescent="0.2">
      <c r="B42" s="135" t="s">
        <v>214</v>
      </c>
      <c r="C42" s="178" t="s">
        <v>558</v>
      </c>
      <c r="D42" s="137"/>
      <c r="E42" s="243" t="s">
        <v>641</v>
      </c>
      <c r="F42" s="243"/>
      <c r="G42" s="243"/>
      <c r="H42" s="243"/>
      <c r="I42" s="243"/>
      <c r="J42" s="243"/>
      <c r="K42" s="243"/>
      <c r="AB42" s="135"/>
      <c r="AC42" s="169"/>
      <c r="AD42" s="137"/>
      <c r="AE42" s="245"/>
      <c r="AF42" s="245"/>
      <c r="AG42" s="245"/>
      <c r="AH42" s="245"/>
      <c r="AI42" s="245"/>
      <c r="AJ42" s="245"/>
      <c r="AK42" s="245"/>
    </row>
    <row r="43" spans="2:37" x14ac:dyDescent="0.2">
      <c r="B43" s="135" t="s">
        <v>214</v>
      </c>
      <c r="C43" s="178" t="s">
        <v>520</v>
      </c>
      <c r="D43" s="137"/>
      <c r="E43" s="243" t="s">
        <v>621</v>
      </c>
      <c r="F43" s="243"/>
      <c r="G43" s="243"/>
      <c r="H43" s="243"/>
      <c r="I43" s="243"/>
      <c r="J43" s="243"/>
      <c r="K43" s="243"/>
      <c r="AB43" s="135"/>
      <c r="AC43" s="169"/>
      <c r="AD43" s="137"/>
      <c r="AE43" s="245"/>
      <c r="AF43" s="245"/>
      <c r="AG43" s="245"/>
      <c r="AH43" s="245"/>
      <c r="AI43" s="245"/>
      <c r="AJ43" s="245"/>
      <c r="AK43" s="245"/>
    </row>
    <row r="44" spans="2:37" ht="12.75" customHeight="1" x14ac:dyDescent="0.2">
      <c r="B44" s="135" t="s">
        <v>214</v>
      </c>
      <c r="C44" s="178" t="s">
        <v>521</v>
      </c>
      <c r="D44" s="137"/>
      <c r="E44" s="243" t="s">
        <v>622</v>
      </c>
      <c r="F44" s="243"/>
      <c r="G44" s="243"/>
      <c r="H44" s="243"/>
      <c r="I44" s="243"/>
      <c r="J44" s="243"/>
      <c r="K44" s="243"/>
      <c r="AB44" s="135"/>
      <c r="AC44" s="169"/>
      <c r="AD44" s="137"/>
      <c r="AE44" s="245"/>
      <c r="AF44" s="245"/>
      <c r="AG44" s="245"/>
      <c r="AH44" s="245"/>
      <c r="AI44" s="245"/>
      <c r="AJ44" s="245"/>
      <c r="AK44" s="245"/>
    </row>
    <row r="45" spans="2:37" ht="12.75" customHeight="1" x14ac:dyDescent="0.2">
      <c r="B45" s="135" t="s">
        <v>214</v>
      </c>
      <c r="C45" s="178" t="s">
        <v>522</v>
      </c>
      <c r="D45" s="137"/>
      <c r="E45" s="243" t="s">
        <v>623</v>
      </c>
      <c r="F45" s="243"/>
      <c r="G45" s="243"/>
      <c r="H45" s="243"/>
      <c r="I45" s="243"/>
      <c r="J45" s="243"/>
      <c r="K45" s="243"/>
      <c r="AB45" s="135"/>
      <c r="AC45" s="169"/>
      <c r="AD45" s="137"/>
      <c r="AE45" s="245"/>
      <c r="AF45" s="245"/>
      <c r="AG45" s="245"/>
      <c r="AH45" s="245"/>
      <c r="AI45" s="245"/>
      <c r="AJ45" s="245"/>
      <c r="AK45" s="245"/>
    </row>
    <row r="46" spans="2:37" x14ac:dyDescent="0.2">
      <c r="B46" s="135"/>
      <c r="C46" s="178"/>
      <c r="D46" s="137"/>
      <c r="E46" s="154"/>
      <c r="F46" s="154"/>
      <c r="G46" s="154"/>
      <c r="H46" s="154"/>
      <c r="I46" s="154"/>
      <c r="J46" s="154"/>
      <c r="K46" s="154"/>
      <c r="AB46" s="135"/>
      <c r="AC46" s="169"/>
      <c r="AD46" s="137"/>
      <c r="AE46" s="245"/>
      <c r="AF46" s="245"/>
      <c r="AG46" s="245"/>
      <c r="AH46" s="245"/>
      <c r="AI46" s="245"/>
      <c r="AJ46" s="245"/>
      <c r="AK46" s="245"/>
    </row>
    <row r="47" spans="2:37" ht="12.75" customHeight="1" x14ac:dyDescent="0.2">
      <c r="B47" s="166" t="s">
        <v>447</v>
      </c>
      <c r="C47" s="178"/>
      <c r="D47" s="137"/>
      <c r="E47" s="154"/>
      <c r="F47" s="154"/>
      <c r="G47" s="154"/>
      <c r="H47" s="154"/>
      <c r="I47" s="154"/>
      <c r="J47" s="154"/>
      <c r="K47" s="154"/>
      <c r="AB47" s="135"/>
      <c r="AC47" s="169"/>
      <c r="AD47" s="137"/>
      <c r="AE47" s="245"/>
      <c r="AF47" s="245"/>
      <c r="AG47" s="245"/>
      <c r="AH47" s="245"/>
      <c r="AI47" s="245"/>
      <c r="AJ47" s="245"/>
      <c r="AK47" s="245"/>
    </row>
    <row r="48" spans="2:37" x14ac:dyDescent="0.2">
      <c r="B48" s="135" t="s">
        <v>214</v>
      </c>
      <c r="C48" s="178" t="s">
        <v>523</v>
      </c>
      <c r="D48" s="137"/>
      <c r="E48" s="243" t="s">
        <v>624</v>
      </c>
      <c r="F48" s="243"/>
      <c r="G48" s="243"/>
      <c r="H48" s="243"/>
      <c r="I48" s="243"/>
      <c r="J48" s="243"/>
      <c r="K48" s="243"/>
      <c r="AB48" s="135"/>
      <c r="AC48" s="169"/>
      <c r="AD48" s="137"/>
      <c r="AE48" s="168"/>
      <c r="AF48" s="168"/>
      <c r="AG48" s="168"/>
      <c r="AH48" s="168"/>
      <c r="AI48" s="168"/>
      <c r="AJ48" s="168"/>
      <c r="AK48" s="168"/>
    </row>
    <row r="49" spans="2:37" x14ac:dyDescent="0.2">
      <c r="B49" s="135"/>
      <c r="C49" s="178"/>
      <c r="D49" s="137"/>
      <c r="E49" s="154"/>
      <c r="F49" s="154"/>
      <c r="G49" s="154"/>
      <c r="H49" s="154"/>
      <c r="I49" s="154"/>
      <c r="J49" s="154"/>
      <c r="K49" s="154"/>
      <c r="AC49" s="25"/>
    </row>
    <row r="50" spans="2:37" ht="15.75" x14ac:dyDescent="0.25">
      <c r="B50" s="166" t="s">
        <v>215</v>
      </c>
      <c r="C50" s="178"/>
      <c r="D50" s="137"/>
      <c r="E50" s="154"/>
      <c r="F50" s="154"/>
      <c r="G50" s="154"/>
      <c r="H50" s="154"/>
      <c r="I50" s="154"/>
      <c r="J50" s="154"/>
      <c r="K50" s="154"/>
      <c r="AB50" s="164"/>
      <c r="AC50" s="164"/>
      <c r="AD50" s="164"/>
      <c r="AE50" s="164"/>
      <c r="AF50" s="164"/>
      <c r="AG50" s="164"/>
      <c r="AH50" s="164"/>
      <c r="AI50" s="164"/>
      <c r="AJ50" s="164"/>
      <c r="AK50" s="164"/>
    </row>
    <row r="51" spans="2:37" x14ac:dyDescent="0.2">
      <c r="B51" s="135" t="s">
        <v>214</v>
      </c>
      <c r="C51" s="178" t="s">
        <v>524</v>
      </c>
      <c r="D51" s="137"/>
      <c r="E51" s="243" t="s">
        <v>625</v>
      </c>
      <c r="F51" s="243"/>
      <c r="G51" s="243"/>
      <c r="H51" s="243"/>
      <c r="I51" s="243"/>
      <c r="J51" s="243"/>
      <c r="K51" s="243"/>
      <c r="AC51" s="25"/>
    </row>
    <row r="52" spans="2:37" x14ac:dyDescent="0.2">
      <c r="B52" s="135"/>
      <c r="C52" s="178"/>
      <c r="D52" s="137"/>
      <c r="E52" s="154"/>
      <c r="F52" s="154"/>
      <c r="G52" s="154"/>
      <c r="H52" s="154"/>
      <c r="I52" s="154"/>
      <c r="J52" s="154"/>
      <c r="K52" s="154"/>
    </row>
    <row r="53" spans="2:37" x14ac:dyDescent="0.2">
      <c r="B53" s="166" t="s">
        <v>448</v>
      </c>
      <c r="C53" s="178"/>
      <c r="D53" s="137"/>
      <c r="E53" s="154"/>
      <c r="F53" s="154"/>
      <c r="G53" s="154"/>
      <c r="H53" s="154"/>
      <c r="I53" s="154"/>
      <c r="J53" s="154"/>
      <c r="K53" s="154"/>
    </row>
    <row r="54" spans="2:37" x14ac:dyDescent="0.2">
      <c r="B54" s="135" t="s">
        <v>214</v>
      </c>
      <c r="C54" s="178" t="s">
        <v>525</v>
      </c>
      <c r="D54" s="137"/>
      <c r="E54" s="243" t="s">
        <v>626</v>
      </c>
      <c r="F54" s="243"/>
      <c r="G54" s="243"/>
      <c r="H54" s="243"/>
      <c r="I54" s="243"/>
      <c r="J54" s="243"/>
      <c r="K54" s="243"/>
    </row>
    <row r="55" spans="2:37" x14ac:dyDescent="0.2">
      <c r="B55" s="135" t="s">
        <v>214</v>
      </c>
      <c r="C55" s="178" t="s">
        <v>576</v>
      </c>
      <c r="D55" s="137"/>
      <c r="E55" s="243" t="s">
        <v>627</v>
      </c>
      <c r="F55" s="243"/>
      <c r="G55" s="243"/>
      <c r="H55" s="243"/>
      <c r="I55" s="243"/>
      <c r="J55" s="243"/>
      <c r="K55" s="243"/>
    </row>
    <row r="56" spans="2:37" x14ac:dyDescent="0.2">
      <c r="B56" s="135"/>
      <c r="C56" s="136"/>
      <c r="D56" s="137"/>
      <c r="E56" s="154"/>
      <c r="F56" s="154"/>
      <c r="G56" s="154"/>
      <c r="H56" s="154"/>
      <c r="I56" s="154"/>
      <c r="J56" s="154"/>
      <c r="K56" s="154"/>
    </row>
    <row r="57" spans="2:37" x14ac:dyDescent="0.2">
      <c r="B57" s="166" t="s">
        <v>449</v>
      </c>
      <c r="C57" s="136"/>
      <c r="D57" s="137"/>
      <c r="E57" s="154"/>
      <c r="F57" s="154"/>
      <c r="G57" s="154"/>
      <c r="H57" s="154"/>
      <c r="I57" s="154"/>
      <c r="J57" s="154"/>
      <c r="K57" s="154"/>
    </row>
    <row r="58" spans="2:37" x14ac:dyDescent="0.2">
      <c r="B58" s="135" t="s">
        <v>214</v>
      </c>
      <c r="C58" s="178" t="s">
        <v>577</v>
      </c>
      <c r="D58" s="137"/>
      <c r="E58" s="243" t="s">
        <v>646</v>
      </c>
      <c r="F58" s="243"/>
      <c r="G58" s="243"/>
      <c r="H58" s="243"/>
      <c r="I58" s="243"/>
      <c r="J58" s="243"/>
      <c r="K58" s="243"/>
    </row>
    <row r="59" spans="2:37" x14ac:dyDescent="0.2">
      <c r="B59" s="135" t="s">
        <v>214</v>
      </c>
      <c r="C59" s="178" t="s">
        <v>578</v>
      </c>
      <c r="D59" s="137"/>
      <c r="E59" s="243" t="s">
        <v>631</v>
      </c>
      <c r="F59" s="243"/>
      <c r="G59" s="243"/>
      <c r="H59" s="243"/>
      <c r="I59" s="243"/>
      <c r="J59" s="243"/>
      <c r="K59" s="243"/>
    </row>
    <row r="60" spans="2:37" x14ac:dyDescent="0.2">
      <c r="B60" s="166"/>
      <c r="C60" s="136"/>
      <c r="D60" s="137"/>
      <c r="E60" s="154"/>
      <c r="F60" s="154"/>
      <c r="G60" s="154"/>
      <c r="H60" s="154"/>
      <c r="I60" s="154"/>
      <c r="J60" s="154"/>
      <c r="K60" s="154"/>
    </row>
    <row r="61" spans="2:37" x14ac:dyDescent="0.2">
      <c r="B61" s="166" t="s">
        <v>526</v>
      </c>
      <c r="C61" s="5"/>
      <c r="E61" s="243" t="s">
        <v>645</v>
      </c>
      <c r="F61" s="243"/>
      <c r="G61" s="243"/>
      <c r="H61" s="243"/>
      <c r="I61" s="243"/>
      <c r="J61" s="243"/>
      <c r="K61" s="243"/>
    </row>
    <row r="62" spans="2:37" x14ac:dyDescent="0.2">
      <c r="C62" s="5"/>
    </row>
    <row r="63" spans="2:37" x14ac:dyDescent="0.2">
      <c r="C63" s="5"/>
    </row>
    <row r="64" spans="2:37" ht="15.75" x14ac:dyDescent="0.25">
      <c r="B64" s="179" t="s">
        <v>381</v>
      </c>
      <c r="C64" s="179"/>
      <c r="D64" s="179"/>
      <c r="E64" s="179"/>
      <c r="F64" s="179"/>
      <c r="G64" s="179"/>
      <c r="H64" s="179"/>
      <c r="I64" s="179"/>
      <c r="J64" s="179"/>
      <c r="K64" s="179"/>
    </row>
    <row r="65" spans="3:3" x14ac:dyDescent="0.2">
      <c r="C65" s="5"/>
    </row>
    <row r="66" spans="3:3" x14ac:dyDescent="0.2">
      <c r="C66" s="5"/>
    </row>
  </sheetData>
  <mergeCells count="51">
    <mergeCell ref="AE42:AK42"/>
    <mergeCell ref="AE35:AK35"/>
    <mergeCell ref="AE38:AK38"/>
    <mergeCell ref="AE47:AK47"/>
    <mergeCell ref="AE44:AK44"/>
    <mergeCell ref="AE45:AK45"/>
    <mergeCell ref="AE46:AK46"/>
    <mergeCell ref="AE41:AK41"/>
    <mergeCell ref="AE43:AK43"/>
    <mergeCell ref="AE32:AK32"/>
    <mergeCell ref="AE23:AK23"/>
    <mergeCell ref="AE24:AK24"/>
    <mergeCell ref="AE37:AK37"/>
    <mergeCell ref="AE33:AK33"/>
    <mergeCell ref="AE27:AK27"/>
    <mergeCell ref="AE28:AK28"/>
    <mergeCell ref="AE29:AK29"/>
    <mergeCell ref="AE30:AK30"/>
    <mergeCell ref="AE36:AK36"/>
    <mergeCell ref="AE34:AK34"/>
    <mergeCell ref="E26:K26"/>
    <mergeCell ref="A2:E2"/>
    <mergeCell ref="AE19:AK19"/>
    <mergeCell ref="AE20:AK20"/>
    <mergeCell ref="AE22:AK22"/>
    <mergeCell ref="E20:K20"/>
    <mergeCell ref="E24:K24"/>
    <mergeCell ref="E25:K25"/>
    <mergeCell ref="E21:K21"/>
    <mergeCell ref="E35:K35"/>
    <mergeCell ref="E38:K38"/>
    <mergeCell ref="E37:K37"/>
    <mergeCell ref="E27:K27"/>
    <mergeCell ref="E28:K28"/>
    <mergeCell ref="E29:K29"/>
    <mergeCell ref="E30:K30"/>
    <mergeCell ref="E34:K34"/>
    <mergeCell ref="E36:K36"/>
    <mergeCell ref="E31:K31"/>
    <mergeCell ref="E61:K61"/>
    <mergeCell ref="E58:K58"/>
    <mergeCell ref="E59:K59"/>
    <mergeCell ref="E39:K39"/>
    <mergeCell ref="E44:K44"/>
    <mergeCell ref="E45:K45"/>
    <mergeCell ref="E42:K42"/>
    <mergeCell ref="E43:K43"/>
    <mergeCell ref="E48:K48"/>
    <mergeCell ref="E51:K51"/>
    <mergeCell ref="E54:K54"/>
    <mergeCell ref="E55:K55"/>
  </mergeCells>
  <phoneticPr fontId="7" type="noConversion"/>
  <hyperlinks>
    <hyperlink ref="A2" r:id="rId1"/>
    <hyperlink ref="E24:K24" location="'T 3'!A1" display="Steuerpflichtige, Faktoren und Steuern, 2001 – 2012, in 1’000 Franken"/>
    <hyperlink ref="E29:K29" location="'T 7'!A1" display="Steuerpflichtige, Gewinn- und Kapitalssteuer sowie einfache Kantonssteuer nach Reingewinnklassen, 2012"/>
    <hyperlink ref="E25:K25" location="'T 4'!A1" display="Steuerpflichtige, Faktoren und Steuern nach Renditestufen, 2012"/>
    <hyperlink ref="E26:K26" location="'T 5a'!A1" display="Steuerpflichtige, Faktoren und Steuern nach Wirtschaftszweigen, 2012"/>
    <hyperlink ref="E28:K28" location="'T 6'!A1" display="Steuerpflichtige, Faktoren und Steuern nach Reingewinnsklassen, 2012"/>
    <hyperlink ref="E34:K34" location="'T 10a'!A1" display="Steuerpflichtige nach Reingewinn- und Eigenkapitalklassen, 2012"/>
    <hyperlink ref="E42:K42" location="'T 11'!A1" display="Steuerpflichtige, Faktoren und Steuern nach Bezirken, 2012, in 1’000 Franken und Verteilung in Prozent"/>
    <hyperlink ref="E44:K44" location="'T 13'!A1" display="Steuerfaktoren und Steuern der Steuerpflichtigen der wichtigsten Städte, Agglomerationen und des übrigen Gebiets, 2012"/>
    <hyperlink ref="E43:K43" location="'T 12'!A1" display="Steuerpflichtige, Faktoren und Steuern nach Bezirken, 2001 – 2012, absolut und pro Einwohner"/>
    <hyperlink ref="E48:K48" location="'T 15'!A1" display="Steuerpflichtige, Faktoren und Steuern nach Bezirken, 2012"/>
    <hyperlink ref="E51:K51" location="'T 16'!A1" display="Steuerpflichtige, Faktoren und Steuern nach Steuerklassen, 2012"/>
    <hyperlink ref="E54:K54" location="'T 17'!A1" display="Steuerertrag der Gemeinden nach Herkunft, 2012"/>
    <hyperlink ref="E55:K55" location="'T 18'!A1" display="Steuermass der juristischen Personen, 2001 – 2012"/>
    <hyperlink ref="E30:K30" location="'T 8'!A1" display="Steuerpflichtige, Faktoren und Steuern nach Eigenkapitalklassen, 2012"/>
    <hyperlink ref="E27:K27" location="'T 5b'!A1" display="Steuerpflichtige, Reingewinn und Gewinnsteuer nach Steuersatz und Wirtschaftszweig, 2012"/>
    <hyperlink ref="E35:K35" location="'T 10b'!A1" display="Reingewinn nach Reingewinn- und Eigenkapitalklassen, 2012, in 1'000 Franken"/>
    <hyperlink ref="E38:K38" location="'T 10e'!A1" display="Kapitalsteuer nach Reingewinn- und Eigenkapitalklassen, 2012, in Franken"/>
    <hyperlink ref="E37:K37" location="'T 10d'!A1" display="Gewinnsteuer nach Reingewinn- und Eigenkapitalklassen, 2012, in Franken"/>
    <hyperlink ref="E39:K39" location="'T 10f'!A1" display="Einfache Kantonssteuer nach Reingewinn- und Eigenkapitalklassen, 2012, in Franken"/>
    <hyperlink ref="E45:K45" location="'T 14'!A1" display="Steuerpflichtige, Faktoren und einfache Kantonssteuer nach Bezirk und Regionalplanungsverband, 2012"/>
    <hyperlink ref="E36:K36" location="'T 10c'!A1" display="Eigenkapital nach Reingewinn- und Eigenkapitalklassen, 2012, in 1'000 Franken"/>
    <hyperlink ref="B64:K64" location="Erläuterungen!A1" display="Erläuterungen: Begriffe und Definitionen"/>
    <hyperlink ref="B64" location="Erläuterungen!A1" display="Erläuterungen und Hinweise"/>
    <hyperlink ref="E61:J61" location="Gemeindekarte!A1" display="Einfache Kantonssteuer der Kapitalgesellschaften und Genossenschaften nach Gemeinden, 2011, in Franken pro Einwohner"/>
    <hyperlink ref="E31:K31" location="'T 9'!A1" display="Steuerpflichtige, Gewinn- und Kapitalssteuer sowie einfache Kantonssteuer nach Eigenkapitalklassen, 2012"/>
    <hyperlink ref="E20:K20" location="'T 1'!A1" display="Juristische Personen, Faktoren und Steuern, 2001 – 2012"/>
    <hyperlink ref="E21:K21" location="'T 2'!A1" display="Juristische Personen nach Rechtsform und Steuerfaktoren, 2012"/>
    <hyperlink ref="E61:K61" location="Gemeindekarte!A1" display="Einfache Kantonssteuer der Kapitalgesellschaften und Genossenschaften nach Gemeinden, 2011, in Franken pro Einwohner"/>
    <hyperlink ref="E59:K59" location="'T 19b'!A1" display="Steuerertrag der Gemeinden von juristischen Personen, 2012"/>
    <hyperlink ref="E58:K58" location="'T 19a'!A1" display="Steuerpflichtige, Faktoren und einfache Kantonssteuer nach Gemeinden, 2012"/>
  </hyperlinks>
  <pageMargins left="0.7" right="0.7" top="0.75" bottom="0.75" header="0.3" footer="0.3"/>
  <pageSetup paperSize="9" scale="64" orientation="portrait" r:id="rId2"/>
  <headerFooter alignWithMargins="0">
    <oddHeader>&amp;L&amp;G</oddHeader>
    <oddFooter>&amp;L&amp;"Arial,Fett"&amp;8DEPARTEMENT FINANZEN UND RESSOURCEN &amp;"Arial,Standard"Statistik Aargau
Bleichemattstrasse 4, 5000 Aarau&amp;R&amp;8Steuerstatistik 2013 – Juristische Personen
Juni 2016</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theme="1" tint="0.34998626667073579"/>
  </sheetPr>
  <dimension ref="B1:W26"/>
  <sheetViews>
    <sheetView view="pageBreakPreview" zoomScaleNormal="100" zoomScaleSheetLayoutView="100" workbookViewId="0"/>
  </sheetViews>
  <sheetFormatPr baseColWidth="10" defaultRowHeight="12.75" x14ac:dyDescent="0.2"/>
  <cols>
    <col min="1" max="1" width="2" customWidth="1"/>
    <col min="2" max="2" width="13.5703125" style="53" customWidth="1"/>
    <col min="3" max="3" width="11.42578125" customWidth="1"/>
    <col min="4" max="4" width="11.42578125" style="11" customWidth="1"/>
    <col min="5" max="5" width="11.42578125" customWidth="1"/>
    <col min="6" max="6" width="11.42578125" style="11" customWidth="1"/>
    <col min="7" max="7" width="11.42578125" customWidth="1"/>
    <col min="8" max="8" width="11.42578125" style="11" customWidth="1"/>
    <col min="17" max="17" width="14.28515625" customWidth="1"/>
    <col min="18" max="18" width="10" customWidth="1"/>
  </cols>
  <sheetData>
    <row r="1" spans="2:21" s="16" customFormat="1" ht="15.75" x14ac:dyDescent="0.2">
      <c r="B1" s="247" t="str">
        <f>Inhaltsverzeichnis!B30&amp;" "&amp;Inhaltsverzeichnis!C30&amp;" "&amp;Inhaltsverzeichnis!E30</f>
        <v>Tabelle 8: Steuerpflichtige, Steuerfaktoren und einfache Kantonssteuer nach Eigenkapitalklassen, 2013</v>
      </c>
      <c r="C1" s="247"/>
      <c r="D1" s="247"/>
      <c r="E1" s="247"/>
      <c r="F1" s="247"/>
      <c r="G1" s="247"/>
      <c r="H1" s="247"/>
      <c r="I1" s="247"/>
      <c r="J1" s="247"/>
      <c r="K1" s="247"/>
      <c r="L1" s="232"/>
      <c r="M1" s="232"/>
      <c r="N1" s="232"/>
      <c r="O1" s="232"/>
      <c r="P1" s="232"/>
      <c r="Q1" s="232"/>
      <c r="R1" s="232"/>
      <c r="S1" s="232"/>
      <c r="T1" s="232"/>
      <c r="U1" s="232"/>
    </row>
    <row r="2" spans="2:21" x14ac:dyDescent="0.2">
      <c r="B2" s="206"/>
    </row>
    <row r="4" spans="2:21" s="3" customFormat="1" ht="24.75" customHeight="1" x14ac:dyDescent="0.2">
      <c r="B4" s="284" t="s">
        <v>507</v>
      </c>
      <c r="C4" s="265" t="s">
        <v>225</v>
      </c>
      <c r="D4" s="260"/>
      <c r="E4" s="279" t="s">
        <v>530</v>
      </c>
      <c r="F4" s="277"/>
      <c r="G4" s="279" t="s">
        <v>592</v>
      </c>
      <c r="H4" s="277"/>
      <c r="I4" s="279" t="s">
        <v>633</v>
      </c>
      <c r="J4" s="277"/>
    </row>
    <row r="5" spans="2:21" s="3" customFormat="1" x14ac:dyDescent="0.2">
      <c r="B5" s="285"/>
      <c r="C5" s="116" t="s">
        <v>423</v>
      </c>
      <c r="D5" s="116" t="s">
        <v>15</v>
      </c>
      <c r="E5" s="116" t="s">
        <v>14</v>
      </c>
      <c r="F5" s="116" t="s">
        <v>15</v>
      </c>
      <c r="G5" s="116" t="s">
        <v>14</v>
      </c>
      <c r="H5" s="116" t="s">
        <v>15</v>
      </c>
      <c r="I5" s="116" t="s">
        <v>14</v>
      </c>
      <c r="J5" s="116" t="s">
        <v>15</v>
      </c>
    </row>
    <row r="6" spans="2:21" x14ac:dyDescent="0.2">
      <c r="B6" s="73" t="s">
        <v>294</v>
      </c>
      <c r="C6" s="40">
        <v>8775</v>
      </c>
      <c r="D6" s="100">
        <f>C6/$C$13*100</f>
        <v>40.949181016379669</v>
      </c>
      <c r="E6" s="40">
        <v>109217.80799999977</v>
      </c>
      <c r="F6" s="100">
        <f>E6/$E$13*100</f>
        <v>2.8050844112799798</v>
      </c>
      <c r="G6" s="40">
        <v>324495.75499999814</v>
      </c>
      <c r="H6" s="100">
        <f>G6/$G$13*100</f>
        <v>1.0443898878734157</v>
      </c>
      <c r="I6" s="40">
        <v>10874.145773236158</v>
      </c>
      <c r="J6" s="83">
        <f>I6/$I$13*100</f>
        <v>3.168974172818352</v>
      </c>
    </row>
    <row r="7" spans="2:21" x14ac:dyDescent="0.2">
      <c r="B7" s="73" t="s">
        <v>295</v>
      </c>
      <c r="C7" s="40">
        <v>7565</v>
      </c>
      <c r="D7" s="100">
        <f t="shared" ref="D7:D12" si="0">C7/$C$13*100</f>
        <v>35.302627280787718</v>
      </c>
      <c r="E7" s="40">
        <v>303653.63600000006</v>
      </c>
      <c r="F7" s="100">
        <f t="shared" ref="F7:F12" si="1">E7/$E$13*100</f>
        <v>7.7988571311748647</v>
      </c>
      <c r="G7" s="40">
        <v>1660098.2089999989</v>
      </c>
      <c r="H7" s="100">
        <f t="shared" ref="H7:H12" si="2">G7/$G$13*100</f>
        <v>5.3430276225227562</v>
      </c>
      <c r="I7" s="40">
        <v>23134.162771124942</v>
      </c>
      <c r="J7" s="83">
        <f t="shared" ref="J7:J12" si="3">I7/$I$13*100</f>
        <v>6.7418228392622677</v>
      </c>
    </row>
    <row r="8" spans="2:21" x14ac:dyDescent="0.2">
      <c r="B8" s="73" t="s">
        <v>296</v>
      </c>
      <c r="C8" s="40">
        <v>1969</v>
      </c>
      <c r="D8" s="100">
        <f t="shared" si="0"/>
        <v>9.1884828970087256</v>
      </c>
      <c r="E8" s="40">
        <v>213106.4770000001</v>
      </c>
      <c r="F8" s="100">
        <f t="shared" si="1"/>
        <v>5.4732984256147779</v>
      </c>
      <c r="G8" s="40">
        <v>1381423.6209999979</v>
      </c>
      <c r="H8" s="100">
        <f t="shared" si="2"/>
        <v>4.4461132030583386</v>
      </c>
      <c r="I8" s="40">
        <v>16422.7003</v>
      </c>
      <c r="J8" s="83">
        <f t="shared" si="3"/>
        <v>4.7859495526284563</v>
      </c>
    </row>
    <row r="9" spans="2:21" x14ac:dyDescent="0.2">
      <c r="B9" s="38" t="s">
        <v>529</v>
      </c>
      <c r="C9" s="40">
        <v>2343</v>
      </c>
      <c r="D9" s="100">
        <f t="shared" si="0"/>
        <v>10.933781324373513</v>
      </c>
      <c r="E9" s="40">
        <v>786979.60700000112</v>
      </c>
      <c r="F9" s="100">
        <f t="shared" si="1"/>
        <v>20.21231031839563</v>
      </c>
      <c r="G9" s="40">
        <v>4889643.5579999955</v>
      </c>
      <c r="H9" s="100">
        <f t="shared" si="2"/>
        <v>15.737322318070426</v>
      </c>
      <c r="I9" s="40">
        <v>67057.028550000177</v>
      </c>
      <c r="J9" s="83">
        <f t="shared" si="3"/>
        <v>19.541948030889106</v>
      </c>
    </row>
    <row r="10" spans="2:21" x14ac:dyDescent="0.2">
      <c r="B10" s="38" t="s">
        <v>528</v>
      </c>
      <c r="C10" s="40">
        <v>382</v>
      </c>
      <c r="D10" s="100">
        <f t="shared" si="0"/>
        <v>1.7826310140463857</v>
      </c>
      <c r="E10" s="40">
        <v>328504.71900000027</v>
      </c>
      <c r="F10" s="100">
        <f t="shared" si="1"/>
        <v>8.4371173819823682</v>
      </c>
      <c r="G10" s="40">
        <v>2686627.2769999988</v>
      </c>
      <c r="H10" s="100">
        <f t="shared" si="2"/>
        <v>8.6469123782026198</v>
      </c>
      <c r="I10" s="40">
        <v>29294.144349999991</v>
      </c>
      <c r="J10" s="83">
        <f t="shared" si="3"/>
        <v>8.5369820118142119</v>
      </c>
    </row>
    <row r="11" spans="2:21" x14ac:dyDescent="0.2">
      <c r="B11" s="38" t="s">
        <v>527</v>
      </c>
      <c r="C11" s="40">
        <v>320</v>
      </c>
      <c r="D11" s="100">
        <f t="shared" si="0"/>
        <v>1.493303467263988</v>
      </c>
      <c r="E11" s="40">
        <v>857574.03399999975</v>
      </c>
      <c r="F11" s="100">
        <f t="shared" si="1"/>
        <v>22.025415070515713</v>
      </c>
      <c r="G11" s="40">
        <v>6300805.6809999943</v>
      </c>
      <c r="H11" s="100">
        <f t="shared" si="2"/>
        <v>20.27914891734655</v>
      </c>
      <c r="I11" s="40">
        <v>77712.983249999961</v>
      </c>
      <c r="J11" s="83">
        <f t="shared" si="3"/>
        <v>22.647336346919758</v>
      </c>
    </row>
    <row r="12" spans="2:21" x14ac:dyDescent="0.2">
      <c r="B12" s="17" t="s">
        <v>531</v>
      </c>
      <c r="C12" s="40">
        <v>75</v>
      </c>
      <c r="D12" s="100">
        <f t="shared" si="0"/>
        <v>0.34999300013999723</v>
      </c>
      <c r="E12" s="40">
        <v>1294529.5439999998</v>
      </c>
      <c r="F12" s="100">
        <f t="shared" si="1"/>
        <v>33.247917261036655</v>
      </c>
      <c r="G12" s="40">
        <v>13827271.359999999</v>
      </c>
      <c r="H12" s="100">
        <f t="shared" si="2"/>
        <v>44.503085672925899</v>
      </c>
      <c r="I12" s="40">
        <v>118648.86775000003</v>
      </c>
      <c r="J12" s="83">
        <f t="shared" si="3"/>
        <v>34.576987045667849</v>
      </c>
    </row>
    <row r="13" spans="2:21" x14ac:dyDescent="0.2">
      <c r="B13" s="15" t="s">
        <v>13</v>
      </c>
      <c r="C13" s="45">
        <f>SUM(C6:C12)</f>
        <v>21429</v>
      </c>
      <c r="D13" s="129">
        <f>SUM(D6:D12)</f>
        <v>100</v>
      </c>
      <c r="E13" s="45">
        <f t="shared" ref="E13:I13" si="4">SUM(E6:E12)</f>
        <v>3893565.8250000011</v>
      </c>
      <c r="F13" s="129">
        <f>SUM(F6:F12)</f>
        <v>100</v>
      </c>
      <c r="G13" s="45">
        <f t="shared" si="4"/>
        <v>31070365.460999981</v>
      </c>
      <c r="H13" s="129">
        <f>SUM(H6:H12)</f>
        <v>100</v>
      </c>
      <c r="I13" s="45">
        <f t="shared" si="4"/>
        <v>343144.03274436126</v>
      </c>
      <c r="J13" s="129">
        <f>SUM(J6:J12)</f>
        <v>100</v>
      </c>
    </row>
    <row r="24" spans="17:23" x14ac:dyDescent="0.2">
      <c r="Q24" s="196"/>
      <c r="R24" s="219" t="s">
        <v>599</v>
      </c>
      <c r="S24" s="219" t="s">
        <v>600</v>
      </c>
      <c r="T24" s="219" t="s">
        <v>601</v>
      </c>
      <c r="U24" s="219" t="s">
        <v>602</v>
      </c>
      <c r="V24" s="219" t="s">
        <v>603</v>
      </c>
      <c r="W24" s="220" t="s">
        <v>598</v>
      </c>
    </row>
    <row r="25" spans="17:23" x14ac:dyDescent="0.2">
      <c r="Q25" s="196" t="s">
        <v>225</v>
      </c>
      <c r="R25" s="200">
        <f>D6</f>
        <v>40.949181016379669</v>
      </c>
      <c r="S25" s="200">
        <f>D7</f>
        <v>35.302627280787718</v>
      </c>
      <c r="T25" s="200">
        <f>D8</f>
        <v>9.1884828970087256</v>
      </c>
      <c r="U25" s="200">
        <f>D9</f>
        <v>10.933781324373513</v>
      </c>
      <c r="V25" s="200">
        <f>D10</f>
        <v>1.7826310140463857</v>
      </c>
      <c r="W25" s="81">
        <f>D11+D12</f>
        <v>1.8432964674039853</v>
      </c>
    </row>
    <row r="26" spans="17:23" x14ac:dyDescent="0.2">
      <c r="Q26" s="196" t="s">
        <v>223</v>
      </c>
      <c r="R26" s="200">
        <f>H6</f>
        <v>1.0443898878734157</v>
      </c>
      <c r="S26" s="200">
        <f>H7</f>
        <v>5.3430276225227562</v>
      </c>
      <c r="T26" s="200">
        <f>H8</f>
        <v>4.4461132030583386</v>
      </c>
      <c r="U26" s="200">
        <f>H9</f>
        <v>15.737322318070426</v>
      </c>
      <c r="V26" s="200">
        <f>H10</f>
        <v>8.6469123782026198</v>
      </c>
      <c r="W26" s="81">
        <f>H11+H12</f>
        <v>64.782234590272452</v>
      </c>
    </row>
  </sheetData>
  <mergeCells count="6">
    <mergeCell ref="B1:K1"/>
    <mergeCell ref="B4:B5"/>
    <mergeCell ref="C4:D4"/>
    <mergeCell ref="E4:F4"/>
    <mergeCell ref="G4:H4"/>
    <mergeCell ref="I4:J4"/>
  </mergeCells>
  <phoneticPr fontId="7" type="noConversion"/>
  <pageMargins left="0.78740157480314965" right="0.78740157480314965" top="0.98425196850393704" bottom="0.98425196850393704" header="0.51181102362204722" footer="0.51181102362204722"/>
  <pageSetup paperSize="9" scale="73"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theme="1" tint="0.34998626667073579"/>
  </sheetPr>
  <dimension ref="B1:X25"/>
  <sheetViews>
    <sheetView view="pageBreakPreview" zoomScaleNormal="100" zoomScaleSheetLayoutView="100" workbookViewId="0"/>
  </sheetViews>
  <sheetFormatPr baseColWidth="10" defaultRowHeight="12.75" x14ac:dyDescent="0.2"/>
  <cols>
    <col min="1" max="1" width="2" style="11" customWidth="1"/>
    <col min="2" max="2" width="13.5703125" style="53" customWidth="1"/>
    <col min="3" max="10" width="11.42578125" style="11" customWidth="1"/>
    <col min="11" max="16384" width="11.42578125" style="11"/>
  </cols>
  <sheetData>
    <row r="1" spans="2:23" s="16" customFormat="1" ht="15.75" x14ac:dyDescent="0.2">
      <c r="B1" s="247" t="str">
        <f>Inhaltsverzeichnis!B31&amp;" "&amp;Inhaltsverzeichnis!C31&amp;" "&amp;Inhaltsverzeichnis!E31</f>
        <v>Tabelle 9: Steuerpflichtige und Steuern nach Eigenkapitalklassen, 2013</v>
      </c>
      <c r="C1" s="247"/>
      <c r="D1" s="247"/>
      <c r="E1" s="247"/>
      <c r="F1" s="247"/>
      <c r="G1" s="247"/>
      <c r="H1" s="247"/>
      <c r="I1" s="247"/>
      <c r="J1" s="247"/>
      <c r="K1" s="247"/>
      <c r="L1" s="247"/>
      <c r="M1" s="232"/>
      <c r="N1" s="232"/>
      <c r="O1" s="232"/>
      <c r="P1" s="232"/>
      <c r="Q1" s="232"/>
      <c r="R1" s="232"/>
      <c r="S1" s="232"/>
      <c r="T1" s="232"/>
      <c r="U1" s="232"/>
      <c r="V1" s="232"/>
      <c r="W1" s="232"/>
    </row>
    <row r="2" spans="2:23" x14ac:dyDescent="0.2">
      <c r="B2" s="206"/>
    </row>
    <row r="4" spans="2:23" ht="24.75" customHeight="1" x14ac:dyDescent="0.2">
      <c r="B4" s="284" t="s">
        <v>507</v>
      </c>
      <c r="C4" s="281" t="s">
        <v>225</v>
      </c>
      <c r="D4" s="281"/>
      <c r="E4" s="281" t="s">
        <v>229</v>
      </c>
      <c r="F4" s="281"/>
      <c r="G4" s="281" t="s">
        <v>228</v>
      </c>
      <c r="H4" s="281"/>
      <c r="I4" s="281" t="s">
        <v>227</v>
      </c>
      <c r="J4" s="281"/>
      <c r="K4" s="281" t="s">
        <v>634</v>
      </c>
      <c r="L4" s="281"/>
    </row>
    <row r="5" spans="2:23" x14ac:dyDescent="0.2">
      <c r="B5" s="285"/>
      <c r="C5" s="116" t="s">
        <v>423</v>
      </c>
      <c r="D5" s="116" t="s">
        <v>15</v>
      </c>
      <c r="E5" s="116" t="s">
        <v>14</v>
      </c>
      <c r="F5" s="116" t="s">
        <v>15</v>
      </c>
      <c r="G5" s="116" t="s">
        <v>14</v>
      </c>
      <c r="H5" s="116" t="s">
        <v>15</v>
      </c>
      <c r="I5" s="116" t="s">
        <v>14</v>
      </c>
      <c r="J5" s="116" t="s">
        <v>15</v>
      </c>
      <c r="K5" s="116" t="s">
        <v>14</v>
      </c>
      <c r="L5" s="116" t="s">
        <v>15</v>
      </c>
    </row>
    <row r="6" spans="2:23" x14ac:dyDescent="0.2">
      <c r="B6" s="73" t="s">
        <v>294</v>
      </c>
      <c r="C6" s="40">
        <v>8775</v>
      </c>
      <c r="D6" s="100">
        <f t="shared" ref="D6:D12" si="0">C6/$C$13*100</f>
        <v>40.949181016379669</v>
      </c>
      <c r="E6" s="40">
        <v>8189.7346000000571</v>
      </c>
      <c r="F6" s="83">
        <f t="shared" ref="F6:F12" si="1">E6/$E$13*100</f>
        <v>2.4686273118027398</v>
      </c>
      <c r="G6" s="40">
        <v>2684.4111732361139</v>
      </c>
      <c r="H6" s="100">
        <f t="shared" ref="H6:H12" si="2">G6/$G$13*100</f>
        <v>23.565118060604512</v>
      </c>
      <c r="I6" s="40">
        <v>10874.145773236158</v>
      </c>
      <c r="J6" s="100">
        <f t="shared" ref="J6:J12" si="3">I6/$I$13*100</f>
        <v>3.168974172818352</v>
      </c>
      <c r="K6" s="40">
        <v>17833.599068105992</v>
      </c>
      <c r="L6" s="100">
        <f t="shared" ref="L6:L12" si="4">K6/$K$13*100</f>
        <v>3.1689741728181335</v>
      </c>
    </row>
    <row r="7" spans="2:23" x14ac:dyDescent="0.2">
      <c r="B7" s="73" t="s">
        <v>295</v>
      </c>
      <c r="C7" s="40">
        <v>7565</v>
      </c>
      <c r="D7" s="100">
        <f t="shared" si="0"/>
        <v>35.302627280787718</v>
      </c>
      <c r="E7" s="40">
        <v>21382.050550000007</v>
      </c>
      <c r="F7" s="83">
        <f t="shared" si="1"/>
        <v>6.4451800391769041</v>
      </c>
      <c r="G7" s="40">
        <v>1752.112221124999</v>
      </c>
      <c r="H7" s="100">
        <f t="shared" si="2"/>
        <v>15.380926647114263</v>
      </c>
      <c r="I7" s="40">
        <v>23134.162771124942</v>
      </c>
      <c r="J7" s="100">
        <f t="shared" si="3"/>
        <v>6.7418228392622677</v>
      </c>
      <c r="K7" s="40">
        <v>37940.026944644153</v>
      </c>
      <c r="L7" s="100">
        <f t="shared" si="4"/>
        <v>6.7418228392621629</v>
      </c>
    </row>
    <row r="8" spans="2:23" x14ac:dyDescent="0.2">
      <c r="B8" s="73" t="s">
        <v>296</v>
      </c>
      <c r="C8" s="40">
        <v>1969</v>
      </c>
      <c r="D8" s="100">
        <f t="shared" si="0"/>
        <v>9.1884828970087256</v>
      </c>
      <c r="E8" s="40">
        <v>15833.989750000033</v>
      </c>
      <c r="F8" s="83">
        <f t="shared" si="1"/>
        <v>4.7728310453008387</v>
      </c>
      <c r="G8" s="40">
        <v>588.71054999999956</v>
      </c>
      <c r="H8" s="100">
        <f t="shared" si="2"/>
        <v>5.1679987598729795</v>
      </c>
      <c r="I8" s="40">
        <v>16422.7003</v>
      </c>
      <c r="J8" s="100">
        <f t="shared" si="3"/>
        <v>4.7859495526284563</v>
      </c>
      <c r="K8" s="40">
        <v>26933.228491999984</v>
      </c>
      <c r="L8" s="100">
        <f t="shared" si="4"/>
        <v>4.7859495526284741</v>
      </c>
    </row>
    <row r="9" spans="2:23" x14ac:dyDescent="0.2">
      <c r="B9" s="38" t="s">
        <v>529</v>
      </c>
      <c r="C9" s="40">
        <v>2343</v>
      </c>
      <c r="D9" s="100">
        <f t="shared" si="0"/>
        <v>10.933781324373513</v>
      </c>
      <c r="E9" s="40">
        <v>65292.042350000156</v>
      </c>
      <c r="F9" s="83">
        <f t="shared" si="1"/>
        <v>19.680945337177398</v>
      </c>
      <c r="G9" s="40">
        <v>1764.9862000000001</v>
      </c>
      <c r="H9" s="100">
        <f t="shared" si="2"/>
        <v>15.493940940574157</v>
      </c>
      <c r="I9" s="40">
        <v>67057.028550000177</v>
      </c>
      <c r="J9" s="100">
        <f t="shared" si="3"/>
        <v>19.541948030889106</v>
      </c>
      <c r="K9" s="40">
        <v>109973.526822</v>
      </c>
      <c r="L9" s="100">
        <f t="shared" si="4"/>
        <v>19.541948030889138</v>
      </c>
    </row>
    <row r="10" spans="2:23" x14ac:dyDescent="0.2">
      <c r="B10" s="38" t="s">
        <v>534</v>
      </c>
      <c r="C10" s="40">
        <v>382</v>
      </c>
      <c r="D10" s="100">
        <f t="shared" si="0"/>
        <v>1.7826310140463857</v>
      </c>
      <c r="E10" s="40">
        <v>28487.367899999997</v>
      </c>
      <c r="F10" s="83">
        <f t="shared" si="1"/>
        <v>8.586932040424383</v>
      </c>
      <c r="G10" s="40">
        <v>806.77644999999961</v>
      </c>
      <c r="H10" s="100">
        <f t="shared" si="2"/>
        <v>7.0822914471207046</v>
      </c>
      <c r="I10" s="40">
        <v>29294.144349999991</v>
      </c>
      <c r="J10" s="100">
        <f t="shared" si="3"/>
        <v>8.5369820118142119</v>
      </c>
      <c r="K10" s="40">
        <v>48042.39673399998</v>
      </c>
      <c r="L10" s="100">
        <f t="shared" si="4"/>
        <v>8.5369820118142474</v>
      </c>
    </row>
    <row r="11" spans="2:23" x14ac:dyDescent="0.2">
      <c r="B11" s="38" t="s">
        <v>527</v>
      </c>
      <c r="C11" s="40">
        <v>320</v>
      </c>
      <c r="D11" s="100">
        <f t="shared" si="0"/>
        <v>1.493303467263988</v>
      </c>
      <c r="E11" s="40">
        <v>76265.384200000015</v>
      </c>
      <c r="F11" s="83">
        <f t="shared" si="1"/>
        <v>22.988633890681616</v>
      </c>
      <c r="G11" s="40">
        <v>1447.5990500000005</v>
      </c>
      <c r="H11" s="100">
        <f t="shared" si="2"/>
        <v>12.707756120887097</v>
      </c>
      <c r="I11" s="40">
        <v>77712.983249999961</v>
      </c>
      <c r="J11" s="100">
        <f t="shared" si="3"/>
        <v>22.647336346919758</v>
      </c>
      <c r="K11" s="40">
        <v>127449.29253000002</v>
      </c>
      <c r="L11" s="100">
        <f t="shared" si="4"/>
        <v>22.647336346919868</v>
      </c>
    </row>
    <row r="12" spans="2:23" x14ac:dyDescent="0.2">
      <c r="B12" s="17" t="s">
        <v>531</v>
      </c>
      <c r="C12" s="40">
        <v>75</v>
      </c>
      <c r="D12" s="100">
        <f t="shared" si="0"/>
        <v>0.34999300013999723</v>
      </c>
      <c r="E12" s="40">
        <v>116302.00265000004</v>
      </c>
      <c r="F12" s="83">
        <f t="shared" si="1"/>
        <v>35.05685033543611</v>
      </c>
      <c r="G12" s="40">
        <v>2346.8651</v>
      </c>
      <c r="H12" s="100">
        <f t="shared" si="2"/>
        <v>20.601968023826284</v>
      </c>
      <c r="I12" s="40">
        <v>118648.86775000003</v>
      </c>
      <c r="J12" s="100">
        <f t="shared" si="3"/>
        <v>34.576987045667849</v>
      </c>
      <c r="K12" s="40">
        <v>194584.14310999992</v>
      </c>
      <c r="L12" s="100">
        <f t="shared" si="4"/>
        <v>34.57698704566797</v>
      </c>
    </row>
    <row r="13" spans="2:23" x14ac:dyDescent="0.2">
      <c r="B13" s="15" t="s">
        <v>13</v>
      </c>
      <c r="C13" s="19">
        <f>SUM(C6:C12)</f>
        <v>21429</v>
      </c>
      <c r="D13" s="129">
        <f>SUM(D6:D12)</f>
        <v>100</v>
      </c>
      <c r="E13" s="20">
        <f>SUM(E6:E12)</f>
        <v>331752.57200000033</v>
      </c>
      <c r="F13" s="209">
        <f>SUM(F6:F12)</f>
        <v>99.999999999999986</v>
      </c>
      <c r="G13" s="20">
        <f t="shared" ref="G13:L13" si="5">SUM(G6:G12)</f>
        <v>11391.460744361113</v>
      </c>
      <c r="H13" s="129">
        <f t="shared" si="5"/>
        <v>100</v>
      </c>
      <c r="I13" s="20">
        <f t="shared" si="5"/>
        <v>343144.03274436126</v>
      </c>
      <c r="J13" s="129">
        <f t="shared" si="5"/>
        <v>100</v>
      </c>
      <c r="K13" s="20">
        <f t="shared" si="5"/>
        <v>562756.21370075003</v>
      </c>
      <c r="L13" s="129">
        <f t="shared" si="5"/>
        <v>100</v>
      </c>
    </row>
    <row r="23" spans="16:24" x14ac:dyDescent="0.2">
      <c r="P23" s="196"/>
      <c r="Q23" s="219" t="s">
        <v>599</v>
      </c>
      <c r="R23" s="219" t="s">
        <v>600</v>
      </c>
      <c r="S23" s="219" t="s">
        <v>601</v>
      </c>
      <c r="T23" s="219" t="s">
        <v>602</v>
      </c>
      <c r="U23" s="219" t="s">
        <v>603</v>
      </c>
      <c r="V23" s="220" t="s">
        <v>598</v>
      </c>
      <c r="W23" s="202"/>
      <c r="X23" s="199"/>
    </row>
    <row r="24" spans="16:24" x14ac:dyDescent="0.2">
      <c r="P24" s="196" t="s">
        <v>225</v>
      </c>
      <c r="Q24" s="200">
        <f>D6</f>
        <v>40.949181016379669</v>
      </c>
      <c r="R24" s="200">
        <f>D7</f>
        <v>35.302627280787718</v>
      </c>
      <c r="S24" s="200">
        <f>D8</f>
        <v>9.1884828970087256</v>
      </c>
      <c r="T24" s="200">
        <f>D9</f>
        <v>10.933781324373513</v>
      </c>
      <c r="U24" s="200">
        <f>D10</f>
        <v>1.7826310140463857</v>
      </c>
      <c r="V24" s="200">
        <f>D11+D12</f>
        <v>1.8432964674039853</v>
      </c>
      <c r="W24" s="200"/>
      <c r="X24" s="200"/>
    </row>
    <row r="25" spans="16:24" x14ac:dyDescent="0.2">
      <c r="P25" s="196" t="s">
        <v>221</v>
      </c>
      <c r="Q25" s="200">
        <f>H6</f>
        <v>23.565118060604512</v>
      </c>
      <c r="R25" s="200">
        <f>H7</f>
        <v>15.380926647114263</v>
      </c>
      <c r="S25" s="200">
        <f>H8</f>
        <v>5.1679987598729795</v>
      </c>
      <c r="T25" s="200">
        <f>H9</f>
        <v>15.493940940574157</v>
      </c>
      <c r="U25" s="200">
        <f>H10</f>
        <v>7.0822914471207046</v>
      </c>
      <c r="V25" s="200">
        <f>H11+H12</f>
        <v>33.309724144713385</v>
      </c>
      <c r="W25" s="201"/>
      <c r="X25" s="201"/>
    </row>
  </sheetData>
  <mergeCells count="7">
    <mergeCell ref="B1:L1"/>
    <mergeCell ref="K4:L4"/>
    <mergeCell ref="B4:B5"/>
    <mergeCell ref="C4:D4"/>
    <mergeCell ref="E4:F4"/>
    <mergeCell ref="G4:H4"/>
    <mergeCell ref="I4:J4"/>
  </mergeCells>
  <pageMargins left="0.78740157480314965" right="0.78740157480314965" top="0.98425196850393704" bottom="0.98425196850393704" header="0.51181102362204722" footer="0.51181102362204722"/>
  <pageSetup paperSize="9" scale="67"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theme="0" tint="-0.34998626667073579"/>
  </sheetPr>
  <dimension ref="A1:X217"/>
  <sheetViews>
    <sheetView view="pageBreakPreview" zoomScaleNormal="100" zoomScaleSheetLayoutView="100" workbookViewId="0"/>
  </sheetViews>
  <sheetFormatPr baseColWidth="10" defaultRowHeight="12.75" x14ac:dyDescent="0.2"/>
  <cols>
    <col min="1" max="1" width="2" style="11" customWidth="1"/>
    <col min="2" max="2" width="12.85546875" style="11" bestFit="1" customWidth="1"/>
    <col min="3" max="24" width="12.140625" style="11" bestFit="1" customWidth="1"/>
    <col min="25" max="16384" width="11.42578125" style="11"/>
  </cols>
  <sheetData>
    <row r="1" spans="1:24" ht="15.75" x14ac:dyDescent="0.2">
      <c r="B1" s="247" t="str">
        <f>Inhaltsverzeichnis!B34&amp;" "&amp;Inhaltsverzeichnis!C34&amp;" "&amp;Inhaltsverzeichnis!E34</f>
        <v>Tabelle 10a: Steuerpflichtige nach Reingewinn- und Eigenkapitalklassen, 2013</v>
      </c>
      <c r="C1" s="247"/>
      <c r="D1" s="247"/>
      <c r="E1" s="247"/>
      <c r="F1" s="247"/>
      <c r="G1" s="247"/>
      <c r="H1" s="247"/>
      <c r="I1" s="247"/>
      <c r="J1" s="247"/>
      <c r="K1" s="247"/>
      <c r="L1" s="247"/>
      <c r="M1" s="247"/>
      <c r="N1" s="247"/>
      <c r="O1" s="247"/>
      <c r="P1" s="247"/>
      <c r="Q1" s="247"/>
      <c r="R1" s="247"/>
      <c r="S1" s="247"/>
      <c r="T1" s="247"/>
      <c r="U1" s="247"/>
      <c r="V1" s="247"/>
      <c r="W1" s="247"/>
    </row>
    <row r="2" spans="1:24" x14ac:dyDescent="0.2">
      <c r="A2" s="69"/>
      <c r="B2" s="143"/>
    </row>
    <row r="3" spans="1:24" x14ac:dyDescent="0.2">
      <c r="A3" s="69"/>
    </row>
    <row r="4" spans="1:24" s="108" customFormat="1" x14ac:dyDescent="0.2">
      <c r="A4" s="91"/>
      <c r="B4" s="280" t="s">
        <v>505</v>
      </c>
      <c r="C4" s="291" t="s">
        <v>359</v>
      </c>
      <c r="D4" s="292"/>
      <c r="E4" s="292"/>
      <c r="F4" s="292"/>
      <c r="G4" s="292"/>
      <c r="H4" s="292"/>
      <c r="I4" s="292"/>
      <c r="J4" s="292"/>
      <c r="K4" s="292"/>
      <c r="L4" s="292"/>
      <c r="M4" s="292"/>
      <c r="N4" s="292"/>
      <c r="O4" s="292"/>
      <c r="P4" s="292"/>
      <c r="Q4" s="292"/>
      <c r="R4" s="292"/>
      <c r="S4" s="292"/>
      <c r="T4" s="292"/>
      <c r="U4" s="292"/>
      <c r="V4" s="292"/>
      <c r="W4" s="292"/>
      <c r="X4" s="192"/>
    </row>
    <row r="5" spans="1:24" s="108" customFormat="1" ht="27.75" customHeight="1" x14ac:dyDescent="0.2">
      <c r="A5" s="91"/>
      <c r="B5" s="274"/>
      <c r="C5" s="109" t="s">
        <v>469</v>
      </c>
      <c r="D5" s="109" t="s">
        <v>450</v>
      </c>
      <c r="E5" s="109" t="s">
        <v>451</v>
      </c>
      <c r="F5" s="109" t="s">
        <v>452</v>
      </c>
      <c r="G5" s="109" t="s">
        <v>453</v>
      </c>
      <c r="H5" s="109" t="s">
        <v>454</v>
      </c>
      <c r="I5" s="109" t="s">
        <v>455</v>
      </c>
      <c r="J5" s="109" t="s">
        <v>456</v>
      </c>
      <c r="K5" s="109" t="s">
        <v>457</v>
      </c>
      <c r="L5" s="109" t="s">
        <v>458</v>
      </c>
      <c r="M5" s="109" t="s">
        <v>459</v>
      </c>
      <c r="N5" s="109" t="s">
        <v>460</v>
      </c>
      <c r="O5" s="109" t="s">
        <v>461</v>
      </c>
      <c r="P5" s="109" t="s">
        <v>462</v>
      </c>
      <c r="Q5" s="109" t="s">
        <v>463</v>
      </c>
      <c r="R5" s="109" t="s">
        <v>464</v>
      </c>
      <c r="S5" s="109" t="s">
        <v>465</v>
      </c>
      <c r="T5" s="109" t="s">
        <v>466</v>
      </c>
      <c r="U5" s="109" t="s">
        <v>467</v>
      </c>
      <c r="V5" s="109" t="s">
        <v>468</v>
      </c>
      <c r="W5" s="109" t="s">
        <v>360</v>
      </c>
      <c r="X5" s="109" t="s">
        <v>13</v>
      </c>
    </row>
    <row r="6" spans="1:24" s="58" customFormat="1" x14ac:dyDescent="0.2">
      <c r="A6" s="69"/>
      <c r="B6" s="73" t="s">
        <v>237</v>
      </c>
      <c r="C6" s="40">
        <v>329</v>
      </c>
      <c r="D6" s="40">
        <v>413</v>
      </c>
      <c r="E6" s="40">
        <v>2672</v>
      </c>
      <c r="F6" s="40">
        <v>373</v>
      </c>
      <c r="G6" s="40">
        <v>310</v>
      </c>
      <c r="H6" s="40">
        <v>524</v>
      </c>
      <c r="I6" s="40">
        <v>357</v>
      </c>
      <c r="J6" s="40">
        <v>321</v>
      </c>
      <c r="K6" s="40">
        <v>1939</v>
      </c>
      <c r="L6" s="40">
        <v>619</v>
      </c>
      <c r="M6" s="40">
        <v>340</v>
      </c>
      <c r="N6" s="40">
        <v>214</v>
      </c>
      <c r="O6" s="40">
        <v>200</v>
      </c>
      <c r="P6" s="40">
        <v>206</v>
      </c>
      <c r="Q6" s="40">
        <v>151</v>
      </c>
      <c r="R6" s="40">
        <v>335</v>
      </c>
      <c r="S6" s="40">
        <v>228</v>
      </c>
      <c r="T6" s="40">
        <v>77</v>
      </c>
      <c r="U6" s="40">
        <v>29</v>
      </c>
      <c r="V6" s="40">
        <v>15</v>
      </c>
      <c r="W6" s="40">
        <v>12</v>
      </c>
      <c r="X6" s="45">
        <v>9664</v>
      </c>
    </row>
    <row r="7" spans="1:24" s="58" customFormat="1" x14ac:dyDescent="0.2">
      <c r="A7" s="69"/>
      <c r="B7" s="73" t="s">
        <v>470</v>
      </c>
      <c r="C7" s="40">
        <v>54</v>
      </c>
      <c r="D7" s="40">
        <v>29</v>
      </c>
      <c r="E7" s="40">
        <v>232</v>
      </c>
      <c r="F7" s="40">
        <v>44</v>
      </c>
      <c r="G7" s="40">
        <v>31</v>
      </c>
      <c r="H7" s="40">
        <v>50</v>
      </c>
      <c r="I7" s="40">
        <v>33</v>
      </c>
      <c r="J7" s="40">
        <v>27</v>
      </c>
      <c r="K7" s="40">
        <v>146</v>
      </c>
      <c r="L7" s="40">
        <v>41</v>
      </c>
      <c r="M7" s="40">
        <v>10</v>
      </c>
      <c r="N7" s="40">
        <v>8</v>
      </c>
      <c r="O7" s="40">
        <v>6</v>
      </c>
      <c r="P7" s="40">
        <v>9</v>
      </c>
      <c r="Q7" s="40">
        <v>3</v>
      </c>
      <c r="R7" s="40">
        <v>13</v>
      </c>
      <c r="S7" s="40">
        <v>2</v>
      </c>
      <c r="T7" s="40">
        <v>0</v>
      </c>
      <c r="U7" s="40">
        <v>1</v>
      </c>
      <c r="V7" s="40">
        <v>0</v>
      </c>
      <c r="W7" s="40">
        <v>0</v>
      </c>
      <c r="X7" s="45">
        <v>739</v>
      </c>
    </row>
    <row r="8" spans="1:24" s="58" customFormat="1" x14ac:dyDescent="0.2">
      <c r="A8" s="69"/>
      <c r="B8" s="73" t="s">
        <v>471</v>
      </c>
      <c r="C8" s="40">
        <v>45</v>
      </c>
      <c r="D8" s="40">
        <v>24</v>
      </c>
      <c r="E8" s="40">
        <v>294</v>
      </c>
      <c r="F8" s="40">
        <v>97</v>
      </c>
      <c r="G8" s="40">
        <v>74</v>
      </c>
      <c r="H8" s="40">
        <v>92</v>
      </c>
      <c r="I8" s="40">
        <v>88</v>
      </c>
      <c r="J8" s="40">
        <v>65</v>
      </c>
      <c r="K8" s="40">
        <v>301</v>
      </c>
      <c r="L8" s="40">
        <v>114</v>
      </c>
      <c r="M8" s="40">
        <v>57</v>
      </c>
      <c r="N8" s="40">
        <v>36</v>
      </c>
      <c r="O8" s="40">
        <v>20</v>
      </c>
      <c r="P8" s="40">
        <v>36</v>
      </c>
      <c r="Q8" s="40">
        <v>15</v>
      </c>
      <c r="R8" s="40">
        <v>24</v>
      </c>
      <c r="S8" s="40">
        <v>10</v>
      </c>
      <c r="T8" s="40">
        <v>1</v>
      </c>
      <c r="U8" s="40">
        <v>2</v>
      </c>
      <c r="V8" s="40">
        <v>0</v>
      </c>
      <c r="W8" s="40">
        <v>0</v>
      </c>
      <c r="X8" s="45">
        <v>1395</v>
      </c>
    </row>
    <row r="9" spans="1:24" s="58" customFormat="1" x14ac:dyDescent="0.2">
      <c r="A9" s="69"/>
      <c r="B9" s="73" t="s">
        <v>472</v>
      </c>
      <c r="C9" s="40">
        <v>25</v>
      </c>
      <c r="D9" s="40">
        <v>32</v>
      </c>
      <c r="E9" s="40">
        <v>175</v>
      </c>
      <c r="F9" s="40">
        <v>76</v>
      </c>
      <c r="G9" s="40">
        <v>73</v>
      </c>
      <c r="H9" s="40">
        <v>60</v>
      </c>
      <c r="I9" s="40">
        <v>94</v>
      </c>
      <c r="J9" s="40">
        <v>67</v>
      </c>
      <c r="K9" s="40">
        <v>317</v>
      </c>
      <c r="L9" s="40">
        <v>114</v>
      </c>
      <c r="M9" s="40">
        <v>59</v>
      </c>
      <c r="N9" s="40">
        <v>33</v>
      </c>
      <c r="O9" s="40">
        <v>35</v>
      </c>
      <c r="P9" s="40">
        <v>30</v>
      </c>
      <c r="Q9" s="40">
        <v>18</v>
      </c>
      <c r="R9" s="40">
        <v>25</v>
      </c>
      <c r="S9" s="40">
        <v>6</v>
      </c>
      <c r="T9" s="40">
        <v>0</v>
      </c>
      <c r="U9" s="40">
        <v>0</v>
      </c>
      <c r="V9" s="40">
        <v>0</v>
      </c>
      <c r="W9" s="40">
        <v>0</v>
      </c>
      <c r="X9" s="45">
        <v>1239</v>
      </c>
    </row>
    <row r="10" spans="1:24" s="58" customFormat="1" x14ac:dyDescent="0.2">
      <c r="A10" s="69"/>
      <c r="B10" s="73" t="s">
        <v>473</v>
      </c>
      <c r="C10" s="40">
        <v>13</v>
      </c>
      <c r="D10" s="40">
        <v>8</v>
      </c>
      <c r="E10" s="40">
        <v>83</v>
      </c>
      <c r="F10" s="40">
        <v>82</v>
      </c>
      <c r="G10" s="40">
        <v>46</v>
      </c>
      <c r="H10" s="40">
        <v>34</v>
      </c>
      <c r="I10" s="40">
        <v>81</v>
      </c>
      <c r="J10" s="40">
        <v>56</v>
      </c>
      <c r="K10" s="40">
        <v>195</v>
      </c>
      <c r="L10" s="40">
        <v>90</v>
      </c>
      <c r="M10" s="40">
        <v>51</v>
      </c>
      <c r="N10" s="40">
        <v>29</v>
      </c>
      <c r="O10" s="40">
        <v>24</v>
      </c>
      <c r="P10" s="40">
        <v>41</v>
      </c>
      <c r="Q10" s="40">
        <v>11</v>
      </c>
      <c r="R10" s="40">
        <v>20</v>
      </c>
      <c r="S10" s="40">
        <v>11</v>
      </c>
      <c r="T10" s="40">
        <v>1</v>
      </c>
      <c r="U10" s="40">
        <v>2</v>
      </c>
      <c r="V10" s="40">
        <v>0</v>
      </c>
      <c r="W10" s="40">
        <v>0</v>
      </c>
      <c r="X10" s="45">
        <v>878</v>
      </c>
    </row>
    <row r="11" spans="1:24" s="58" customFormat="1" x14ac:dyDescent="0.2">
      <c r="A11" s="69"/>
      <c r="B11" s="73" t="s">
        <v>474</v>
      </c>
      <c r="C11" s="40">
        <v>12</v>
      </c>
      <c r="D11" s="40">
        <v>8</v>
      </c>
      <c r="E11" s="40">
        <v>30</v>
      </c>
      <c r="F11" s="40">
        <v>48</v>
      </c>
      <c r="G11" s="40">
        <v>32</v>
      </c>
      <c r="H11" s="40">
        <v>22</v>
      </c>
      <c r="I11" s="40">
        <v>40</v>
      </c>
      <c r="J11" s="40">
        <v>27</v>
      </c>
      <c r="K11" s="40">
        <v>139</v>
      </c>
      <c r="L11" s="40">
        <v>64</v>
      </c>
      <c r="M11" s="40">
        <v>49</v>
      </c>
      <c r="N11" s="40">
        <v>27</v>
      </c>
      <c r="O11" s="40">
        <v>23</v>
      </c>
      <c r="P11" s="40">
        <v>17</v>
      </c>
      <c r="Q11" s="40">
        <v>22</v>
      </c>
      <c r="R11" s="40">
        <v>21</v>
      </c>
      <c r="S11" s="40">
        <v>9</v>
      </c>
      <c r="T11" s="40">
        <v>2</v>
      </c>
      <c r="U11" s="40">
        <v>0</v>
      </c>
      <c r="V11" s="40">
        <v>0</v>
      </c>
      <c r="W11" s="40">
        <v>0</v>
      </c>
      <c r="X11" s="45">
        <v>592</v>
      </c>
    </row>
    <row r="12" spans="1:24" s="58" customFormat="1" x14ac:dyDescent="0.2">
      <c r="A12" s="69"/>
      <c r="B12" s="73" t="s">
        <v>475</v>
      </c>
      <c r="C12" s="40">
        <v>11</v>
      </c>
      <c r="D12" s="40">
        <v>8</v>
      </c>
      <c r="E12" s="40">
        <v>43</v>
      </c>
      <c r="F12" s="40">
        <v>16</v>
      </c>
      <c r="G12" s="40">
        <v>42</v>
      </c>
      <c r="H12" s="40">
        <v>23</v>
      </c>
      <c r="I12" s="40">
        <v>32</v>
      </c>
      <c r="J12" s="40">
        <v>31</v>
      </c>
      <c r="K12" s="40">
        <v>141</v>
      </c>
      <c r="L12" s="40">
        <v>51</v>
      </c>
      <c r="M12" s="40">
        <v>37</v>
      </c>
      <c r="N12" s="40">
        <v>23</v>
      </c>
      <c r="O12" s="40">
        <v>9</v>
      </c>
      <c r="P12" s="40">
        <v>17</v>
      </c>
      <c r="Q12" s="40">
        <v>13</v>
      </c>
      <c r="R12" s="40">
        <v>12</v>
      </c>
      <c r="S12" s="40">
        <v>11</v>
      </c>
      <c r="T12" s="40">
        <v>1</v>
      </c>
      <c r="U12" s="40">
        <v>2</v>
      </c>
      <c r="V12" s="40">
        <v>1</v>
      </c>
      <c r="W12" s="40">
        <v>0</v>
      </c>
      <c r="X12" s="45">
        <v>524</v>
      </c>
    </row>
    <row r="13" spans="1:24" s="58" customFormat="1" x14ac:dyDescent="0.2">
      <c r="A13" s="69"/>
      <c r="B13" s="73" t="s">
        <v>476</v>
      </c>
      <c r="C13" s="40">
        <v>4</v>
      </c>
      <c r="D13" s="40">
        <v>6</v>
      </c>
      <c r="E13" s="40">
        <v>10</v>
      </c>
      <c r="F13" s="40">
        <v>9</v>
      </c>
      <c r="G13" s="40">
        <v>24</v>
      </c>
      <c r="H13" s="40">
        <v>13</v>
      </c>
      <c r="I13" s="40">
        <v>37</v>
      </c>
      <c r="J13" s="40">
        <v>24</v>
      </c>
      <c r="K13" s="40">
        <v>91</v>
      </c>
      <c r="L13" s="40">
        <v>57</v>
      </c>
      <c r="M13" s="40">
        <v>31</v>
      </c>
      <c r="N13" s="40">
        <v>23</v>
      </c>
      <c r="O13" s="40">
        <v>16</v>
      </c>
      <c r="P13" s="40">
        <v>13</v>
      </c>
      <c r="Q13" s="40">
        <v>13</v>
      </c>
      <c r="R13" s="40">
        <v>30</v>
      </c>
      <c r="S13" s="40">
        <v>10</v>
      </c>
      <c r="T13" s="40">
        <v>1</v>
      </c>
      <c r="U13" s="40">
        <v>0</v>
      </c>
      <c r="V13" s="40">
        <v>0</v>
      </c>
      <c r="W13" s="40">
        <v>0</v>
      </c>
      <c r="X13" s="45">
        <v>412</v>
      </c>
    </row>
    <row r="14" spans="1:24" s="58" customFormat="1" x14ac:dyDescent="0.2">
      <c r="A14" s="69"/>
      <c r="B14" s="73" t="s">
        <v>477</v>
      </c>
      <c r="C14" s="40">
        <v>5</v>
      </c>
      <c r="D14" s="40">
        <v>2</v>
      </c>
      <c r="E14" s="40">
        <v>17</v>
      </c>
      <c r="F14" s="40">
        <v>12</v>
      </c>
      <c r="G14" s="40">
        <v>17</v>
      </c>
      <c r="H14" s="40">
        <v>28</v>
      </c>
      <c r="I14" s="40">
        <v>46</v>
      </c>
      <c r="J14" s="40">
        <v>31</v>
      </c>
      <c r="K14" s="40">
        <v>140</v>
      </c>
      <c r="L14" s="40">
        <v>81</v>
      </c>
      <c r="M14" s="40">
        <v>56</v>
      </c>
      <c r="N14" s="40">
        <v>37</v>
      </c>
      <c r="O14" s="40">
        <v>20</v>
      </c>
      <c r="P14" s="40">
        <v>28</v>
      </c>
      <c r="Q14" s="40">
        <v>14</v>
      </c>
      <c r="R14" s="40">
        <v>56</v>
      </c>
      <c r="S14" s="40">
        <v>19</v>
      </c>
      <c r="T14" s="40">
        <v>3</v>
      </c>
      <c r="U14" s="40">
        <v>3</v>
      </c>
      <c r="V14" s="40">
        <v>0</v>
      </c>
      <c r="W14" s="40">
        <v>0</v>
      </c>
      <c r="X14" s="45">
        <v>615</v>
      </c>
    </row>
    <row r="15" spans="1:24" s="58" customFormat="1" x14ac:dyDescent="0.2">
      <c r="A15" s="69"/>
      <c r="B15" s="73" t="s">
        <v>478</v>
      </c>
      <c r="C15" s="40">
        <v>7</v>
      </c>
      <c r="D15" s="40">
        <v>3</v>
      </c>
      <c r="E15" s="40">
        <v>16</v>
      </c>
      <c r="F15" s="40">
        <v>7</v>
      </c>
      <c r="G15" s="40">
        <v>13</v>
      </c>
      <c r="H15" s="40">
        <v>10</v>
      </c>
      <c r="I15" s="40">
        <v>41</v>
      </c>
      <c r="J15" s="40">
        <v>29</v>
      </c>
      <c r="K15" s="40">
        <v>121</v>
      </c>
      <c r="L15" s="40">
        <v>76</v>
      </c>
      <c r="M15" s="40">
        <v>54</v>
      </c>
      <c r="N15" s="40">
        <v>31</v>
      </c>
      <c r="O15" s="40">
        <v>25</v>
      </c>
      <c r="P15" s="40">
        <v>24</v>
      </c>
      <c r="Q15" s="40">
        <v>21</v>
      </c>
      <c r="R15" s="40">
        <v>36</v>
      </c>
      <c r="S15" s="40">
        <v>21</v>
      </c>
      <c r="T15" s="40">
        <v>2</v>
      </c>
      <c r="U15" s="40">
        <v>1</v>
      </c>
      <c r="V15" s="40">
        <v>0</v>
      </c>
      <c r="W15" s="40">
        <v>0</v>
      </c>
      <c r="X15" s="45">
        <v>538</v>
      </c>
    </row>
    <row r="16" spans="1:24" s="58" customFormat="1" x14ac:dyDescent="0.2">
      <c r="A16" s="69"/>
      <c r="B16" s="73" t="s">
        <v>479</v>
      </c>
      <c r="C16" s="40">
        <v>5</v>
      </c>
      <c r="D16" s="40">
        <v>1</v>
      </c>
      <c r="E16" s="40">
        <v>18</v>
      </c>
      <c r="F16" s="40">
        <v>5</v>
      </c>
      <c r="G16" s="40">
        <v>6</v>
      </c>
      <c r="H16" s="40">
        <v>10</v>
      </c>
      <c r="I16" s="40">
        <v>22</v>
      </c>
      <c r="J16" s="40">
        <v>17</v>
      </c>
      <c r="K16" s="40">
        <v>96</v>
      </c>
      <c r="L16" s="40">
        <v>66</v>
      </c>
      <c r="M16" s="40">
        <v>39</v>
      </c>
      <c r="N16" s="40">
        <v>32</v>
      </c>
      <c r="O16" s="40">
        <v>22</v>
      </c>
      <c r="P16" s="40">
        <v>25</v>
      </c>
      <c r="Q16" s="40">
        <v>17</v>
      </c>
      <c r="R16" s="40">
        <v>32</v>
      </c>
      <c r="S16" s="40">
        <v>21</v>
      </c>
      <c r="T16" s="40">
        <v>6</v>
      </c>
      <c r="U16" s="40">
        <v>1</v>
      </c>
      <c r="V16" s="40">
        <v>0</v>
      </c>
      <c r="W16" s="40">
        <v>0</v>
      </c>
      <c r="X16" s="45">
        <v>441</v>
      </c>
    </row>
    <row r="17" spans="1:24" s="58" customFormat="1" x14ac:dyDescent="0.2">
      <c r="A17" s="69"/>
      <c r="B17" s="73" t="s">
        <v>480</v>
      </c>
      <c r="C17" s="40">
        <v>8</v>
      </c>
      <c r="D17" s="40">
        <v>3</v>
      </c>
      <c r="E17" s="40">
        <v>11</v>
      </c>
      <c r="F17" s="40">
        <v>8</v>
      </c>
      <c r="G17" s="40">
        <v>9</v>
      </c>
      <c r="H17" s="40">
        <v>10</v>
      </c>
      <c r="I17" s="40">
        <v>10</v>
      </c>
      <c r="J17" s="40">
        <v>29</v>
      </c>
      <c r="K17" s="40">
        <v>119</v>
      </c>
      <c r="L17" s="40">
        <v>82</v>
      </c>
      <c r="M17" s="40">
        <v>48</v>
      </c>
      <c r="N17" s="40">
        <v>35</v>
      </c>
      <c r="O17" s="40">
        <v>35</v>
      </c>
      <c r="P17" s="40">
        <v>48</v>
      </c>
      <c r="Q17" s="40">
        <v>29</v>
      </c>
      <c r="R17" s="40">
        <v>62</v>
      </c>
      <c r="S17" s="40">
        <v>43</v>
      </c>
      <c r="T17" s="40">
        <v>6</v>
      </c>
      <c r="U17" s="40">
        <v>1</v>
      </c>
      <c r="V17" s="40">
        <v>1</v>
      </c>
      <c r="W17" s="40">
        <v>0</v>
      </c>
      <c r="X17" s="45">
        <v>597</v>
      </c>
    </row>
    <row r="18" spans="1:24" s="58" customFormat="1" x14ac:dyDescent="0.2">
      <c r="A18" s="69"/>
      <c r="B18" s="73" t="s">
        <v>481</v>
      </c>
      <c r="C18" s="40">
        <v>9</v>
      </c>
      <c r="D18" s="40">
        <v>3</v>
      </c>
      <c r="E18" s="40">
        <v>6</v>
      </c>
      <c r="F18" s="40">
        <v>3</v>
      </c>
      <c r="G18" s="40">
        <v>2</v>
      </c>
      <c r="H18" s="40">
        <v>4</v>
      </c>
      <c r="I18" s="40">
        <v>5</v>
      </c>
      <c r="J18" s="40">
        <v>9</v>
      </c>
      <c r="K18" s="40">
        <v>87</v>
      </c>
      <c r="L18" s="40">
        <v>76</v>
      </c>
      <c r="M18" s="40">
        <v>52</v>
      </c>
      <c r="N18" s="40">
        <v>39</v>
      </c>
      <c r="O18" s="40">
        <v>36</v>
      </c>
      <c r="P18" s="40">
        <v>40</v>
      </c>
      <c r="Q18" s="40">
        <v>27</v>
      </c>
      <c r="R18" s="40">
        <v>61</v>
      </c>
      <c r="S18" s="40">
        <v>23</v>
      </c>
      <c r="T18" s="40">
        <v>7</v>
      </c>
      <c r="U18" s="40">
        <v>3</v>
      </c>
      <c r="V18" s="40">
        <v>1</v>
      </c>
      <c r="W18" s="40">
        <v>0</v>
      </c>
      <c r="X18" s="45">
        <v>493</v>
      </c>
    </row>
    <row r="19" spans="1:24" s="58" customFormat="1" x14ac:dyDescent="0.2">
      <c r="A19" s="69"/>
      <c r="B19" s="38" t="s">
        <v>482</v>
      </c>
      <c r="C19" s="40">
        <v>18</v>
      </c>
      <c r="D19" s="40">
        <v>3</v>
      </c>
      <c r="E19" s="40">
        <v>5</v>
      </c>
      <c r="F19" s="40">
        <v>5</v>
      </c>
      <c r="G19" s="40">
        <v>6</v>
      </c>
      <c r="H19" s="40">
        <v>1</v>
      </c>
      <c r="I19" s="40">
        <v>12</v>
      </c>
      <c r="J19" s="40">
        <v>6</v>
      </c>
      <c r="K19" s="40">
        <v>88</v>
      </c>
      <c r="L19" s="40">
        <v>85</v>
      </c>
      <c r="M19" s="40">
        <v>76</v>
      </c>
      <c r="N19" s="40">
        <v>63</v>
      </c>
      <c r="O19" s="40">
        <v>69</v>
      </c>
      <c r="P19" s="40">
        <v>82</v>
      </c>
      <c r="Q19" s="40">
        <v>41</v>
      </c>
      <c r="R19" s="40">
        <v>122</v>
      </c>
      <c r="S19" s="40">
        <v>56</v>
      </c>
      <c r="T19" s="40">
        <v>13</v>
      </c>
      <c r="U19" s="40">
        <v>2</v>
      </c>
      <c r="V19" s="40">
        <v>0</v>
      </c>
      <c r="W19" s="40">
        <v>0</v>
      </c>
      <c r="X19" s="45">
        <v>753</v>
      </c>
    </row>
    <row r="20" spans="1:24" s="58" customFormat="1" x14ac:dyDescent="0.2">
      <c r="A20" s="69"/>
      <c r="B20" s="73" t="s">
        <v>483</v>
      </c>
      <c r="C20" s="40">
        <v>5</v>
      </c>
      <c r="D20" s="40">
        <v>2</v>
      </c>
      <c r="E20" s="40">
        <v>0</v>
      </c>
      <c r="F20" s="40">
        <v>4</v>
      </c>
      <c r="G20" s="40">
        <v>4</v>
      </c>
      <c r="H20" s="40">
        <v>3</v>
      </c>
      <c r="I20" s="40">
        <v>2</v>
      </c>
      <c r="J20" s="40">
        <v>3</v>
      </c>
      <c r="K20" s="40">
        <v>29</v>
      </c>
      <c r="L20" s="40">
        <v>36</v>
      </c>
      <c r="M20" s="40">
        <v>44</v>
      </c>
      <c r="N20" s="40">
        <v>38</v>
      </c>
      <c r="O20" s="40">
        <v>31</v>
      </c>
      <c r="P20" s="40">
        <v>49</v>
      </c>
      <c r="Q20" s="40">
        <v>45</v>
      </c>
      <c r="R20" s="40">
        <v>110</v>
      </c>
      <c r="S20" s="40">
        <v>53</v>
      </c>
      <c r="T20" s="40">
        <v>20</v>
      </c>
      <c r="U20" s="40">
        <v>6</v>
      </c>
      <c r="V20" s="40">
        <v>1</v>
      </c>
      <c r="W20" s="40">
        <v>0</v>
      </c>
      <c r="X20" s="45">
        <v>485</v>
      </c>
    </row>
    <row r="21" spans="1:24" s="58" customFormat="1" x14ac:dyDescent="0.2">
      <c r="A21" s="69"/>
      <c r="B21" s="38" t="s">
        <v>484</v>
      </c>
      <c r="C21" s="40">
        <v>12</v>
      </c>
      <c r="D21" s="40">
        <v>3</v>
      </c>
      <c r="E21" s="40">
        <v>7</v>
      </c>
      <c r="F21" s="40">
        <v>4</v>
      </c>
      <c r="G21" s="40">
        <v>2</v>
      </c>
      <c r="H21" s="40">
        <v>3</v>
      </c>
      <c r="I21" s="40">
        <v>6</v>
      </c>
      <c r="J21" s="40">
        <v>4</v>
      </c>
      <c r="K21" s="40">
        <v>43</v>
      </c>
      <c r="L21" s="40">
        <v>55</v>
      </c>
      <c r="M21" s="40">
        <v>63</v>
      </c>
      <c r="N21" s="40">
        <v>69</v>
      </c>
      <c r="O21" s="40">
        <v>53</v>
      </c>
      <c r="P21" s="40">
        <v>84</v>
      </c>
      <c r="Q21" s="40">
        <v>75</v>
      </c>
      <c r="R21" s="40">
        <v>254</v>
      </c>
      <c r="S21" s="40">
        <v>210</v>
      </c>
      <c r="T21" s="40">
        <v>84</v>
      </c>
      <c r="U21" s="40">
        <v>22</v>
      </c>
      <c r="V21" s="40">
        <v>5</v>
      </c>
      <c r="W21" s="40">
        <v>0</v>
      </c>
      <c r="X21" s="45">
        <v>1058</v>
      </c>
    </row>
    <row r="22" spans="1:24" s="58" customFormat="1" x14ac:dyDescent="0.2">
      <c r="A22" s="69"/>
      <c r="B22" s="73" t="s">
        <v>485</v>
      </c>
      <c r="C22" s="40">
        <v>3</v>
      </c>
      <c r="D22" s="40">
        <v>0</v>
      </c>
      <c r="E22" s="40">
        <v>1</v>
      </c>
      <c r="F22" s="40">
        <v>3</v>
      </c>
      <c r="G22" s="40">
        <v>0</v>
      </c>
      <c r="H22" s="40">
        <v>0</v>
      </c>
      <c r="I22" s="40">
        <v>1</v>
      </c>
      <c r="J22" s="40">
        <v>3</v>
      </c>
      <c r="K22" s="40">
        <v>7</v>
      </c>
      <c r="L22" s="40">
        <v>13</v>
      </c>
      <c r="M22" s="40">
        <v>13</v>
      </c>
      <c r="N22" s="40">
        <v>13</v>
      </c>
      <c r="O22" s="40">
        <v>16</v>
      </c>
      <c r="P22" s="40">
        <v>23</v>
      </c>
      <c r="Q22" s="40">
        <v>23</v>
      </c>
      <c r="R22" s="40">
        <v>111</v>
      </c>
      <c r="S22" s="40">
        <v>118</v>
      </c>
      <c r="T22" s="40">
        <v>67</v>
      </c>
      <c r="U22" s="40">
        <v>34</v>
      </c>
      <c r="V22" s="40">
        <v>12</v>
      </c>
      <c r="W22" s="40">
        <v>2</v>
      </c>
      <c r="X22" s="45">
        <v>463</v>
      </c>
    </row>
    <row r="23" spans="1:24" s="58" customFormat="1" x14ac:dyDescent="0.2">
      <c r="A23" s="69"/>
      <c r="B23" s="73" t="s">
        <v>486</v>
      </c>
      <c r="C23" s="40">
        <v>2</v>
      </c>
      <c r="D23" s="40">
        <v>0</v>
      </c>
      <c r="E23" s="40">
        <v>2</v>
      </c>
      <c r="F23" s="40">
        <v>0</v>
      </c>
      <c r="G23" s="40">
        <v>0</v>
      </c>
      <c r="H23" s="40">
        <v>0</v>
      </c>
      <c r="I23" s="40">
        <v>1</v>
      </c>
      <c r="J23" s="40">
        <v>0</v>
      </c>
      <c r="K23" s="40">
        <v>2</v>
      </c>
      <c r="L23" s="40">
        <v>1</v>
      </c>
      <c r="M23" s="40">
        <v>2</v>
      </c>
      <c r="N23" s="40">
        <v>3</v>
      </c>
      <c r="O23" s="40">
        <v>4</v>
      </c>
      <c r="P23" s="40">
        <v>5</v>
      </c>
      <c r="Q23" s="40">
        <v>4</v>
      </c>
      <c r="R23" s="40">
        <v>33</v>
      </c>
      <c r="S23" s="40">
        <v>50</v>
      </c>
      <c r="T23" s="40">
        <v>37</v>
      </c>
      <c r="U23" s="40">
        <v>25</v>
      </c>
      <c r="V23" s="40">
        <v>14</v>
      </c>
      <c r="W23" s="40">
        <v>2</v>
      </c>
      <c r="X23" s="45">
        <v>187</v>
      </c>
    </row>
    <row r="24" spans="1:24" s="58" customFormat="1" x14ac:dyDescent="0.2">
      <c r="A24" s="69"/>
      <c r="B24" s="73" t="s">
        <v>487</v>
      </c>
      <c r="C24" s="40">
        <v>1</v>
      </c>
      <c r="D24" s="40">
        <v>0</v>
      </c>
      <c r="E24" s="40">
        <v>0</v>
      </c>
      <c r="F24" s="40">
        <v>0</v>
      </c>
      <c r="G24" s="40">
        <v>0</v>
      </c>
      <c r="H24" s="40">
        <v>0</v>
      </c>
      <c r="I24" s="40">
        <v>0</v>
      </c>
      <c r="J24" s="40">
        <v>1</v>
      </c>
      <c r="K24" s="40">
        <v>2</v>
      </c>
      <c r="L24" s="40">
        <v>0</v>
      </c>
      <c r="M24" s="40">
        <v>1</v>
      </c>
      <c r="N24" s="40">
        <v>2</v>
      </c>
      <c r="O24" s="40">
        <v>1</v>
      </c>
      <c r="P24" s="40">
        <v>1</v>
      </c>
      <c r="Q24" s="40">
        <v>1</v>
      </c>
      <c r="R24" s="40">
        <v>12</v>
      </c>
      <c r="S24" s="40">
        <v>24</v>
      </c>
      <c r="T24" s="40">
        <v>9</v>
      </c>
      <c r="U24" s="40">
        <v>21</v>
      </c>
      <c r="V24" s="40">
        <v>13</v>
      </c>
      <c r="W24" s="40">
        <v>3</v>
      </c>
      <c r="X24" s="45">
        <v>92</v>
      </c>
    </row>
    <row r="25" spans="1:24" s="58" customFormat="1" x14ac:dyDescent="0.2">
      <c r="A25" s="69"/>
      <c r="B25" s="73" t="s">
        <v>488</v>
      </c>
      <c r="C25" s="40">
        <v>3</v>
      </c>
      <c r="D25" s="40">
        <v>0</v>
      </c>
      <c r="E25" s="40">
        <v>0</v>
      </c>
      <c r="F25" s="40">
        <v>1</v>
      </c>
      <c r="G25" s="40">
        <v>0</v>
      </c>
      <c r="H25" s="40">
        <v>0</v>
      </c>
      <c r="I25" s="40">
        <v>0</v>
      </c>
      <c r="J25" s="40">
        <v>0</v>
      </c>
      <c r="K25" s="40">
        <v>0</v>
      </c>
      <c r="L25" s="40">
        <v>0</v>
      </c>
      <c r="M25" s="40">
        <v>2</v>
      </c>
      <c r="N25" s="40">
        <v>0</v>
      </c>
      <c r="O25" s="40">
        <v>0</v>
      </c>
      <c r="P25" s="40">
        <v>2</v>
      </c>
      <c r="Q25" s="40">
        <v>1</v>
      </c>
      <c r="R25" s="40">
        <v>8</v>
      </c>
      <c r="S25" s="40">
        <v>31</v>
      </c>
      <c r="T25" s="40">
        <v>35</v>
      </c>
      <c r="U25" s="40">
        <v>36</v>
      </c>
      <c r="V25" s="40">
        <v>23</v>
      </c>
      <c r="W25" s="40">
        <v>14</v>
      </c>
      <c r="X25" s="45">
        <v>156</v>
      </c>
    </row>
    <row r="26" spans="1:24" s="58" customFormat="1" x14ac:dyDescent="0.2">
      <c r="A26" s="69"/>
      <c r="B26" s="73" t="s">
        <v>489</v>
      </c>
      <c r="C26" s="40">
        <v>0</v>
      </c>
      <c r="D26" s="40">
        <v>0</v>
      </c>
      <c r="E26" s="40">
        <v>0</v>
      </c>
      <c r="F26" s="40">
        <v>0</v>
      </c>
      <c r="G26" s="40">
        <v>0</v>
      </c>
      <c r="H26" s="40">
        <v>0</v>
      </c>
      <c r="I26" s="40">
        <v>0</v>
      </c>
      <c r="J26" s="40">
        <v>0</v>
      </c>
      <c r="K26" s="40">
        <v>0</v>
      </c>
      <c r="L26" s="40">
        <v>1</v>
      </c>
      <c r="M26" s="40">
        <v>0</v>
      </c>
      <c r="N26" s="40">
        <v>1</v>
      </c>
      <c r="O26" s="40">
        <v>0</v>
      </c>
      <c r="P26" s="40">
        <v>0</v>
      </c>
      <c r="Q26" s="40">
        <v>0</v>
      </c>
      <c r="R26" s="40">
        <v>3</v>
      </c>
      <c r="S26" s="40">
        <v>3</v>
      </c>
      <c r="T26" s="40">
        <v>7</v>
      </c>
      <c r="U26" s="40">
        <v>12</v>
      </c>
      <c r="V26" s="40">
        <v>20</v>
      </c>
      <c r="W26" s="40">
        <v>16</v>
      </c>
      <c r="X26" s="45">
        <v>63</v>
      </c>
    </row>
    <row r="27" spans="1:24" s="58" customFormat="1" x14ac:dyDescent="0.2">
      <c r="A27" s="69"/>
      <c r="B27" s="18" t="s">
        <v>490</v>
      </c>
      <c r="C27" s="40">
        <v>1</v>
      </c>
      <c r="D27" s="40">
        <v>0</v>
      </c>
      <c r="E27" s="40">
        <v>0</v>
      </c>
      <c r="F27" s="40">
        <v>0</v>
      </c>
      <c r="G27" s="40">
        <v>0</v>
      </c>
      <c r="H27" s="40">
        <v>0</v>
      </c>
      <c r="I27" s="40">
        <v>0</v>
      </c>
      <c r="J27" s="40">
        <v>0</v>
      </c>
      <c r="K27" s="40">
        <v>0</v>
      </c>
      <c r="L27" s="40">
        <v>0</v>
      </c>
      <c r="M27" s="40">
        <v>0</v>
      </c>
      <c r="N27" s="40">
        <v>0</v>
      </c>
      <c r="O27" s="40">
        <v>0</v>
      </c>
      <c r="P27" s="40">
        <v>0</v>
      </c>
      <c r="Q27" s="40">
        <v>0</v>
      </c>
      <c r="R27" s="40">
        <v>1</v>
      </c>
      <c r="S27" s="40">
        <v>3</v>
      </c>
      <c r="T27" s="40">
        <v>3</v>
      </c>
      <c r="U27" s="40">
        <v>4</v>
      </c>
      <c r="V27" s="40">
        <v>7</v>
      </c>
      <c r="W27" s="40">
        <v>26</v>
      </c>
      <c r="X27" s="45">
        <v>45</v>
      </c>
    </row>
    <row r="28" spans="1:24" s="58" customFormat="1" x14ac:dyDescent="0.2">
      <c r="A28" s="69"/>
      <c r="B28" s="74" t="s">
        <v>13</v>
      </c>
      <c r="C28" s="45">
        <v>572</v>
      </c>
      <c r="D28" s="45">
        <v>548</v>
      </c>
      <c r="E28" s="45">
        <v>3622</v>
      </c>
      <c r="F28" s="45">
        <v>797</v>
      </c>
      <c r="G28" s="45">
        <v>691</v>
      </c>
      <c r="H28" s="45">
        <v>887</v>
      </c>
      <c r="I28" s="45">
        <v>908</v>
      </c>
      <c r="J28" s="45">
        <v>750</v>
      </c>
      <c r="K28" s="45">
        <v>4003</v>
      </c>
      <c r="L28" s="45">
        <v>1722</v>
      </c>
      <c r="M28" s="45">
        <v>1084</v>
      </c>
      <c r="N28" s="45">
        <v>756</v>
      </c>
      <c r="O28" s="45">
        <v>645</v>
      </c>
      <c r="P28" s="45">
        <v>780</v>
      </c>
      <c r="Q28" s="45">
        <v>544</v>
      </c>
      <c r="R28" s="45">
        <v>1381</v>
      </c>
      <c r="S28" s="45">
        <v>962</v>
      </c>
      <c r="T28" s="45">
        <v>382</v>
      </c>
      <c r="U28" s="45">
        <v>207</v>
      </c>
      <c r="V28" s="45">
        <v>113</v>
      </c>
      <c r="W28" s="45">
        <v>75</v>
      </c>
      <c r="X28" s="45">
        <v>21429</v>
      </c>
    </row>
    <row r="29" spans="1:24" s="58" customFormat="1" x14ac:dyDescent="0.2">
      <c r="A29" s="69"/>
    </row>
    <row r="30" spans="1:24" s="58" customFormat="1" x14ac:dyDescent="0.2">
      <c r="A30" s="69"/>
    </row>
    <row r="31" spans="1:24" s="58" customFormat="1" x14ac:dyDescent="0.2">
      <c r="A31" s="69"/>
    </row>
    <row r="32" spans="1:24" x14ac:dyDescent="0.2">
      <c r="A32" s="69"/>
    </row>
    <row r="33" spans="1:10" x14ac:dyDescent="0.2">
      <c r="A33" s="69"/>
    </row>
    <row r="34" spans="1:10" ht="9.75" customHeight="1" x14ac:dyDescent="0.2">
      <c r="A34" s="69"/>
    </row>
    <row r="35" spans="1:10" ht="18" customHeight="1" x14ac:dyDescent="0.2">
      <c r="A35" s="69"/>
      <c r="B35" s="286" t="s">
        <v>491</v>
      </c>
      <c r="C35" s="288" t="s">
        <v>297</v>
      </c>
      <c r="D35" s="289"/>
      <c r="E35" s="289"/>
      <c r="F35" s="289"/>
      <c r="G35" s="289"/>
      <c r="H35" s="289"/>
      <c r="I35" s="289"/>
      <c r="J35" s="290"/>
    </row>
    <row r="36" spans="1:10" ht="20.25" customHeight="1" x14ac:dyDescent="0.2">
      <c r="A36" s="69"/>
      <c r="B36" s="287"/>
      <c r="C36" s="182" t="s">
        <v>492</v>
      </c>
      <c r="D36" s="182" t="s">
        <v>493</v>
      </c>
      <c r="E36" s="182" t="s">
        <v>494</v>
      </c>
      <c r="F36" s="182" t="s">
        <v>495</v>
      </c>
      <c r="G36" s="182" t="s">
        <v>496</v>
      </c>
      <c r="H36" s="182" t="s">
        <v>497</v>
      </c>
      <c r="I36" s="182" t="s">
        <v>498</v>
      </c>
      <c r="J36" s="182" t="s">
        <v>13</v>
      </c>
    </row>
    <row r="37" spans="1:10" x14ac:dyDescent="0.2">
      <c r="A37" s="69"/>
      <c r="B37" s="18" t="s">
        <v>237</v>
      </c>
      <c r="C37" s="40">
        <f>SUM(C6:J6)</f>
        <v>5299</v>
      </c>
      <c r="D37" s="40">
        <f>SUM(K6:N6)</f>
        <v>3112</v>
      </c>
      <c r="E37" s="40">
        <f>SUM(O6:Q6)</f>
        <v>557</v>
      </c>
      <c r="F37" s="40">
        <f>SUM(R6:S6)</f>
        <v>563</v>
      </c>
      <c r="G37" s="40">
        <f>SUM(T6)</f>
        <v>77</v>
      </c>
      <c r="H37" s="40">
        <f>SUM(U6:V6)</f>
        <v>44</v>
      </c>
      <c r="I37" s="40">
        <f>SUM(W6)</f>
        <v>12</v>
      </c>
      <c r="J37" s="40">
        <f t="shared" ref="J37:J43" si="0">SUM(C37:I37)</f>
        <v>9664</v>
      </c>
    </row>
    <row r="38" spans="1:10" x14ac:dyDescent="0.2">
      <c r="A38" s="69"/>
      <c r="B38" s="18" t="s">
        <v>499</v>
      </c>
      <c r="C38" s="40">
        <f>SUM(C7:J11)</f>
        <v>2503</v>
      </c>
      <c r="D38" s="40">
        <f>SUM(K7:N11)</f>
        <v>1880</v>
      </c>
      <c r="E38" s="40">
        <f>SUM(O7:Q11)</f>
        <v>310</v>
      </c>
      <c r="F38" s="40">
        <f>SUM(R7:S11)</f>
        <v>141</v>
      </c>
      <c r="G38" s="40">
        <f>SUM(T7:T11)</f>
        <v>4</v>
      </c>
      <c r="H38" s="40">
        <f>SUM(U7:V11)</f>
        <v>5</v>
      </c>
      <c r="I38" s="40">
        <f>SUM(W7:W11)</f>
        <v>0</v>
      </c>
      <c r="J38" s="40">
        <f t="shared" si="0"/>
        <v>4843</v>
      </c>
    </row>
    <row r="39" spans="1:10" x14ac:dyDescent="0.2">
      <c r="A39" s="69"/>
      <c r="B39" s="18" t="s">
        <v>500</v>
      </c>
      <c r="C39" s="40">
        <f>SUM(C12:J18)</f>
        <v>830</v>
      </c>
      <c r="D39" s="40">
        <f>SUM(K12:N18)</f>
        <v>1821</v>
      </c>
      <c r="E39" s="40">
        <f>SUM(O12:Q18)</f>
        <v>492</v>
      </c>
      <c r="F39" s="40">
        <f>SUM(R12:S18)</f>
        <v>437</v>
      </c>
      <c r="G39" s="40">
        <f>SUM(T12:T18)</f>
        <v>26</v>
      </c>
      <c r="H39" s="40">
        <f>SUM(U12:V18)</f>
        <v>14</v>
      </c>
      <c r="I39" s="40">
        <f>SUM(W12:W18)</f>
        <v>0</v>
      </c>
      <c r="J39" s="40">
        <f t="shared" si="0"/>
        <v>3620</v>
      </c>
    </row>
    <row r="40" spans="1:10" x14ac:dyDescent="0.2">
      <c r="A40" s="69"/>
      <c r="B40" s="18" t="s">
        <v>501</v>
      </c>
      <c r="C40" s="40">
        <f>SUM(C19:J21)</f>
        <v>120</v>
      </c>
      <c r="D40" s="40">
        <f>SUM(K19:N21)</f>
        <v>689</v>
      </c>
      <c r="E40" s="40">
        <f>SUM(O19:Q21)</f>
        <v>529</v>
      </c>
      <c r="F40" s="40">
        <f>SUM(R19:S21)</f>
        <v>805</v>
      </c>
      <c r="G40" s="40">
        <f>SUM(T19:T21)</f>
        <v>117</v>
      </c>
      <c r="H40" s="40">
        <f>SUM(U19:V21)</f>
        <v>36</v>
      </c>
      <c r="I40" s="40">
        <f>SUM(W19:W21)</f>
        <v>0</v>
      </c>
      <c r="J40" s="40">
        <f t="shared" si="0"/>
        <v>2296</v>
      </c>
    </row>
    <row r="41" spans="1:10" x14ac:dyDescent="0.2">
      <c r="A41" s="69"/>
      <c r="B41" s="18" t="s">
        <v>502</v>
      </c>
      <c r="C41" s="40">
        <f>SUM(C22:J22)</f>
        <v>11</v>
      </c>
      <c r="D41" s="40">
        <f>SUM(K22:N22)</f>
        <v>46</v>
      </c>
      <c r="E41" s="40">
        <f>SUM(O22:Q22)</f>
        <v>62</v>
      </c>
      <c r="F41" s="40">
        <f>SUM(R22:S22)</f>
        <v>229</v>
      </c>
      <c r="G41" s="40">
        <f>SUM(T22)</f>
        <v>67</v>
      </c>
      <c r="H41" s="40">
        <f>SUM(U22:V22)</f>
        <v>46</v>
      </c>
      <c r="I41" s="40">
        <f>SUM(W22)</f>
        <v>2</v>
      </c>
      <c r="J41" s="40">
        <f t="shared" si="0"/>
        <v>463</v>
      </c>
    </row>
    <row r="42" spans="1:10" x14ac:dyDescent="0.2">
      <c r="A42" s="69"/>
      <c r="B42" s="18" t="s">
        <v>503</v>
      </c>
      <c r="C42" s="40">
        <f>SUM(C23:J25)</f>
        <v>11</v>
      </c>
      <c r="D42" s="40">
        <f>SUM(K23:N25)</f>
        <v>15</v>
      </c>
      <c r="E42" s="40">
        <f>SUM(O23:Q25)</f>
        <v>19</v>
      </c>
      <c r="F42" s="40">
        <f>SUM(R23:S25)</f>
        <v>158</v>
      </c>
      <c r="G42" s="40">
        <f>SUM(T23:T25)</f>
        <v>81</v>
      </c>
      <c r="H42" s="40">
        <f>SUM(U23:V25)</f>
        <v>132</v>
      </c>
      <c r="I42" s="40">
        <f>SUM(W23:W25)</f>
        <v>19</v>
      </c>
      <c r="J42" s="40">
        <f t="shared" si="0"/>
        <v>435</v>
      </c>
    </row>
    <row r="43" spans="1:10" x14ac:dyDescent="0.2">
      <c r="A43" s="69"/>
      <c r="B43" s="18" t="s">
        <v>504</v>
      </c>
      <c r="C43" s="40">
        <f>SUM(C26:J27)</f>
        <v>1</v>
      </c>
      <c r="D43" s="40">
        <f>SUM(K26:N27)</f>
        <v>2</v>
      </c>
      <c r="E43" s="40">
        <f>SUM(O26:Q27)</f>
        <v>0</v>
      </c>
      <c r="F43" s="40">
        <f>SUM(R26:S27)</f>
        <v>10</v>
      </c>
      <c r="G43" s="40">
        <f>SUM(T26:T27)</f>
        <v>10</v>
      </c>
      <c r="H43" s="40">
        <f>SUM(U26:V27)</f>
        <v>43</v>
      </c>
      <c r="I43" s="40">
        <f>SUM(W26:W27)</f>
        <v>42</v>
      </c>
      <c r="J43" s="40">
        <f t="shared" si="0"/>
        <v>108</v>
      </c>
    </row>
    <row r="44" spans="1:10" x14ac:dyDescent="0.2">
      <c r="A44" s="69"/>
      <c r="B44" s="15" t="s">
        <v>13</v>
      </c>
      <c r="C44" s="45">
        <f>SUM(C37:C43)</f>
        <v>8775</v>
      </c>
      <c r="D44" s="45">
        <f t="shared" ref="D44:J44" si="1">SUM(D37:D43)</f>
        <v>7565</v>
      </c>
      <c r="E44" s="45">
        <f t="shared" si="1"/>
        <v>1969</v>
      </c>
      <c r="F44" s="45">
        <f t="shared" si="1"/>
        <v>2343</v>
      </c>
      <c r="G44" s="45">
        <f t="shared" si="1"/>
        <v>382</v>
      </c>
      <c r="H44" s="45">
        <f t="shared" si="1"/>
        <v>320</v>
      </c>
      <c r="I44" s="45">
        <f t="shared" si="1"/>
        <v>75</v>
      </c>
      <c r="J44" s="45">
        <f t="shared" si="1"/>
        <v>21429</v>
      </c>
    </row>
    <row r="45" spans="1:10" x14ac:dyDescent="0.2">
      <c r="A45" s="69"/>
    </row>
    <row r="46" spans="1:10" x14ac:dyDescent="0.2">
      <c r="A46" s="69"/>
    </row>
    <row r="47" spans="1:10" x14ac:dyDescent="0.2">
      <c r="A47" s="69"/>
    </row>
    <row r="48" spans="1:10" x14ac:dyDescent="0.2">
      <c r="A48" s="69"/>
    </row>
    <row r="49" spans="1:1" x14ac:dyDescent="0.2">
      <c r="A49" s="69"/>
    </row>
    <row r="50" spans="1:1" x14ac:dyDescent="0.2">
      <c r="A50" s="69"/>
    </row>
    <row r="51" spans="1:1" x14ac:dyDescent="0.2">
      <c r="A51" s="69"/>
    </row>
    <row r="52" spans="1:1" x14ac:dyDescent="0.2">
      <c r="A52" s="69"/>
    </row>
    <row r="53" spans="1:1" x14ac:dyDescent="0.2">
      <c r="A53" s="69"/>
    </row>
    <row r="54" spans="1:1" x14ac:dyDescent="0.2">
      <c r="A54" s="69"/>
    </row>
    <row r="55" spans="1:1" x14ac:dyDescent="0.2">
      <c r="A55" s="69"/>
    </row>
    <row r="56" spans="1:1" x14ac:dyDescent="0.2">
      <c r="A56" s="69"/>
    </row>
    <row r="57" spans="1:1" x14ac:dyDescent="0.2">
      <c r="A57" s="69"/>
    </row>
    <row r="58" spans="1:1" x14ac:dyDescent="0.2">
      <c r="A58" s="69"/>
    </row>
    <row r="59" spans="1:1" x14ac:dyDescent="0.2">
      <c r="A59" s="69"/>
    </row>
    <row r="60" spans="1:1" x14ac:dyDescent="0.2">
      <c r="A60" s="69"/>
    </row>
    <row r="61" spans="1:1" x14ac:dyDescent="0.2">
      <c r="A61" s="69"/>
    </row>
    <row r="62" spans="1:1" x14ac:dyDescent="0.2">
      <c r="A62" s="69"/>
    </row>
    <row r="63" spans="1:1" x14ac:dyDescent="0.2">
      <c r="A63" s="69"/>
    </row>
    <row r="64" spans="1:1" x14ac:dyDescent="0.2">
      <c r="A64" s="69"/>
    </row>
    <row r="65" spans="1:1" x14ac:dyDescent="0.2">
      <c r="A65" s="69"/>
    </row>
    <row r="66" spans="1:1" x14ac:dyDescent="0.2">
      <c r="A66" s="69"/>
    </row>
    <row r="67" spans="1:1" x14ac:dyDescent="0.2">
      <c r="A67" s="69"/>
    </row>
    <row r="68" spans="1:1" x14ac:dyDescent="0.2">
      <c r="A68" s="69"/>
    </row>
    <row r="69" spans="1:1" x14ac:dyDescent="0.2">
      <c r="A69" s="69"/>
    </row>
    <row r="70" spans="1:1" x14ac:dyDescent="0.2">
      <c r="A70" s="69"/>
    </row>
    <row r="71" spans="1:1" x14ac:dyDescent="0.2">
      <c r="A71" s="69"/>
    </row>
    <row r="72" spans="1:1" x14ac:dyDescent="0.2">
      <c r="A72" s="69"/>
    </row>
    <row r="73" spans="1:1" x14ac:dyDescent="0.2">
      <c r="A73" s="69"/>
    </row>
    <row r="74" spans="1:1" x14ac:dyDescent="0.2">
      <c r="A74" s="69"/>
    </row>
    <row r="75" spans="1:1" x14ac:dyDescent="0.2">
      <c r="A75" s="69"/>
    </row>
    <row r="76" spans="1:1" x14ac:dyDescent="0.2">
      <c r="A76" s="69"/>
    </row>
    <row r="77" spans="1:1" x14ac:dyDescent="0.2">
      <c r="A77" s="69"/>
    </row>
    <row r="78" spans="1:1" x14ac:dyDescent="0.2">
      <c r="A78" s="69"/>
    </row>
    <row r="79" spans="1:1" x14ac:dyDescent="0.2">
      <c r="A79" s="69"/>
    </row>
    <row r="80" spans="1:1" x14ac:dyDescent="0.2">
      <c r="A80" s="69"/>
    </row>
    <row r="81" spans="1:1" x14ac:dyDescent="0.2">
      <c r="A81" s="69"/>
    </row>
    <row r="82" spans="1:1" x14ac:dyDescent="0.2">
      <c r="A82" s="69"/>
    </row>
    <row r="83" spans="1:1" x14ac:dyDescent="0.2">
      <c r="A83" s="69"/>
    </row>
    <row r="84" spans="1:1" x14ac:dyDescent="0.2">
      <c r="A84" s="69"/>
    </row>
    <row r="85" spans="1:1" x14ac:dyDescent="0.2">
      <c r="A85" s="69"/>
    </row>
    <row r="86" spans="1:1" x14ac:dyDescent="0.2">
      <c r="A86" s="69"/>
    </row>
    <row r="87" spans="1:1" x14ac:dyDescent="0.2">
      <c r="A87" s="69"/>
    </row>
    <row r="88" spans="1:1" x14ac:dyDescent="0.2">
      <c r="A88" s="69"/>
    </row>
    <row r="89" spans="1:1" x14ac:dyDescent="0.2">
      <c r="A89" s="69"/>
    </row>
    <row r="90" spans="1:1" x14ac:dyDescent="0.2">
      <c r="A90" s="69"/>
    </row>
    <row r="91" spans="1:1" x14ac:dyDescent="0.2">
      <c r="A91" s="69"/>
    </row>
    <row r="92" spans="1:1" x14ac:dyDescent="0.2">
      <c r="A92" s="69"/>
    </row>
    <row r="93" spans="1:1" x14ac:dyDescent="0.2">
      <c r="A93" s="69"/>
    </row>
    <row r="94" spans="1:1" x14ac:dyDescent="0.2">
      <c r="A94" s="69"/>
    </row>
    <row r="95" spans="1:1" x14ac:dyDescent="0.2">
      <c r="A95" s="69"/>
    </row>
    <row r="96" spans="1:1" x14ac:dyDescent="0.2">
      <c r="A96" s="69"/>
    </row>
    <row r="97" spans="1:1" x14ac:dyDescent="0.2">
      <c r="A97" s="69"/>
    </row>
    <row r="98" spans="1:1" x14ac:dyDescent="0.2">
      <c r="A98" s="69"/>
    </row>
    <row r="99" spans="1:1" x14ac:dyDescent="0.2">
      <c r="A99" s="69"/>
    </row>
    <row r="100" spans="1:1" x14ac:dyDescent="0.2">
      <c r="A100" s="69"/>
    </row>
    <row r="101" spans="1:1" x14ac:dyDescent="0.2">
      <c r="A101" s="69"/>
    </row>
    <row r="102" spans="1:1" x14ac:dyDescent="0.2">
      <c r="A102" s="69"/>
    </row>
    <row r="103" spans="1:1" x14ac:dyDescent="0.2">
      <c r="A103" s="69"/>
    </row>
    <row r="104" spans="1:1" x14ac:dyDescent="0.2">
      <c r="A104" s="69"/>
    </row>
    <row r="105" spans="1:1" x14ac:dyDescent="0.2">
      <c r="A105" s="69"/>
    </row>
    <row r="106" spans="1:1" x14ac:dyDescent="0.2">
      <c r="A106" s="69"/>
    </row>
    <row r="107" spans="1:1" x14ac:dyDescent="0.2">
      <c r="A107" s="69"/>
    </row>
    <row r="108" spans="1:1" x14ac:dyDescent="0.2">
      <c r="A108" s="69"/>
    </row>
    <row r="109" spans="1:1" x14ac:dyDescent="0.2">
      <c r="A109" s="69"/>
    </row>
    <row r="110" spans="1:1" x14ac:dyDescent="0.2">
      <c r="A110" s="69"/>
    </row>
    <row r="111" spans="1:1" x14ac:dyDescent="0.2">
      <c r="A111" s="69"/>
    </row>
    <row r="112" spans="1:1" x14ac:dyDescent="0.2">
      <c r="A112" s="69"/>
    </row>
    <row r="113" spans="1:1" x14ac:dyDescent="0.2">
      <c r="A113" s="69"/>
    </row>
    <row r="114" spans="1:1" x14ac:dyDescent="0.2">
      <c r="A114" s="69"/>
    </row>
    <row r="115" spans="1:1" x14ac:dyDescent="0.2">
      <c r="A115" s="69"/>
    </row>
    <row r="116" spans="1:1" x14ac:dyDescent="0.2">
      <c r="A116" s="69"/>
    </row>
    <row r="117" spans="1:1" x14ac:dyDescent="0.2">
      <c r="A117" s="69"/>
    </row>
    <row r="118" spans="1:1" x14ac:dyDescent="0.2">
      <c r="A118" s="69"/>
    </row>
    <row r="119" spans="1:1" x14ac:dyDescent="0.2">
      <c r="A119" s="69"/>
    </row>
    <row r="120" spans="1:1" x14ac:dyDescent="0.2">
      <c r="A120" s="69"/>
    </row>
    <row r="121" spans="1:1" x14ac:dyDescent="0.2">
      <c r="A121" s="69"/>
    </row>
    <row r="122" spans="1:1" x14ac:dyDescent="0.2">
      <c r="A122" s="69"/>
    </row>
    <row r="123" spans="1:1" x14ac:dyDescent="0.2">
      <c r="A123" s="69"/>
    </row>
    <row r="124" spans="1:1" x14ac:dyDescent="0.2">
      <c r="A124" s="69"/>
    </row>
    <row r="125" spans="1:1" x14ac:dyDescent="0.2">
      <c r="A125" s="69"/>
    </row>
    <row r="126" spans="1:1" x14ac:dyDescent="0.2">
      <c r="A126" s="69"/>
    </row>
    <row r="127" spans="1:1" x14ac:dyDescent="0.2">
      <c r="A127" s="69"/>
    </row>
    <row r="128" spans="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sheetData>
  <mergeCells count="5">
    <mergeCell ref="B4:B5"/>
    <mergeCell ref="B35:B36"/>
    <mergeCell ref="C35:J35"/>
    <mergeCell ref="B1:W1"/>
    <mergeCell ref="C4:W4"/>
  </mergeCells>
  <pageMargins left="0.70866141732283472" right="0.70866141732283472" top="0.78740157480314965" bottom="0.78740157480314965" header="0.31496062992125984" footer="0.31496062992125984"/>
  <pageSetup paperSize="9" scale="78" orientation="landscape" r:id="rId1"/>
  <colBreaks count="2" manualBreakCount="2">
    <brk id="11" max="43" man="1"/>
    <brk id="24" max="43" man="1"/>
  </colBreaks>
  <ignoredErrors>
    <ignoredError sqref="C37 C41"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theme="0" tint="-0.34998626667073579"/>
  </sheetPr>
  <dimension ref="A1:X227"/>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baseColWidth="10" defaultRowHeight="12.75" x14ac:dyDescent="0.2"/>
  <cols>
    <col min="1" max="1" width="2" style="11" customWidth="1"/>
    <col min="2" max="2" width="12.85546875" style="11" bestFit="1" customWidth="1"/>
    <col min="3" max="24" width="12.28515625" style="11" bestFit="1" customWidth="1"/>
    <col min="25" max="16384" width="11.42578125" style="11"/>
  </cols>
  <sheetData>
    <row r="1" spans="1:24" ht="15.75" x14ac:dyDescent="0.2">
      <c r="B1" s="247" t="str">
        <f>Inhaltsverzeichnis!B35&amp;" "&amp;Inhaltsverzeichnis!C35&amp;" "&amp;Inhaltsverzeichnis!E35</f>
        <v>Tabelle 10b: Reingewinn nach Reingewinn- und Eigenkapitalklassen, 2013, in 1'000 Franken</v>
      </c>
      <c r="C1" s="247"/>
      <c r="D1" s="247"/>
      <c r="E1" s="247"/>
      <c r="F1" s="247"/>
      <c r="G1" s="247"/>
      <c r="H1" s="247"/>
      <c r="I1" s="247"/>
      <c r="J1" s="247"/>
      <c r="K1" s="247"/>
      <c r="L1" s="247"/>
      <c r="M1" s="247"/>
      <c r="N1" s="247"/>
      <c r="O1" s="247"/>
      <c r="P1" s="247"/>
      <c r="Q1" s="247"/>
      <c r="R1" s="247"/>
      <c r="S1" s="247"/>
      <c r="T1" s="247"/>
      <c r="U1" s="247"/>
      <c r="V1" s="247"/>
      <c r="W1" s="247"/>
    </row>
    <row r="2" spans="1:24" x14ac:dyDescent="0.2">
      <c r="A2" s="69"/>
      <c r="B2" s="143"/>
    </row>
    <row r="3" spans="1:24" x14ac:dyDescent="0.2">
      <c r="A3" s="69"/>
    </row>
    <row r="4" spans="1:24" s="108" customFormat="1" x14ac:dyDescent="0.2">
      <c r="A4" s="91"/>
      <c r="B4" s="280" t="s">
        <v>445</v>
      </c>
      <c r="C4" s="291" t="s">
        <v>359</v>
      </c>
      <c r="D4" s="292"/>
      <c r="E4" s="292"/>
      <c r="F4" s="292"/>
      <c r="G4" s="292"/>
      <c r="H4" s="292"/>
      <c r="I4" s="292"/>
      <c r="J4" s="292"/>
      <c r="K4" s="292"/>
      <c r="L4" s="292"/>
      <c r="M4" s="292"/>
      <c r="N4" s="292"/>
      <c r="O4" s="292"/>
      <c r="P4" s="292"/>
      <c r="Q4" s="292"/>
      <c r="R4" s="292"/>
      <c r="S4" s="292"/>
      <c r="T4" s="292"/>
      <c r="U4" s="292"/>
      <c r="V4" s="292"/>
      <c r="W4" s="292"/>
      <c r="X4" s="192"/>
    </row>
    <row r="5" spans="1:24" s="108" customFormat="1" ht="26.25" customHeight="1" x14ac:dyDescent="0.2">
      <c r="A5" s="91"/>
      <c r="B5" s="274"/>
      <c r="C5" s="109" t="s">
        <v>469</v>
      </c>
      <c r="D5" s="109" t="s">
        <v>450</v>
      </c>
      <c r="E5" s="109" t="s">
        <v>451</v>
      </c>
      <c r="F5" s="109" t="s">
        <v>452</v>
      </c>
      <c r="G5" s="109" t="s">
        <v>453</v>
      </c>
      <c r="H5" s="109" t="s">
        <v>454</v>
      </c>
      <c r="I5" s="109" t="s">
        <v>455</v>
      </c>
      <c r="J5" s="109" t="s">
        <v>456</v>
      </c>
      <c r="K5" s="109" t="s">
        <v>457</v>
      </c>
      <c r="L5" s="109" t="s">
        <v>458</v>
      </c>
      <c r="M5" s="109" t="s">
        <v>459</v>
      </c>
      <c r="N5" s="109" t="s">
        <v>460</v>
      </c>
      <c r="O5" s="109" t="s">
        <v>461</v>
      </c>
      <c r="P5" s="109" t="s">
        <v>462</v>
      </c>
      <c r="Q5" s="109" t="s">
        <v>463</v>
      </c>
      <c r="R5" s="109" t="s">
        <v>464</v>
      </c>
      <c r="S5" s="109" t="s">
        <v>465</v>
      </c>
      <c r="T5" s="109" t="s">
        <v>466</v>
      </c>
      <c r="U5" s="109" t="s">
        <v>467</v>
      </c>
      <c r="V5" s="109" t="s">
        <v>468</v>
      </c>
      <c r="W5" s="109" t="s">
        <v>360</v>
      </c>
      <c r="X5" s="194" t="s">
        <v>532</v>
      </c>
    </row>
    <row r="6" spans="1:24" s="58" customFormat="1" x14ac:dyDescent="0.2">
      <c r="A6" s="69"/>
      <c r="B6" s="73" t="s">
        <v>237</v>
      </c>
      <c r="C6" s="57">
        <v>0</v>
      </c>
      <c r="D6" s="57">
        <v>0</v>
      </c>
      <c r="E6" s="57">
        <v>0</v>
      </c>
      <c r="F6" s="57">
        <v>0</v>
      </c>
      <c r="G6" s="57">
        <v>0</v>
      </c>
      <c r="H6" s="57">
        <v>0</v>
      </c>
      <c r="I6" s="57">
        <v>0</v>
      </c>
      <c r="J6" s="57">
        <v>0</v>
      </c>
      <c r="K6" s="57">
        <v>0</v>
      </c>
      <c r="L6" s="57">
        <v>0</v>
      </c>
      <c r="M6" s="57">
        <v>0</v>
      </c>
      <c r="N6" s="57">
        <v>0</v>
      </c>
      <c r="O6" s="57">
        <v>0</v>
      </c>
      <c r="P6" s="57">
        <v>0</v>
      </c>
      <c r="Q6" s="57">
        <v>0</v>
      </c>
      <c r="R6" s="57">
        <v>0</v>
      </c>
      <c r="S6" s="57">
        <v>0</v>
      </c>
      <c r="T6" s="57">
        <v>0</v>
      </c>
      <c r="U6" s="57">
        <v>0</v>
      </c>
      <c r="V6" s="57">
        <v>0</v>
      </c>
      <c r="W6" s="57">
        <v>0</v>
      </c>
      <c r="X6" s="45">
        <v>0</v>
      </c>
    </row>
    <row r="7" spans="1:24" s="58" customFormat="1" x14ac:dyDescent="0.2">
      <c r="A7" s="69"/>
      <c r="B7" s="73" t="s">
        <v>470</v>
      </c>
      <c r="C7" s="57">
        <v>18.370000000000005</v>
      </c>
      <c r="D7" s="57">
        <v>10.113999999999999</v>
      </c>
      <c r="E7" s="57">
        <v>84.637000000000015</v>
      </c>
      <c r="F7" s="57">
        <v>18.967000000000002</v>
      </c>
      <c r="G7" s="57">
        <v>12.009999999999998</v>
      </c>
      <c r="H7" s="57">
        <v>18.102000000000004</v>
      </c>
      <c r="I7" s="57">
        <v>14.558999999999996</v>
      </c>
      <c r="J7" s="57">
        <v>11.100999999999999</v>
      </c>
      <c r="K7" s="57">
        <v>62.632000000000041</v>
      </c>
      <c r="L7" s="57">
        <v>18.238999999999997</v>
      </c>
      <c r="M7" s="57">
        <v>6.5129999999999999</v>
      </c>
      <c r="N7" s="57">
        <v>3.0440000000000005</v>
      </c>
      <c r="O7" s="57">
        <v>1.7470000000000001</v>
      </c>
      <c r="P7" s="57">
        <v>6.0279999999999996</v>
      </c>
      <c r="Q7" s="57">
        <v>0.32600000000000001</v>
      </c>
      <c r="R7" s="57">
        <v>8.3330000000000002</v>
      </c>
      <c r="S7" s="57">
        <v>0.55100000000000005</v>
      </c>
      <c r="T7" s="57">
        <v>0</v>
      </c>
      <c r="U7" s="57">
        <v>0.85599999999999998</v>
      </c>
      <c r="V7" s="57">
        <v>0</v>
      </c>
      <c r="W7" s="57">
        <v>0</v>
      </c>
      <c r="X7" s="45">
        <v>296.12900000000008</v>
      </c>
    </row>
    <row r="8" spans="1:24" s="58" customFormat="1" x14ac:dyDescent="0.2">
      <c r="A8" s="69"/>
      <c r="B8" s="73" t="s">
        <v>471</v>
      </c>
      <c r="C8" s="57">
        <v>102.321</v>
      </c>
      <c r="D8" s="57">
        <v>63.452000000000005</v>
      </c>
      <c r="E8" s="57">
        <v>733.06700000000035</v>
      </c>
      <c r="F8" s="57">
        <v>285.00299999999999</v>
      </c>
      <c r="G8" s="57">
        <v>205.35000000000011</v>
      </c>
      <c r="H8" s="57">
        <v>257.84500000000014</v>
      </c>
      <c r="I8" s="57">
        <v>248.37699999999998</v>
      </c>
      <c r="J8" s="57">
        <v>187.84399999999999</v>
      </c>
      <c r="K8" s="57">
        <v>837.34100000000012</v>
      </c>
      <c r="L8" s="57">
        <v>320.38499999999993</v>
      </c>
      <c r="M8" s="57">
        <v>171.315</v>
      </c>
      <c r="N8" s="57">
        <v>105.047</v>
      </c>
      <c r="O8" s="57">
        <v>66.481999999999999</v>
      </c>
      <c r="P8" s="57">
        <v>110.867</v>
      </c>
      <c r="Q8" s="57">
        <v>38.387999999999998</v>
      </c>
      <c r="R8" s="57">
        <v>74.995999999999995</v>
      </c>
      <c r="S8" s="57">
        <v>38.196999999999996</v>
      </c>
      <c r="T8" s="57">
        <v>3.3079999999999998</v>
      </c>
      <c r="U8" s="57">
        <v>7.9459999999999997</v>
      </c>
      <c r="V8" s="57">
        <v>0</v>
      </c>
      <c r="W8" s="57">
        <v>0</v>
      </c>
      <c r="X8" s="45">
        <v>3857.5310000000004</v>
      </c>
    </row>
    <row r="9" spans="1:24" s="58" customFormat="1" x14ac:dyDescent="0.2">
      <c r="A9" s="69"/>
      <c r="B9" s="73" t="s">
        <v>472</v>
      </c>
      <c r="C9" s="57">
        <v>178.512</v>
      </c>
      <c r="D9" s="57">
        <v>214.97800000000004</v>
      </c>
      <c r="E9" s="57">
        <v>1227.3569999999997</v>
      </c>
      <c r="F9" s="57">
        <v>565.99900000000014</v>
      </c>
      <c r="G9" s="57">
        <v>547.60899999999981</v>
      </c>
      <c r="H9" s="57">
        <v>418.38600000000002</v>
      </c>
      <c r="I9" s="57">
        <v>707.6809999999997</v>
      </c>
      <c r="J9" s="57">
        <v>493.38400000000007</v>
      </c>
      <c r="K9" s="57">
        <v>2359.306</v>
      </c>
      <c r="L9" s="57">
        <v>840.54700000000025</v>
      </c>
      <c r="M9" s="57">
        <v>454.61299999999994</v>
      </c>
      <c r="N9" s="57">
        <v>249.91899999999995</v>
      </c>
      <c r="O9" s="57">
        <v>263.26799999999997</v>
      </c>
      <c r="P9" s="57">
        <v>216.99299999999999</v>
      </c>
      <c r="Q9" s="57">
        <v>132.22300000000001</v>
      </c>
      <c r="R9" s="57">
        <v>195.40600000000001</v>
      </c>
      <c r="S9" s="57">
        <v>49.39200000000001</v>
      </c>
      <c r="T9" s="57">
        <v>0</v>
      </c>
      <c r="U9" s="57">
        <v>0</v>
      </c>
      <c r="V9" s="57">
        <v>0</v>
      </c>
      <c r="W9" s="57">
        <v>0</v>
      </c>
      <c r="X9" s="45">
        <v>9115.5730000000021</v>
      </c>
    </row>
    <row r="10" spans="1:24" s="58" customFormat="1" x14ac:dyDescent="0.2">
      <c r="A10" s="69"/>
      <c r="B10" s="73" t="s">
        <v>473</v>
      </c>
      <c r="C10" s="57">
        <v>157.43899999999999</v>
      </c>
      <c r="D10" s="57">
        <v>87.3</v>
      </c>
      <c r="E10" s="57">
        <v>922.85599999999999</v>
      </c>
      <c r="F10" s="57">
        <v>1009.4530000000002</v>
      </c>
      <c r="G10" s="57">
        <v>571.76499999999987</v>
      </c>
      <c r="H10" s="57">
        <v>412.85599999999994</v>
      </c>
      <c r="I10" s="57">
        <v>963.29899999999986</v>
      </c>
      <c r="J10" s="57">
        <v>698.37800000000016</v>
      </c>
      <c r="K10" s="57">
        <v>2353.4470000000015</v>
      </c>
      <c r="L10" s="57">
        <v>1106.3999999999999</v>
      </c>
      <c r="M10" s="57">
        <v>621.62</v>
      </c>
      <c r="N10" s="57">
        <v>357.67300000000006</v>
      </c>
      <c r="O10" s="57">
        <v>287.08300000000008</v>
      </c>
      <c r="P10" s="57">
        <v>507.59700000000009</v>
      </c>
      <c r="Q10" s="57">
        <v>132.41800000000001</v>
      </c>
      <c r="R10" s="57">
        <v>250.27100000000007</v>
      </c>
      <c r="S10" s="57">
        <v>133.18600000000001</v>
      </c>
      <c r="T10" s="57">
        <v>14.364000000000001</v>
      </c>
      <c r="U10" s="57">
        <v>23.889000000000003</v>
      </c>
      <c r="V10" s="57">
        <v>0</v>
      </c>
      <c r="W10" s="57">
        <v>0</v>
      </c>
      <c r="X10" s="45">
        <v>10611.294000000002</v>
      </c>
    </row>
    <row r="11" spans="1:24" s="58" customFormat="1" x14ac:dyDescent="0.2">
      <c r="A11" s="69"/>
      <c r="B11" s="73" t="s">
        <v>474</v>
      </c>
      <c r="C11" s="57">
        <v>211.26900000000001</v>
      </c>
      <c r="D11" s="57">
        <v>137.03700000000003</v>
      </c>
      <c r="E11" s="57">
        <v>511.274</v>
      </c>
      <c r="F11" s="57">
        <v>837.65899999999988</v>
      </c>
      <c r="G11" s="57">
        <v>552.18299999999999</v>
      </c>
      <c r="H11" s="57">
        <v>379.351</v>
      </c>
      <c r="I11" s="57">
        <v>696.67699999999979</v>
      </c>
      <c r="J11" s="57">
        <v>464.50300000000004</v>
      </c>
      <c r="K11" s="57">
        <v>2424.4359999999997</v>
      </c>
      <c r="L11" s="57">
        <v>1118.8009999999997</v>
      </c>
      <c r="M11" s="57">
        <v>829.221</v>
      </c>
      <c r="N11" s="57">
        <v>466.10000000000008</v>
      </c>
      <c r="O11" s="57">
        <v>399.39799999999991</v>
      </c>
      <c r="P11" s="57">
        <v>295.21199999999999</v>
      </c>
      <c r="Q11" s="57">
        <v>386.411</v>
      </c>
      <c r="R11" s="57">
        <v>376.00199999999995</v>
      </c>
      <c r="S11" s="57">
        <v>156.869</v>
      </c>
      <c r="T11" s="57">
        <v>33.709000000000003</v>
      </c>
      <c r="U11" s="57">
        <v>0</v>
      </c>
      <c r="V11" s="57">
        <v>0</v>
      </c>
      <c r="W11" s="57">
        <v>0</v>
      </c>
      <c r="X11" s="45">
        <v>10276.111999999999</v>
      </c>
    </row>
    <row r="12" spans="1:24" s="58" customFormat="1" x14ac:dyDescent="0.2">
      <c r="A12" s="69"/>
      <c r="B12" s="73" t="s">
        <v>475</v>
      </c>
      <c r="C12" s="57">
        <v>239.05500000000001</v>
      </c>
      <c r="D12" s="57">
        <v>163.989</v>
      </c>
      <c r="E12" s="57">
        <v>887.72100000000012</v>
      </c>
      <c r="F12" s="57">
        <v>341.00399999999991</v>
      </c>
      <c r="G12" s="57">
        <v>930.67</v>
      </c>
      <c r="H12" s="57">
        <v>502.37700000000001</v>
      </c>
      <c r="I12" s="57">
        <v>733.78099999999995</v>
      </c>
      <c r="J12" s="57">
        <v>691.17399999999998</v>
      </c>
      <c r="K12" s="57">
        <v>3145.523000000001</v>
      </c>
      <c r="L12" s="57">
        <v>1133.6339999999998</v>
      </c>
      <c r="M12" s="57">
        <v>814.67900000000009</v>
      </c>
      <c r="N12" s="57">
        <v>516.02600000000007</v>
      </c>
      <c r="O12" s="57">
        <v>204.44600000000003</v>
      </c>
      <c r="P12" s="57">
        <v>378.28199999999998</v>
      </c>
      <c r="Q12" s="57">
        <v>296.06700000000001</v>
      </c>
      <c r="R12" s="57">
        <v>263.17999999999995</v>
      </c>
      <c r="S12" s="57">
        <v>239.32799999999997</v>
      </c>
      <c r="T12" s="57">
        <v>24.677</v>
      </c>
      <c r="U12" s="57">
        <v>40.335000000000001</v>
      </c>
      <c r="V12" s="57">
        <v>22.356999999999999</v>
      </c>
      <c r="W12" s="57">
        <v>0</v>
      </c>
      <c r="X12" s="45">
        <v>11568.304999999998</v>
      </c>
    </row>
    <row r="13" spans="1:24" s="58" customFormat="1" x14ac:dyDescent="0.2">
      <c r="A13" s="69"/>
      <c r="B13" s="73" t="s">
        <v>476</v>
      </c>
      <c r="C13" s="57">
        <v>105.84699999999999</v>
      </c>
      <c r="D13" s="57">
        <v>155.791</v>
      </c>
      <c r="E13" s="57">
        <v>266.55799999999999</v>
      </c>
      <c r="F13" s="57">
        <v>240.57699999999997</v>
      </c>
      <c r="G13" s="57">
        <v>655.52699999999993</v>
      </c>
      <c r="H13" s="57">
        <v>355.89600000000007</v>
      </c>
      <c r="I13" s="57">
        <v>1026.8540000000003</v>
      </c>
      <c r="J13" s="57">
        <v>659.4380000000001</v>
      </c>
      <c r="K13" s="57">
        <v>2487.8819999999992</v>
      </c>
      <c r="L13" s="57">
        <v>1578.5060000000005</v>
      </c>
      <c r="M13" s="57">
        <v>845.81899999999985</v>
      </c>
      <c r="N13" s="57">
        <v>629.92700000000013</v>
      </c>
      <c r="O13" s="57">
        <v>440.20399999999989</v>
      </c>
      <c r="P13" s="57">
        <v>367.32600000000002</v>
      </c>
      <c r="Q13" s="57">
        <v>363.33399999999995</v>
      </c>
      <c r="R13" s="57">
        <v>818.27800000000036</v>
      </c>
      <c r="S13" s="57">
        <v>271.68600000000004</v>
      </c>
      <c r="T13" s="57">
        <v>26.751999999999999</v>
      </c>
      <c r="U13" s="57">
        <v>0</v>
      </c>
      <c r="V13" s="57">
        <v>0</v>
      </c>
      <c r="W13" s="57">
        <v>0</v>
      </c>
      <c r="X13" s="45">
        <v>11296.201999999999</v>
      </c>
    </row>
    <row r="14" spans="1:24" s="58" customFormat="1" x14ac:dyDescent="0.2">
      <c r="A14" s="69"/>
      <c r="B14" s="73" t="s">
        <v>477</v>
      </c>
      <c r="C14" s="57">
        <v>166.98399999999998</v>
      </c>
      <c r="D14" s="57">
        <v>69.494</v>
      </c>
      <c r="E14" s="57">
        <v>551.07799999999997</v>
      </c>
      <c r="F14" s="57">
        <v>406.166</v>
      </c>
      <c r="G14" s="57">
        <v>559.10199999999998</v>
      </c>
      <c r="H14" s="57">
        <v>939.46100000000013</v>
      </c>
      <c r="I14" s="57">
        <v>1609.4219999999993</v>
      </c>
      <c r="J14" s="57">
        <v>1058.5539999999999</v>
      </c>
      <c r="K14" s="57">
        <v>4836.0409999999993</v>
      </c>
      <c r="L14" s="57">
        <v>2805.6390000000019</v>
      </c>
      <c r="M14" s="57">
        <v>1965.2440000000006</v>
      </c>
      <c r="N14" s="57">
        <v>1325.6639999999998</v>
      </c>
      <c r="O14" s="57">
        <v>708.46299999999997</v>
      </c>
      <c r="P14" s="57">
        <v>975.42899999999986</v>
      </c>
      <c r="Q14" s="57">
        <v>503.35599999999988</v>
      </c>
      <c r="R14" s="57">
        <v>1969.9770000000003</v>
      </c>
      <c r="S14" s="57">
        <v>672.09300000000007</v>
      </c>
      <c r="T14" s="57">
        <v>100.34700000000001</v>
      </c>
      <c r="U14" s="57">
        <v>98.981999999999999</v>
      </c>
      <c r="V14" s="57">
        <v>0</v>
      </c>
      <c r="W14" s="57">
        <v>0</v>
      </c>
      <c r="X14" s="45">
        <v>21321.496000000003</v>
      </c>
    </row>
    <row r="15" spans="1:24" s="58" customFormat="1" x14ac:dyDescent="0.2">
      <c r="A15" s="69"/>
      <c r="B15" s="73" t="s">
        <v>478</v>
      </c>
      <c r="C15" s="57">
        <v>316.36300000000006</v>
      </c>
      <c r="D15" s="57">
        <v>131.22999999999999</v>
      </c>
      <c r="E15" s="57">
        <v>663.41699999999992</v>
      </c>
      <c r="F15" s="57">
        <v>306.92399999999998</v>
      </c>
      <c r="G15" s="57">
        <v>565.35099999999989</v>
      </c>
      <c r="H15" s="57">
        <v>415.95599999999996</v>
      </c>
      <c r="I15" s="57">
        <v>1846.1219999999998</v>
      </c>
      <c r="J15" s="57">
        <v>1270.0739999999998</v>
      </c>
      <c r="K15" s="57">
        <v>5417.5450000000001</v>
      </c>
      <c r="L15" s="57">
        <v>3448.7159999999985</v>
      </c>
      <c r="M15" s="57">
        <v>2412.6850000000004</v>
      </c>
      <c r="N15" s="57">
        <v>1407.3530000000001</v>
      </c>
      <c r="O15" s="57">
        <v>1121.5409999999999</v>
      </c>
      <c r="P15" s="57">
        <v>1101.6510000000001</v>
      </c>
      <c r="Q15" s="57">
        <v>943.7</v>
      </c>
      <c r="R15" s="57">
        <v>1620.8510000000006</v>
      </c>
      <c r="S15" s="57">
        <v>940.447</v>
      </c>
      <c r="T15" s="57">
        <v>86.844999999999999</v>
      </c>
      <c r="U15" s="57">
        <v>40.246000000000002</v>
      </c>
      <c r="V15" s="57">
        <v>0</v>
      </c>
      <c r="W15" s="57">
        <v>0</v>
      </c>
      <c r="X15" s="45">
        <v>24057.017</v>
      </c>
    </row>
    <row r="16" spans="1:24" s="58" customFormat="1" x14ac:dyDescent="0.2">
      <c r="A16" s="69"/>
      <c r="B16" s="73" t="s">
        <v>479</v>
      </c>
      <c r="C16" s="57">
        <v>275.916</v>
      </c>
      <c r="D16" s="57">
        <v>57.481000000000002</v>
      </c>
      <c r="E16" s="57">
        <v>916.47400000000005</v>
      </c>
      <c r="F16" s="57">
        <v>261.08600000000001</v>
      </c>
      <c r="G16" s="57">
        <v>319.47699999999998</v>
      </c>
      <c r="H16" s="57">
        <v>516.41999999999996</v>
      </c>
      <c r="I16" s="57">
        <v>1211.6590000000001</v>
      </c>
      <c r="J16" s="57">
        <v>918.62699999999995</v>
      </c>
      <c r="K16" s="57">
        <v>5197.1649999999991</v>
      </c>
      <c r="L16" s="57">
        <v>3596.7669999999998</v>
      </c>
      <c r="M16" s="57">
        <v>2146.9659999999999</v>
      </c>
      <c r="N16" s="57">
        <v>1762.4989999999996</v>
      </c>
      <c r="O16" s="57">
        <v>1221.1809999999998</v>
      </c>
      <c r="P16" s="57">
        <v>1355.3599999999997</v>
      </c>
      <c r="Q16" s="57">
        <v>935.49099999999999</v>
      </c>
      <c r="R16" s="57">
        <v>1741.2220000000002</v>
      </c>
      <c r="S16" s="57">
        <v>1146.414</v>
      </c>
      <c r="T16" s="57">
        <v>316.77800000000002</v>
      </c>
      <c r="U16" s="57">
        <v>54.000999999999998</v>
      </c>
      <c r="V16" s="57">
        <v>0</v>
      </c>
      <c r="W16" s="57">
        <v>0</v>
      </c>
      <c r="X16" s="45">
        <v>23950.984000000004</v>
      </c>
    </row>
    <row r="17" spans="1:24" s="58" customFormat="1" x14ac:dyDescent="0.2">
      <c r="A17" s="69"/>
      <c r="B17" s="73" t="s">
        <v>480</v>
      </c>
      <c r="C17" s="57">
        <v>536.43499999999995</v>
      </c>
      <c r="D17" s="57">
        <v>217.59299999999999</v>
      </c>
      <c r="E17" s="57">
        <v>682.32500000000005</v>
      </c>
      <c r="F17" s="57">
        <v>562.72900000000004</v>
      </c>
      <c r="G17" s="57">
        <v>600.06299999999999</v>
      </c>
      <c r="H17" s="57">
        <v>699.71699999999998</v>
      </c>
      <c r="I17" s="57">
        <v>688.00699999999995</v>
      </c>
      <c r="J17" s="57">
        <v>1972.5659999999996</v>
      </c>
      <c r="K17" s="57">
        <v>8213.6989999999987</v>
      </c>
      <c r="L17" s="57">
        <v>5733.8420000000006</v>
      </c>
      <c r="M17" s="57">
        <v>3314.8969999999999</v>
      </c>
      <c r="N17" s="57">
        <v>2470.6709999999998</v>
      </c>
      <c r="O17" s="57">
        <v>2418.4180000000001</v>
      </c>
      <c r="P17" s="57">
        <v>3312.5859999999998</v>
      </c>
      <c r="Q17" s="57">
        <v>1999.8380000000002</v>
      </c>
      <c r="R17" s="57">
        <v>4372.1129999999994</v>
      </c>
      <c r="S17" s="57">
        <v>3060.5549999999994</v>
      </c>
      <c r="T17" s="57">
        <v>426.69200000000001</v>
      </c>
      <c r="U17" s="57">
        <v>78.747</v>
      </c>
      <c r="V17" s="57">
        <v>63.738</v>
      </c>
      <c r="W17" s="57">
        <v>0</v>
      </c>
      <c r="X17" s="45">
        <v>41425.231</v>
      </c>
    </row>
    <row r="18" spans="1:24" s="58" customFormat="1" x14ac:dyDescent="0.2">
      <c r="A18" s="69"/>
      <c r="B18" s="73" t="s">
        <v>481</v>
      </c>
      <c r="C18" s="57">
        <v>779.09</v>
      </c>
      <c r="D18" s="57">
        <v>266.524</v>
      </c>
      <c r="E18" s="57">
        <v>500.40800000000002</v>
      </c>
      <c r="F18" s="57">
        <v>279.52300000000002</v>
      </c>
      <c r="G18" s="57">
        <v>171.72800000000001</v>
      </c>
      <c r="H18" s="57">
        <v>369.98900000000003</v>
      </c>
      <c r="I18" s="57">
        <v>462.14400000000001</v>
      </c>
      <c r="J18" s="57">
        <v>797.6880000000001</v>
      </c>
      <c r="K18" s="57">
        <v>7785.453999999997</v>
      </c>
      <c r="L18" s="57">
        <v>6827.9459999999981</v>
      </c>
      <c r="M18" s="57">
        <v>4627.8730000000005</v>
      </c>
      <c r="N18" s="57">
        <v>3497.9679999999998</v>
      </c>
      <c r="O18" s="57">
        <v>3203.7000000000007</v>
      </c>
      <c r="P18" s="57">
        <v>3592.7849999999999</v>
      </c>
      <c r="Q18" s="57">
        <v>2372.6769999999997</v>
      </c>
      <c r="R18" s="57">
        <v>5639.6659999999983</v>
      </c>
      <c r="S18" s="57">
        <v>2083.5069999999996</v>
      </c>
      <c r="T18" s="57">
        <v>635.38300000000004</v>
      </c>
      <c r="U18" s="57">
        <v>271.75700000000001</v>
      </c>
      <c r="V18" s="57">
        <v>86.212999999999994</v>
      </c>
      <c r="W18" s="57">
        <v>0</v>
      </c>
      <c r="X18" s="45">
        <v>44252.022999999986</v>
      </c>
    </row>
    <row r="19" spans="1:24" s="58" customFormat="1" x14ac:dyDescent="0.2">
      <c r="A19" s="69"/>
      <c r="B19" s="38" t="s">
        <v>482</v>
      </c>
      <c r="C19" s="57">
        <v>2240.931</v>
      </c>
      <c r="D19" s="57">
        <v>384.46800000000002</v>
      </c>
      <c r="E19" s="57">
        <v>548.57600000000002</v>
      </c>
      <c r="F19" s="57">
        <v>603.56299999999999</v>
      </c>
      <c r="G19" s="57">
        <v>674.11</v>
      </c>
      <c r="H19" s="57">
        <v>114.908</v>
      </c>
      <c r="I19" s="57">
        <v>1482.2239999999999</v>
      </c>
      <c r="J19" s="57">
        <v>733.40899999999999</v>
      </c>
      <c r="K19" s="57">
        <v>10702.081000000006</v>
      </c>
      <c r="L19" s="57">
        <v>10623.141999999994</v>
      </c>
      <c r="M19" s="57">
        <v>9213.0549999999985</v>
      </c>
      <c r="N19" s="57">
        <v>7702.6119999999974</v>
      </c>
      <c r="O19" s="57">
        <v>8611.9320000000007</v>
      </c>
      <c r="P19" s="57">
        <v>10208.571999999995</v>
      </c>
      <c r="Q19" s="57">
        <v>5028.4400000000005</v>
      </c>
      <c r="R19" s="57">
        <v>15206.257000000005</v>
      </c>
      <c r="S19" s="57">
        <v>6942.7829999999994</v>
      </c>
      <c r="T19" s="57">
        <v>1618.5050000000001</v>
      </c>
      <c r="U19" s="57">
        <v>241.56700000000001</v>
      </c>
      <c r="V19" s="57">
        <v>0</v>
      </c>
      <c r="W19" s="57">
        <v>0</v>
      </c>
      <c r="X19" s="45">
        <v>92881.134999999995</v>
      </c>
    </row>
    <row r="20" spans="1:24" s="58" customFormat="1" x14ac:dyDescent="0.2">
      <c r="A20" s="69"/>
      <c r="B20" s="73" t="s">
        <v>483</v>
      </c>
      <c r="C20" s="57">
        <v>853.36299999999994</v>
      </c>
      <c r="D20" s="57">
        <v>368.25800000000004</v>
      </c>
      <c r="E20" s="57">
        <v>0</v>
      </c>
      <c r="F20" s="57">
        <v>712.14699999999993</v>
      </c>
      <c r="G20" s="57">
        <v>699.85500000000013</v>
      </c>
      <c r="H20" s="57">
        <v>559.67700000000002</v>
      </c>
      <c r="I20" s="57">
        <v>353.214</v>
      </c>
      <c r="J20" s="57">
        <v>522.62099999999998</v>
      </c>
      <c r="K20" s="57">
        <v>4879.4470000000001</v>
      </c>
      <c r="L20" s="57">
        <v>6160.4029999999984</v>
      </c>
      <c r="M20" s="57">
        <v>7736.0489999999982</v>
      </c>
      <c r="N20" s="57">
        <v>6422.719000000001</v>
      </c>
      <c r="O20" s="57">
        <v>5297.7449999999999</v>
      </c>
      <c r="P20" s="57">
        <v>8521.3070000000007</v>
      </c>
      <c r="Q20" s="57">
        <v>7838.338999999999</v>
      </c>
      <c r="R20" s="57">
        <v>18881.778999999995</v>
      </c>
      <c r="S20" s="57">
        <v>9212.6010000000006</v>
      </c>
      <c r="T20" s="57">
        <v>3599.2240000000006</v>
      </c>
      <c r="U20" s="57">
        <v>1108.2260000000001</v>
      </c>
      <c r="V20" s="57">
        <v>195.29300000000001</v>
      </c>
      <c r="W20" s="57">
        <v>0</v>
      </c>
      <c r="X20" s="45">
        <v>83922.266999999993</v>
      </c>
    </row>
    <row r="21" spans="1:24" s="58" customFormat="1" x14ac:dyDescent="0.2">
      <c r="A21" s="69"/>
      <c r="B21" s="38" t="s">
        <v>484</v>
      </c>
      <c r="C21" s="57">
        <v>3570.2540000000004</v>
      </c>
      <c r="D21" s="57">
        <v>874.125</v>
      </c>
      <c r="E21" s="57">
        <v>2581.297</v>
      </c>
      <c r="F21" s="57">
        <v>1118.9079999999999</v>
      </c>
      <c r="G21" s="57">
        <v>502.06999999999994</v>
      </c>
      <c r="H21" s="57">
        <v>759.89599999999996</v>
      </c>
      <c r="I21" s="57">
        <v>1628.0450000000001</v>
      </c>
      <c r="J21" s="57">
        <v>977.62699999999995</v>
      </c>
      <c r="K21" s="57">
        <v>12356.405999999999</v>
      </c>
      <c r="L21" s="57">
        <v>15391.323000000002</v>
      </c>
      <c r="M21" s="57">
        <v>19529.749000000003</v>
      </c>
      <c r="N21" s="57">
        <v>19629.056</v>
      </c>
      <c r="O21" s="57">
        <v>15691.934000000003</v>
      </c>
      <c r="P21" s="57">
        <v>25391.642999999996</v>
      </c>
      <c r="Q21" s="57">
        <v>22513.342999999993</v>
      </c>
      <c r="R21" s="57">
        <v>79206.381000000008</v>
      </c>
      <c r="S21" s="57">
        <v>68397.015000000014</v>
      </c>
      <c r="T21" s="57">
        <v>27701.869999999984</v>
      </c>
      <c r="U21" s="57">
        <v>7584.0509999999995</v>
      </c>
      <c r="V21" s="57">
        <v>1888.787</v>
      </c>
      <c r="W21" s="57">
        <v>0</v>
      </c>
      <c r="X21" s="45">
        <v>327293.78000000003</v>
      </c>
    </row>
    <row r="22" spans="1:24" s="58" customFormat="1" x14ac:dyDescent="0.2">
      <c r="A22" s="69"/>
      <c r="B22" s="73" t="s">
        <v>485</v>
      </c>
      <c r="C22" s="57">
        <v>2301.4839999999999</v>
      </c>
      <c r="D22" s="57">
        <v>0</v>
      </c>
      <c r="E22" s="57">
        <v>500</v>
      </c>
      <c r="F22" s="57">
        <v>1805.2359999999999</v>
      </c>
      <c r="G22" s="57">
        <v>0</v>
      </c>
      <c r="H22" s="57">
        <v>0</v>
      </c>
      <c r="I22" s="57">
        <v>947.95699999999999</v>
      </c>
      <c r="J22" s="57">
        <v>2132.114</v>
      </c>
      <c r="K22" s="57">
        <v>4333.8969999999999</v>
      </c>
      <c r="L22" s="57">
        <v>8297.8009999999995</v>
      </c>
      <c r="M22" s="57">
        <v>8546.4349999999995</v>
      </c>
      <c r="N22" s="57">
        <v>8662.2430000000004</v>
      </c>
      <c r="O22" s="57">
        <v>10173.793999999998</v>
      </c>
      <c r="P22" s="57">
        <v>16286.794999999996</v>
      </c>
      <c r="Q22" s="57">
        <v>15705.231</v>
      </c>
      <c r="R22" s="57">
        <v>75480.071999999971</v>
      </c>
      <c r="S22" s="57">
        <v>83551.815000000017</v>
      </c>
      <c r="T22" s="57">
        <v>46627.176000000007</v>
      </c>
      <c r="U22" s="57">
        <v>24458.510000000006</v>
      </c>
      <c r="V22" s="57">
        <v>8205.7270000000008</v>
      </c>
      <c r="W22" s="57">
        <v>1544.4940000000001</v>
      </c>
      <c r="X22" s="45">
        <v>319560.78099999996</v>
      </c>
    </row>
    <row r="23" spans="1:24" s="58" customFormat="1" x14ac:dyDescent="0.2">
      <c r="A23" s="69"/>
      <c r="B23" s="73" t="s">
        <v>486</v>
      </c>
      <c r="C23" s="57">
        <v>2200.9090000000001</v>
      </c>
      <c r="D23" s="57">
        <v>0</v>
      </c>
      <c r="E23" s="57">
        <v>2229.8739999999998</v>
      </c>
      <c r="F23" s="57">
        <v>0</v>
      </c>
      <c r="G23" s="57">
        <v>0</v>
      </c>
      <c r="H23" s="57">
        <v>0</v>
      </c>
      <c r="I23" s="57">
        <v>1064.963</v>
      </c>
      <c r="J23" s="57">
        <v>0</v>
      </c>
      <c r="K23" s="57">
        <v>2123.0510000000004</v>
      </c>
      <c r="L23" s="57">
        <v>1166.644</v>
      </c>
      <c r="M23" s="57">
        <v>2399.337</v>
      </c>
      <c r="N23" s="57">
        <v>3834.0940000000001</v>
      </c>
      <c r="O23" s="57">
        <v>5098.9520000000002</v>
      </c>
      <c r="P23" s="57">
        <v>5803.8640000000005</v>
      </c>
      <c r="Q23" s="57">
        <v>5325.6980000000003</v>
      </c>
      <c r="R23" s="57">
        <v>40153.710000000006</v>
      </c>
      <c r="S23" s="57">
        <v>60305.962000000029</v>
      </c>
      <c r="T23" s="57">
        <v>44418.660999999993</v>
      </c>
      <c r="U23" s="57">
        <v>30589.072999999997</v>
      </c>
      <c r="V23" s="57">
        <v>17130.330999999998</v>
      </c>
      <c r="W23" s="57">
        <v>2299.9539999999997</v>
      </c>
      <c r="X23" s="45">
        <v>226145.07700000002</v>
      </c>
    </row>
    <row r="24" spans="1:24" s="58" customFormat="1" x14ac:dyDescent="0.2">
      <c r="A24" s="69"/>
      <c r="B24" s="73" t="s">
        <v>487</v>
      </c>
      <c r="C24" s="57">
        <v>1550.749</v>
      </c>
      <c r="D24" s="57">
        <v>0</v>
      </c>
      <c r="E24" s="57">
        <v>0</v>
      </c>
      <c r="F24" s="57">
        <v>0</v>
      </c>
      <c r="G24" s="57">
        <v>0</v>
      </c>
      <c r="H24" s="57">
        <v>0</v>
      </c>
      <c r="I24" s="57">
        <v>0</v>
      </c>
      <c r="J24" s="57">
        <v>1866.328</v>
      </c>
      <c r="K24" s="57">
        <v>3543.6080000000002</v>
      </c>
      <c r="L24" s="57">
        <v>0</v>
      </c>
      <c r="M24" s="57">
        <v>1928.3920000000001</v>
      </c>
      <c r="N24" s="57">
        <v>3118.7629999999999</v>
      </c>
      <c r="O24" s="57">
        <v>1850.952</v>
      </c>
      <c r="P24" s="57">
        <v>1843.2080000000001</v>
      </c>
      <c r="Q24" s="57">
        <v>1722.356</v>
      </c>
      <c r="R24" s="57">
        <v>20097.683999999997</v>
      </c>
      <c r="S24" s="57">
        <v>40244.497000000003</v>
      </c>
      <c r="T24" s="57">
        <v>15255.916000000001</v>
      </c>
      <c r="U24" s="57">
        <v>36699.755000000005</v>
      </c>
      <c r="V24" s="57">
        <v>23261.703999999998</v>
      </c>
      <c r="W24" s="57">
        <v>5193.5439999999999</v>
      </c>
      <c r="X24" s="45">
        <v>158177.45600000001</v>
      </c>
    </row>
    <row r="25" spans="1:24" s="58" customFormat="1" x14ac:dyDescent="0.2">
      <c r="A25" s="69"/>
      <c r="B25" s="73" t="s">
        <v>488</v>
      </c>
      <c r="C25" s="57">
        <v>6617.5619999999999</v>
      </c>
      <c r="D25" s="57">
        <v>0</v>
      </c>
      <c r="E25" s="57">
        <v>0</v>
      </c>
      <c r="F25" s="57">
        <v>2840.518</v>
      </c>
      <c r="G25" s="57">
        <v>0</v>
      </c>
      <c r="H25" s="57">
        <v>0</v>
      </c>
      <c r="I25" s="57">
        <v>0</v>
      </c>
      <c r="J25" s="57">
        <v>0</v>
      </c>
      <c r="K25" s="57">
        <v>0</v>
      </c>
      <c r="L25" s="57">
        <v>0</v>
      </c>
      <c r="M25" s="57">
        <v>5847.1540000000005</v>
      </c>
      <c r="N25" s="57">
        <v>0</v>
      </c>
      <c r="O25" s="57">
        <v>0</v>
      </c>
      <c r="P25" s="57">
        <v>7218.1200000000008</v>
      </c>
      <c r="Q25" s="57">
        <v>2313.9760000000001</v>
      </c>
      <c r="R25" s="57">
        <v>20934.859999999997</v>
      </c>
      <c r="S25" s="57">
        <v>84403.252000000008</v>
      </c>
      <c r="T25" s="57">
        <v>103569.15899999996</v>
      </c>
      <c r="U25" s="57">
        <v>110085.42599999999</v>
      </c>
      <c r="V25" s="57">
        <v>69869.017000000022</v>
      </c>
      <c r="W25" s="57">
        <v>45625.886999999995</v>
      </c>
      <c r="X25" s="45">
        <v>459324.93099999998</v>
      </c>
    </row>
    <row r="26" spans="1:24" s="58" customFormat="1" x14ac:dyDescent="0.2">
      <c r="A26" s="69"/>
      <c r="B26" s="73" t="s">
        <v>489</v>
      </c>
      <c r="C26" s="57">
        <v>0</v>
      </c>
      <c r="D26" s="57">
        <v>0</v>
      </c>
      <c r="E26" s="57">
        <v>0</v>
      </c>
      <c r="F26" s="57">
        <v>0</v>
      </c>
      <c r="G26" s="57">
        <v>0</v>
      </c>
      <c r="H26" s="57">
        <v>0</v>
      </c>
      <c r="I26" s="57">
        <v>0</v>
      </c>
      <c r="J26" s="57">
        <v>0</v>
      </c>
      <c r="K26" s="57">
        <v>0</v>
      </c>
      <c r="L26" s="57">
        <v>6041.5649999999996</v>
      </c>
      <c r="M26" s="57">
        <v>0</v>
      </c>
      <c r="N26" s="57">
        <v>8811.3809999999994</v>
      </c>
      <c r="O26" s="57">
        <v>0</v>
      </c>
      <c r="P26" s="57">
        <v>0</v>
      </c>
      <c r="Q26" s="57">
        <v>0</v>
      </c>
      <c r="R26" s="57">
        <v>21141.224999999999</v>
      </c>
      <c r="S26" s="57">
        <v>20656.726000000002</v>
      </c>
      <c r="T26" s="57">
        <v>48992.652000000002</v>
      </c>
      <c r="U26" s="57">
        <v>83453.278000000006</v>
      </c>
      <c r="V26" s="57">
        <v>138672.375</v>
      </c>
      <c r="W26" s="57">
        <v>105161.772</v>
      </c>
      <c r="X26" s="45">
        <v>432930.97399999999</v>
      </c>
    </row>
    <row r="27" spans="1:24" s="58" customFormat="1" x14ac:dyDescent="0.2">
      <c r="A27" s="69"/>
      <c r="B27" s="18" t="s">
        <v>490</v>
      </c>
      <c r="C27" s="57">
        <v>12162.618</v>
      </c>
      <c r="D27" s="57">
        <v>0</v>
      </c>
      <c r="E27" s="57">
        <v>0</v>
      </c>
      <c r="F27" s="57">
        <v>0</v>
      </c>
      <c r="G27" s="57">
        <v>0</v>
      </c>
      <c r="H27" s="57">
        <v>0</v>
      </c>
      <c r="I27" s="57">
        <v>0</v>
      </c>
      <c r="J27" s="57">
        <v>0</v>
      </c>
      <c r="K27" s="57">
        <v>0</v>
      </c>
      <c r="L27" s="57">
        <v>0</v>
      </c>
      <c r="M27" s="57">
        <v>0</v>
      </c>
      <c r="N27" s="57">
        <v>0</v>
      </c>
      <c r="O27" s="57">
        <v>0</v>
      </c>
      <c r="P27" s="57">
        <v>0</v>
      </c>
      <c r="Q27" s="57">
        <v>0</v>
      </c>
      <c r="R27" s="57">
        <v>17787.116999999998</v>
      </c>
      <c r="S27" s="57">
        <v>78253.350999999995</v>
      </c>
      <c r="T27" s="57">
        <v>35052.701000000001</v>
      </c>
      <c r="U27" s="57">
        <v>149368.68700000001</v>
      </c>
      <c r="V27" s="57">
        <v>153973.15999999997</v>
      </c>
      <c r="W27" s="57">
        <v>1134703.8930000002</v>
      </c>
      <c r="X27" s="45">
        <v>1581301.5270000002</v>
      </c>
    </row>
    <row r="28" spans="1:24" s="58" customFormat="1" x14ac:dyDescent="0.2">
      <c r="A28" s="69"/>
      <c r="B28" s="74" t="s">
        <v>13</v>
      </c>
      <c r="C28" s="45">
        <v>34585.470999999998</v>
      </c>
      <c r="D28" s="45">
        <v>3201.8340000000003</v>
      </c>
      <c r="E28" s="45">
        <v>13806.919</v>
      </c>
      <c r="F28" s="45">
        <v>12195.462</v>
      </c>
      <c r="G28" s="45">
        <v>7566.87</v>
      </c>
      <c r="H28" s="45">
        <v>6720.8369999999995</v>
      </c>
      <c r="I28" s="45">
        <v>15684.984999999999</v>
      </c>
      <c r="J28" s="45">
        <v>15455.429999999997</v>
      </c>
      <c r="K28" s="45">
        <v>83058.96100000001</v>
      </c>
      <c r="L28" s="45">
        <v>76210.299999999988</v>
      </c>
      <c r="M28" s="45">
        <v>73411.616000000009</v>
      </c>
      <c r="N28" s="45">
        <v>70972.758999999991</v>
      </c>
      <c r="O28" s="45">
        <v>57061.239999999991</v>
      </c>
      <c r="P28" s="45">
        <v>87493.624999999985</v>
      </c>
      <c r="Q28" s="45">
        <v>68551.611999999994</v>
      </c>
      <c r="R28" s="45">
        <v>326219.38</v>
      </c>
      <c r="S28" s="45">
        <v>460760.22700000007</v>
      </c>
      <c r="T28" s="45">
        <v>328504.71899999992</v>
      </c>
      <c r="U28" s="45">
        <v>444205.33200000005</v>
      </c>
      <c r="V28" s="45">
        <v>413368.70199999999</v>
      </c>
      <c r="W28" s="45">
        <v>1294529.5440000002</v>
      </c>
      <c r="X28" s="45">
        <v>3893565.8250000002</v>
      </c>
    </row>
    <row r="29" spans="1:24" s="58" customFormat="1" x14ac:dyDescent="0.2">
      <c r="A29" s="69"/>
    </row>
    <row r="30" spans="1:24" s="58" customFormat="1" x14ac:dyDescent="0.2">
      <c r="A30" s="69"/>
    </row>
    <row r="31" spans="1:24" s="58" customFormat="1" x14ac:dyDescent="0.2">
      <c r="A31" s="69"/>
    </row>
    <row r="32" spans="1:24" s="58" customFormat="1" x14ac:dyDescent="0.2">
      <c r="A32" s="69"/>
    </row>
    <row r="33" spans="1:1" s="58" customFormat="1" x14ac:dyDescent="0.2">
      <c r="A33" s="69"/>
    </row>
    <row r="34" spans="1:1" s="58" customFormat="1" x14ac:dyDescent="0.2">
      <c r="A34" s="69"/>
    </row>
    <row r="35" spans="1:1" s="58" customFormat="1" x14ac:dyDescent="0.2">
      <c r="A35" s="69"/>
    </row>
    <row r="36" spans="1:1" s="58" customFormat="1" x14ac:dyDescent="0.2">
      <c r="A36" s="69"/>
    </row>
    <row r="37" spans="1:1" s="58" customFormat="1" x14ac:dyDescent="0.2">
      <c r="A37" s="69"/>
    </row>
    <row r="38" spans="1:1" s="58" customFormat="1" x14ac:dyDescent="0.2">
      <c r="A38" s="69"/>
    </row>
    <row r="39" spans="1:1" s="58" customFormat="1" x14ac:dyDescent="0.2">
      <c r="A39" s="69"/>
    </row>
    <row r="40" spans="1:1" x14ac:dyDescent="0.2">
      <c r="A40" s="69"/>
    </row>
    <row r="41" spans="1:1" x14ac:dyDescent="0.2">
      <c r="A41" s="69"/>
    </row>
    <row r="42" spans="1:1" x14ac:dyDescent="0.2">
      <c r="A42" s="69"/>
    </row>
    <row r="43" spans="1:1" x14ac:dyDescent="0.2">
      <c r="A43" s="69"/>
    </row>
    <row r="44" spans="1:1" x14ac:dyDescent="0.2">
      <c r="A44" s="69"/>
    </row>
    <row r="45" spans="1:1" x14ac:dyDescent="0.2">
      <c r="A45" s="69"/>
    </row>
    <row r="46" spans="1:1" x14ac:dyDescent="0.2">
      <c r="A46" s="69"/>
    </row>
    <row r="47" spans="1:1" x14ac:dyDescent="0.2">
      <c r="A47" s="69"/>
    </row>
    <row r="48" spans="1:1" x14ac:dyDescent="0.2">
      <c r="A48" s="69"/>
    </row>
    <row r="49" spans="1:1" x14ac:dyDescent="0.2">
      <c r="A49" s="69"/>
    </row>
    <row r="50" spans="1:1" x14ac:dyDescent="0.2">
      <c r="A50" s="69"/>
    </row>
    <row r="51" spans="1:1" x14ac:dyDescent="0.2">
      <c r="A51" s="69"/>
    </row>
    <row r="52" spans="1:1" x14ac:dyDescent="0.2">
      <c r="A52" s="69"/>
    </row>
    <row r="53" spans="1:1" x14ac:dyDescent="0.2">
      <c r="A53" s="69"/>
    </row>
    <row r="54" spans="1:1" x14ac:dyDescent="0.2">
      <c r="A54" s="69"/>
    </row>
    <row r="55" spans="1:1" x14ac:dyDescent="0.2">
      <c r="A55" s="69"/>
    </row>
    <row r="56" spans="1:1" x14ac:dyDescent="0.2">
      <c r="A56" s="69"/>
    </row>
    <row r="57" spans="1:1" x14ac:dyDescent="0.2">
      <c r="A57" s="69"/>
    </row>
    <row r="58" spans="1:1" x14ac:dyDescent="0.2">
      <c r="A58" s="69"/>
    </row>
    <row r="59" spans="1:1" x14ac:dyDescent="0.2">
      <c r="A59" s="69"/>
    </row>
    <row r="60" spans="1:1" x14ac:dyDescent="0.2">
      <c r="A60" s="69"/>
    </row>
    <row r="61" spans="1:1" x14ac:dyDescent="0.2">
      <c r="A61" s="69"/>
    </row>
    <row r="62" spans="1:1" x14ac:dyDescent="0.2">
      <c r="A62" s="69"/>
    </row>
    <row r="63" spans="1:1" x14ac:dyDescent="0.2">
      <c r="A63" s="69"/>
    </row>
    <row r="64" spans="1:1" x14ac:dyDescent="0.2">
      <c r="A64" s="69"/>
    </row>
    <row r="65" spans="1:1" x14ac:dyDescent="0.2">
      <c r="A65" s="69"/>
    </row>
    <row r="66" spans="1:1" x14ac:dyDescent="0.2">
      <c r="A66" s="69"/>
    </row>
    <row r="67" spans="1:1" x14ac:dyDescent="0.2">
      <c r="A67" s="69"/>
    </row>
    <row r="68" spans="1:1" x14ac:dyDescent="0.2">
      <c r="A68" s="69"/>
    </row>
    <row r="69" spans="1:1" x14ac:dyDescent="0.2">
      <c r="A69" s="69"/>
    </row>
    <row r="70" spans="1:1" x14ac:dyDescent="0.2">
      <c r="A70" s="69"/>
    </row>
    <row r="71" spans="1:1" x14ac:dyDescent="0.2">
      <c r="A71" s="69"/>
    </row>
    <row r="72" spans="1:1" x14ac:dyDescent="0.2">
      <c r="A72" s="69"/>
    </row>
    <row r="73" spans="1:1" x14ac:dyDescent="0.2">
      <c r="A73" s="69"/>
    </row>
    <row r="74" spans="1:1" x14ac:dyDescent="0.2">
      <c r="A74" s="69"/>
    </row>
    <row r="75" spans="1:1" x14ac:dyDescent="0.2">
      <c r="A75" s="69"/>
    </row>
    <row r="76" spans="1:1" x14ac:dyDescent="0.2">
      <c r="A76" s="69"/>
    </row>
    <row r="77" spans="1:1" x14ac:dyDescent="0.2">
      <c r="A77" s="69"/>
    </row>
    <row r="78" spans="1:1" x14ac:dyDescent="0.2">
      <c r="A78" s="69"/>
    </row>
    <row r="79" spans="1:1" x14ac:dyDescent="0.2">
      <c r="A79" s="69"/>
    </row>
    <row r="80" spans="1:1" x14ac:dyDescent="0.2">
      <c r="A80" s="69"/>
    </row>
    <row r="81" spans="1:1" x14ac:dyDescent="0.2">
      <c r="A81" s="69"/>
    </row>
    <row r="82" spans="1:1" x14ac:dyDescent="0.2">
      <c r="A82" s="69"/>
    </row>
    <row r="83" spans="1:1" x14ac:dyDescent="0.2">
      <c r="A83" s="69"/>
    </row>
    <row r="84" spans="1:1" x14ac:dyDescent="0.2">
      <c r="A84" s="69"/>
    </row>
    <row r="85" spans="1:1" x14ac:dyDescent="0.2">
      <c r="A85" s="69"/>
    </row>
    <row r="86" spans="1:1" x14ac:dyDescent="0.2">
      <c r="A86" s="69"/>
    </row>
    <row r="87" spans="1:1" x14ac:dyDescent="0.2">
      <c r="A87" s="69"/>
    </row>
    <row r="88" spans="1:1" x14ac:dyDescent="0.2">
      <c r="A88" s="69"/>
    </row>
    <row r="89" spans="1:1" x14ac:dyDescent="0.2">
      <c r="A89" s="69"/>
    </row>
    <row r="90" spans="1:1" x14ac:dyDescent="0.2">
      <c r="A90" s="69"/>
    </row>
    <row r="91" spans="1:1" x14ac:dyDescent="0.2">
      <c r="A91" s="69"/>
    </row>
    <row r="92" spans="1:1" x14ac:dyDescent="0.2">
      <c r="A92" s="69"/>
    </row>
    <row r="93" spans="1:1" x14ac:dyDescent="0.2">
      <c r="A93" s="69"/>
    </row>
    <row r="94" spans="1:1" x14ac:dyDescent="0.2">
      <c r="A94" s="69"/>
    </row>
    <row r="95" spans="1:1" x14ac:dyDescent="0.2">
      <c r="A95" s="69"/>
    </row>
    <row r="96" spans="1:1" x14ac:dyDescent="0.2">
      <c r="A96" s="69"/>
    </row>
    <row r="97" spans="1:1" x14ac:dyDescent="0.2">
      <c r="A97" s="69"/>
    </row>
    <row r="98" spans="1:1" x14ac:dyDescent="0.2">
      <c r="A98" s="69"/>
    </row>
    <row r="99" spans="1:1" x14ac:dyDescent="0.2">
      <c r="A99" s="69"/>
    </row>
    <row r="100" spans="1:1" x14ac:dyDescent="0.2">
      <c r="A100" s="69"/>
    </row>
    <row r="101" spans="1:1" x14ac:dyDescent="0.2">
      <c r="A101" s="69"/>
    </row>
    <row r="102" spans="1:1" x14ac:dyDescent="0.2">
      <c r="A102" s="69"/>
    </row>
    <row r="103" spans="1:1" x14ac:dyDescent="0.2">
      <c r="A103" s="69"/>
    </row>
    <row r="104" spans="1:1" x14ac:dyDescent="0.2">
      <c r="A104" s="69"/>
    </row>
    <row r="105" spans="1:1" x14ac:dyDescent="0.2">
      <c r="A105" s="69"/>
    </row>
    <row r="106" spans="1:1" x14ac:dyDescent="0.2">
      <c r="A106" s="69"/>
    </row>
    <row r="107" spans="1:1" x14ac:dyDescent="0.2">
      <c r="A107" s="69"/>
    </row>
    <row r="108" spans="1:1" x14ac:dyDescent="0.2">
      <c r="A108" s="69"/>
    </row>
    <row r="109" spans="1:1" x14ac:dyDescent="0.2">
      <c r="A109" s="69"/>
    </row>
    <row r="110" spans="1:1" x14ac:dyDescent="0.2">
      <c r="A110" s="69"/>
    </row>
    <row r="111" spans="1:1" x14ac:dyDescent="0.2">
      <c r="A111" s="69"/>
    </row>
    <row r="112" spans="1:1" x14ac:dyDescent="0.2">
      <c r="A112" s="69"/>
    </row>
    <row r="113" spans="1:1" x14ac:dyDescent="0.2">
      <c r="A113" s="69"/>
    </row>
    <row r="114" spans="1:1" x14ac:dyDescent="0.2">
      <c r="A114" s="69"/>
    </row>
    <row r="115" spans="1:1" x14ac:dyDescent="0.2">
      <c r="A115" s="69"/>
    </row>
    <row r="116" spans="1:1" x14ac:dyDescent="0.2">
      <c r="A116" s="69"/>
    </row>
    <row r="117" spans="1:1" x14ac:dyDescent="0.2">
      <c r="A117" s="69"/>
    </row>
    <row r="118" spans="1:1" x14ac:dyDescent="0.2">
      <c r="A118" s="69"/>
    </row>
    <row r="119" spans="1:1" x14ac:dyDescent="0.2">
      <c r="A119" s="69"/>
    </row>
    <row r="120" spans="1:1" x14ac:dyDescent="0.2">
      <c r="A120" s="69"/>
    </row>
    <row r="121" spans="1:1" x14ac:dyDescent="0.2">
      <c r="A121" s="69"/>
    </row>
    <row r="122" spans="1:1" x14ac:dyDescent="0.2">
      <c r="A122" s="69"/>
    </row>
    <row r="123" spans="1:1" x14ac:dyDescent="0.2">
      <c r="A123" s="69"/>
    </row>
    <row r="124" spans="1:1" x14ac:dyDescent="0.2">
      <c r="A124" s="69"/>
    </row>
    <row r="125" spans="1:1" x14ac:dyDescent="0.2">
      <c r="A125" s="69"/>
    </row>
    <row r="126" spans="1:1" x14ac:dyDescent="0.2">
      <c r="A126" s="69"/>
    </row>
    <row r="127" spans="1:1" x14ac:dyDescent="0.2">
      <c r="A127" s="69"/>
    </row>
    <row r="128" spans="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row r="218" spans="1:1" x14ac:dyDescent="0.2">
      <c r="A218" s="69"/>
    </row>
    <row r="219" spans="1:1" x14ac:dyDescent="0.2">
      <c r="A219" s="69"/>
    </row>
    <row r="220" spans="1:1" x14ac:dyDescent="0.2">
      <c r="A220" s="69"/>
    </row>
    <row r="221" spans="1:1" x14ac:dyDescent="0.2">
      <c r="A221" s="69"/>
    </row>
    <row r="222" spans="1:1" x14ac:dyDescent="0.2">
      <c r="A222" s="69"/>
    </row>
    <row r="223" spans="1:1" x14ac:dyDescent="0.2">
      <c r="A223" s="69"/>
    </row>
    <row r="224" spans="1:1" x14ac:dyDescent="0.2">
      <c r="A224" s="69"/>
    </row>
    <row r="225" spans="1:1" x14ac:dyDescent="0.2">
      <c r="A225" s="69"/>
    </row>
    <row r="226" spans="1:1" x14ac:dyDescent="0.2">
      <c r="A226" s="69"/>
    </row>
    <row r="227" spans="1:1" x14ac:dyDescent="0.2">
      <c r="A227" s="69"/>
    </row>
  </sheetData>
  <mergeCells count="3">
    <mergeCell ref="B4:B5"/>
    <mergeCell ref="B1:W1"/>
    <mergeCell ref="C4:W4"/>
  </mergeCells>
  <pageMargins left="0.70866141732283472" right="0.70866141732283472" top="0.78740157480314965" bottom="0.78740157480314965" header="0.31496062992125984" footer="0.31496062992125984"/>
  <pageSetup paperSize="9" orientation="landscape" r:id="rId1"/>
  <colBreaks count="2" manualBreakCount="2">
    <brk id="10" max="1048575" man="1"/>
    <brk id="1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theme="0" tint="-0.34998626667073579"/>
  </sheetPr>
  <dimension ref="A1:X227"/>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baseColWidth="10" defaultRowHeight="12.75" x14ac:dyDescent="0.2"/>
  <cols>
    <col min="1" max="1" width="2" style="11" customWidth="1"/>
    <col min="2" max="2" width="12.85546875" style="11" bestFit="1" customWidth="1"/>
    <col min="3" max="22" width="12.5703125" style="11" bestFit="1" customWidth="1"/>
    <col min="23" max="24" width="13.28515625" style="11" bestFit="1" customWidth="1"/>
    <col min="25" max="16384" width="11.42578125" style="11"/>
  </cols>
  <sheetData>
    <row r="1" spans="1:24" ht="15.75" x14ac:dyDescent="0.2">
      <c r="B1" s="247" t="str">
        <f>Inhaltsverzeichnis!B36&amp;" "&amp;Inhaltsverzeichnis!C36&amp;" "&amp;Inhaltsverzeichnis!E36</f>
        <v>Tabelle 10c: Eigenkapital nach Reingewinn- und Eigenkapitalklassen, 2013, in 1'000 Franken</v>
      </c>
      <c r="C1" s="247"/>
      <c r="D1" s="247"/>
      <c r="E1" s="247"/>
      <c r="F1" s="247"/>
      <c r="G1" s="247"/>
      <c r="H1" s="247"/>
      <c r="I1" s="247"/>
      <c r="J1" s="247"/>
      <c r="K1" s="247"/>
      <c r="L1" s="247"/>
      <c r="M1" s="247"/>
      <c r="N1" s="247"/>
      <c r="O1" s="247"/>
      <c r="P1" s="247"/>
      <c r="Q1" s="247"/>
      <c r="R1" s="247"/>
      <c r="S1" s="247"/>
      <c r="T1" s="247"/>
      <c r="U1" s="247"/>
      <c r="V1" s="247"/>
      <c r="W1" s="247"/>
    </row>
    <row r="2" spans="1:24" x14ac:dyDescent="0.2">
      <c r="A2" s="69"/>
      <c r="B2" s="143"/>
    </row>
    <row r="3" spans="1:24" x14ac:dyDescent="0.2">
      <c r="A3" s="69"/>
    </row>
    <row r="4" spans="1:24" s="108" customFormat="1" x14ac:dyDescent="0.2">
      <c r="A4" s="91"/>
      <c r="B4" s="280" t="s">
        <v>445</v>
      </c>
      <c r="C4" s="291" t="s">
        <v>359</v>
      </c>
      <c r="D4" s="292"/>
      <c r="E4" s="292"/>
      <c r="F4" s="292"/>
      <c r="G4" s="292"/>
      <c r="H4" s="292"/>
      <c r="I4" s="292"/>
      <c r="J4" s="292"/>
      <c r="K4" s="292"/>
      <c r="L4" s="292"/>
      <c r="M4" s="292"/>
      <c r="N4" s="292"/>
      <c r="O4" s="292"/>
      <c r="P4" s="292"/>
      <c r="Q4" s="292"/>
      <c r="R4" s="292"/>
      <c r="S4" s="292"/>
      <c r="T4" s="292"/>
      <c r="U4" s="292"/>
      <c r="V4" s="292"/>
      <c r="W4" s="292"/>
      <c r="X4" s="193"/>
    </row>
    <row r="5" spans="1:24" s="108" customFormat="1" ht="26.25" customHeight="1" x14ac:dyDescent="0.2">
      <c r="A5" s="91"/>
      <c r="B5" s="274"/>
      <c r="C5" s="109" t="s">
        <v>469</v>
      </c>
      <c r="D5" s="109" t="s">
        <v>450</v>
      </c>
      <c r="E5" s="109" t="s">
        <v>451</v>
      </c>
      <c r="F5" s="109" t="s">
        <v>452</v>
      </c>
      <c r="G5" s="109" t="s">
        <v>453</v>
      </c>
      <c r="H5" s="109" t="s">
        <v>454</v>
      </c>
      <c r="I5" s="109" t="s">
        <v>455</v>
      </c>
      <c r="J5" s="109" t="s">
        <v>456</v>
      </c>
      <c r="K5" s="109" t="s">
        <v>457</v>
      </c>
      <c r="L5" s="109" t="s">
        <v>458</v>
      </c>
      <c r="M5" s="109" t="s">
        <v>459</v>
      </c>
      <c r="N5" s="109" t="s">
        <v>460</v>
      </c>
      <c r="O5" s="109" t="s">
        <v>461</v>
      </c>
      <c r="P5" s="109" t="s">
        <v>462</v>
      </c>
      <c r="Q5" s="109" t="s">
        <v>463</v>
      </c>
      <c r="R5" s="109" t="s">
        <v>464</v>
      </c>
      <c r="S5" s="109" t="s">
        <v>465</v>
      </c>
      <c r="T5" s="109" t="s">
        <v>466</v>
      </c>
      <c r="U5" s="109" t="s">
        <v>467</v>
      </c>
      <c r="V5" s="109" t="s">
        <v>468</v>
      </c>
      <c r="W5" s="109" t="s">
        <v>360</v>
      </c>
      <c r="X5" s="194" t="s">
        <v>532</v>
      </c>
    </row>
    <row r="6" spans="1:24" s="58" customFormat="1" x14ac:dyDescent="0.2">
      <c r="A6" s="69"/>
      <c r="B6" s="73" t="s">
        <v>237</v>
      </c>
      <c r="C6" s="40">
        <v>1138.4279999999999</v>
      </c>
      <c r="D6" s="40">
        <v>6993.6219999999948</v>
      </c>
      <c r="E6" s="40">
        <v>55748.528999999988</v>
      </c>
      <c r="F6" s="40">
        <v>12739.668999999998</v>
      </c>
      <c r="G6" s="40">
        <v>13780.085999999994</v>
      </c>
      <c r="H6" s="40">
        <v>27222.589000000025</v>
      </c>
      <c r="I6" s="40">
        <v>24759.601999999995</v>
      </c>
      <c r="J6" s="40">
        <v>29620.897999999986</v>
      </c>
      <c r="K6" s="40">
        <v>238253.96400000007</v>
      </c>
      <c r="L6" s="40">
        <v>148165.587</v>
      </c>
      <c r="M6" s="40">
        <v>116030.674</v>
      </c>
      <c r="N6" s="40">
        <v>94007.676000000021</v>
      </c>
      <c r="O6" s="40">
        <v>107138.52600000001</v>
      </c>
      <c r="P6" s="40">
        <v>143179.10299999997</v>
      </c>
      <c r="Q6" s="40">
        <v>136257.66900000008</v>
      </c>
      <c r="R6" s="40">
        <v>460022.59200000024</v>
      </c>
      <c r="S6" s="40">
        <v>689391.6339999995</v>
      </c>
      <c r="T6" s="40">
        <v>529999.79000000015</v>
      </c>
      <c r="U6" s="40">
        <v>411938.84</v>
      </c>
      <c r="V6" s="40">
        <v>403324.96</v>
      </c>
      <c r="W6" s="40">
        <v>1764838.2</v>
      </c>
      <c r="X6" s="45">
        <v>5414552.6379999993</v>
      </c>
    </row>
    <row r="7" spans="1:24" s="58" customFormat="1" x14ac:dyDescent="0.2">
      <c r="A7" s="69"/>
      <c r="B7" s="73" t="s">
        <v>470</v>
      </c>
      <c r="C7" s="40">
        <v>160.92599999999996</v>
      </c>
      <c r="D7" s="40">
        <v>467.04600000000005</v>
      </c>
      <c r="E7" s="40">
        <v>5052.1680000000006</v>
      </c>
      <c r="F7" s="40">
        <v>1520.845</v>
      </c>
      <c r="G7" s="40">
        <v>1377.546</v>
      </c>
      <c r="H7" s="40">
        <v>2591.2559999999994</v>
      </c>
      <c r="I7" s="40">
        <v>2236.12</v>
      </c>
      <c r="J7" s="40">
        <v>2496.2050000000008</v>
      </c>
      <c r="K7" s="40">
        <v>18677.071000000007</v>
      </c>
      <c r="L7" s="40">
        <v>9656.8950000000004</v>
      </c>
      <c r="M7" s="40">
        <v>3416.72</v>
      </c>
      <c r="N7" s="40">
        <v>3413.6</v>
      </c>
      <c r="O7" s="40">
        <v>3362.0929999999998</v>
      </c>
      <c r="P7" s="40">
        <v>6066.3489999999993</v>
      </c>
      <c r="Q7" s="40">
        <v>2821.8399999999997</v>
      </c>
      <c r="R7" s="40">
        <v>19139.678</v>
      </c>
      <c r="S7" s="40">
        <v>7145.56</v>
      </c>
      <c r="T7" s="40">
        <v>0</v>
      </c>
      <c r="U7" s="40">
        <v>10714.48</v>
      </c>
      <c r="V7" s="40">
        <v>0</v>
      </c>
      <c r="W7" s="40">
        <v>0</v>
      </c>
      <c r="X7" s="45">
        <v>100316.398</v>
      </c>
    </row>
    <row r="8" spans="1:24" s="58" customFormat="1" x14ac:dyDescent="0.2">
      <c r="A8" s="69"/>
      <c r="B8" s="73" t="s">
        <v>471</v>
      </c>
      <c r="C8" s="40">
        <v>155.30700000000002</v>
      </c>
      <c r="D8" s="40">
        <v>387.35699999999997</v>
      </c>
      <c r="E8" s="40">
        <v>6822.7920000000004</v>
      </c>
      <c r="F8" s="40">
        <v>3305.7460000000001</v>
      </c>
      <c r="G8" s="40">
        <v>3280.6719999999996</v>
      </c>
      <c r="H8" s="40">
        <v>4971.6099999999988</v>
      </c>
      <c r="I8" s="40">
        <v>6045.7399999999961</v>
      </c>
      <c r="J8" s="40">
        <v>5818.9149999999981</v>
      </c>
      <c r="K8" s="40">
        <v>40919.607999999986</v>
      </c>
      <c r="L8" s="40">
        <v>27733.004000000001</v>
      </c>
      <c r="M8" s="40">
        <v>19554.319999999996</v>
      </c>
      <c r="N8" s="40">
        <v>16394.48</v>
      </c>
      <c r="O8" s="40">
        <v>10830.457</v>
      </c>
      <c r="P8" s="40">
        <v>24804.546999999999</v>
      </c>
      <c r="Q8" s="40">
        <v>12943.652</v>
      </c>
      <c r="R8" s="40">
        <v>33817.72</v>
      </c>
      <c r="S8" s="40">
        <v>29843.000000000004</v>
      </c>
      <c r="T8" s="40">
        <v>7012.4</v>
      </c>
      <c r="U8" s="40">
        <v>24182.84</v>
      </c>
      <c r="V8" s="40">
        <v>0</v>
      </c>
      <c r="W8" s="40">
        <v>0</v>
      </c>
      <c r="X8" s="45">
        <v>278824.16699999996</v>
      </c>
    </row>
    <row r="9" spans="1:24" s="58" customFormat="1" x14ac:dyDescent="0.2">
      <c r="A9" s="69"/>
      <c r="B9" s="73" t="s">
        <v>472</v>
      </c>
      <c r="C9" s="40">
        <v>39.04</v>
      </c>
      <c r="D9" s="40">
        <v>506.04099999999994</v>
      </c>
      <c r="E9" s="40">
        <v>4427.1840000000002</v>
      </c>
      <c r="F9" s="40">
        <v>2642.547</v>
      </c>
      <c r="G9" s="40">
        <v>3249.4879999999998</v>
      </c>
      <c r="H9" s="40">
        <v>3269.2080000000001</v>
      </c>
      <c r="I9" s="40">
        <v>6490.6820000000034</v>
      </c>
      <c r="J9" s="40">
        <v>5963.4</v>
      </c>
      <c r="K9" s="40">
        <v>44166.012999999999</v>
      </c>
      <c r="L9" s="40">
        <v>27788.799999999996</v>
      </c>
      <c r="M9" s="40">
        <v>20000.189000000002</v>
      </c>
      <c r="N9" s="40">
        <v>14698.759999999997</v>
      </c>
      <c r="O9" s="40">
        <v>19478.337</v>
      </c>
      <c r="P9" s="40">
        <v>20667.080000000002</v>
      </c>
      <c r="Q9" s="40">
        <v>15824.4</v>
      </c>
      <c r="R9" s="40">
        <v>31697.8</v>
      </c>
      <c r="S9" s="40">
        <v>15539.68</v>
      </c>
      <c r="T9" s="40">
        <v>0</v>
      </c>
      <c r="U9" s="40">
        <v>0</v>
      </c>
      <c r="V9" s="40">
        <v>0</v>
      </c>
      <c r="W9" s="40">
        <v>0</v>
      </c>
      <c r="X9" s="45">
        <v>236448.64899999995</v>
      </c>
    </row>
    <row r="10" spans="1:24" s="58" customFormat="1" x14ac:dyDescent="0.2">
      <c r="A10" s="69"/>
      <c r="B10" s="73" t="s">
        <v>473</v>
      </c>
      <c r="C10" s="40">
        <v>25.07</v>
      </c>
      <c r="D10" s="40">
        <v>119.789</v>
      </c>
      <c r="E10" s="40">
        <v>1864.4140000000004</v>
      </c>
      <c r="F10" s="40">
        <v>2769.9660000000008</v>
      </c>
      <c r="G10" s="40">
        <v>2071.788</v>
      </c>
      <c r="H10" s="40">
        <v>1869.7409999999998</v>
      </c>
      <c r="I10" s="40">
        <v>5640.3599999999988</v>
      </c>
      <c r="J10" s="40">
        <v>5050.3540000000003</v>
      </c>
      <c r="K10" s="40">
        <v>27566.21</v>
      </c>
      <c r="L10" s="40">
        <v>22010.097999999998</v>
      </c>
      <c r="M10" s="40">
        <v>17904.624</v>
      </c>
      <c r="N10" s="40">
        <v>12774.491</v>
      </c>
      <c r="O10" s="40">
        <v>13198.8</v>
      </c>
      <c r="P10" s="40">
        <v>28117.000000000004</v>
      </c>
      <c r="Q10" s="40">
        <v>10019.08</v>
      </c>
      <c r="R10" s="40">
        <v>25561.800000000003</v>
      </c>
      <c r="S10" s="40">
        <v>29677.599999999999</v>
      </c>
      <c r="T10" s="40">
        <v>6721.48</v>
      </c>
      <c r="U10" s="40">
        <v>26845.8</v>
      </c>
      <c r="V10" s="40">
        <v>0</v>
      </c>
      <c r="W10" s="40">
        <v>0</v>
      </c>
      <c r="X10" s="45">
        <v>239808.46499999997</v>
      </c>
    </row>
    <row r="11" spans="1:24" s="58" customFormat="1" x14ac:dyDescent="0.2">
      <c r="A11" s="69"/>
      <c r="B11" s="73" t="s">
        <v>474</v>
      </c>
      <c r="C11" s="40">
        <v>21.79</v>
      </c>
      <c r="D11" s="40">
        <v>116</v>
      </c>
      <c r="E11" s="40">
        <v>688.26300000000003</v>
      </c>
      <c r="F11" s="40">
        <v>1780.193</v>
      </c>
      <c r="G11" s="40">
        <v>1432.9030000000002</v>
      </c>
      <c r="H11" s="40">
        <v>1186.76</v>
      </c>
      <c r="I11" s="40">
        <v>2808.5800000000008</v>
      </c>
      <c r="J11" s="40">
        <v>2461.6799999999998</v>
      </c>
      <c r="K11" s="40">
        <v>19804.650999999998</v>
      </c>
      <c r="L11" s="40">
        <v>15552.2</v>
      </c>
      <c r="M11" s="40">
        <v>17066.760000000002</v>
      </c>
      <c r="N11" s="40">
        <v>12049.088000000002</v>
      </c>
      <c r="O11" s="40">
        <v>12457.388999999999</v>
      </c>
      <c r="P11" s="40">
        <v>11506.24</v>
      </c>
      <c r="Q11" s="40">
        <v>20096.325999999997</v>
      </c>
      <c r="R11" s="40">
        <v>28099.108</v>
      </c>
      <c r="S11" s="40">
        <v>24622.127</v>
      </c>
      <c r="T11" s="40">
        <v>10852.84</v>
      </c>
      <c r="U11" s="40">
        <v>0</v>
      </c>
      <c r="V11" s="40">
        <v>0</v>
      </c>
      <c r="W11" s="40">
        <v>0</v>
      </c>
      <c r="X11" s="45">
        <v>182602.89800000002</v>
      </c>
    </row>
    <row r="12" spans="1:24" s="58" customFormat="1" x14ac:dyDescent="0.2">
      <c r="A12" s="69"/>
      <c r="B12" s="73" t="s">
        <v>475</v>
      </c>
      <c r="C12" s="40">
        <v>18.72</v>
      </c>
      <c r="D12" s="40">
        <v>135.02199999999999</v>
      </c>
      <c r="E12" s="40">
        <v>924.50800000000004</v>
      </c>
      <c r="F12" s="40">
        <v>561.48</v>
      </c>
      <c r="G12" s="40">
        <v>1834.5990000000002</v>
      </c>
      <c r="H12" s="40">
        <v>1236.1199999999999</v>
      </c>
      <c r="I12" s="40">
        <v>2188.3200000000002</v>
      </c>
      <c r="J12" s="40">
        <v>2770.8800000000006</v>
      </c>
      <c r="K12" s="40">
        <v>19559.001000000007</v>
      </c>
      <c r="L12" s="40">
        <v>12636.280000000002</v>
      </c>
      <c r="M12" s="40">
        <v>12621.989</v>
      </c>
      <c r="N12" s="40">
        <v>10168.237999999999</v>
      </c>
      <c r="O12" s="40">
        <v>4899.1710000000003</v>
      </c>
      <c r="P12" s="40">
        <v>11818.8</v>
      </c>
      <c r="Q12" s="40">
        <v>11228.019000000002</v>
      </c>
      <c r="R12" s="40">
        <v>17640.248</v>
      </c>
      <c r="S12" s="40">
        <v>31803.8</v>
      </c>
      <c r="T12" s="40">
        <v>5681.08</v>
      </c>
      <c r="U12" s="40">
        <v>31889.96</v>
      </c>
      <c r="V12" s="40">
        <v>28194.799999999999</v>
      </c>
      <c r="W12" s="40">
        <v>0</v>
      </c>
      <c r="X12" s="45">
        <v>207811.03499999997</v>
      </c>
    </row>
    <row r="13" spans="1:24" s="58" customFormat="1" x14ac:dyDescent="0.2">
      <c r="A13" s="69"/>
      <c r="B13" s="73" t="s">
        <v>476</v>
      </c>
      <c r="C13" s="40">
        <v>0</v>
      </c>
      <c r="D13" s="40">
        <v>96.784999999999997</v>
      </c>
      <c r="E13" s="40">
        <v>227.739</v>
      </c>
      <c r="F13" s="40">
        <v>316.82099999999997</v>
      </c>
      <c r="G13" s="40">
        <v>1109.4449999999999</v>
      </c>
      <c r="H13" s="40">
        <v>686.24</v>
      </c>
      <c r="I13" s="40">
        <v>2635.902</v>
      </c>
      <c r="J13" s="40">
        <v>2143.92</v>
      </c>
      <c r="K13" s="40">
        <v>13173.233000000004</v>
      </c>
      <c r="L13" s="40">
        <v>14580.911999999997</v>
      </c>
      <c r="M13" s="40">
        <v>10586.680000000004</v>
      </c>
      <c r="N13" s="40">
        <v>10449.720000000001</v>
      </c>
      <c r="O13" s="40">
        <v>8695.32</v>
      </c>
      <c r="P13" s="40">
        <v>9175.76</v>
      </c>
      <c r="Q13" s="40">
        <v>11203</v>
      </c>
      <c r="R13" s="40">
        <v>42510.239999999991</v>
      </c>
      <c r="S13" s="40">
        <v>25390.240000000002</v>
      </c>
      <c r="T13" s="40">
        <v>6098.44</v>
      </c>
      <c r="U13" s="40">
        <v>0</v>
      </c>
      <c r="V13" s="40">
        <v>0</v>
      </c>
      <c r="W13" s="40">
        <v>0</v>
      </c>
      <c r="X13" s="45">
        <v>159080.397</v>
      </c>
    </row>
    <row r="14" spans="1:24" s="58" customFormat="1" x14ac:dyDescent="0.2">
      <c r="A14" s="69"/>
      <c r="B14" s="73" t="s">
        <v>477</v>
      </c>
      <c r="C14" s="40">
        <v>0</v>
      </c>
      <c r="D14" s="40">
        <v>33.239999999999995</v>
      </c>
      <c r="E14" s="40">
        <v>354.87499999999994</v>
      </c>
      <c r="F14" s="40">
        <v>428.44</v>
      </c>
      <c r="G14" s="40">
        <v>756.70999999999981</v>
      </c>
      <c r="H14" s="40">
        <v>1520.694</v>
      </c>
      <c r="I14" s="40">
        <v>3181.1949999999997</v>
      </c>
      <c r="J14" s="40">
        <v>2782.203</v>
      </c>
      <c r="K14" s="40">
        <v>20230.628999999997</v>
      </c>
      <c r="L14" s="40">
        <v>19581.947000000004</v>
      </c>
      <c r="M14" s="40">
        <v>19403.405999999992</v>
      </c>
      <c r="N14" s="40">
        <v>16589.96</v>
      </c>
      <c r="O14" s="40">
        <v>11120.52</v>
      </c>
      <c r="P14" s="40">
        <v>19087.320000000003</v>
      </c>
      <c r="Q14" s="40">
        <v>12639.32</v>
      </c>
      <c r="R14" s="40">
        <v>76811.060000000027</v>
      </c>
      <c r="S14" s="40">
        <v>48059.8</v>
      </c>
      <c r="T14" s="40">
        <v>19639.239999999998</v>
      </c>
      <c r="U14" s="40">
        <v>37758.880000000005</v>
      </c>
      <c r="V14" s="40">
        <v>0</v>
      </c>
      <c r="W14" s="40">
        <v>0</v>
      </c>
      <c r="X14" s="45">
        <v>309979.43900000001</v>
      </c>
    </row>
    <row r="15" spans="1:24" s="58" customFormat="1" x14ac:dyDescent="0.2">
      <c r="A15" s="69"/>
      <c r="B15" s="73" t="s">
        <v>478</v>
      </c>
      <c r="C15" s="40">
        <v>11.84</v>
      </c>
      <c r="D15" s="40">
        <v>42.400000000000006</v>
      </c>
      <c r="E15" s="40">
        <v>361.72</v>
      </c>
      <c r="F15" s="40">
        <v>251.08</v>
      </c>
      <c r="G15" s="40">
        <v>604.36700000000008</v>
      </c>
      <c r="H15" s="40">
        <v>550.24</v>
      </c>
      <c r="I15" s="40">
        <v>2779.9540000000011</v>
      </c>
      <c r="J15" s="40">
        <v>2571.6179999999995</v>
      </c>
      <c r="K15" s="40">
        <v>18175.314999999988</v>
      </c>
      <c r="L15" s="40">
        <v>18739.933000000001</v>
      </c>
      <c r="M15" s="40">
        <v>18366.399999999998</v>
      </c>
      <c r="N15" s="40">
        <v>13667.319999999998</v>
      </c>
      <c r="O15" s="40">
        <v>13581.359999999999</v>
      </c>
      <c r="P15" s="40">
        <v>16600.566000000003</v>
      </c>
      <c r="Q15" s="40">
        <v>18397.613000000001</v>
      </c>
      <c r="R15" s="40">
        <v>47745.495000000003</v>
      </c>
      <c r="S15" s="40">
        <v>54924.600000000006</v>
      </c>
      <c r="T15" s="40">
        <v>13378.28</v>
      </c>
      <c r="U15" s="40">
        <v>13373.52</v>
      </c>
      <c r="V15" s="40">
        <v>0</v>
      </c>
      <c r="W15" s="40">
        <v>0</v>
      </c>
      <c r="X15" s="45">
        <v>254123.62099999998</v>
      </c>
    </row>
    <row r="16" spans="1:24" s="58" customFormat="1" x14ac:dyDescent="0.2">
      <c r="A16" s="69"/>
      <c r="B16" s="73" t="s">
        <v>479</v>
      </c>
      <c r="C16" s="40">
        <v>5</v>
      </c>
      <c r="D16" s="40">
        <v>11.56</v>
      </c>
      <c r="E16" s="40">
        <v>374.66399999999999</v>
      </c>
      <c r="F16" s="40">
        <v>169.31700000000001</v>
      </c>
      <c r="G16" s="40">
        <v>274.59999999999997</v>
      </c>
      <c r="H16" s="40">
        <v>539.24</v>
      </c>
      <c r="I16" s="40">
        <v>1593.3709999999999</v>
      </c>
      <c r="J16" s="40">
        <v>1485.3190000000002</v>
      </c>
      <c r="K16" s="40">
        <v>13919.087</v>
      </c>
      <c r="L16" s="40">
        <v>16234.596000000001</v>
      </c>
      <c r="M16" s="40">
        <v>13432.325000000003</v>
      </c>
      <c r="N16" s="40">
        <v>14262.450999999995</v>
      </c>
      <c r="O16" s="40">
        <v>12250.08</v>
      </c>
      <c r="P16" s="40">
        <v>17402.04</v>
      </c>
      <c r="Q16" s="40">
        <v>15037.679999999998</v>
      </c>
      <c r="R16" s="40">
        <v>41738.839999999997</v>
      </c>
      <c r="S16" s="40">
        <v>65101.920000000006</v>
      </c>
      <c r="T16" s="40">
        <v>41259.394999999997</v>
      </c>
      <c r="U16" s="40">
        <v>17663.8</v>
      </c>
      <c r="V16" s="40">
        <v>0</v>
      </c>
      <c r="W16" s="40">
        <v>0</v>
      </c>
      <c r="X16" s="45">
        <v>272755.28499999997</v>
      </c>
    </row>
    <row r="17" spans="1:24" s="58" customFormat="1" x14ac:dyDescent="0.2">
      <c r="A17" s="69"/>
      <c r="B17" s="73" t="s">
        <v>480</v>
      </c>
      <c r="C17" s="40">
        <v>15.84</v>
      </c>
      <c r="D17" s="40">
        <v>45.599999999999994</v>
      </c>
      <c r="E17" s="40">
        <v>246.096</v>
      </c>
      <c r="F17" s="40">
        <v>274.47200000000004</v>
      </c>
      <c r="G17" s="40">
        <v>390.29500000000007</v>
      </c>
      <c r="H17" s="40">
        <v>548.88</v>
      </c>
      <c r="I17" s="40">
        <v>680.53</v>
      </c>
      <c r="J17" s="40">
        <v>2598.0320000000002</v>
      </c>
      <c r="K17" s="40">
        <v>17662.655999999999</v>
      </c>
      <c r="L17" s="40">
        <v>19931.799999999996</v>
      </c>
      <c r="M17" s="40">
        <v>17037.599999999999</v>
      </c>
      <c r="N17" s="40">
        <v>15776.719999999998</v>
      </c>
      <c r="O17" s="40">
        <v>18879.88</v>
      </c>
      <c r="P17" s="40">
        <v>33276.919999999991</v>
      </c>
      <c r="Q17" s="40">
        <v>25538.839999999993</v>
      </c>
      <c r="R17" s="40">
        <v>89977.36</v>
      </c>
      <c r="S17" s="40">
        <v>123802.28</v>
      </c>
      <c r="T17" s="40">
        <v>41008.080000000002</v>
      </c>
      <c r="U17" s="40">
        <v>12000.48</v>
      </c>
      <c r="V17" s="40">
        <v>21284.766</v>
      </c>
      <c r="W17" s="40">
        <v>0</v>
      </c>
      <c r="X17" s="45">
        <v>440977.12699999998</v>
      </c>
    </row>
    <row r="18" spans="1:24" s="58" customFormat="1" x14ac:dyDescent="0.2">
      <c r="A18" s="69"/>
      <c r="B18" s="73" t="s">
        <v>481</v>
      </c>
      <c r="C18" s="40">
        <v>13.240000000000002</v>
      </c>
      <c r="D18" s="40">
        <v>44.28</v>
      </c>
      <c r="E18" s="40">
        <v>125.96</v>
      </c>
      <c r="F18" s="40">
        <v>100.93</v>
      </c>
      <c r="G18" s="40">
        <v>82.2</v>
      </c>
      <c r="H18" s="40">
        <v>222.68</v>
      </c>
      <c r="I18" s="40">
        <v>369.36</v>
      </c>
      <c r="J18" s="40">
        <v>813.31599999999992</v>
      </c>
      <c r="K18" s="40">
        <v>13208.134999999998</v>
      </c>
      <c r="L18" s="40">
        <v>18823.560000000005</v>
      </c>
      <c r="M18" s="40">
        <v>18105.640000000003</v>
      </c>
      <c r="N18" s="40">
        <v>17133.440000000002</v>
      </c>
      <c r="O18" s="40">
        <v>19838.72</v>
      </c>
      <c r="P18" s="40">
        <v>27855.439999999999</v>
      </c>
      <c r="Q18" s="40">
        <v>24218.359999999997</v>
      </c>
      <c r="R18" s="40">
        <v>85203.54</v>
      </c>
      <c r="S18" s="40">
        <v>72347.199999999997</v>
      </c>
      <c r="T18" s="40">
        <v>50163.8</v>
      </c>
      <c r="U18" s="40">
        <v>38961.399999999994</v>
      </c>
      <c r="V18" s="40">
        <v>21534.959999999999</v>
      </c>
      <c r="W18" s="40">
        <v>0</v>
      </c>
      <c r="X18" s="45">
        <v>409166.16100000002</v>
      </c>
    </row>
    <row r="19" spans="1:24" s="58" customFormat="1" x14ac:dyDescent="0.2">
      <c r="A19" s="69"/>
      <c r="B19" s="38" t="s">
        <v>482</v>
      </c>
      <c r="C19" s="40">
        <v>33.56</v>
      </c>
      <c r="D19" s="40">
        <v>42.16</v>
      </c>
      <c r="E19" s="40">
        <v>106.157</v>
      </c>
      <c r="F19" s="40">
        <v>158.61099999999999</v>
      </c>
      <c r="G19" s="40">
        <v>273.83</v>
      </c>
      <c r="H19" s="40">
        <v>58.12</v>
      </c>
      <c r="I19" s="40">
        <v>817.48</v>
      </c>
      <c r="J19" s="40">
        <v>568.38699999999994</v>
      </c>
      <c r="K19" s="40">
        <v>13357.87</v>
      </c>
      <c r="L19" s="40">
        <v>20854.222000000005</v>
      </c>
      <c r="M19" s="40">
        <v>26147.721000000001</v>
      </c>
      <c r="N19" s="40">
        <v>27676.115000000005</v>
      </c>
      <c r="O19" s="40">
        <v>37316.240000000005</v>
      </c>
      <c r="P19" s="40">
        <v>56789.575000000041</v>
      </c>
      <c r="Q19" s="40">
        <v>37510.880000000005</v>
      </c>
      <c r="R19" s="40">
        <v>167830.05499999996</v>
      </c>
      <c r="S19" s="40">
        <v>169567.92</v>
      </c>
      <c r="T19" s="40">
        <v>87808.12000000001</v>
      </c>
      <c r="U19" s="40">
        <v>29467.56</v>
      </c>
      <c r="V19" s="40">
        <v>0</v>
      </c>
      <c r="W19" s="40">
        <v>0</v>
      </c>
      <c r="X19" s="45">
        <v>676384.5830000001</v>
      </c>
    </row>
    <row r="20" spans="1:24" s="58" customFormat="1" x14ac:dyDescent="0.2">
      <c r="A20" s="69"/>
      <c r="B20" s="73" t="s">
        <v>483</v>
      </c>
      <c r="C20" s="40">
        <v>5.36</v>
      </c>
      <c r="D20" s="40">
        <v>33.519999999999996</v>
      </c>
      <c r="E20" s="40">
        <v>0</v>
      </c>
      <c r="F20" s="40">
        <v>138.88</v>
      </c>
      <c r="G20" s="40">
        <v>174.28</v>
      </c>
      <c r="H20" s="40">
        <v>175.4</v>
      </c>
      <c r="I20" s="40">
        <v>153.96</v>
      </c>
      <c r="J20" s="40">
        <v>261.71999999999997</v>
      </c>
      <c r="K20" s="40">
        <v>4598.4120000000003</v>
      </c>
      <c r="L20" s="40">
        <v>8674.6900000000023</v>
      </c>
      <c r="M20" s="40">
        <v>15862.199999999995</v>
      </c>
      <c r="N20" s="40">
        <v>17136.919999999995</v>
      </c>
      <c r="O20" s="40">
        <v>16772.96</v>
      </c>
      <c r="P20" s="40">
        <v>34243.153999999995</v>
      </c>
      <c r="Q20" s="40">
        <v>40509.040000000001</v>
      </c>
      <c r="R20" s="40">
        <v>154955.68000000002</v>
      </c>
      <c r="S20" s="40">
        <v>161632.24</v>
      </c>
      <c r="T20" s="40">
        <v>136393.76</v>
      </c>
      <c r="U20" s="40">
        <v>77695.434999999983</v>
      </c>
      <c r="V20" s="40">
        <v>46849.2</v>
      </c>
      <c r="W20" s="40">
        <v>0</v>
      </c>
      <c r="X20" s="45">
        <v>716266.81099999987</v>
      </c>
    </row>
    <row r="21" spans="1:24" s="58" customFormat="1" x14ac:dyDescent="0.2">
      <c r="A21" s="69"/>
      <c r="B21" s="38" t="s">
        <v>484</v>
      </c>
      <c r="C21" s="40">
        <v>6.8400000000000007</v>
      </c>
      <c r="D21" s="40">
        <v>44.32</v>
      </c>
      <c r="E21" s="40">
        <v>171.15999999999997</v>
      </c>
      <c r="F21" s="40">
        <v>147.56</v>
      </c>
      <c r="G21" s="40">
        <v>96.800000000000011</v>
      </c>
      <c r="H21" s="40">
        <v>173.92</v>
      </c>
      <c r="I21" s="40">
        <v>412.96</v>
      </c>
      <c r="J21" s="40">
        <v>357.52</v>
      </c>
      <c r="K21" s="40">
        <v>6974.2000000000007</v>
      </c>
      <c r="L21" s="40">
        <v>13782.653999999999</v>
      </c>
      <c r="M21" s="40">
        <v>21675.007999999991</v>
      </c>
      <c r="N21" s="40">
        <v>31288.061000000002</v>
      </c>
      <c r="O21" s="40">
        <v>29127.67</v>
      </c>
      <c r="P21" s="40">
        <v>59863.760000000017</v>
      </c>
      <c r="Q21" s="40">
        <v>67876.373999999996</v>
      </c>
      <c r="R21" s="40">
        <v>362582.33300000033</v>
      </c>
      <c r="S21" s="40">
        <v>646171.36</v>
      </c>
      <c r="T21" s="40">
        <v>584106.24000000022</v>
      </c>
      <c r="U21" s="40">
        <v>275883.36</v>
      </c>
      <c r="V21" s="40">
        <v>139909.80000000002</v>
      </c>
      <c r="W21" s="40">
        <v>0</v>
      </c>
      <c r="X21" s="45">
        <v>2240651.9000000004</v>
      </c>
    </row>
    <row r="22" spans="1:24" s="58" customFormat="1" x14ac:dyDescent="0.2">
      <c r="A22" s="69"/>
      <c r="B22" s="73" t="s">
        <v>485</v>
      </c>
      <c r="C22" s="40">
        <v>12.12</v>
      </c>
      <c r="D22" s="40">
        <v>0</v>
      </c>
      <c r="E22" s="40">
        <v>20</v>
      </c>
      <c r="F22" s="40">
        <v>110.56</v>
      </c>
      <c r="G22" s="40">
        <v>0</v>
      </c>
      <c r="H22" s="40">
        <v>0</v>
      </c>
      <c r="I22" s="40">
        <v>79.995999999999995</v>
      </c>
      <c r="J22" s="40">
        <v>279.36</v>
      </c>
      <c r="K22" s="40">
        <v>1037.8000000000002</v>
      </c>
      <c r="L22" s="40">
        <v>3267.2</v>
      </c>
      <c r="M22" s="40">
        <v>4806.92</v>
      </c>
      <c r="N22" s="40">
        <v>5967.24</v>
      </c>
      <c r="O22" s="40">
        <v>8821.2060000000001</v>
      </c>
      <c r="P22" s="40">
        <v>16177.427</v>
      </c>
      <c r="Q22" s="40">
        <v>20724.518</v>
      </c>
      <c r="R22" s="40">
        <v>164068.12</v>
      </c>
      <c r="S22" s="40">
        <v>382639.56</v>
      </c>
      <c r="T22" s="40">
        <v>476061.87999999989</v>
      </c>
      <c r="U22" s="40">
        <v>484857.32</v>
      </c>
      <c r="V22" s="40">
        <v>328945.32</v>
      </c>
      <c r="W22" s="40">
        <v>182029.40000000002</v>
      </c>
      <c r="X22" s="45">
        <v>2079905.9470000002</v>
      </c>
    </row>
    <row r="23" spans="1:24" s="58" customFormat="1" x14ac:dyDescent="0.2">
      <c r="A23" s="69"/>
      <c r="B23" s="73" t="s">
        <v>486</v>
      </c>
      <c r="C23" s="40">
        <v>0</v>
      </c>
      <c r="D23" s="40">
        <v>0</v>
      </c>
      <c r="E23" s="40">
        <v>52.04</v>
      </c>
      <c r="F23" s="40">
        <v>0</v>
      </c>
      <c r="G23" s="40">
        <v>0</v>
      </c>
      <c r="H23" s="40">
        <v>0</v>
      </c>
      <c r="I23" s="40">
        <v>78.959999999999994</v>
      </c>
      <c r="J23" s="40">
        <v>0</v>
      </c>
      <c r="K23" s="40">
        <v>313.88</v>
      </c>
      <c r="L23" s="40">
        <v>228.08</v>
      </c>
      <c r="M23" s="40">
        <v>671.32</v>
      </c>
      <c r="N23" s="40">
        <v>1319.6799999999998</v>
      </c>
      <c r="O23" s="40">
        <v>2267.48</v>
      </c>
      <c r="P23" s="40">
        <v>3704.8799999999997</v>
      </c>
      <c r="Q23" s="40">
        <v>3610.04</v>
      </c>
      <c r="R23" s="40">
        <v>47923.44</v>
      </c>
      <c r="S23" s="40">
        <v>166929.48800000007</v>
      </c>
      <c r="T23" s="40">
        <v>263244.68000000005</v>
      </c>
      <c r="U23" s="40">
        <v>336275.88</v>
      </c>
      <c r="V23" s="40">
        <v>434667</v>
      </c>
      <c r="W23" s="40">
        <v>197769.56</v>
      </c>
      <c r="X23" s="45">
        <v>1459056.4080000003</v>
      </c>
    </row>
    <row r="24" spans="1:24" s="58" customFormat="1" x14ac:dyDescent="0.2">
      <c r="A24" s="69"/>
      <c r="B24" s="73" t="s">
        <v>487</v>
      </c>
      <c r="C24" s="40">
        <v>0</v>
      </c>
      <c r="D24" s="40">
        <v>0</v>
      </c>
      <c r="E24" s="40">
        <v>0</v>
      </c>
      <c r="F24" s="40">
        <v>0</v>
      </c>
      <c r="G24" s="40">
        <v>0</v>
      </c>
      <c r="H24" s="40">
        <v>0</v>
      </c>
      <c r="I24" s="40">
        <v>0</v>
      </c>
      <c r="J24" s="40">
        <v>84.32</v>
      </c>
      <c r="K24" s="40">
        <v>239.08</v>
      </c>
      <c r="L24" s="40">
        <v>0</v>
      </c>
      <c r="M24" s="40">
        <v>386.76</v>
      </c>
      <c r="N24" s="40">
        <v>904</v>
      </c>
      <c r="O24" s="40">
        <v>562.88</v>
      </c>
      <c r="P24" s="40">
        <v>673.48</v>
      </c>
      <c r="Q24" s="40">
        <v>999.6</v>
      </c>
      <c r="R24" s="40">
        <v>17801.400000000001</v>
      </c>
      <c r="S24" s="40">
        <v>87684.880000000019</v>
      </c>
      <c r="T24" s="40">
        <v>71587.200000000012</v>
      </c>
      <c r="U24" s="40">
        <v>267315.52</v>
      </c>
      <c r="V24" s="40">
        <v>407752.07999999996</v>
      </c>
      <c r="W24" s="40">
        <v>180899.52</v>
      </c>
      <c r="X24" s="45">
        <v>1036890.72</v>
      </c>
    </row>
    <row r="25" spans="1:24" s="58" customFormat="1" x14ac:dyDescent="0.2">
      <c r="A25" s="69"/>
      <c r="B25" s="73" t="s">
        <v>488</v>
      </c>
      <c r="C25" s="40">
        <v>0</v>
      </c>
      <c r="D25" s="40">
        <v>0</v>
      </c>
      <c r="E25" s="40">
        <v>0</v>
      </c>
      <c r="F25" s="40">
        <v>35.119999999999997</v>
      </c>
      <c r="G25" s="40">
        <v>0</v>
      </c>
      <c r="H25" s="40">
        <v>0</v>
      </c>
      <c r="I25" s="40">
        <v>0</v>
      </c>
      <c r="J25" s="40">
        <v>0</v>
      </c>
      <c r="K25" s="40">
        <v>0</v>
      </c>
      <c r="L25" s="40">
        <v>0</v>
      </c>
      <c r="M25" s="40">
        <v>619.79999999999995</v>
      </c>
      <c r="N25" s="40">
        <v>0</v>
      </c>
      <c r="O25" s="40">
        <v>0</v>
      </c>
      <c r="P25" s="40">
        <v>1501.64</v>
      </c>
      <c r="Q25" s="40">
        <v>857.2</v>
      </c>
      <c r="R25" s="40">
        <v>11717.52</v>
      </c>
      <c r="S25" s="40">
        <v>104027.99999999999</v>
      </c>
      <c r="T25" s="40">
        <v>265755.60000000003</v>
      </c>
      <c r="U25" s="40">
        <v>523843.44</v>
      </c>
      <c r="V25" s="40">
        <v>731763.92000000016</v>
      </c>
      <c r="W25" s="40">
        <v>1043199.96</v>
      </c>
      <c r="X25" s="45">
        <v>2683322.2000000002</v>
      </c>
    </row>
    <row r="26" spans="1:24" s="58" customFormat="1" x14ac:dyDescent="0.2">
      <c r="A26" s="69"/>
      <c r="B26" s="73" t="s">
        <v>489</v>
      </c>
      <c r="C26" s="40">
        <v>0</v>
      </c>
      <c r="D26" s="40">
        <v>0</v>
      </c>
      <c r="E26" s="40">
        <v>0</v>
      </c>
      <c r="F26" s="40">
        <v>0</v>
      </c>
      <c r="G26" s="40">
        <v>0</v>
      </c>
      <c r="H26" s="40">
        <v>0</v>
      </c>
      <c r="I26" s="40">
        <v>0</v>
      </c>
      <c r="J26" s="40">
        <v>0</v>
      </c>
      <c r="K26" s="40">
        <v>0</v>
      </c>
      <c r="L26" s="40">
        <v>230</v>
      </c>
      <c r="M26" s="40">
        <v>0</v>
      </c>
      <c r="N26" s="40">
        <v>413.92</v>
      </c>
      <c r="O26" s="40">
        <v>0</v>
      </c>
      <c r="P26" s="40">
        <v>0</v>
      </c>
      <c r="Q26" s="40">
        <v>0</v>
      </c>
      <c r="R26" s="40">
        <v>3990.5199999999995</v>
      </c>
      <c r="S26" s="40">
        <v>9301.7199999999993</v>
      </c>
      <c r="T26" s="40">
        <v>47976.212</v>
      </c>
      <c r="U26" s="40">
        <v>168018.59999999998</v>
      </c>
      <c r="V26" s="40">
        <v>649983.44000000006</v>
      </c>
      <c r="W26" s="40">
        <v>1505863.6</v>
      </c>
      <c r="X26" s="45">
        <v>2385778.0120000001</v>
      </c>
    </row>
    <row r="27" spans="1:24" s="58" customFormat="1" x14ac:dyDescent="0.2">
      <c r="A27" s="69"/>
      <c r="B27" s="18" t="s">
        <v>490</v>
      </c>
      <c r="C27" s="40">
        <v>0</v>
      </c>
      <c r="D27" s="40">
        <v>0</v>
      </c>
      <c r="E27" s="40">
        <v>0</v>
      </c>
      <c r="F27" s="40">
        <v>0</v>
      </c>
      <c r="G27" s="40">
        <v>0</v>
      </c>
      <c r="H27" s="40">
        <v>0</v>
      </c>
      <c r="I27" s="40">
        <v>0</v>
      </c>
      <c r="J27" s="40">
        <v>0</v>
      </c>
      <c r="K27" s="40">
        <v>0</v>
      </c>
      <c r="L27" s="40">
        <v>0</v>
      </c>
      <c r="M27" s="40">
        <v>0</v>
      </c>
      <c r="N27" s="40">
        <v>0</v>
      </c>
      <c r="O27" s="40">
        <v>0</v>
      </c>
      <c r="P27" s="40">
        <v>0</v>
      </c>
      <c r="Q27" s="40">
        <v>0</v>
      </c>
      <c r="R27" s="40">
        <v>1720</v>
      </c>
      <c r="S27" s="40">
        <v>11484.400000000001</v>
      </c>
      <c r="T27" s="40">
        <v>21878.76</v>
      </c>
      <c r="U27" s="40">
        <v>70840.639999999999</v>
      </c>
      <c r="V27" s="40">
        <v>227067.68</v>
      </c>
      <c r="W27" s="40">
        <v>8952671.1199999992</v>
      </c>
      <c r="X27" s="45">
        <v>9285662.5999999996</v>
      </c>
    </row>
    <row r="28" spans="1:24" s="58" customFormat="1" x14ac:dyDescent="0.2">
      <c r="A28" s="69"/>
      <c r="B28" s="74" t="s">
        <v>13</v>
      </c>
      <c r="C28" s="45">
        <v>1663.0809999999992</v>
      </c>
      <c r="D28" s="45">
        <v>9118.7419999999966</v>
      </c>
      <c r="E28" s="45">
        <v>77568.269000000015</v>
      </c>
      <c r="F28" s="45">
        <v>27452.237000000001</v>
      </c>
      <c r="G28" s="45">
        <v>30789.608999999989</v>
      </c>
      <c r="H28" s="45">
        <v>46822.698000000026</v>
      </c>
      <c r="I28" s="45">
        <v>62953.071999999993</v>
      </c>
      <c r="J28" s="45">
        <v>68128.04700000002</v>
      </c>
      <c r="K28" s="45">
        <v>531836.81500000006</v>
      </c>
      <c r="L28" s="45">
        <v>418472.45800000004</v>
      </c>
      <c r="M28" s="45">
        <v>373697.05599999998</v>
      </c>
      <c r="N28" s="45">
        <v>336091.87999999995</v>
      </c>
      <c r="O28" s="45">
        <v>350599.08899999998</v>
      </c>
      <c r="P28" s="45">
        <v>542511.08100000001</v>
      </c>
      <c r="Q28" s="45">
        <v>488313.451</v>
      </c>
      <c r="R28" s="45">
        <v>1932554.5490000006</v>
      </c>
      <c r="S28" s="45">
        <v>2957089.0089999996</v>
      </c>
      <c r="T28" s="45">
        <v>2686627.2770000002</v>
      </c>
      <c r="U28" s="45">
        <v>2859527.7550000004</v>
      </c>
      <c r="V28" s="45">
        <v>3441277.926</v>
      </c>
      <c r="W28" s="45">
        <v>13827271.359999999</v>
      </c>
      <c r="X28" s="45">
        <v>31070365.461000003</v>
      </c>
    </row>
    <row r="29" spans="1:24" s="58" customFormat="1" x14ac:dyDescent="0.2">
      <c r="A29" s="69"/>
    </row>
    <row r="30" spans="1:24" s="58" customFormat="1" x14ac:dyDescent="0.2">
      <c r="A30" s="69"/>
    </row>
    <row r="31" spans="1:24" s="58" customFormat="1" x14ac:dyDescent="0.2">
      <c r="A31" s="69"/>
    </row>
    <row r="32" spans="1:24" s="58" customFormat="1" x14ac:dyDescent="0.2">
      <c r="A32" s="69"/>
    </row>
    <row r="33" spans="1:1" s="58" customFormat="1" x14ac:dyDescent="0.2">
      <c r="A33" s="69"/>
    </row>
    <row r="34" spans="1:1" s="58" customFormat="1" x14ac:dyDescent="0.2">
      <c r="A34" s="69"/>
    </row>
    <row r="35" spans="1:1" s="58" customFormat="1" x14ac:dyDescent="0.2">
      <c r="A35" s="69"/>
    </row>
    <row r="36" spans="1:1" s="58" customFormat="1" x14ac:dyDescent="0.2">
      <c r="A36" s="69"/>
    </row>
    <row r="37" spans="1:1" s="58" customFormat="1" x14ac:dyDescent="0.2">
      <c r="A37" s="69"/>
    </row>
    <row r="38" spans="1:1" s="58" customFormat="1" x14ac:dyDescent="0.2">
      <c r="A38" s="69"/>
    </row>
    <row r="39" spans="1:1" s="58" customFormat="1" x14ac:dyDescent="0.2">
      <c r="A39" s="69"/>
    </row>
    <row r="40" spans="1:1" x14ac:dyDescent="0.2">
      <c r="A40" s="69"/>
    </row>
    <row r="41" spans="1:1" x14ac:dyDescent="0.2">
      <c r="A41" s="69"/>
    </row>
    <row r="42" spans="1:1" x14ac:dyDescent="0.2">
      <c r="A42" s="69"/>
    </row>
    <row r="43" spans="1:1" x14ac:dyDescent="0.2">
      <c r="A43" s="69"/>
    </row>
    <row r="44" spans="1:1" x14ac:dyDescent="0.2">
      <c r="A44" s="69"/>
    </row>
    <row r="45" spans="1:1" x14ac:dyDescent="0.2">
      <c r="A45" s="69"/>
    </row>
    <row r="46" spans="1:1" x14ac:dyDescent="0.2">
      <c r="A46" s="69"/>
    </row>
    <row r="47" spans="1:1" x14ac:dyDescent="0.2">
      <c r="A47" s="69"/>
    </row>
    <row r="48" spans="1:1" x14ac:dyDescent="0.2">
      <c r="A48" s="69"/>
    </row>
    <row r="49" spans="1:1" x14ac:dyDescent="0.2">
      <c r="A49" s="69"/>
    </row>
    <row r="50" spans="1:1" x14ac:dyDescent="0.2">
      <c r="A50" s="69"/>
    </row>
    <row r="51" spans="1:1" x14ac:dyDescent="0.2">
      <c r="A51" s="69"/>
    </row>
    <row r="52" spans="1:1" x14ac:dyDescent="0.2">
      <c r="A52" s="69"/>
    </row>
    <row r="53" spans="1:1" x14ac:dyDescent="0.2">
      <c r="A53" s="69"/>
    </row>
    <row r="54" spans="1:1" x14ac:dyDescent="0.2">
      <c r="A54" s="69"/>
    </row>
    <row r="55" spans="1:1" x14ac:dyDescent="0.2">
      <c r="A55" s="69"/>
    </row>
    <row r="56" spans="1:1" x14ac:dyDescent="0.2">
      <c r="A56" s="69"/>
    </row>
    <row r="57" spans="1:1" x14ac:dyDescent="0.2">
      <c r="A57" s="69"/>
    </row>
    <row r="58" spans="1:1" x14ac:dyDescent="0.2">
      <c r="A58" s="69"/>
    </row>
    <row r="59" spans="1:1" x14ac:dyDescent="0.2">
      <c r="A59" s="69"/>
    </row>
    <row r="60" spans="1:1" x14ac:dyDescent="0.2">
      <c r="A60" s="69"/>
    </row>
    <row r="61" spans="1:1" x14ac:dyDescent="0.2">
      <c r="A61" s="69"/>
    </row>
    <row r="62" spans="1:1" x14ac:dyDescent="0.2">
      <c r="A62" s="69"/>
    </row>
    <row r="63" spans="1:1" x14ac:dyDescent="0.2">
      <c r="A63" s="69"/>
    </row>
    <row r="64" spans="1:1" x14ac:dyDescent="0.2">
      <c r="A64" s="69"/>
    </row>
    <row r="65" spans="1:1" x14ac:dyDescent="0.2">
      <c r="A65" s="69"/>
    </row>
    <row r="66" spans="1:1" x14ac:dyDescent="0.2">
      <c r="A66" s="69"/>
    </row>
    <row r="67" spans="1:1" x14ac:dyDescent="0.2">
      <c r="A67" s="69"/>
    </row>
    <row r="68" spans="1:1" x14ac:dyDescent="0.2">
      <c r="A68" s="69"/>
    </row>
    <row r="69" spans="1:1" x14ac:dyDescent="0.2">
      <c r="A69" s="69"/>
    </row>
    <row r="70" spans="1:1" x14ac:dyDescent="0.2">
      <c r="A70" s="69"/>
    </row>
    <row r="71" spans="1:1" x14ac:dyDescent="0.2">
      <c r="A71" s="69"/>
    </row>
    <row r="72" spans="1:1" x14ac:dyDescent="0.2">
      <c r="A72" s="69"/>
    </row>
    <row r="73" spans="1:1" x14ac:dyDescent="0.2">
      <c r="A73" s="69"/>
    </row>
    <row r="74" spans="1:1" x14ac:dyDescent="0.2">
      <c r="A74" s="69"/>
    </row>
    <row r="75" spans="1:1" x14ac:dyDescent="0.2">
      <c r="A75" s="69"/>
    </row>
    <row r="76" spans="1:1" x14ac:dyDescent="0.2">
      <c r="A76" s="69"/>
    </row>
    <row r="77" spans="1:1" x14ac:dyDescent="0.2">
      <c r="A77" s="69"/>
    </row>
    <row r="78" spans="1:1" x14ac:dyDescent="0.2">
      <c r="A78" s="69"/>
    </row>
    <row r="79" spans="1:1" x14ac:dyDescent="0.2">
      <c r="A79" s="69"/>
    </row>
    <row r="80" spans="1:1" x14ac:dyDescent="0.2">
      <c r="A80" s="69"/>
    </row>
    <row r="81" spans="1:1" x14ac:dyDescent="0.2">
      <c r="A81" s="69"/>
    </row>
    <row r="82" spans="1:1" x14ac:dyDescent="0.2">
      <c r="A82" s="69"/>
    </row>
    <row r="83" spans="1:1" x14ac:dyDescent="0.2">
      <c r="A83" s="69"/>
    </row>
    <row r="84" spans="1:1" x14ac:dyDescent="0.2">
      <c r="A84" s="69"/>
    </row>
    <row r="85" spans="1:1" x14ac:dyDescent="0.2">
      <c r="A85" s="69"/>
    </row>
    <row r="86" spans="1:1" x14ac:dyDescent="0.2">
      <c r="A86" s="69"/>
    </row>
    <row r="87" spans="1:1" x14ac:dyDescent="0.2">
      <c r="A87" s="69"/>
    </row>
    <row r="88" spans="1:1" x14ac:dyDescent="0.2">
      <c r="A88" s="69"/>
    </row>
    <row r="89" spans="1:1" x14ac:dyDescent="0.2">
      <c r="A89" s="69"/>
    </row>
    <row r="90" spans="1:1" x14ac:dyDescent="0.2">
      <c r="A90" s="69"/>
    </row>
    <row r="91" spans="1:1" x14ac:dyDescent="0.2">
      <c r="A91" s="69"/>
    </row>
    <row r="92" spans="1:1" x14ac:dyDescent="0.2">
      <c r="A92" s="69"/>
    </row>
    <row r="93" spans="1:1" x14ac:dyDescent="0.2">
      <c r="A93" s="69"/>
    </row>
    <row r="94" spans="1:1" x14ac:dyDescent="0.2">
      <c r="A94" s="69"/>
    </row>
    <row r="95" spans="1:1" x14ac:dyDescent="0.2">
      <c r="A95" s="69"/>
    </row>
    <row r="96" spans="1:1" x14ac:dyDescent="0.2">
      <c r="A96" s="69"/>
    </row>
    <row r="97" spans="1:1" x14ac:dyDescent="0.2">
      <c r="A97" s="69"/>
    </row>
    <row r="98" spans="1:1" x14ac:dyDescent="0.2">
      <c r="A98" s="69"/>
    </row>
    <row r="99" spans="1:1" x14ac:dyDescent="0.2">
      <c r="A99" s="69"/>
    </row>
    <row r="100" spans="1:1" x14ac:dyDescent="0.2">
      <c r="A100" s="69"/>
    </row>
    <row r="101" spans="1:1" x14ac:dyDescent="0.2">
      <c r="A101" s="69"/>
    </row>
    <row r="102" spans="1:1" x14ac:dyDescent="0.2">
      <c r="A102" s="69"/>
    </row>
    <row r="103" spans="1:1" x14ac:dyDescent="0.2">
      <c r="A103" s="69"/>
    </row>
    <row r="104" spans="1:1" x14ac:dyDescent="0.2">
      <c r="A104" s="69"/>
    </row>
    <row r="105" spans="1:1" x14ac:dyDescent="0.2">
      <c r="A105" s="69"/>
    </row>
    <row r="106" spans="1:1" x14ac:dyDescent="0.2">
      <c r="A106" s="69"/>
    </row>
    <row r="107" spans="1:1" x14ac:dyDescent="0.2">
      <c r="A107" s="69"/>
    </row>
    <row r="108" spans="1:1" x14ac:dyDescent="0.2">
      <c r="A108" s="69"/>
    </row>
    <row r="109" spans="1:1" x14ac:dyDescent="0.2">
      <c r="A109" s="69"/>
    </row>
    <row r="110" spans="1:1" x14ac:dyDescent="0.2">
      <c r="A110" s="69"/>
    </row>
    <row r="111" spans="1:1" x14ac:dyDescent="0.2">
      <c r="A111" s="69"/>
    </row>
    <row r="112" spans="1:1" x14ac:dyDescent="0.2">
      <c r="A112" s="69"/>
    </row>
    <row r="113" spans="1:1" x14ac:dyDescent="0.2">
      <c r="A113" s="69"/>
    </row>
    <row r="114" spans="1:1" x14ac:dyDescent="0.2">
      <c r="A114" s="69"/>
    </row>
    <row r="115" spans="1:1" x14ac:dyDescent="0.2">
      <c r="A115" s="69"/>
    </row>
    <row r="116" spans="1:1" x14ac:dyDescent="0.2">
      <c r="A116" s="69"/>
    </row>
    <row r="117" spans="1:1" x14ac:dyDescent="0.2">
      <c r="A117" s="69"/>
    </row>
    <row r="118" spans="1:1" x14ac:dyDescent="0.2">
      <c r="A118" s="69"/>
    </row>
    <row r="119" spans="1:1" x14ac:dyDescent="0.2">
      <c r="A119" s="69"/>
    </row>
    <row r="120" spans="1:1" x14ac:dyDescent="0.2">
      <c r="A120" s="69"/>
    </row>
    <row r="121" spans="1:1" x14ac:dyDescent="0.2">
      <c r="A121" s="69"/>
    </row>
    <row r="122" spans="1:1" x14ac:dyDescent="0.2">
      <c r="A122" s="69"/>
    </row>
    <row r="123" spans="1:1" x14ac:dyDescent="0.2">
      <c r="A123" s="69"/>
    </row>
    <row r="124" spans="1:1" x14ac:dyDescent="0.2">
      <c r="A124" s="69"/>
    </row>
    <row r="125" spans="1:1" x14ac:dyDescent="0.2">
      <c r="A125" s="69"/>
    </row>
    <row r="126" spans="1:1" x14ac:dyDescent="0.2">
      <c r="A126" s="69"/>
    </row>
    <row r="127" spans="1:1" x14ac:dyDescent="0.2">
      <c r="A127" s="69"/>
    </row>
    <row r="128" spans="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row r="218" spans="1:1" x14ac:dyDescent="0.2">
      <c r="A218" s="69"/>
    </row>
    <row r="219" spans="1:1" x14ac:dyDescent="0.2">
      <c r="A219" s="69"/>
    </row>
    <row r="220" spans="1:1" x14ac:dyDescent="0.2">
      <c r="A220" s="69"/>
    </row>
    <row r="221" spans="1:1" x14ac:dyDescent="0.2">
      <c r="A221" s="69"/>
    </row>
    <row r="222" spans="1:1" x14ac:dyDescent="0.2">
      <c r="A222" s="69"/>
    </row>
    <row r="223" spans="1:1" x14ac:dyDescent="0.2">
      <c r="A223" s="69"/>
    </row>
    <row r="224" spans="1:1" x14ac:dyDescent="0.2">
      <c r="A224" s="69"/>
    </row>
    <row r="225" spans="1:1" x14ac:dyDescent="0.2">
      <c r="A225" s="69"/>
    </row>
    <row r="226" spans="1:1" x14ac:dyDescent="0.2">
      <c r="A226" s="69"/>
    </row>
    <row r="227" spans="1:1" x14ac:dyDescent="0.2">
      <c r="A227" s="69"/>
    </row>
  </sheetData>
  <mergeCells count="3">
    <mergeCell ref="B4:B5"/>
    <mergeCell ref="B1:W1"/>
    <mergeCell ref="C4:W4"/>
  </mergeCells>
  <pageMargins left="0.70866141732283472" right="0.70866141732283472" top="0.78740157480314965" bottom="0.78740157480314965" header="0.31496062992125984" footer="0.31496062992125984"/>
  <pageSetup paperSize="9" orientation="landscape" r:id="rId1"/>
  <colBreaks count="2" manualBreakCount="2">
    <brk id="9" max="1048575" man="1"/>
    <brk id="16" max="27"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theme="0" tint="-0.34998626667073579"/>
  </sheetPr>
  <dimension ref="A1:X227"/>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baseColWidth="10" defaultRowHeight="12.75" x14ac:dyDescent="0.2"/>
  <cols>
    <col min="1" max="1" width="2" style="155" customWidth="1"/>
    <col min="2" max="2" width="12.85546875" style="155" bestFit="1" customWidth="1"/>
    <col min="3" max="17" width="12.5703125" style="155" bestFit="1" customWidth="1"/>
    <col min="18" max="22" width="13.28515625" style="155" bestFit="1" customWidth="1"/>
    <col min="23" max="24" width="14.28515625" style="155" bestFit="1" customWidth="1"/>
    <col min="25" max="16384" width="11.42578125" style="155"/>
  </cols>
  <sheetData>
    <row r="1" spans="1:24" ht="15.75" x14ac:dyDescent="0.2">
      <c r="B1" s="247" t="str">
        <f>Inhaltsverzeichnis!B37&amp;" "&amp;Inhaltsverzeichnis!C37&amp;" "&amp;Inhaltsverzeichnis!E37</f>
        <v>Tabelle 10d: Gewinnsteuer nach Reingewinn- und Eigenkapitalklassen, 2013, in Franken</v>
      </c>
      <c r="C1" s="247"/>
      <c r="D1" s="247"/>
      <c r="E1" s="247"/>
      <c r="F1" s="247"/>
      <c r="G1" s="247"/>
      <c r="H1" s="247"/>
      <c r="I1" s="247"/>
      <c r="J1" s="247"/>
      <c r="K1" s="247"/>
      <c r="L1" s="247"/>
      <c r="M1" s="247"/>
      <c r="N1" s="247"/>
      <c r="O1" s="247"/>
      <c r="P1" s="247"/>
      <c r="Q1" s="247"/>
      <c r="R1" s="247"/>
      <c r="S1" s="247"/>
      <c r="T1" s="247"/>
      <c r="U1" s="247"/>
      <c r="V1" s="247"/>
      <c r="W1" s="247"/>
    </row>
    <row r="2" spans="1:24" x14ac:dyDescent="0.2">
      <c r="A2" s="143"/>
      <c r="B2" s="143"/>
    </row>
    <row r="3" spans="1:24" x14ac:dyDescent="0.2">
      <c r="A3" s="143"/>
    </row>
    <row r="4" spans="1:24" s="147" customFormat="1" x14ac:dyDescent="0.2">
      <c r="A4" s="145"/>
      <c r="B4" s="284" t="s">
        <v>445</v>
      </c>
      <c r="C4" s="265" t="s">
        <v>359</v>
      </c>
      <c r="D4" s="293"/>
      <c r="E4" s="293"/>
      <c r="F4" s="293"/>
      <c r="G4" s="293"/>
      <c r="H4" s="293"/>
      <c r="I4" s="293"/>
      <c r="J4" s="293"/>
      <c r="K4" s="293"/>
      <c r="L4" s="293"/>
      <c r="M4" s="293"/>
      <c r="N4" s="293"/>
      <c r="O4" s="293"/>
      <c r="P4" s="293"/>
      <c r="Q4" s="293"/>
      <c r="R4" s="293"/>
      <c r="S4" s="293"/>
      <c r="T4" s="293"/>
      <c r="U4" s="293"/>
      <c r="V4" s="293"/>
      <c r="W4" s="293"/>
      <c r="X4" s="195"/>
    </row>
    <row r="5" spans="1:24" s="147" customFormat="1" ht="25.5" customHeight="1" x14ac:dyDescent="0.2">
      <c r="A5" s="145"/>
      <c r="B5" s="285"/>
      <c r="C5" s="158" t="s">
        <v>469</v>
      </c>
      <c r="D5" s="158" t="s">
        <v>450</v>
      </c>
      <c r="E5" s="158" t="s">
        <v>451</v>
      </c>
      <c r="F5" s="158" t="s">
        <v>452</v>
      </c>
      <c r="G5" s="158" t="s">
        <v>453</v>
      </c>
      <c r="H5" s="158" t="s">
        <v>454</v>
      </c>
      <c r="I5" s="158" t="s">
        <v>455</v>
      </c>
      <c r="J5" s="158" t="s">
        <v>456</v>
      </c>
      <c r="K5" s="158" t="s">
        <v>457</v>
      </c>
      <c r="L5" s="158" t="s">
        <v>458</v>
      </c>
      <c r="M5" s="158" t="s">
        <v>459</v>
      </c>
      <c r="N5" s="158" t="s">
        <v>460</v>
      </c>
      <c r="O5" s="158" t="s">
        <v>461</v>
      </c>
      <c r="P5" s="158" t="s">
        <v>462</v>
      </c>
      <c r="Q5" s="158" t="s">
        <v>463</v>
      </c>
      <c r="R5" s="158" t="s">
        <v>464</v>
      </c>
      <c r="S5" s="158" t="s">
        <v>465</v>
      </c>
      <c r="T5" s="158" t="s">
        <v>466</v>
      </c>
      <c r="U5" s="158" t="s">
        <v>467</v>
      </c>
      <c r="V5" s="158" t="s">
        <v>468</v>
      </c>
      <c r="W5" s="158" t="s">
        <v>360</v>
      </c>
      <c r="X5" s="158" t="s">
        <v>13</v>
      </c>
    </row>
    <row r="6" spans="1:24" s="139" customFormat="1" x14ac:dyDescent="0.2">
      <c r="A6" s="143"/>
      <c r="B6" s="159" t="s">
        <v>237</v>
      </c>
      <c r="C6" s="57">
        <v>0</v>
      </c>
      <c r="D6" s="57">
        <v>0</v>
      </c>
      <c r="E6" s="57">
        <v>0</v>
      </c>
      <c r="F6" s="57">
        <v>0</v>
      </c>
      <c r="G6" s="57">
        <v>0</v>
      </c>
      <c r="H6" s="57">
        <v>0</v>
      </c>
      <c r="I6" s="57">
        <v>0</v>
      </c>
      <c r="J6" s="57">
        <v>0</v>
      </c>
      <c r="K6" s="57">
        <v>0</v>
      </c>
      <c r="L6" s="57">
        <v>0</v>
      </c>
      <c r="M6" s="57">
        <v>0</v>
      </c>
      <c r="N6" s="57">
        <v>0</v>
      </c>
      <c r="O6" s="57">
        <v>0</v>
      </c>
      <c r="P6" s="57">
        <v>0</v>
      </c>
      <c r="Q6" s="57">
        <v>0</v>
      </c>
      <c r="R6" s="57">
        <v>0</v>
      </c>
      <c r="S6" s="57">
        <v>0</v>
      </c>
      <c r="T6" s="57">
        <v>0</v>
      </c>
      <c r="U6" s="57">
        <v>0</v>
      </c>
      <c r="V6" s="57">
        <v>0</v>
      </c>
      <c r="W6" s="57">
        <v>0</v>
      </c>
      <c r="X6" s="45">
        <v>0</v>
      </c>
    </row>
    <row r="7" spans="1:24" s="139" customFormat="1" x14ac:dyDescent="0.2">
      <c r="A7" s="143"/>
      <c r="B7" s="159" t="s">
        <v>470</v>
      </c>
      <c r="C7" s="57">
        <v>1107</v>
      </c>
      <c r="D7" s="57">
        <v>606.79999999999995</v>
      </c>
      <c r="E7" s="57">
        <v>5079.1999999999989</v>
      </c>
      <c r="F7" s="57">
        <v>1138.0000000000002</v>
      </c>
      <c r="G7" s="57">
        <v>720.49999999999989</v>
      </c>
      <c r="H7" s="57">
        <v>1086.0000000000002</v>
      </c>
      <c r="I7" s="57">
        <v>873.39999999999986</v>
      </c>
      <c r="J7" s="57">
        <v>667.75</v>
      </c>
      <c r="K7" s="57">
        <v>3757.8000000000025</v>
      </c>
      <c r="L7" s="57">
        <v>1094.3499999999999</v>
      </c>
      <c r="M7" s="57">
        <v>390.74999999999994</v>
      </c>
      <c r="N7" s="57">
        <v>182.65000000000003</v>
      </c>
      <c r="O7" s="57">
        <v>104.8</v>
      </c>
      <c r="P7" s="57">
        <v>361.65</v>
      </c>
      <c r="Q7" s="57">
        <v>19.55</v>
      </c>
      <c r="R7" s="57">
        <v>518.65</v>
      </c>
      <c r="S7" s="57">
        <v>33.1</v>
      </c>
      <c r="T7" s="57">
        <v>0</v>
      </c>
      <c r="U7" s="57">
        <v>51.35</v>
      </c>
      <c r="V7" s="57">
        <v>0</v>
      </c>
      <c r="W7" s="57">
        <v>0</v>
      </c>
      <c r="X7" s="45">
        <v>17793.3</v>
      </c>
    </row>
    <row r="8" spans="1:24" s="139" customFormat="1" x14ac:dyDescent="0.2">
      <c r="A8" s="143"/>
      <c r="B8" s="159" t="s">
        <v>471</v>
      </c>
      <c r="C8" s="57">
        <v>6200.1</v>
      </c>
      <c r="D8" s="57">
        <v>3926.95</v>
      </c>
      <c r="E8" s="57">
        <v>44179.550000000017</v>
      </c>
      <c r="F8" s="57">
        <v>17100.05</v>
      </c>
      <c r="G8" s="57">
        <v>12320.849999999999</v>
      </c>
      <c r="H8" s="57">
        <v>15545.800000000003</v>
      </c>
      <c r="I8" s="57">
        <v>14902.449999999997</v>
      </c>
      <c r="J8" s="57">
        <v>11364.2</v>
      </c>
      <c r="K8" s="57">
        <v>50467.750000000022</v>
      </c>
      <c r="L8" s="57">
        <v>19326.049999999988</v>
      </c>
      <c r="M8" s="57">
        <v>10526.100000000002</v>
      </c>
      <c r="N8" s="57">
        <v>6458.65</v>
      </c>
      <c r="O8" s="57">
        <v>4025.65</v>
      </c>
      <c r="P8" s="57">
        <v>6743.9500000000007</v>
      </c>
      <c r="Q8" s="57">
        <v>2337.2000000000003</v>
      </c>
      <c r="R8" s="57">
        <v>4499.8</v>
      </c>
      <c r="S8" s="57">
        <v>2388.25</v>
      </c>
      <c r="T8" s="57">
        <v>198.5</v>
      </c>
      <c r="U8" s="57">
        <v>541</v>
      </c>
      <c r="V8" s="57">
        <v>0</v>
      </c>
      <c r="W8" s="57">
        <v>0</v>
      </c>
      <c r="X8" s="45">
        <v>233052.85000000003</v>
      </c>
    </row>
    <row r="9" spans="1:24" s="139" customFormat="1" x14ac:dyDescent="0.2">
      <c r="A9" s="143"/>
      <c r="B9" s="159" t="s">
        <v>472</v>
      </c>
      <c r="C9" s="57">
        <v>11729.299999999997</v>
      </c>
      <c r="D9" s="57">
        <v>13208.449999999997</v>
      </c>
      <c r="E9" s="57">
        <v>73687.299999999988</v>
      </c>
      <c r="F9" s="57">
        <v>34077.149999999994</v>
      </c>
      <c r="G9" s="57">
        <v>32856.65</v>
      </c>
      <c r="H9" s="57">
        <v>25300.200000000008</v>
      </c>
      <c r="I9" s="57">
        <v>42669.599999999991</v>
      </c>
      <c r="J9" s="57">
        <v>29917.000000000004</v>
      </c>
      <c r="K9" s="57">
        <v>141948.45000000004</v>
      </c>
      <c r="L9" s="57">
        <v>50432.7</v>
      </c>
      <c r="M9" s="57">
        <v>27276.999999999993</v>
      </c>
      <c r="N9" s="57">
        <v>15126.150000000001</v>
      </c>
      <c r="O9" s="57">
        <v>16024.6</v>
      </c>
      <c r="P9" s="57">
        <v>13024.500000000002</v>
      </c>
      <c r="Q9" s="57">
        <v>8121.35</v>
      </c>
      <c r="R9" s="57">
        <v>11781</v>
      </c>
      <c r="S9" s="57">
        <v>2963.5</v>
      </c>
      <c r="T9" s="57">
        <v>0</v>
      </c>
      <c r="U9" s="57">
        <v>0</v>
      </c>
      <c r="V9" s="57">
        <v>0</v>
      </c>
      <c r="W9" s="57">
        <v>0</v>
      </c>
      <c r="X9" s="45">
        <v>550144.9</v>
      </c>
    </row>
    <row r="10" spans="1:24" s="139" customFormat="1" x14ac:dyDescent="0.2">
      <c r="A10" s="143"/>
      <c r="B10" s="159" t="s">
        <v>473</v>
      </c>
      <c r="C10" s="57">
        <v>11321.349999999999</v>
      </c>
      <c r="D10" s="57">
        <v>5238</v>
      </c>
      <c r="E10" s="57">
        <v>55573.250000000015</v>
      </c>
      <c r="F10" s="57">
        <v>61133.599999999984</v>
      </c>
      <c r="G10" s="57">
        <v>34398.800000000003</v>
      </c>
      <c r="H10" s="57">
        <v>24799.049999999992</v>
      </c>
      <c r="I10" s="57">
        <v>58432.1</v>
      </c>
      <c r="J10" s="57">
        <v>42119.05000000001</v>
      </c>
      <c r="K10" s="57">
        <v>142657.24999999994</v>
      </c>
      <c r="L10" s="57">
        <v>67050.899999999994</v>
      </c>
      <c r="M10" s="57">
        <v>37573.4</v>
      </c>
      <c r="N10" s="57">
        <v>21460.400000000001</v>
      </c>
      <c r="O10" s="57">
        <v>17389.75</v>
      </c>
      <c r="P10" s="57">
        <v>30455.749999999993</v>
      </c>
      <c r="Q10" s="57">
        <v>8430.2000000000007</v>
      </c>
      <c r="R10" s="57">
        <v>15016.25</v>
      </c>
      <c r="S10" s="57">
        <v>8474</v>
      </c>
      <c r="T10" s="57">
        <v>1202.75</v>
      </c>
      <c r="U10" s="57">
        <v>1769.3</v>
      </c>
      <c r="V10" s="57">
        <v>0</v>
      </c>
      <c r="W10" s="57">
        <v>0</v>
      </c>
      <c r="X10" s="45">
        <v>644495.15</v>
      </c>
    </row>
    <row r="11" spans="1:24" s="139" customFormat="1" x14ac:dyDescent="0.2">
      <c r="A11" s="143"/>
      <c r="B11" s="159" t="s">
        <v>474</v>
      </c>
      <c r="C11" s="57">
        <v>14733.400000000001</v>
      </c>
      <c r="D11" s="57">
        <v>9174.4</v>
      </c>
      <c r="E11" s="57">
        <v>31883.35</v>
      </c>
      <c r="F11" s="57">
        <v>50633.2</v>
      </c>
      <c r="G11" s="57">
        <v>33540.299999999996</v>
      </c>
      <c r="H11" s="57">
        <v>22761.000000000004</v>
      </c>
      <c r="I11" s="57">
        <v>42389.249999999985</v>
      </c>
      <c r="J11" s="57">
        <v>27870.15</v>
      </c>
      <c r="K11" s="57">
        <v>146874.69999999995</v>
      </c>
      <c r="L11" s="57">
        <v>67351.45</v>
      </c>
      <c r="M11" s="57">
        <v>50148.35</v>
      </c>
      <c r="N11" s="57">
        <v>27965.999999999996</v>
      </c>
      <c r="O11" s="57">
        <v>23963.8</v>
      </c>
      <c r="P11" s="57">
        <v>17712.700000000004</v>
      </c>
      <c r="Q11" s="57">
        <v>23592.6</v>
      </c>
      <c r="R11" s="57">
        <v>22560.1</v>
      </c>
      <c r="S11" s="57">
        <v>9897.9500000000007</v>
      </c>
      <c r="T11" s="57">
        <v>2022.5500000000002</v>
      </c>
      <c r="U11" s="57">
        <v>0</v>
      </c>
      <c r="V11" s="57">
        <v>0</v>
      </c>
      <c r="W11" s="57">
        <v>0</v>
      </c>
      <c r="X11" s="45">
        <v>625075.24999999977</v>
      </c>
    </row>
    <row r="12" spans="1:24" s="139" customFormat="1" x14ac:dyDescent="0.2">
      <c r="A12" s="143"/>
      <c r="B12" s="159" t="s">
        <v>475</v>
      </c>
      <c r="C12" s="57">
        <v>16265.1</v>
      </c>
      <c r="D12" s="57">
        <v>10421.25</v>
      </c>
      <c r="E12" s="57">
        <v>54428.399999999994</v>
      </c>
      <c r="F12" s="57">
        <v>21660.85</v>
      </c>
      <c r="G12" s="57">
        <v>56128.95</v>
      </c>
      <c r="H12" s="57">
        <v>30142.550000000007</v>
      </c>
      <c r="I12" s="57">
        <v>45278.799999999988</v>
      </c>
      <c r="J12" s="57">
        <v>42403.3</v>
      </c>
      <c r="K12" s="57">
        <v>189993.3</v>
      </c>
      <c r="L12" s="57">
        <v>70098.800000000017</v>
      </c>
      <c r="M12" s="57">
        <v>50572.800000000003</v>
      </c>
      <c r="N12" s="57">
        <v>31549.200000000004</v>
      </c>
      <c r="O12" s="57">
        <v>12534.899999999998</v>
      </c>
      <c r="P12" s="57">
        <v>22765.4</v>
      </c>
      <c r="Q12" s="57">
        <v>18081.45</v>
      </c>
      <c r="R12" s="57">
        <v>16137.7</v>
      </c>
      <c r="S12" s="57">
        <v>14936.900000000001</v>
      </c>
      <c r="T12" s="57">
        <v>1480.6</v>
      </c>
      <c r="U12" s="57">
        <v>2420.1</v>
      </c>
      <c r="V12" s="57">
        <v>2007.1</v>
      </c>
      <c r="W12" s="57">
        <v>0</v>
      </c>
      <c r="X12" s="45">
        <v>709307.45</v>
      </c>
    </row>
    <row r="13" spans="1:24" s="139" customFormat="1" x14ac:dyDescent="0.2">
      <c r="A13" s="143"/>
      <c r="B13" s="159" t="s">
        <v>476</v>
      </c>
      <c r="C13" s="57">
        <v>6870.85</v>
      </c>
      <c r="D13" s="57">
        <v>10865.95</v>
      </c>
      <c r="E13" s="57">
        <v>15993.450000000003</v>
      </c>
      <c r="F13" s="57">
        <v>14434.65</v>
      </c>
      <c r="G13" s="57">
        <v>39383.15</v>
      </c>
      <c r="H13" s="57">
        <v>21353.750000000004</v>
      </c>
      <c r="I13" s="57">
        <v>62326.649999999987</v>
      </c>
      <c r="J13" s="57">
        <v>40116.35</v>
      </c>
      <c r="K13" s="57">
        <v>151381.24999999997</v>
      </c>
      <c r="L13" s="57">
        <v>97964.799999999988</v>
      </c>
      <c r="M13" s="57">
        <v>50748.999999999993</v>
      </c>
      <c r="N13" s="57">
        <v>38337.699999999997</v>
      </c>
      <c r="O13" s="57">
        <v>26615.75</v>
      </c>
      <c r="P13" s="57">
        <v>22039.599999999999</v>
      </c>
      <c r="Q13" s="57">
        <v>22546</v>
      </c>
      <c r="R13" s="57">
        <v>50161.350000000006</v>
      </c>
      <c r="S13" s="57">
        <v>17075.900000000001</v>
      </c>
      <c r="T13" s="57">
        <v>1605.1</v>
      </c>
      <c r="U13" s="57">
        <v>0</v>
      </c>
      <c r="V13" s="57">
        <v>0</v>
      </c>
      <c r="W13" s="57">
        <v>0</v>
      </c>
      <c r="X13" s="45">
        <v>689821.24999999988</v>
      </c>
    </row>
    <row r="14" spans="1:24" s="139" customFormat="1" x14ac:dyDescent="0.2">
      <c r="A14" s="143"/>
      <c r="B14" s="159" t="s">
        <v>477</v>
      </c>
      <c r="C14" s="57">
        <v>11449.2</v>
      </c>
      <c r="D14" s="57">
        <v>5650.9</v>
      </c>
      <c r="E14" s="57">
        <v>34204.050000000003</v>
      </c>
      <c r="F14" s="57">
        <v>24636.5</v>
      </c>
      <c r="G14" s="57">
        <v>35800.100000000006</v>
      </c>
      <c r="H14" s="57">
        <v>56367.599999999991</v>
      </c>
      <c r="I14" s="57">
        <v>97584.150000000067</v>
      </c>
      <c r="J14" s="57">
        <v>64442.1</v>
      </c>
      <c r="K14" s="57">
        <v>294168.34999999986</v>
      </c>
      <c r="L14" s="57">
        <v>171071.25000000006</v>
      </c>
      <c r="M14" s="57">
        <v>120973.29999999999</v>
      </c>
      <c r="N14" s="57">
        <v>79734.600000000006</v>
      </c>
      <c r="O14" s="57">
        <v>43389.849999999991</v>
      </c>
      <c r="P14" s="57">
        <v>59840.95</v>
      </c>
      <c r="Q14" s="57">
        <v>31134.95</v>
      </c>
      <c r="R14" s="57">
        <v>120978.05</v>
      </c>
      <c r="S14" s="57">
        <v>42431.9</v>
      </c>
      <c r="T14" s="57">
        <v>6942.9</v>
      </c>
      <c r="U14" s="57">
        <v>5938.9</v>
      </c>
      <c r="V14" s="57">
        <v>0</v>
      </c>
      <c r="W14" s="57">
        <v>0</v>
      </c>
      <c r="X14" s="45">
        <v>1306739.5999999996</v>
      </c>
    </row>
    <row r="15" spans="1:24" s="139" customFormat="1" x14ac:dyDescent="0.2">
      <c r="A15" s="143"/>
      <c r="B15" s="159" t="s">
        <v>478</v>
      </c>
      <c r="C15" s="57">
        <v>23752.65</v>
      </c>
      <c r="D15" s="57">
        <v>10259.849999999999</v>
      </c>
      <c r="E15" s="57">
        <v>39804.950000000004</v>
      </c>
      <c r="F15" s="57">
        <v>20992.35</v>
      </c>
      <c r="G15" s="57">
        <v>35194.400000000001</v>
      </c>
      <c r="H15" s="57">
        <v>25875.300000000003</v>
      </c>
      <c r="I15" s="57">
        <v>113688.04999999999</v>
      </c>
      <c r="J15" s="57">
        <v>76729.749999999985</v>
      </c>
      <c r="K15" s="57">
        <v>327531.04999999993</v>
      </c>
      <c r="L15" s="57">
        <v>212588.79999999999</v>
      </c>
      <c r="M15" s="57">
        <v>147787.29999999996</v>
      </c>
      <c r="N15" s="57">
        <v>84441.200000000012</v>
      </c>
      <c r="O15" s="57">
        <v>67292.399999999994</v>
      </c>
      <c r="P15" s="57">
        <v>68599.95</v>
      </c>
      <c r="Q15" s="57">
        <v>56621.899999999994</v>
      </c>
      <c r="R15" s="57">
        <v>100451.65</v>
      </c>
      <c r="S15" s="57">
        <v>58858.55</v>
      </c>
      <c r="T15" s="57">
        <v>5210.7000000000007</v>
      </c>
      <c r="U15" s="57">
        <v>2414.75</v>
      </c>
      <c r="V15" s="57">
        <v>0</v>
      </c>
      <c r="W15" s="57">
        <v>0</v>
      </c>
      <c r="X15" s="45">
        <v>1478095.5499999996</v>
      </c>
    </row>
    <row r="16" spans="1:24" s="139" customFormat="1" x14ac:dyDescent="0.2">
      <c r="A16" s="143"/>
      <c r="B16" s="159" t="s">
        <v>479</v>
      </c>
      <c r="C16" s="57">
        <v>18123.150000000001</v>
      </c>
      <c r="D16" s="57">
        <v>4988</v>
      </c>
      <c r="E16" s="57">
        <v>57993.8</v>
      </c>
      <c r="F16" s="57">
        <v>15665.150000000001</v>
      </c>
      <c r="G16" s="57">
        <v>19168.599999999999</v>
      </c>
      <c r="H16" s="57">
        <v>30985.25</v>
      </c>
      <c r="I16" s="57">
        <v>75523.249999999971</v>
      </c>
      <c r="J16" s="57">
        <v>57203</v>
      </c>
      <c r="K16" s="57">
        <v>317766.15000000002</v>
      </c>
      <c r="L16" s="57">
        <v>221253.49999999991</v>
      </c>
      <c r="M16" s="57">
        <v>130382.05</v>
      </c>
      <c r="N16" s="57">
        <v>106525.9</v>
      </c>
      <c r="O16" s="57">
        <v>75696.25</v>
      </c>
      <c r="P16" s="57">
        <v>82748</v>
      </c>
      <c r="Q16" s="57">
        <v>57709.100000000006</v>
      </c>
      <c r="R16" s="57">
        <v>107089.15</v>
      </c>
      <c r="S16" s="57">
        <v>70924.5</v>
      </c>
      <c r="T16" s="57">
        <v>19006.649999999998</v>
      </c>
      <c r="U16" s="57">
        <v>3240.05</v>
      </c>
      <c r="V16" s="57">
        <v>0</v>
      </c>
      <c r="W16" s="57">
        <v>0</v>
      </c>
      <c r="X16" s="45">
        <v>1471991.4999999998</v>
      </c>
    </row>
    <row r="17" spans="1:24" s="139" customFormat="1" x14ac:dyDescent="0.2">
      <c r="A17" s="143"/>
      <c r="B17" s="159" t="s">
        <v>480</v>
      </c>
      <c r="C17" s="57">
        <v>44392.3</v>
      </c>
      <c r="D17" s="57">
        <v>16029.25</v>
      </c>
      <c r="E17" s="57">
        <v>42541.7</v>
      </c>
      <c r="F17" s="57">
        <v>37127.9</v>
      </c>
      <c r="G17" s="57">
        <v>40138.100000000006</v>
      </c>
      <c r="H17" s="57">
        <v>46149.100000000006</v>
      </c>
      <c r="I17" s="57">
        <v>43590.849999999991</v>
      </c>
      <c r="J17" s="57">
        <v>119834.9</v>
      </c>
      <c r="K17" s="57">
        <v>506063.69999999995</v>
      </c>
      <c r="L17" s="57">
        <v>348664.65</v>
      </c>
      <c r="M17" s="57">
        <v>201551.64999999997</v>
      </c>
      <c r="N17" s="57">
        <v>152386.75</v>
      </c>
      <c r="O17" s="57">
        <v>145105.04999999999</v>
      </c>
      <c r="P17" s="57">
        <v>209322.54999999996</v>
      </c>
      <c r="Q17" s="57">
        <v>121576</v>
      </c>
      <c r="R17" s="57">
        <v>271647.50000000006</v>
      </c>
      <c r="S17" s="57">
        <v>189872.3</v>
      </c>
      <c r="T17" s="57">
        <v>29794.75</v>
      </c>
      <c r="U17" s="57">
        <v>4724.8</v>
      </c>
      <c r="V17" s="57">
        <v>3824.3</v>
      </c>
      <c r="W17" s="57">
        <v>0</v>
      </c>
      <c r="X17" s="45">
        <v>2574338.0999999996</v>
      </c>
    </row>
    <row r="18" spans="1:24" s="139" customFormat="1" x14ac:dyDescent="0.2">
      <c r="A18" s="143"/>
      <c r="B18" s="159" t="s">
        <v>481</v>
      </c>
      <c r="C18" s="57">
        <v>60732.7</v>
      </c>
      <c r="D18" s="57">
        <v>19870.8</v>
      </c>
      <c r="E18" s="57">
        <v>30024.5</v>
      </c>
      <c r="F18" s="57">
        <v>16771.400000000001</v>
      </c>
      <c r="G18" s="57">
        <v>10303.700000000001</v>
      </c>
      <c r="H18" s="57">
        <v>24360.400000000001</v>
      </c>
      <c r="I18" s="57">
        <v>32294.449999999997</v>
      </c>
      <c r="J18" s="57">
        <v>48768.399999999994</v>
      </c>
      <c r="K18" s="57">
        <v>475183.89999999985</v>
      </c>
      <c r="L18" s="57">
        <v>416475.70000000007</v>
      </c>
      <c r="M18" s="57">
        <v>277672.35000000003</v>
      </c>
      <c r="N18" s="57">
        <v>213926.65000000002</v>
      </c>
      <c r="O18" s="57">
        <v>199431.15000000002</v>
      </c>
      <c r="P18" s="57">
        <v>218450.85000000003</v>
      </c>
      <c r="Q18" s="57">
        <v>145893.95000000004</v>
      </c>
      <c r="R18" s="57">
        <v>350406.40000000008</v>
      </c>
      <c r="S18" s="57">
        <v>131812.69999999998</v>
      </c>
      <c r="T18" s="57">
        <v>42771.850000000006</v>
      </c>
      <c r="U18" s="57">
        <v>18565.55</v>
      </c>
      <c r="V18" s="57">
        <v>7634.15</v>
      </c>
      <c r="W18" s="57">
        <v>0</v>
      </c>
      <c r="X18" s="45">
        <v>2741351.55</v>
      </c>
    </row>
    <row r="19" spans="1:24" s="139" customFormat="1" x14ac:dyDescent="0.2">
      <c r="A19" s="143"/>
      <c r="B19" s="160" t="s">
        <v>482</v>
      </c>
      <c r="C19" s="57">
        <v>187660.2</v>
      </c>
      <c r="D19" s="57">
        <v>30173.599999999999</v>
      </c>
      <c r="E19" s="57">
        <v>32914.6</v>
      </c>
      <c r="F19" s="57">
        <v>37532.199999999997</v>
      </c>
      <c r="G19" s="57">
        <v>40957</v>
      </c>
      <c r="H19" s="57">
        <v>10142.799999999999</v>
      </c>
      <c r="I19" s="57">
        <v>98983.75</v>
      </c>
      <c r="J19" s="57">
        <v>44004.55</v>
      </c>
      <c r="K19" s="57">
        <v>669565.20000000007</v>
      </c>
      <c r="L19" s="57">
        <v>647693.54999999958</v>
      </c>
      <c r="M19" s="57">
        <v>559026.75</v>
      </c>
      <c r="N19" s="57">
        <v>473964.95000000007</v>
      </c>
      <c r="O19" s="57">
        <v>519817.0500000001</v>
      </c>
      <c r="P19" s="57">
        <v>627277.4</v>
      </c>
      <c r="Q19" s="57">
        <v>306660.25000000006</v>
      </c>
      <c r="R19" s="57">
        <v>934144.90000000026</v>
      </c>
      <c r="S19" s="57">
        <v>426739.69999999978</v>
      </c>
      <c r="T19" s="57">
        <v>103876.6</v>
      </c>
      <c r="U19" s="57">
        <v>14494.05</v>
      </c>
      <c r="V19" s="57">
        <v>0</v>
      </c>
      <c r="W19" s="57">
        <v>0</v>
      </c>
      <c r="X19" s="45">
        <v>5765629.0999999996</v>
      </c>
    </row>
    <row r="20" spans="1:24" s="139" customFormat="1" x14ac:dyDescent="0.2">
      <c r="A20" s="143"/>
      <c r="B20" s="159" t="s">
        <v>483</v>
      </c>
      <c r="C20" s="57">
        <v>73606.399999999994</v>
      </c>
      <c r="D20" s="57">
        <v>32540.6</v>
      </c>
      <c r="E20" s="57">
        <v>0</v>
      </c>
      <c r="F20" s="57">
        <v>48974.55</v>
      </c>
      <c r="G20" s="57">
        <v>51943.850000000006</v>
      </c>
      <c r="H20" s="57">
        <v>42850.85</v>
      </c>
      <c r="I20" s="57">
        <v>27096.1</v>
      </c>
      <c r="J20" s="57">
        <v>41531.800000000003</v>
      </c>
      <c r="K20" s="57">
        <v>326254.75</v>
      </c>
      <c r="L20" s="57">
        <v>399258.8000000001</v>
      </c>
      <c r="M20" s="57">
        <v>499117.25000000006</v>
      </c>
      <c r="N20" s="57">
        <v>407585.5</v>
      </c>
      <c r="O20" s="57">
        <v>348065.9</v>
      </c>
      <c r="P20" s="57">
        <v>559342.15000000014</v>
      </c>
      <c r="Q20" s="57">
        <v>512631.99999999994</v>
      </c>
      <c r="R20" s="57">
        <v>1233172.95</v>
      </c>
      <c r="S20" s="57">
        <v>626845</v>
      </c>
      <c r="T20" s="57">
        <v>249112.2</v>
      </c>
      <c r="U20" s="57">
        <v>84575.799999999988</v>
      </c>
      <c r="V20" s="57">
        <v>17464.55</v>
      </c>
      <c r="W20" s="57">
        <v>0</v>
      </c>
      <c r="X20" s="45">
        <v>5581971</v>
      </c>
    </row>
    <row r="21" spans="1:24" s="139" customFormat="1" x14ac:dyDescent="0.2">
      <c r="A21" s="143"/>
      <c r="B21" s="160" t="s">
        <v>484</v>
      </c>
      <c r="C21" s="57">
        <v>302871.10000000003</v>
      </c>
      <c r="D21" s="57">
        <v>74004.800000000003</v>
      </c>
      <c r="E21" s="57">
        <v>220596.15000000002</v>
      </c>
      <c r="F21" s="57">
        <v>89435.3</v>
      </c>
      <c r="G21" s="57">
        <v>37234.1</v>
      </c>
      <c r="H21" s="57">
        <v>61483.850000000006</v>
      </c>
      <c r="I21" s="57">
        <v>123389.25</v>
      </c>
      <c r="J21" s="57">
        <v>77087.100000000006</v>
      </c>
      <c r="K21" s="57">
        <v>942436.34999999974</v>
      </c>
      <c r="L21" s="57">
        <v>1164780.1000000001</v>
      </c>
      <c r="M21" s="57">
        <v>1492078.3500000006</v>
      </c>
      <c r="N21" s="57">
        <v>1463873.0000000002</v>
      </c>
      <c r="O21" s="57">
        <v>1195964.9499999997</v>
      </c>
      <c r="P21" s="57">
        <v>1917802.4500000007</v>
      </c>
      <c r="Q21" s="57">
        <v>1693644.6500000004</v>
      </c>
      <c r="R21" s="57">
        <v>6059656.8000000017</v>
      </c>
      <c r="S21" s="57">
        <v>5317609.1500000004</v>
      </c>
      <c r="T21" s="57">
        <v>2167060.35</v>
      </c>
      <c r="U21" s="57">
        <v>606898.9</v>
      </c>
      <c r="V21" s="57">
        <v>157679.85</v>
      </c>
      <c r="W21" s="57">
        <v>0</v>
      </c>
      <c r="X21" s="45">
        <v>25165586.550000004</v>
      </c>
    </row>
    <row r="22" spans="1:24" s="139" customFormat="1" x14ac:dyDescent="0.2">
      <c r="A22" s="143"/>
      <c r="B22" s="159" t="s">
        <v>485</v>
      </c>
      <c r="C22" s="57">
        <v>202132.7</v>
      </c>
      <c r="D22" s="57">
        <v>0</v>
      </c>
      <c r="E22" s="57">
        <v>40500</v>
      </c>
      <c r="F22" s="57">
        <v>155312.35</v>
      </c>
      <c r="G22" s="57">
        <v>0</v>
      </c>
      <c r="H22" s="57">
        <v>0</v>
      </c>
      <c r="I22" s="57">
        <v>79778.7</v>
      </c>
      <c r="J22" s="57">
        <v>182752.25</v>
      </c>
      <c r="K22" s="57">
        <v>370764.9</v>
      </c>
      <c r="L22" s="57">
        <v>708395.65</v>
      </c>
      <c r="M22" s="57">
        <v>721996.3</v>
      </c>
      <c r="N22" s="57">
        <v>727870.45</v>
      </c>
      <c r="O22" s="57">
        <v>846173.45</v>
      </c>
      <c r="P22" s="57">
        <v>1367405.6</v>
      </c>
      <c r="Q22" s="57">
        <v>1322740.5999999999</v>
      </c>
      <c r="R22" s="57">
        <v>6338613.9999999991</v>
      </c>
      <c r="S22" s="57">
        <v>7031467.0999999987</v>
      </c>
      <c r="T22" s="57">
        <v>3957672.4999999995</v>
      </c>
      <c r="U22" s="57">
        <v>2072980.5500000003</v>
      </c>
      <c r="V22" s="57">
        <v>703378.2</v>
      </c>
      <c r="W22" s="57">
        <v>132993.45000000001</v>
      </c>
      <c r="X22" s="45">
        <v>26962928.749999996</v>
      </c>
    </row>
    <row r="23" spans="1:24" s="139" customFormat="1" x14ac:dyDescent="0.2">
      <c r="A23" s="143"/>
      <c r="B23" s="159" t="s">
        <v>486</v>
      </c>
      <c r="C23" s="57">
        <v>197029.35</v>
      </c>
      <c r="D23" s="57">
        <v>0</v>
      </c>
      <c r="E23" s="57">
        <v>199403.95</v>
      </c>
      <c r="F23" s="57">
        <v>0</v>
      </c>
      <c r="G23" s="57">
        <v>0</v>
      </c>
      <c r="H23" s="57">
        <v>0</v>
      </c>
      <c r="I23" s="57">
        <v>93172.95</v>
      </c>
      <c r="J23" s="57">
        <v>0</v>
      </c>
      <c r="K23" s="57">
        <v>184913.2</v>
      </c>
      <c r="L23" s="57">
        <v>100497.95</v>
      </c>
      <c r="M23" s="57">
        <v>206940.3</v>
      </c>
      <c r="N23" s="57">
        <v>331808.09999999998</v>
      </c>
      <c r="O23" s="57">
        <v>449228.95</v>
      </c>
      <c r="P23" s="57">
        <v>503487.85</v>
      </c>
      <c r="Q23" s="57">
        <v>465666.30000000005</v>
      </c>
      <c r="R23" s="57">
        <v>3486329.3499999996</v>
      </c>
      <c r="S23" s="57">
        <v>5220474.0500000017</v>
      </c>
      <c r="T23" s="57">
        <v>3847088.3500000006</v>
      </c>
      <c r="U23" s="57">
        <v>2672826.9499999997</v>
      </c>
      <c r="V23" s="57">
        <v>1490414</v>
      </c>
      <c r="W23" s="57">
        <v>200937.9</v>
      </c>
      <c r="X23" s="45">
        <v>19650219.5</v>
      </c>
    </row>
    <row r="24" spans="1:24" s="139" customFormat="1" x14ac:dyDescent="0.2">
      <c r="A24" s="143"/>
      <c r="B24" s="159" t="s">
        <v>487</v>
      </c>
      <c r="C24" s="57">
        <v>139494.39999999999</v>
      </c>
      <c r="D24" s="57">
        <v>0</v>
      </c>
      <c r="E24" s="57">
        <v>0</v>
      </c>
      <c r="F24" s="57">
        <v>0</v>
      </c>
      <c r="G24" s="57">
        <v>0</v>
      </c>
      <c r="H24" s="57">
        <v>0</v>
      </c>
      <c r="I24" s="57">
        <v>0</v>
      </c>
      <c r="J24" s="57">
        <v>165607</v>
      </c>
      <c r="K24" s="57">
        <v>317470.2</v>
      </c>
      <c r="L24" s="57">
        <v>0</v>
      </c>
      <c r="M24" s="57">
        <v>173249.85</v>
      </c>
      <c r="N24" s="57">
        <v>271688.65000000002</v>
      </c>
      <c r="O24" s="57">
        <v>162085.70000000001</v>
      </c>
      <c r="P24" s="57">
        <v>161388.70000000001</v>
      </c>
      <c r="Q24" s="57">
        <v>150512.04999999999</v>
      </c>
      <c r="R24" s="57">
        <v>1759004.5499999998</v>
      </c>
      <c r="S24" s="57">
        <v>3527348.2</v>
      </c>
      <c r="T24" s="57">
        <v>1333523.5</v>
      </c>
      <c r="U24" s="57">
        <v>3230373.350000001</v>
      </c>
      <c r="V24" s="57">
        <v>2045145.95</v>
      </c>
      <c r="W24" s="57">
        <v>460270.4</v>
      </c>
      <c r="X24" s="45">
        <v>13897162.5</v>
      </c>
    </row>
    <row r="25" spans="1:24" s="139" customFormat="1" x14ac:dyDescent="0.2">
      <c r="A25" s="143"/>
      <c r="B25" s="159" t="s">
        <v>488</v>
      </c>
      <c r="C25" s="57">
        <v>595082.6</v>
      </c>
      <c r="D25" s="57">
        <v>0</v>
      </c>
      <c r="E25" s="57">
        <v>0</v>
      </c>
      <c r="F25" s="57">
        <v>254632.25</v>
      </c>
      <c r="G25" s="57">
        <v>0</v>
      </c>
      <c r="H25" s="57">
        <v>0</v>
      </c>
      <c r="I25" s="57">
        <v>0</v>
      </c>
      <c r="J25" s="57">
        <v>0</v>
      </c>
      <c r="K25" s="57">
        <v>0</v>
      </c>
      <c r="L25" s="57">
        <v>0</v>
      </c>
      <c r="M25" s="57">
        <v>517243.85</v>
      </c>
      <c r="N25" s="57">
        <v>0</v>
      </c>
      <c r="O25" s="57">
        <v>0</v>
      </c>
      <c r="P25" s="57">
        <v>640630.80000000005</v>
      </c>
      <c r="Q25" s="57">
        <v>203758.9</v>
      </c>
      <c r="R25" s="57">
        <v>1852540.4499999997</v>
      </c>
      <c r="S25" s="57">
        <v>7487582.5999999996</v>
      </c>
      <c r="T25" s="57">
        <v>9188422.4499999993</v>
      </c>
      <c r="U25" s="57">
        <v>9768175.6499999985</v>
      </c>
      <c r="V25" s="57">
        <v>6210356.1500000013</v>
      </c>
      <c r="W25" s="57">
        <v>4053574.6500000004</v>
      </c>
      <c r="X25" s="45">
        <v>40772000.349999994</v>
      </c>
    </row>
    <row r="26" spans="1:24" s="139" customFormat="1" x14ac:dyDescent="0.2">
      <c r="A26" s="143"/>
      <c r="B26" s="159" t="s">
        <v>489</v>
      </c>
      <c r="C26" s="57">
        <v>0</v>
      </c>
      <c r="D26" s="57">
        <v>0</v>
      </c>
      <c r="E26" s="57">
        <v>0</v>
      </c>
      <c r="F26" s="57">
        <v>0</v>
      </c>
      <c r="G26" s="57">
        <v>0</v>
      </c>
      <c r="H26" s="57">
        <v>0</v>
      </c>
      <c r="I26" s="57">
        <v>0</v>
      </c>
      <c r="J26" s="57">
        <v>0</v>
      </c>
      <c r="K26" s="57">
        <v>0</v>
      </c>
      <c r="L26" s="57">
        <v>539240.85</v>
      </c>
      <c r="M26" s="57">
        <v>0</v>
      </c>
      <c r="N26" s="57">
        <v>789469.25</v>
      </c>
      <c r="O26" s="57">
        <v>0</v>
      </c>
      <c r="P26" s="57">
        <v>0</v>
      </c>
      <c r="Q26" s="57">
        <v>0</v>
      </c>
      <c r="R26" s="57">
        <v>1892290.35</v>
      </c>
      <c r="S26" s="57">
        <v>1849817.85</v>
      </c>
      <c r="T26" s="57">
        <v>4384510.7</v>
      </c>
      <c r="U26" s="57">
        <v>7459543.4000000004</v>
      </c>
      <c r="V26" s="57">
        <v>12407379.15</v>
      </c>
      <c r="W26" s="57">
        <v>9411946.8000000007</v>
      </c>
      <c r="X26" s="45">
        <v>38734198.349999994</v>
      </c>
    </row>
    <row r="27" spans="1:24" s="139" customFormat="1" x14ac:dyDescent="0.2">
      <c r="A27" s="143"/>
      <c r="B27" s="75" t="s">
        <v>490</v>
      </c>
      <c r="C27" s="57">
        <v>1094470.55</v>
      </c>
      <c r="D27" s="57">
        <v>0</v>
      </c>
      <c r="E27" s="57">
        <v>0</v>
      </c>
      <c r="F27" s="57">
        <v>0</v>
      </c>
      <c r="G27" s="57">
        <v>0</v>
      </c>
      <c r="H27" s="57">
        <v>0</v>
      </c>
      <c r="I27" s="57">
        <v>0</v>
      </c>
      <c r="J27" s="57">
        <v>0</v>
      </c>
      <c r="K27" s="57">
        <v>0</v>
      </c>
      <c r="L27" s="57">
        <v>0</v>
      </c>
      <c r="M27" s="57">
        <v>0</v>
      </c>
      <c r="N27" s="57">
        <v>0</v>
      </c>
      <c r="O27" s="57">
        <v>0</v>
      </c>
      <c r="P27" s="57">
        <v>0</v>
      </c>
      <c r="Q27" s="57">
        <v>0</v>
      </c>
      <c r="R27" s="57">
        <v>1596340.55</v>
      </c>
      <c r="S27" s="57">
        <v>7031147.6499999994</v>
      </c>
      <c r="T27" s="57">
        <v>3145864.9</v>
      </c>
      <c r="U27" s="57">
        <v>13434837.200000001</v>
      </c>
      <c r="V27" s="57">
        <v>13835729.15</v>
      </c>
      <c r="W27" s="57">
        <v>102042279.45</v>
      </c>
      <c r="X27" s="45">
        <v>142180669.44999999</v>
      </c>
    </row>
    <row r="28" spans="1:24" s="139" customFormat="1" x14ac:dyDescent="0.2">
      <c r="A28" s="143"/>
      <c r="B28" s="161" t="s">
        <v>13</v>
      </c>
      <c r="C28" s="45">
        <v>3019024.4000000004</v>
      </c>
      <c r="D28" s="45">
        <v>246959.60000000003</v>
      </c>
      <c r="E28" s="45">
        <v>978808.2</v>
      </c>
      <c r="F28" s="45">
        <v>901257.45</v>
      </c>
      <c r="G28" s="45">
        <v>480089.05000000005</v>
      </c>
      <c r="H28" s="45">
        <v>439203.5</v>
      </c>
      <c r="I28" s="45">
        <v>1051973.7499999998</v>
      </c>
      <c r="J28" s="45">
        <v>1072418.6500000001</v>
      </c>
      <c r="K28" s="45">
        <v>5559198.2500000009</v>
      </c>
      <c r="L28" s="45">
        <v>5303239.8500000006</v>
      </c>
      <c r="M28" s="45">
        <v>5275256.7</v>
      </c>
      <c r="N28" s="45">
        <v>5244355.7500000009</v>
      </c>
      <c r="O28" s="45">
        <v>4152909.95</v>
      </c>
      <c r="P28" s="45">
        <v>6529400.8000000007</v>
      </c>
      <c r="Q28" s="45">
        <v>5151679</v>
      </c>
      <c r="R28" s="45">
        <v>26223341.500000004</v>
      </c>
      <c r="S28" s="45">
        <v>39068700.850000001</v>
      </c>
      <c r="T28" s="45">
        <v>28487367.899999999</v>
      </c>
      <c r="U28" s="45">
        <v>39384371.650000006</v>
      </c>
      <c r="V28" s="45">
        <v>36881012.549999997</v>
      </c>
      <c r="W28" s="45">
        <v>116302002.65000001</v>
      </c>
      <c r="X28" s="45">
        <v>331752572</v>
      </c>
    </row>
    <row r="29" spans="1:24" s="139" customFormat="1" x14ac:dyDescent="0.2">
      <c r="A29" s="143"/>
    </row>
    <row r="30" spans="1:24" s="139" customFormat="1" x14ac:dyDescent="0.2">
      <c r="A30" s="143"/>
    </row>
    <row r="31" spans="1:24" s="139" customFormat="1" x14ac:dyDescent="0.2">
      <c r="A31" s="143"/>
    </row>
    <row r="32" spans="1:24" s="139" customFormat="1" x14ac:dyDescent="0.2">
      <c r="A32" s="143"/>
    </row>
    <row r="33" spans="1:1" s="139" customFormat="1" x14ac:dyDescent="0.2">
      <c r="A33" s="143"/>
    </row>
    <row r="34" spans="1:1" s="139" customFormat="1" x14ac:dyDescent="0.2">
      <c r="A34" s="143"/>
    </row>
    <row r="35" spans="1:1" s="139" customFormat="1" x14ac:dyDescent="0.2">
      <c r="A35" s="143"/>
    </row>
    <row r="36" spans="1:1" s="139" customFormat="1" x14ac:dyDescent="0.2">
      <c r="A36" s="143"/>
    </row>
    <row r="37" spans="1:1" s="139" customFormat="1" x14ac:dyDescent="0.2">
      <c r="A37" s="143"/>
    </row>
    <row r="38" spans="1:1" s="139" customFormat="1" x14ac:dyDescent="0.2">
      <c r="A38" s="143"/>
    </row>
    <row r="39" spans="1:1" s="139" customFormat="1" x14ac:dyDescent="0.2">
      <c r="A39" s="143"/>
    </row>
    <row r="40" spans="1:1" x14ac:dyDescent="0.2">
      <c r="A40" s="143"/>
    </row>
    <row r="41" spans="1:1" x14ac:dyDescent="0.2">
      <c r="A41" s="143"/>
    </row>
    <row r="42" spans="1:1" x14ac:dyDescent="0.2">
      <c r="A42" s="143"/>
    </row>
    <row r="43" spans="1:1" x14ac:dyDescent="0.2">
      <c r="A43" s="143"/>
    </row>
    <row r="44" spans="1:1" x14ac:dyDescent="0.2">
      <c r="A44" s="143"/>
    </row>
    <row r="45" spans="1:1" x14ac:dyDescent="0.2">
      <c r="A45" s="143"/>
    </row>
    <row r="46" spans="1:1" x14ac:dyDescent="0.2">
      <c r="A46" s="143"/>
    </row>
    <row r="47" spans="1:1" x14ac:dyDescent="0.2">
      <c r="A47" s="143"/>
    </row>
    <row r="48" spans="1:1" x14ac:dyDescent="0.2">
      <c r="A48" s="143"/>
    </row>
    <row r="49" spans="1:1" x14ac:dyDescent="0.2">
      <c r="A49" s="143"/>
    </row>
    <row r="50" spans="1:1" x14ac:dyDescent="0.2">
      <c r="A50" s="143"/>
    </row>
    <row r="51" spans="1:1" x14ac:dyDescent="0.2">
      <c r="A51" s="143"/>
    </row>
    <row r="52" spans="1:1" x14ac:dyDescent="0.2">
      <c r="A52" s="143"/>
    </row>
    <row r="53" spans="1:1" x14ac:dyDescent="0.2">
      <c r="A53" s="143"/>
    </row>
    <row r="54" spans="1:1" x14ac:dyDescent="0.2">
      <c r="A54" s="143"/>
    </row>
    <row r="55" spans="1:1" x14ac:dyDescent="0.2">
      <c r="A55" s="143"/>
    </row>
    <row r="56" spans="1:1" x14ac:dyDescent="0.2">
      <c r="A56" s="143"/>
    </row>
    <row r="57" spans="1:1" x14ac:dyDescent="0.2">
      <c r="A57" s="143"/>
    </row>
    <row r="58" spans="1:1" x14ac:dyDescent="0.2">
      <c r="A58" s="143"/>
    </row>
    <row r="59" spans="1:1" x14ac:dyDescent="0.2">
      <c r="A59" s="143"/>
    </row>
    <row r="60" spans="1:1" x14ac:dyDescent="0.2">
      <c r="A60" s="143"/>
    </row>
    <row r="61" spans="1:1" x14ac:dyDescent="0.2">
      <c r="A61" s="143"/>
    </row>
    <row r="62" spans="1:1" x14ac:dyDescent="0.2">
      <c r="A62" s="143"/>
    </row>
    <row r="63" spans="1:1" x14ac:dyDescent="0.2">
      <c r="A63" s="143"/>
    </row>
    <row r="64" spans="1:1" x14ac:dyDescent="0.2">
      <c r="A64" s="143"/>
    </row>
    <row r="65" spans="1:1" x14ac:dyDescent="0.2">
      <c r="A65" s="143"/>
    </row>
    <row r="66" spans="1:1" x14ac:dyDescent="0.2">
      <c r="A66" s="143"/>
    </row>
    <row r="67" spans="1:1" x14ac:dyDescent="0.2">
      <c r="A67" s="143"/>
    </row>
    <row r="68" spans="1:1" x14ac:dyDescent="0.2">
      <c r="A68" s="143"/>
    </row>
    <row r="69" spans="1:1" x14ac:dyDescent="0.2">
      <c r="A69" s="143"/>
    </row>
    <row r="70" spans="1:1" x14ac:dyDescent="0.2">
      <c r="A70" s="143"/>
    </row>
    <row r="71" spans="1:1" x14ac:dyDescent="0.2">
      <c r="A71" s="143"/>
    </row>
    <row r="72" spans="1:1" x14ac:dyDescent="0.2">
      <c r="A72" s="143"/>
    </row>
    <row r="73" spans="1:1" x14ac:dyDescent="0.2">
      <c r="A73" s="143"/>
    </row>
    <row r="74" spans="1:1" x14ac:dyDescent="0.2">
      <c r="A74" s="143"/>
    </row>
    <row r="75" spans="1:1" x14ac:dyDescent="0.2">
      <c r="A75" s="143"/>
    </row>
    <row r="76" spans="1:1" x14ac:dyDescent="0.2">
      <c r="A76" s="143"/>
    </row>
    <row r="77" spans="1:1" x14ac:dyDescent="0.2">
      <c r="A77" s="143"/>
    </row>
    <row r="78" spans="1:1" x14ac:dyDescent="0.2">
      <c r="A78" s="143"/>
    </row>
    <row r="79" spans="1:1" x14ac:dyDescent="0.2">
      <c r="A79" s="143"/>
    </row>
    <row r="80" spans="1:1" x14ac:dyDescent="0.2">
      <c r="A80" s="143"/>
    </row>
    <row r="81" spans="1:1" x14ac:dyDescent="0.2">
      <c r="A81" s="143"/>
    </row>
    <row r="82" spans="1:1" x14ac:dyDescent="0.2">
      <c r="A82" s="143"/>
    </row>
    <row r="83" spans="1:1" x14ac:dyDescent="0.2">
      <c r="A83" s="143"/>
    </row>
    <row r="84" spans="1:1" x14ac:dyDescent="0.2">
      <c r="A84" s="143"/>
    </row>
    <row r="85" spans="1:1" x14ac:dyDescent="0.2">
      <c r="A85" s="143"/>
    </row>
    <row r="86" spans="1:1" x14ac:dyDescent="0.2">
      <c r="A86" s="143"/>
    </row>
    <row r="87" spans="1:1" x14ac:dyDescent="0.2">
      <c r="A87" s="143"/>
    </row>
    <row r="88" spans="1:1" x14ac:dyDescent="0.2">
      <c r="A88" s="143"/>
    </row>
    <row r="89" spans="1:1" x14ac:dyDescent="0.2">
      <c r="A89" s="143"/>
    </row>
    <row r="90" spans="1:1" x14ac:dyDescent="0.2">
      <c r="A90" s="143"/>
    </row>
    <row r="91" spans="1:1" x14ac:dyDescent="0.2">
      <c r="A91" s="143"/>
    </row>
    <row r="92" spans="1:1" x14ac:dyDescent="0.2">
      <c r="A92" s="143"/>
    </row>
    <row r="93" spans="1:1" x14ac:dyDescent="0.2">
      <c r="A93" s="143"/>
    </row>
    <row r="94" spans="1:1" x14ac:dyDescent="0.2">
      <c r="A94" s="143"/>
    </row>
    <row r="95" spans="1:1" x14ac:dyDescent="0.2">
      <c r="A95" s="143"/>
    </row>
    <row r="96" spans="1:1" x14ac:dyDescent="0.2">
      <c r="A96" s="143"/>
    </row>
    <row r="97" spans="1:1" x14ac:dyDescent="0.2">
      <c r="A97" s="143"/>
    </row>
    <row r="98" spans="1:1" x14ac:dyDescent="0.2">
      <c r="A98" s="143"/>
    </row>
    <row r="99" spans="1:1" x14ac:dyDescent="0.2">
      <c r="A99" s="143"/>
    </row>
    <row r="100" spans="1:1" x14ac:dyDescent="0.2">
      <c r="A100" s="143"/>
    </row>
    <row r="101" spans="1:1" x14ac:dyDescent="0.2">
      <c r="A101" s="143"/>
    </row>
    <row r="102" spans="1:1" x14ac:dyDescent="0.2">
      <c r="A102" s="143"/>
    </row>
    <row r="103" spans="1:1" x14ac:dyDescent="0.2">
      <c r="A103" s="143"/>
    </row>
    <row r="104" spans="1:1" x14ac:dyDescent="0.2">
      <c r="A104" s="143"/>
    </row>
    <row r="105" spans="1:1" x14ac:dyDescent="0.2">
      <c r="A105" s="143"/>
    </row>
    <row r="106" spans="1:1" x14ac:dyDescent="0.2">
      <c r="A106" s="143"/>
    </row>
    <row r="107" spans="1:1" x14ac:dyDescent="0.2">
      <c r="A107" s="143"/>
    </row>
    <row r="108" spans="1:1" x14ac:dyDescent="0.2">
      <c r="A108" s="143"/>
    </row>
    <row r="109" spans="1:1" x14ac:dyDescent="0.2">
      <c r="A109" s="143"/>
    </row>
    <row r="110" spans="1:1" x14ac:dyDescent="0.2">
      <c r="A110" s="143"/>
    </row>
    <row r="111" spans="1:1" x14ac:dyDescent="0.2">
      <c r="A111" s="143"/>
    </row>
    <row r="112" spans="1:1" x14ac:dyDescent="0.2">
      <c r="A112" s="143"/>
    </row>
    <row r="113" spans="1:1" x14ac:dyDescent="0.2">
      <c r="A113" s="143"/>
    </row>
    <row r="114" spans="1:1" x14ac:dyDescent="0.2">
      <c r="A114" s="143"/>
    </row>
    <row r="115" spans="1:1" x14ac:dyDescent="0.2">
      <c r="A115" s="143"/>
    </row>
    <row r="116" spans="1:1" x14ac:dyDescent="0.2">
      <c r="A116" s="143"/>
    </row>
    <row r="117" spans="1:1" x14ac:dyDescent="0.2">
      <c r="A117" s="143"/>
    </row>
    <row r="118" spans="1:1" x14ac:dyDescent="0.2">
      <c r="A118" s="143"/>
    </row>
    <row r="119" spans="1:1" x14ac:dyDescent="0.2">
      <c r="A119" s="143"/>
    </row>
    <row r="120" spans="1:1" x14ac:dyDescent="0.2">
      <c r="A120" s="143"/>
    </row>
    <row r="121" spans="1:1" x14ac:dyDescent="0.2">
      <c r="A121" s="143"/>
    </row>
    <row r="122" spans="1:1" x14ac:dyDescent="0.2">
      <c r="A122" s="143"/>
    </row>
    <row r="123" spans="1:1" x14ac:dyDescent="0.2">
      <c r="A123" s="143"/>
    </row>
    <row r="124" spans="1:1" x14ac:dyDescent="0.2">
      <c r="A124" s="143"/>
    </row>
    <row r="125" spans="1:1" x14ac:dyDescent="0.2">
      <c r="A125" s="143"/>
    </row>
    <row r="126" spans="1:1" x14ac:dyDescent="0.2">
      <c r="A126" s="143"/>
    </row>
    <row r="127" spans="1:1" x14ac:dyDescent="0.2">
      <c r="A127" s="143"/>
    </row>
    <row r="128" spans="1:1" x14ac:dyDescent="0.2">
      <c r="A128" s="143"/>
    </row>
    <row r="129" spans="1:1" x14ac:dyDescent="0.2">
      <c r="A129" s="143"/>
    </row>
    <row r="130" spans="1:1" x14ac:dyDescent="0.2">
      <c r="A130" s="143"/>
    </row>
    <row r="131" spans="1:1" x14ac:dyDescent="0.2">
      <c r="A131" s="143"/>
    </row>
    <row r="132" spans="1:1" x14ac:dyDescent="0.2">
      <c r="A132" s="143"/>
    </row>
    <row r="133" spans="1:1" x14ac:dyDescent="0.2">
      <c r="A133" s="143"/>
    </row>
    <row r="134" spans="1:1" x14ac:dyDescent="0.2">
      <c r="A134" s="143"/>
    </row>
    <row r="135" spans="1:1" x14ac:dyDescent="0.2">
      <c r="A135" s="143"/>
    </row>
    <row r="136" spans="1:1" x14ac:dyDescent="0.2">
      <c r="A136" s="143"/>
    </row>
    <row r="137" spans="1:1" x14ac:dyDescent="0.2">
      <c r="A137" s="143"/>
    </row>
    <row r="138" spans="1:1" x14ac:dyDescent="0.2">
      <c r="A138" s="143"/>
    </row>
    <row r="139" spans="1:1" x14ac:dyDescent="0.2">
      <c r="A139" s="143"/>
    </row>
    <row r="140" spans="1:1" x14ac:dyDescent="0.2">
      <c r="A140" s="143"/>
    </row>
    <row r="141" spans="1:1" x14ac:dyDescent="0.2">
      <c r="A141" s="143"/>
    </row>
    <row r="142" spans="1:1" x14ac:dyDescent="0.2">
      <c r="A142" s="143"/>
    </row>
    <row r="143" spans="1:1" x14ac:dyDescent="0.2">
      <c r="A143" s="143"/>
    </row>
    <row r="144" spans="1:1" x14ac:dyDescent="0.2">
      <c r="A144" s="143"/>
    </row>
    <row r="145" spans="1:1" x14ac:dyDescent="0.2">
      <c r="A145" s="143"/>
    </row>
    <row r="146" spans="1:1" x14ac:dyDescent="0.2">
      <c r="A146" s="143"/>
    </row>
    <row r="147" spans="1:1" x14ac:dyDescent="0.2">
      <c r="A147" s="143"/>
    </row>
    <row r="148" spans="1:1" x14ac:dyDescent="0.2">
      <c r="A148" s="143"/>
    </row>
    <row r="149" spans="1:1" x14ac:dyDescent="0.2">
      <c r="A149" s="143"/>
    </row>
    <row r="150" spans="1:1" x14ac:dyDescent="0.2">
      <c r="A150" s="143"/>
    </row>
    <row r="151" spans="1:1" x14ac:dyDescent="0.2">
      <c r="A151" s="143"/>
    </row>
    <row r="152" spans="1:1" x14ac:dyDescent="0.2">
      <c r="A152" s="143"/>
    </row>
    <row r="153" spans="1:1" x14ac:dyDescent="0.2">
      <c r="A153" s="143"/>
    </row>
    <row r="154" spans="1:1" x14ac:dyDescent="0.2">
      <c r="A154" s="143"/>
    </row>
    <row r="155" spans="1:1" x14ac:dyDescent="0.2">
      <c r="A155" s="143"/>
    </row>
    <row r="156" spans="1:1" x14ac:dyDescent="0.2">
      <c r="A156" s="143"/>
    </row>
    <row r="157" spans="1:1" x14ac:dyDescent="0.2">
      <c r="A157" s="143"/>
    </row>
    <row r="158" spans="1:1" x14ac:dyDescent="0.2">
      <c r="A158" s="143"/>
    </row>
    <row r="159" spans="1:1" x14ac:dyDescent="0.2">
      <c r="A159" s="143"/>
    </row>
    <row r="160" spans="1:1" x14ac:dyDescent="0.2">
      <c r="A160" s="143"/>
    </row>
    <row r="161" spans="1:1" x14ac:dyDescent="0.2">
      <c r="A161" s="143"/>
    </row>
    <row r="162" spans="1:1" x14ac:dyDescent="0.2">
      <c r="A162" s="143"/>
    </row>
    <row r="163" spans="1:1" x14ac:dyDescent="0.2">
      <c r="A163" s="143"/>
    </row>
    <row r="164" spans="1:1" x14ac:dyDescent="0.2">
      <c r="A164" s="143"/>
    </row>
    <row r="165" spans="1:1" x14ac:dyDescent="0.2">
      <c r="A165" s="143"/>
    </row>
    <row r="166" spans="1:1" x14ac:dyDescent="0.2">
      <c r="A166" s="143"/>
    </row>
    <row r="167" spans="1:1" x14ac:dyDescent="0.2">
      <c r="A167" s="143"/>
    </row>
    <row r="168" spans="1:1" x14ac:dyDescent="0.2">
      <c r="A168" s="143"/>
    </row>
    <row r="169" spans="1:1" x14ac:dyDescent="0.2">
      <c r="A169" s="143"/>
    </row>
    <row r="170" spans="1:1" x14ac:dyDescent="0.2">
      <c r="A170" s="143"/>
    </row>
    <row r="171" spans="1:1" x14ac:dyDescent="0.2">
      <c r="A171" s="143"/>
    </row>
    <row r="172" spans="1:1" x14ac:dyDescent="0.2">
      <c r="A172" s="143"/>
    </row>
    <row r="173" spans="1:1" x14ac:dyDescent="0.2">
      <c r="A173" s="143"/>
    </row>
    <row r="174" spans="1:1" x14ac:dyDescent="0.2">
      <c r="A174" s="143"/>
    </row>
    <row r="175" spans="1:1" x14ac:dyDescent="0.2">
      <c r="A175" s="143"/>
    </row>
    <row r="176" spans="1:1" x14ac:dyDescent="0.2">
      <c r="A176" s="143"/>
    </row>
    <row r="177" spans="1:1" x14ac:dyDescent="0.2">
      <c r="A177" s="143"/>
    </row>
    <row r="178" spans="1:1" x14ac:dyDescent="0.2">
      <c r="A178" s="143"/>
    </row>
    <row r="179" spans="1:1" x14ac:dyDescent="0.2">
      <c r="A179" s="143"/>
    </row>
    <row r="180" spans="1:1" x14ac:dyDescent="0.2">
      <c r="A180" s="143"/>
    </row>
    <row r="181" spans="1:1" x14ac:dyDescent="0.2">
      <c r="A181" s="143"/>
    </row>
    <row r="182" spans="1:1" x14ac:dyDescent="0.2">
      <c r="A182" s="143"/>
    </row>
    <row r="183" spans="1:1" x14ac:dyDescent="0.2">
      <c r="A183" s="143"/>
    </row>
    <row r="184" spans="1:1" x14ac:dyDescent="0.2">
      <c r="A184" s="143"/>
    </row>
    <row r="185" spans="1:1" x14ac:dyDescent="0.2">
      <c r="A185" s="143"/>
    </row>
    <row r="186" spans="1:1" x14ac:dyDescent="0.2">
      <c r="A186" s="143"/>
    </row>
    <row r="187" spans="1:1" x14ac:dyDescent="0.2">
      <c r="A187" s="143"/>
    </row>
    <row r="188" spans="1:1" x14ac:dyDescent="0.2">
      <c r="A188" s="143"/>
    </row>
    <row r="189" spans="1:1" x14ac:dyDescent="0.2">
      <c r="A189" s="143"/>
    </row>
    <row r="190" spans="1:1" x14ac:dyDescent="0.2">
      <c r="A190" s="143"/>
    </row>
    <row r="191" spans="1:1" x14ac:dyDescent="0.2">
      <c r="A191" s="143"/>
    </row>
    <row r="192" spans="1:1" x14ac:dyDescent="0.2">
      <c r="A192" s="143"/>
    </row>
    <row r="193" spans="1:1" x14ac:dyDescent="0.2">
      <c r="A193" s="143"/>
    </row>
    <row r="194" spans="1:1" x14ac:dyDescent="0.2">
      <c r="A194" s="143"/>
    </row>
    <row r="195" spans="1:1" x14ac:dyDescent="0.2">
      <c r="A195" s="143"/>
    </row>
    <row r="196" spans="1:1" x14ac:dyDescent="0.2">
      <c r="A196" s="143"/>
    </row>
    <row r="197" spans="1:1" x14ac:dyDescent="0.2">
      <c r="A197" s="143"/>
    </row>
    <row r="198" spans="1:1" x14ac:dyDescent="0.2">
      <c r="A198" s="143"/>
    </row>
    <row r="199" spans="1:1" x14ac:dyDescent="0.2">
      <c r="A199" s="143"/>
    </row>
    <row r="200" spans="1:1" x14ac:dyDescent="0.2">
      <c r="A200" s="143"/>
    </row>
    <row r="201" spans="1:1" x14ac:dyDescent="0.2">
      <c r="A201" s="143"/>
    </row>
    <row r="202" spans="1:1" x14ac:dyDescent="0.2">
      <c r="A202" s="143"/>
    </row>
    <row r="203" spans="1:1" x14ac:dyDescent="0.2">
      <c r="A203" s="143"/>
    </row>
    <row r="204" spans="1:1" x14ac:dyDescent="0.2">
      <c r="A204" s="143"/>
    </row>
    <row r="205" spans="1:1" x14ac:dyDescent="0.2">
      <c r="A205" s="143"/>
    </row>
    <row r="206" spans="1:1" x14ac:dyDescent="0.2">
      <c r="A206" s="143"/>
    </row>
    <row r="207" spans="1:1" x14ac:dyDescent="0.2">
      <c r="A207" s="143"/>
    </row>
    <row r="208" spans="1:1" x14ac:dyDescent="0.2">
      <c r="A208" s="143"/>
    </row>
    <row r="209" spans="1:1" x14ac:dyDescent="0.2">
      <c r="A209" s="143"/>
    </row>
    <row r="210" spans="1:1" x14ac:dyDescent="0.2">
      <c r="A210" s="143"/>
    </row>
    <row r="211" spans="1:1" x14ac:dyDescent="0.2">
      <c r="A211" s="143"/>
    </row>
    <row r="212" spans="1:1" x14ac:dyDescent="0.2">
      <c r="A212" s="143"/>
    </row>
    <row r="213" spans="1:1" x14ac:dyDescent="0.2">
      <c r="A213" s="143"/>
    </row>
    <row r="214" spans="1:1" x14ac:dyDescent="0.2">
      <c r="A214" s="143"/>
    </row>
    <row r="215" spans="1:1" x14ac:dyDescent="0.2">
      <c r="A215" s="143"/>
    </row>
    <row r="216" spans="1:1" x14ac:dyDescent="0.2">
      <c r="A216" s="143"/>
    </row>
    <row r="217" spans="1:1" x14ac:dyDescent="0.2">
      <c r="A217" s="143"/>
    </row>
    <row r="218" spans="1:1" x14ac:dyDescent="0.2">
      <c r="A218" s="143"/>
    </row>
    <row r="219" spans="1:1" x14ac:dyDescent="0.2">
      <c r="A219" s="143"/>
    </row>
    <row r="220" spans="1:1" x14ac:dyDescent="0.2">
      <c r="A220" s="143"/>
    </row>
    <row r="221" spans="1:1" x14ac:dyDescent="0.2">
      <c r="A221" s="143"/>
    </row>
    <row r="222" spans="1:1" x14ac:dyDescent="0.2">
      <c r="A222" s="143"/>
    </row>
    <row r="223" spans="1:1" x14ac:dyDescent="0.2">
      <c r="A223" s="143"/>
    </row>
    <row r="224" spans="1:1" x14ac:dyDescent="0.2">
      <c r="A224" s="143"/>
    </row>
    <row r="225" spans="1:1" x14ac:dyDescent="0.2">
      <c r="A225" s="143"/>
    </row>
    <row r="226" spans="1:1" x14ac:dyDescent="0.2">
      <c r="A226" s="143"/>
    </row>
    <row r="227" spans="1:1" x14ac:dyDescent="0.2">
      <c r="A227" s="143"/>
    </row>
  </sheetData>
  <mergeCells count="3">
    <mergeCell ref="B4:B5"/>
    <mergeCell ref="B1:W1"/>
    <mergeCell ref="C4:W4"/>
  </mergeCells>
  <pageMargins left="0.70866141732283472" right="0.70866141732283472" top="0.78740157480314965" bottom="0.78740157480314965"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theme="0" tint="-0.34998626667073579"/>
  </sheetPr>
  <dimension ref="A1:X227"/>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baseColWidth="10" defaultRowHeight="12.75" x14ac:dyDescent="0.2"/>
  <cols>
    <col min="1" max="1" width="2" style="11" customWidth="1"/>
    <col min="2" max="2" width="12.85546875" style="11" bestFit="1" customWidth="1"/>
    <col min="3" max="23" width="12.42578125" style="11" bestFit="1" customWidth="1"/>
    <col min="24" max="24" width="13.28515625" style="11" bestFit="1" customWidth="1"/>
    <col min="25" max="16384" width="11.42578125" style="11"/>
  </cols>
  <sheetData>
    <row r="1" spans="1:24" ht="15.75" x14ac:dyDescent="0.2">
      <c r="B1" s="247" t="str">
        <f>Inhaltsverzeichnis!B38&amp;" "&amp;Inhaltsverzeichnis!C38&amp;" "&amp;Inhaltsverzeichnis!E38</f>
        <v>Tabelle 10e: Kapitalsteuer nach Reingewinn- und Eigenkapitalklassen, 2013, in Franken</v>
      </c>
      <c r="C1" s="247"/>
      <c r="D1" s="247"/>
      <c r="E1" s="247"/>
      <c r="F1" s="247"/>
      <c r="G1" s="247"/>
      <c r="H1" s="247"/>
      <c r="I1" s="247"/>
      <c r="J1" s="247"/>
      <c r="K1" s="247"/>
      <c r="L1" s="247"/>
      <c r="M1" s="247"/>
      <c r="N1" s="247"/>
      <c r="O1" s="247"/>
      <c r="P1" s="247"/>
      <c r="Q1" s="247"/>
      <c r="R1" s="247"/>
      <c r="S1" s="247"/>
      <c r="T1" s="247"/>
      <c r="U1" s="247"/>
      <c r="V1" s="247"/>
      <c r="W1" s="247"/>
    </row>
    <row r="2" spans="1:24" x14ac:dyDescent="0.2">
      <c r="A2" s="69"/>
      <c r="B2" s="143"/>
    </row>
    <row r="3" spans="1:24" x14ac:dyDescent="0.2">
      <c r="A3" s="69"/>
    </row>
    <row r="4" spans="1:24" s="108" customFormat="1" x14ac:dyDescent="0.2">
      <c r="A4" s="91"/>
      <c r="B4" s="280" t="s">
        <v>293</v>
      </c>
      <c r="C4" s="291" t="s">
        <v>359</v>
      </c>
      <c r="D4" s="292"/>
      <c r="E4" s="292"/>
      <c r="F4" s="292"/>
      <c r="G4" s="292"/>
      <c r="H4" s="292"/>
      <c r="I4" s="292"/>
      <c r="J4" s="292"/>
      <c r="K4" s="292"/>
      <c r="L4" s="292"/>
      <c r="M4" s="292"/>
      <c r="N4" s="292"/>
      <c r="O4" s="292"/>
      <c r="P4" s="292"/>
      <c r="Q4" s="292"/>
      <c r="R4" s="292"/>
      <c r="S4" s="292"/>
      <c r="T4" s="292"/>
      <c r="U4" s="292"/>
      <c r="V4" s="292"/>
      <c r="W4" s="292"/>
      <c r="X4" s="192"/>
    </row>
    <row r="5" spans="1:24" s="108" customFormat="1" ht="26.25" customHeight="1" x14ac:dyDescent="0.2">
      <c r="A5" s="91"/>
      <c r="B5" s="274"/>
      <c r="C5" s="109" t="s">
        <v>469</v>
      </c>
      <c r="D5" s="109" t="s">
        <v>450</v>
      </c>
      <c r="E5" s="109" t="s">
        <v>451</v>
      </c>
      <c r="F5" s="109" t="s">
        <v>452</v>
      </c>
      <c r="G5" s="109" t="s">
        <v>453</v>
      </c>
      <c r="H5" s="109" t="s">
        <v>454</v>
      </c>
      <c r="I5" s="109" t="s">
        <v>455</v>
      </c>
      <c r="J5" s="109" t="s">
        <v>456</v>
      </c>
      <c r="K5" s="109" t="s">
        <v>457</v>
      </c>
      <c r="L5" s="109" t="s">
        <v>458</v>
      </c>
      <c r="M5" s="109" t="s">
        <v>459</v>
      </c>
      <c r="N5" s="109" t="s">
        <v>460</v>
      </c>
      <c r="O5" s="109" t="s">
        <v>461</v>
      </c>
      <c r="P5" s="109" t="s">
        <v>462</v>
      </c>
      <c r="Q5" s="109" t="s">
        <v>463</v>
      </c>
      <c r="R5" s="109" t="s">
        <v>464</v>
      </c>
      <c r="S5" s="109" t="s">
        <v>465</v>
      </c>
      <c r="T5" s="109" t="s">
        <v>466</v>
      </c>
      <c r="U5" s="109" t="s">
        <v>467</v>
      </c>
      <c r="V5" s="109" t="s">
        <v>468</v>
      </c>
      <c r="W5" s="109" t="s">
        <v>360</v>
      </c>
      <c r="X5" s="109" t="s">
        <v>13</v>
      </c>
    </row>
    <row r="6" spans="1:24" s="58" customFormat="1" x14ac:dyDescent="0.2">
      <c r="A6" s="69"/>
      <c r="B6" s="73" t="s">
        <v>237</v>
      </c>
      <c r="C6" s="57">
        <v>39182.726638888904</v>
      </c>
      <c r="D6" s="57">
        <v>131773.59062499998</v>
      </c>
      <c r="E6" s="57">
        <v>1258288.2619444453</v>
      </c>
      <c r="F6" s="57">
        <v>152488.5823472222</v>
      </c>
      <c r="G6" s="57">
        <v>128583.71833333331</v>
      </c>
      <c r="H6" s="57">
        <v>235709.50502777775</v>
      </c>
      <c r="I6" s="57">
        <v>151916.39652777792</v>
      </c>
      <c r="J6" s="57">
        <v>132444.91968055547</v>
      </c>
      <c r="K6" s="57">
        <v>902020.00844444463</v>
      </c>
      <c r="L6" s="57">
        <v>286174.22333333327</v>
      </c>
      <c r="M6" s="57">
        <v>162310.66000000003</v>
      </c>
      <c r="N6" s="57">
        <v>116697.70000000004</v>
      </c>
      <c r="O6" s="57">
        <v>132635.24999999994</v>
      </c>
      <c r="P6" s="57">
        <v>178633.99999999997</v>
      </c>
      <c r="Q6" s="57">
        <v>169430.89999999991</v>
      </c>
      <c r="R6" s="57">
        <v>571536.05000000028</v>
      </c>
      <c r="S6" s="57">
        <v>861232.60000000021</v>
      </c>
      <c r="T6" s="57">
        <v>650938.89999999967</v>
      </c>
      <c r="U6" s="57">
        <v>514923.55000000005</v>
      </c>
      <c r="V6" s="57">
        <v>504156.19999999995</v>
      </c>
      <c r="W6" s="57">
        <v>2206047.75</v>
      </c>
      <c r="X6" s="45">
        <v>9487125.4929027781</v>
      </c>
    </row>
    <row r="7" spans="1:24" s="58" customFormat="1" x14ac:dyDescent="0.2">
      <c r="A7" s="69"/>
      <c r="B7" s="73" t="s">
        <v>470</v>
      </c>
      <c r="C7" s="57">
        <v>3572.032416666666</v>
      </c>
      <c r="D7" s="57">
        <v>6997.4014166666657</v>
      </c>
      <c r="E7" s="57">
        <v>102259.72333333339</v>
      </c>
      <c r="F7" s="57">
        <v>19977.799999999996</v>
      </c>
      <c r="G7" s="57">
        <v>12502.870000000003</v>
      </c>
      <c r="H7" s="57">
        <v>22774.45888888889</v>
      </c>
      <c r="I7" s="57">
        <v>13639.990000000003</v>
      </c>
      <c r="J7" s="57">
        <v>8512.0617777777788</v>
      </c>
      <c r="K7" s="57">
        <v>64969.9911111111</v>
      </c>
      <c r="L7" s="57">
        <v>17223.513333333332</v>
      </c>
      <c r="M7" s="57">
        <v>4513.3500000000004</v>
      </c>
      <c r="N7" s="57">
        <v>4084.35</v>
      </c>
      <c r="O7" s="57">
        <v>4442</v>
      </c>
      <c r="P7" s="57">
        <v>7354.9</v>
      </c>
      <c r="Q7" s="57">
        <v>3507.7500000000009</v>
      </c>
      <c r="R7" s="57">
        <v>23443.5</v>
      </c>
      <c r="S7" s="57">
        <v>8898.85</v>
      </c>
      <c r="T7" s="57">
        <v>0</v>
      </c>
      <c r="U7" s="57">
        <v>13341.75</v>
      </c>
      <c r="V7" s="57">
        <v>0</v>
      </c>
      <c r="W7" s="57">
        <v>0</v>
      </c>
      <c r="X7" s="45">
        <v>342016.29227777774</v>
      </c>
    </row>
    <row r="8" spans="1:24" s="58" customFormat="1" x14ac:dyDescent="0.2">
      <c r="A8" s="69"/>
      <c r="B8" s="73" t="s">
        <v>471</v>
      </c>
      <c r="C8" s="57">
        <v>2701.6527777777778</v>
      </c>
      <c r="D8" s="57">
        <v>3439.4583333333335</v>
      </c>
      <c r="E8" s="57">
        <v>95701.592055555491</v>
      </c>
      <c r="F8" s="57">
        <v>28047.447777777772</v>
      </c>
      <c r="G8" s="57">
        <v>22081.599444444451</v>
      </c>
      <c r="H8" s="57">
        <v>26088.848888888886</v>
      </c>
      <c r="I8" s="57">
        <v>25134.808333333334</v>
      </c>
      <c r="J8" s="57">
        <v>17880.491111111111</v>
      </c>
      <c r="K8" s="57">
        <v>94728.807777777751</v>
      </c>
      <c r="L8" s="57">
        <v>34111.934444444443</v>
      </c>
      <c r="M8" s="57">
        <v>17054.024999999998</v>
      </c>
      <c r="N8" s="57">
        <v>14034.450000000004</v>
      </c>
      <c r="O8" s="57">
        <v>9458.65</v>
      </c>
      <c r="P8" s="57">
        <v>23792.700000000004</v>
      </c>
      <c r="Q8" s="57">
        <v>13058.500000000002</v>
      </c>
      <c r="R8" s="57">
        <v>37772.35</v>
      </c>
      <c r="S8" s="57">
        <v>34915.500000000007</v>
      </c>
      <c r="T8" s="57">
        <v>8567</v>
      </c>
      <c r="U8" s="57">
        <v>29687.55</v>
      </c>
      <c r="V8" s="57">
        <v>0</v>
      </c>
      <c r="W8" s="57">
        <v>0</v>
      </c>
      <c r="X8" s="45">
        <v>538257.36594444443</v>
      </c>
    </row>
    <row r="9" spans="1:24" s="58" customFormat="1" x14ac:dyDescent="0.2">
      <c r="A9" s="69"/>
      <c r="B9" s="73" t="s">
        <v>472</v>
      </c>
      <c r="C9" s="57">
        <v>325.19444444444446</v>
      </c>
      <c r="D9" s="57">
        <v>1999.3894444444447</v>
      </c>
      <c r="E9" s="57">
        <v>16553.906666666669</v>
      </c>
      <c r="F9" s="57">
        <v>5070.3999999999987</v>
      </c>
      <c r="G9" s="57">
        <v>4253.6833333333334</v>
      </c>
      <c r="H9" s="57">
        <v>4598.4944444444445</v>
      </c>
      <c r="I9" s="57">
        <v>5762.1055555555558</v>
      </c>
      <c r="J9" s="57">
        <v>3823.4449999999997</v>
      </c>
      <c r="K9" s="57">
        <v>20912.748236111103</v>
      </c>
      <c r="L9" s="57">
        <v>6798.5594444444423</v>
      </c>
      <c r="M9" s="57">
        <v>2896.7944444444452</v>
      </c>
      <c r="N9" s="57">
        <v>3372.3</v>
      </c>
      <c r="O9" s="57">
        <v>9014.7999999999993</v>
      </c>
      <c r="P9" s="57">
        <v>12809.35</v>
      </c>
      <c r="Q9" s="57">
        <v>11659.150000000001</v>
      </c>
      <c r="R9" s="57">
        <v>27841.25</v>
      </c>
      <c r="S9" s="57">
        <v>16461.100000000002</v>
      </c>
      <c r="T9" s="57">
        <v>0</v>
      </c>
      <c r="U9" s="57">
        <v>0</v>
      </c>
      <c r="V9" s="57">
        <v>0</v>
      </c>
      <c r="W9" s="57">
        <v>0</v>
      </c>
      <c r="X9" s="45">
        <v>154152.6710138889</v>
      </c>
    </row>
    <row r="10" spans="1:24" s="58" customFormat="1" x14ac:dyDescent="0.2">
      <c r="A10" s="69"/>
      <c r="B10" s="73" t="s">
        <v>473</v>
      </c>
      <c r="C10" s="57">
        <v>0</v>
      </c>
      <c r="D10" s="57">
        <v>0</v>
      </c>
      <c r="E10" s="57">
        <v>9.7222222222222854</v>
      </c>
      <c r="F10" s="57">
        <v>314.8944444444445</v>
      </c>
      <c r="G10" s="57">
        <v>0</v>
      </c>
      <c r="H10" s="57">
        <v>0</v>
      </c>
      <c r="I10" s="57">
        <v>0</v>
      </c>
      <c r="J10" s="57">
        <v>0</v>
      </c>
      <c r="K10" s="57">
        <v>197.05555555555554</v>
      </c>
      <c r="L10" s="57">
        <v>0</v>
      </c>
      <c r="M10" s="57">
        <v>0</v>
      </c>
      <c r="N10" s="57">
        <v>11.75</v>
      </c>
      <c r="O10" s="57">
        <v>548.85000000000014</v>
      </c>
      <c r="P10" s="57">
        <v>5172.8499999999985</v>
      </c>
      <c r="Q10" s="57">
        <v>4093.6500000000005</v>
      </c>
      <c r="R10" s="57">
        <v>16936</v>
      </c>
      <c r="S10" s="57">
        <v>28622.999999999996</v>
      </c>
      <c r="T10" s="57">
        <v>7199.1</v>
      </c>
      <c r="U10" s="57">
        <v>31787.95</v>
      </c>
      <c r="V10" s="57">
        <v>0</v>
      </c>
      <c r="W10" s="57">
        <v>0</v>
      </c>
      <c r="X10" s="45">
        <v>94894.822222222225</v>
      </c>
    </row>
    <row r="11" spans="1:24" s="58" customFormat="1" x14ac:dyDescent="0.2">
      <c r="A11" s="69"/>
      <c r="B11" s="73" t="s">
        <v>474</v>
      </c>
      <c r="C11" s="57">
        <v>0</v>
      </c>
      <c r="D11" s="57">
        <v>0</v>
      </c>
      <c r="E11" s="57">
        <v>0</v>
      </c>
      <c r="F11" s="57">
        <v>0</v>
      </c>
      <c r="G11" s="57">
        <v>0</v>
      </c>
      <c r="H11" s="57">
        <v>0</v>
      </c>
      <c r="I11" s="57">
        <v>0</v>
      </c>
      <c r="J11" s="57">
        <v>0</v>
      </c>
      <c r="K11" s="57">
        <v>0</v>
      </c>
      <c r="L11" s="57">
        <v>0</v>
      </c>
      <c r="M11" s="57">
        <v>0</v>
      </c>
      <c r="N11" s="57">
        <v>0</v>
      </c>
      <c r="O11" s="57">
        <v>0</v>
      </c>
      <c r="P11" s="57">
        <v>87.700000000000045</v>
      </c>
      <c r="Q11" s="57">
        <v>2923.2</v>
      </c>
      <c r="R11" s="57">
        <v>12636.749999999998</v>
      </c>
      <c r="S11" s="57">
        <v>20322.849999999999</v>
      </c>
      <c r="T11" s="57">
        <v>11543.5</v>
      </c>
      <c r="U11" s="57">
        <v>0</v>
      </c>
      <c r="V11" s="57">
        <v>0</v>
      </c>
      <c r="W11" s="57">
        <v>0</v>
      </c>
      <c r="X11" s="45">
        <v>47514</v>
      </c>
    </row>
    <row r="12" spans="1:24" s="58" customFormat="1" x14ac:dyDescent="0.2">
      <c r="A12" s="69"/>
      <c r="B12" s="73" t="s">
        <v>475</v>
      </c>
      <c r="C12" s="57">
        <v>0</v>
      </c>
      <c r="D12" s="57">
        <v>0</v>
      </c>
      <c r="E12" s="57">
        <v>0</v>
      </c>
      <c r="F12" s="57">
        <v>0</v>
      </c>
      <c r="G12" s="57">
        <v>0</v>
      </c>
      <c r="H12" s="57">
        <v>0</v>
      </c>
      <c r="I12" s="57">
        <v>0</v>
      </c>
      <c r="J12" s="57">
        <v>0</v>
      </c>
      <c r="K12" s="57">
        <v>0</v>
      </c>
      <c r="L12" s="57">
        <v>0</v>
      </c>
      <c r="M12" s="57">
        <v>0</v>
      </c>
      <c r="N12" s="57">
        <v>0</v>
      </c>
      <c r="O12" s="57">
        <v>0</v>
      </c>
      <c r="P12" s="57">
        <v>0</v>
      </c>
      <c r="Q12" s="57">
        <v>86.349999999999909</v>
      </c>
      <c r="R12" s="57">
        <v>6532.55</v>
      </c>
      <c r="S12" s="57">
        <v>24817.85</v>
      </c>
      <c r="T12" s="57">
        <v>5620.75</v>
      </c>
      <c r="U12" s="57">
        <v>37442.350000000006</v>
      </c>
      <c r="V12" s="57">
        <v>33236.400000000001</v>
      </c>
      <c r="W12" s="57">
        <v>0</v>
      </c>
      <c r="X12" s="45">
        <v>107736.25</v>
      </c>
    </row>
    <row r="13" spans="1:24" s="58" customFormat="1" x14ac:dyDescent="0.2">
      <c r="A13" s="69"/>
      <c r="B13" s="73" t="s">
        <v>476</v>
      </c>
      <c r="C13" s="57">
        <v>0</v>
      </c>
      <c r="D13" s="57">
        <v>0</v>
      </c>
      <c r="E13" s="57">
        <v>0</v>
      </c>
      <c r="F13" s="57">
        <v>0</v>
      </c>
      <c r="G13" s="57">
        <v>0</v>
      </c>
      <c r="H13" s="57">
        <v>0</v>
      </c>
      <c r="I13" s="57">
        <v>0</v>
      </c>
      <c r="J13" s="57">
        <v>0</v>
      </c>
      <c r="K13" s="57">
        <v>0</v>
      </c>
      <c r="L13" s="57">
        <v>0</v>
      </c>
      <c r="M13" s="57">
        <v>0</v>
      </c>
      <c r="N13" s="57">
        <v>0</v>
      </c>
      <c r="O13" s="57">
        <v>0</v>
      </c>
      <c r="P13" s="57">
        <v>0</v>
      </c>
      <c r="Q13" s="57">
        <v>0</v>
      </c>
      <c r="R13" s="57">
        <v>7140.7999999999993</v>
      </c>
      <c r="S13" s="57">
        <v>14661.9</v>
      </c>
      <c r="T13" s="57">
        <v>6017.9500000000007</v>
      </c>
      <c r="U13" s="57">
        <v>0</v>
      </c>
      <c r="V13" s="57">
        <v>0</v>
      </c>
      <c r="W13" s="57">
        <v>0</v>
      </c>
      <c r="X13" s="45">
        <v>27820.65</v>
      </c>
    </row>
    <row r="14" spans="1:24" s="58" customFormat="1" x14ac:dyDescent="0.2">
      <c r="A14" s="69"/>
      <c r="B14" s="73" t="s">
        <v>477</v>
      </c>
      <c r="C14" s="57">
        <v>0</v>
      </c>
      <c r="D14" s="57">
        <v>0</v>
      </c>
      <c r="E14" s="57">
        <v>0</v>
      </c>
      <c r="F14" s="57">
        <v>0</v>
      </c>
      <c r="G14" s="57">
        <v>0</v>
      </c>
      <c r="H14" s="57">
        <v>0</v>
      </c>
      <c r="I14" s="57">
        <v>0</v>
      </c>
      <c r="J14" s="57">
        <v>0</v>
      </c>
      <c r="K14" s="57">
        <v>0</v>
      </c>
      <c r="L14" s="57">
        <v>0</v>
      </c>
      <c r="M14" s="57">
        <v>0</v>
      </c>
      <c r="N14" s="57">
        <v>0</v>
      </c>
      <c r="O14" s="57">
        <v>0</v>
      </c>
      <c r="P14" s="57">
        <v>0</v>
      </c>
      <c r="Q14" s="57">
        <v>0</v>
      </c>
      <c r="R14" s="57">
        <v>613.35000000000014</v>
      </c>
      <c r="S14" s="57">
        <v>17642.849999999999</v>
      </c>
      <c r="T14" s="57">
        <v>17606.150000000001</v>
      </c>
      <c r="U14" s="57">
        <v>41259.699999999997</v>
      </c>
      <c r="V14" s="57">
        <v>0</v>
      </c>
      <c r="W14" s="57">
        <v>0</v>
      </c>
      <c r="X14" s="45">
        <v>77122.049999999988</v>
      </c>
    </row>
    <row r="15" spans="1:24" s="58" customFormat="1" x14ac:dyDescent="0.2">
      <c r="A15" s="69"/>
      <c r="B15" s="73" t="s">
        <v>478</v>
      </c>
      <c r="C15" s="57">
        <v>0</v>
      </c>
      <c r="D15" s="57">
        <v>0</v>
      </c>
      <c r="E15" s="57">
        <v>0</v>
      </c>
      <c r="F15" s="57">
        <v>0</v>
      </c>
      <c r="G15" s="57">
        <v>0</v>
      </c>
      <c r="H15" s="57">
        <v>0</v>
      </c>
      <c r="I15" s="57">
        <v>0</v>
      </c>
      <c r="J15" s="57">
        <v>0</v>
      </c>
      <c r="K15" s="57">
        <v>0</v>
      </c>
      <c r="L15" s="57">
        <v>0</v>
      </c>
      <c r="M15" s="57">
        <v>0</v>
      </c>
      <c r="N15" s="57">
        <v>0</v>
      </c>
      <c r="O15" s="57">
        <v>0</v>
      </c>
      <c r="P15" s="57">
        <v>0</v>
      </c>
      <c r="Q15" s="57">
        <v>0</v>
      </c>
      <c r="R15" s="57">
        <v>8.25</v>
      </c>
      <c r="S15" s="57">
        <v>11450.799999999997</v>
      </c>
      <c r="T15" s="57">
        <v>11512.15</v>
      </c>
      <c r="U15" s="57">
        <v>14302.150000000001</v>
      </c>
      <c r="V15" s="57">
        <v>0</v>
      </c>
      <c r="W15" s="57">
        <v>0</v>
      </c>
      <c r="X15" s="45">
        <v>37273.35</v>
      </c>
    </row>
    <row r="16" spans="1:24" s="58" customFormat="1" x14ac:dyDescent="0.2">
      <c r="A16" s="69"/>
      <c r="B16" s="73" t="s">
        <v>479</v>
      </c>
      <c r="C16" s="57">
        <v>0</v>
      </c>
      <c r="D16" s="57">
        <v>0</v>
      </c>
      <c r="E16" s="57">
        <v>0</v>
      </c>
      <c r="F16" s="57">
        <v>0</v>
      </c>
      <c r="G16" s="57">
        <v>0</v>
      </c>
      <c r="H16" s="57">
        <v>0</v>
      </c>
      <c r="I16" s="57">
        <v>0</v>
      </c>
      <c r="J16" s="57">
        <v>0</v>
      </c>
      <c r="K16" s="57">
        <v>0</v>
      </c>
      <c r="L16" s="57">
        <v>0</v>
      </c>
      <c r="M16" s="57">
        <v>0</v>
      </c>
      <c r="N16" s="57">
        <v>0</v>
      </c>
      <c r="O16" s="57">
        <v>0</v>
      </c>
      <c r="P16" s="57">
        <v>0</v>
      </c>
      <c r="Q16" s="57">
        <v>0</v>
      </c>
      <c r="R16" s="57">
        <v>0</v>
      </c>
      <c r="S16" s="57">
        <v>14571.75</v>
      </c>
      <c r="T16" s="57">
        <v>34934.15</v>
      </c>
      <c r="U16" s="57">
        <v>18839.7</v>
      </c>
      <c r="V16" s="57">
        <v>0</v>
      </c>
      <c r="W16" s="57">
        <v>0</v>
      </c>
      <c r="X16" s="45">
        <v>68345.600000000006</v>
      </c>
    </row>
    <row r="17" spans="1:24" s="58" customFormat="1" x14ac:dyDescent="0.2">
      <c r="A17" s="69"/>
      <c r="B17" s="73" t="s">
        <v>480</v>
      </c>
      <c r="C17" s="57">
        <v>0</v>
      </c>
      <c r="D17" s="57">
        <v>0</v>
      </c>
      <c r="E17" s="57">
        <v>0</v>
      </c>
      <c r="F17" s="57">
        <v>0</v>
      </c>
      <c r="G17" s="57">
        <v>0</v>
      </c>
      <c r="H17" s="57">
        <v>0</v>
      </c>
      <c r="I17" s="57">
        <v>0</v>
      </c>
      <c r="J17" s="57">
        <v>0</v>
      </c>
      <c r="K17" s="57">
        <v>0</v>
      </c>
      <c r="L17" s="57">
        <v>0</v>
      </c>
      <c r="M17" s="57">
        <v>0</v>
      </c>
      <c r="N17" s="57">
        <v>0</v>
      </c>
      <c r="O17" s="57">
        <v>0</v>
      </c>
      <c r="P17" s="57">
        <v>0</v>
      </c>
      <c r="Q17" s="57">
        <v>0</v>
      </c>
      <c r="R17" s="57">
        <v>0</v>
      </c>
      <c r="S17" s="57">
        <v>6178.2999999999993</v>
      </c>
      <c r="T17" s="57">
        <v>21465.350000000006</v>
      </c>
      <c r="U17" s="57">
        <v>10275.799999999999</v>
      </c>
      <c r="V17" s="57">
        <v>30837.35</v>
      </c>
      <c r="W17" s="57">
        <v>0</v>
      </c>
      <c r="X17" s="45">
        <v>68756.800000000003</v>
      </c>
    </row>
    <row r="18" spans="1:24" s="58" customFormat="1" x14ac:dyDescent="0.2">
      <c r="A18" s="69"/>
      <c r="B18" s="73" t="s">
        <v>481</v>
      </c>
      <c r="C18" s="57">
        <v>0</v>
      </c>
      <c r="D18" s="57">
        <v>0</v>
      </c>
      <c r="E18" s="57">
        <v>0</v>
      </c>
      <c r="F18" s="57">
        <v>0</v>
      </c>
      <c r="G18" s="57">
        <v>0</v>
      </c>
      <c r="H18" s="57">
        <v>0</v>
      </c>
      <c r="I18" s="57">
        <v>0</v>
      </c>
      <c r="J18" s="57">
        <v>0</v>
      </c>
      <c r="K18" s="57">
        <v>0</v>
      </c>
      <c r="L18" s="57">
        <v>0</v>
      </c>
      <c r="M18" s="57">
        <v>0</v>
      </c>
      <c r="N18" s="57">
        <v>0</v>
      </c>
      <c r="O18" s="57">
        <v>0</v>
      </c>
      <c r="P18" s="57">
        <v>0</v>
      </c>
      <c r="Q18" s="57">
        <v>0</v>
      </c>
      <c r="R18" s="57">
        <v>0</v>
      </c>
      <c r="S18" s="57">
        <v>748</v>
      </c>
      <c r="T18" s="57">
        <v>19932.899999999998</v>
      </c>
      <c r="U18" s="57">
        <v>30136.200000000004</v>
      </c>
      <c r="V18" s="57">
        <v>19284.550000000003</v>
      </c>
      <c r="W18" s="57">
        <v>0</v>
      </c>
      <c r="X18" s="45">
        <v>70101.650000000009</v>
      </c>
    </row>
    <row r="19" spans="1:24" s="58" customFormat="1" x14ac:dyDescent="0.2">
      <c r="A19" s="69"/>
      <c r="B19" s="38" t="s">
        <v>482</v>
      </c>
      <c r="C19" s="57">
        <v>0</v>
      </c>
      <c r="D19" s="57">
        <v>0</v>
      </c>
      <c r="E19" s="57">
        <v>0</v>
      </c>
      <c r="F19" s="57">
        <v>0</v>
      </c>
      <c r="G19" s="57">
        <v>0</v>
      </c>
      <c r="H19" s="57">
        <v>0</v>
      </c>
      <c r="I19" s="57">
        <v>0</v>
      </c>
      <c r="J19" s="57">
        <v>0</v>
      </c>
      <c r="K19" s="57">
        <v>0</v>
      </c>
      <c r="L19" s="57">
        <v>0</v>
      </c>
      <c r="M19" s="57">
        <v>0</v>
      </c>
      <c r="N19" s="57">
        <v>0</v>
      </c>
      <c r="O19" s="57">
        <v>0</v>
      </c>
      <c r="P19" s="57">
        <v>0</v>
      </c>
      <c r="Q19" s="57">
        <v>0</v>
      </c>
      <c r="R19" s="57">
        <v>0</v>
      </c>
      <c r="S19" s="57">
        <v>0</v>
      </c>
      <c r="T19" s="57">
        <v>9887.5000000000036</v>
      </c>
      <c r="U19" s="57">
        <v>22340.400000000001</v>
      </c>
      <c r="V19" s="57">
        <v>0</v>
      </c>
      <c r="W19" s="57">
        <v>0</v>
      </c>
      <c r="X19" s="45">
        <v>32227.900000000005</v>
      </c>
    </row>
    <row r="20" spans="1:24" s="58" customFormat="1" x14ac:dyDescent="0.2">
      <c r="A20" s="69"/>
      <c r="B20" s="73" t="s">
        <v>483</v>
      </c>
      <c r="C20" s="57">
        <v>0</v>
      </c>
      <c r="D20" s="57">
        <v>0</v>
      </c>
      <c r="E20" s="57">
        <v>0</v>
      </c>
      <c r="F20" s="57">
        <v>0</v>
      </c>
      <c r="G20" s="57">
        <v>0</v>
      </c>
      <c r="H20" s="57">
        <v>0</v>
      </c>
      <c r="I20" s="57">
        <v>0</v>
      </c>
      <c r="J20" s="57">
        <v>0</v>
      </c>
      <c r="K20" s="57">
        <v>0</v>
      </c>
      <c r="L20" s="57">
        <v>0</v>
      </c>
      <c r="M20" s="57">
        <v>0</v>
      </c>
      <c r="N20" s="57">
        <v>0</v>
      </c>
      <c r="O20" s="57">
        <v>0</v>
      </c>
      <c r="P20" s="57">
        <v>0</v>
      </c>
      <c r="Q20" s="57">
        <v>0</v>
      </c>
      <c r="R20" s="57">
        <v>0</v>
      </c>
      <c r="S20" s="57">
        <v>0</v>
      </c>
      <c r="T20" s="57">
        <v>1551.0499999999993</v>
      </c>
      <c r="U20" s="57">
        <v>14406.6</v>
      </c>
      <c r="V20" s="57">
        <v>41096.949999999997</v>
      </c>
      <c r="W20" s="57">
        <v>0</v>
      </c>
      <c r="X20" s="45">
        <v>57054.6</v>
      </c>
    </row>
    <row r="21" spans="1:24" s="58" customFormat="1" x14ac:dyDescent="0.2">
      <c r="A21" s="69"/>
      <c r="B21" s="38" t="s">
        <v>484</v>
      </c>
      <c r="C21" s="57">
        <v>0</v>
      </c>
      <c r="D21" s="57">
        <v>0</v>
      </c>
      <c r="E21" s="57">
        <v>0</v>
      </c>
      <c r="F21" s="57">
        <v>0</v>
      </c>
      <c r="G21" s="57">
        <v>0</v>
      </c>
      <c r="H21" s="57">
        <v>0</v>
      </c>
      <c r="I21" s="57">
        <v>0</v>
      </c>
      <c r="J21" s="57">
        <v>0</v>
      </c>
      <c r="K21" s="57">
        <v>0</v>
      </c>
      <c r="L21" s="57">
        <v>0</v>
      </c>
      <c r="M21" s="57">
        <v>0</v>
      </c>
      <c r="N21" s="57">
        <v>0</v>
      </c>
      <c r="O21" s="57">
        <v>0</v>
      </c>
      <c r="P21" s="57">
        <v>0</v>
      </c>
      <c r="Q21" s="57">
        <v>0</v>
      </c>
      <c r="R21" s="57">
        <v>0</v>
      </c>
      <c r="S21" s="57">
        <v>0</v>
      </c>
      <c r="T21" s="57">
        <v>0</v>
      </c>
      <c r="U21" s="57">
        <v>3705.75</v>
      </c>
      <c r="V21" s="57">
        <v>36538.15</v>
      </c>
      <c r="W21" s="57">
        <v>0</v>
      </c>
      <c r="X21" s="45">
        <v>40243.9</v>
      </c>
    </row>
    <row r="22" spans="1:24" s="58" customFormat="1" x14ac:dyDescent="0.2">
      <c r="A22" s="69"/>
      <c r="B22" s="73" t="s">
        <v>485</v>
      </c>
      <c r="C22" s="57">
        <v>0</v>
      </c>
      <c r="D22" s="57">
        <v>0</v>
      </c>
      <c r="E22" s="57">
        <v>0</v>
      </c>
      <c r="F22" s="57">
        <v>0</v>
      </c>
      <c r="G22" s="57">
        <v>0</v>
      </c>
      <c r="H22" s="57">
        <v>0</v>
      </c>
      <c r="I22" s="57">
        <v>0</v>
      </c>
      <c r="J22" s="57">
        <v>0</v>
      </c>
      <c r="K22" s="57">
        <v>0</v>
      </c>
      <c r="L22" s="57">
        <v>0</v>
      </c>
      <c r="M22" s="57">
        <v>0</v>
      </c>
      <c r="N22" s="57">
        <v>0</v>
      </c>
      <c r="O22" s="57">
        <v>0</v>
      </c>
      <c r="P22" s="57">
        <v>0</v>
      </c>
      <c r="Q22" s="57">
        <v>0</v>
      </c>
      <c r="R22" s="57">
        <v>0</v>
      </c>
      <c r="S22" s="57">
        <v>0</v>
      </c>
      <c r="T22" s="57">
        <v>0</v>
      </c>
      <c r="U22" s="57">
        <v>0</v>
      </c>
      <c r="V22" s="57">
        <v>0</v>
      </c>
      <c r="W22" s="57">
        <v>94543.3</v>
      </c>
      <c r="X22" s="45">
        <v>94543.3</v>
      </c>
    </row>
    <row r="23" spans="1:24" s="58" customFormat="1" x14ac:dyDescent="0.2">
      <c r="A23" s="69"/>
      <c r="B23" s="73" t="s">
        <v>486</v>
      </c>
      <c r="C23" s="57">
        <v>0</v>
      </c>
      <c r="D23" s="57">
        <v>0</v>
      </c>
      <c r="E23" s="57">
        <v>0</v>
      </c>
      <c r="F23" s="57">
        <v>0</v>
      </c>
      <c r="G23" s="57">
        <v>0</v>
      </c>
      <c r="H23" s="57">
        <v>0</v>
      </c>
      <c r="I23" s="57">
        <v>0</v>
      </c>
      <c r="J23" s="57">
        <v>0</v>
      </c>
      <c r="K23" s="57">
        <v>0</v>
      </c>
      <c r="L23" s="57">
        <v>0</v>
      </c>
      <c r="M23" s="57">
        <v>0</v>
      </c>
      <c r="N23" s="57">
        <v>0</v>
      </c>
      <c r="O23" s="57">
        <v>0</v>
      </c>
      <c r="P23" s="57">
        <v>0</v>
      </c>
      <c r="Q23" s="57">
        <v>0</v>
      </c>
      <c r="R23" s="57">
        <v>0</v>
      </c>
      <c r="S23" s="57">
        <v>0</v>
      </c>
      <c r="T23" s="57">
        <v>0</v>
      </c>
      <c r="U23" s="57">
        <v>0</v>
      </c>
      <c r="V23" s="57">
        <v>0</v>
      </c>
      <c r="W23" s="57">
        <v>46274.05</v>
      </c>
      <c r="X23" s="45">
        <v>46274.05</v>
      </c>
    </row>
    <row r="24" spans="1:24" s="58" customFormat="1" x14ac:dyDescent="0.2">
      <c r="A24" s="69"/>
      <c r="B24" s="73" t="s">
        <v>487</v>
      </c>
      <c r="C24" s="57">
        <v>0</v>
      </c>
      <c r="D24" s="57">
        <v>0</v>
      </c>
      <c r="E24" s="57">
        <v>0</v>
      </c>
      <c r="F24" s="57">
        <v>0</v>
      </c>
      <c r="G24" s="57">
        <v>0</v>
      </c>
      <c r="H24" s="57">
        <v>0</v>
      </c>
      <c r="I24" s="57">
        <v>0</v>
      </c>
      <c r="J24" s="57">
        <v>0</v>
      </c>
      <c r="K24" s="57">
        <v>0</v>
      </c>
      <c r="L24" s="57">
        <v>0</v>
      </c>
      <c r="M24" s="57">
        <v>0</v>
      </c>
      <c r="N24" s="57">
        <v>0</v>
      </c>
      <c r="O24" s="57">
        <v>0</v>
      </c>
      <c r="P24" s="57">
        <v>0</v>
      </c>
      <c r="Q24" s="57">
        <v>0</v>
      </c>
      <c r="R24" s="57">
        <v>0</v>
      </c>
      <c r="S24" s="57">
        <v>0</v>
      </c>
      <c r="T24" s="57">
        <v>0</v>
      </c>
      <c r="U24" s="57">
        <v>0</v>
      </c>
      <c r="V24" s="57">
        <v>0</v>
      </c>
      <c r="W24" s="57">
        <v>0</v>
      </c>
      <c r="X24" s="45">
        <v>0</v>
      </c>
    </row>
    <row r="25" spans="1:24" s="58" customFormat="1" x14ac:dyDescent="0.2">
      <c r="A25" s="69"/>
      <c r="B25" s="73" t="s">
        <v>488</v>
      </c>
      <c r="C25" s="57">
        <v>0</v>
      </c>
      <c r="D25" s="57">
        <v>0</v>
      </c>
      <c r="E25" s="57">
        <v>0</v>
      </c>
      <c r="F25" s="57">
        <v>0</v>
      </c>
      <c r="G25" s="57">
        <v>0</v>
      </c>
      <c r="H25" s="57">
        <v>0</v>
      </c>
      <c r="I25" s="57">
        <v>0</v>
      </c>
      <c r="J25" s="57">
        <v>0</v>
      </c>
      <c r="K25" s="57">
        <v>0</v>
      </c>
      <c r="L25" s="57">
        <v>0</v>
      </c>
      <c r="M25" s="57">
        <v>0</v>
      </c>
      <c r="N25" s="57">
        <v>0</v>
      </c>
      <c r="O25" s="57">
        <v>0</v>
      </c>
      <c r="P25" s="57">
        <v>0</v>
      </c>
      <c r="Q25" s="57">
        <v>0</v>
      </c>
      <c r="R25" s="57">
        <v>0</v>
      </c>
      <c r="S25" s="57">
        <v>0</v>
      </c>
      <c r="T25" s="57">
        <v>0</v>
      </c>
      <c r="U25" s="57">
        <v>0</v>
      </c>
      <c r="V25" s="57">
        <v>0</v>
      </c>
      <c r="W25" s="57">
        <v>0</v>
      </c>
      <c r="X25" s="45">
        <v>0</v>
      </c>
    </row>
    <row r="26" spans="1:24" s="58" customFormat="1" x14ac:dyDescent="0.2">
      <c r="A26" s="69"/>
      <c r="B26" s="73" t="s">
        <v>489</v>
      </c>
      <c r="C26" s="57">
        <v>0</v>
      </c>
      <c r="D26" s="57">
        <v>0</v>
      </c>
      <c r="E26" s="57">
        <v>0</v>
      </c>
      <c r="F26" s="57">
        <v>0</v>
      </c>
      <c r="G26" s="57">
        <v>0</v>
      </c>
      <c r="H26" s="57">
        <v>0</v>
      </c>
      <c r="I26" s="57">
        <v>0</v>
      </c>
      <c r="J26" s="57">
        <v>0</v>
      </c>
      <c r="K26" s="57">
        <v>0</v>
      </c>
      <c r="L26" s="57">
        <v>0</v>
      </c>
      <c r="M26" s="57">
        <v>0</v>
      </c>
      <c r="N26" s="57">
        <v>0</v>
      </c>
      <c r="O26" s="57">
        <v>0</v>
      </c>
      <c r="P26" s="57">
        <v>0</v>
      </c>
      <c r="Q26" s="57">
        <v>0</v>
      </c>
      <c r="R26" s="57">
        <v>0</v>
      </c>
      <c r="S26" s="57">
        <v>0</v>
      </c>
      <c r="T26" s="57">
        <v>0</v>
      </c>
      <c r="U26" s="57">
        <v>0</v>
      </c>
      <c r="V26" s="57">
        <v>0</v>
      </c>
      <c r="W26" s="57">
        <v>0</v>
      </c>
      <c r="X26" s="45">
        <v>0</v>
      </c>
    </row>
    <row r="27" spans="1:24" s="58" customFormat="1" x14ac:dyDescent="0.2">
      <c r="A27" s="69"/>
      <c r="B27" s="18" t="s">
        <v>490</v>
      </c>
      <c r="C27" s="57">
        <v>0</v>
      </c>
      <c r="D27" s="57">
        <v>0</v>
      </c>
      <c r="E27" s="57">
        <v>0</v>
      </c>
      <c r="F27" s="57">
        <v>0</v>
      </c>
      <c r="G27" s="57">
        <v>0</v>
      </c>
      <c r="H27" s="57">
        <v>0</v>
      </c>
      <c r="I27" s="57">
        <v>0</v>
      </c>
      <c r="J27" s="57">
        <v>0</v>
      </c>
      <c r="K27" s="57">
        <v>0</v>
      </c>
      <c r="L27" s="57">
        <v>0</v>
      </c>
      <c r="M27" s="57">
        <v>0</v>
      </c>
      <c r="N27" s="57">
        <v>0</v>
      </c>
      <c r="O27" s="57">
        <v>0</v>
      </c>
      <c r="P27" s="57">
        <v>0</v>
      </c>
      <c r="Q27" s="57">
        <v>0</v>
      </c>
      <c r="R27" s="57">
        <v>0</v>
      </c>
      <c r="S27" s="57">
        <v>0</v>
      </c>
      <c r="T27" s="57">
        <v>0</v>
      </c>
      <c r="U27" s="57">
        <v>0</v>
      </c>
      <c r="V27" s="57">
        <v>0</v>
      </c>
      <c r="W27" s="57">
        <v>0</v>
      </c>
      <c r="X27" s="45">
        <v>0</v>
      </c>
    </row>
    <row r="28" spans="1:24" s="58" customFormat="1" x14ac:dyDescent="0.2">
      <c r="A28" s="69"/>
      <c r="B28" s="74" t="s">
        <v>13</v>
      </c>
      <c r="C28" s="45">
        <v>45781.606277777799</v>
      </c>
      <c r="D28" s="45">
        <v>144209.83981944443</v>
      </c>
      <c r="E28" s="45">
        <v>1472813.2062222231</v>
      </c>
      <c r="F28" s="45">
        <v>205899.12456944439</v>
      </c>
      <c r="G28" s="45">
        <v>167421.8711111111</v>
      </c>
      <c r="H28" s="45">
        <v>289171.30724999995</v>
      </c>
      <c r="I28" s="45">
        <v>196453.30041666678</v>
      </c>
      <c r="J28" s="45">
        <v>162660.91756944434</v>
      </c>
      <c r="K28" s="45">
        <v>1082828.6111250001</v>
      </c>
      <c r="L28" s="45">
        <v>344308.23055555543</v>
      </c>
      <c r="M28" s="45">
        <v>186774.82944444448</v>
      </c>
      <c r="N28" s="45">
        <v>138200.55000000005</v>
      </c>
      <c r="O28" s="45">
        <v>156099.54999999993</v>
      </c>
      <c r="P28" s="45">
        <v>227851.5</v>
      </c>
      <c r="Q28" s="45">
        <v>204759.49999999991</v>
      </c>
      <c r="R28" s="45">
        <v>704460.85000000033</v>
      </c>
      <c r="S28" s="45">
        <v>1060525.3500000003</v>
      </c>
      <c r="T28" s="45">
        <v>806776.44999999972</v>
      </c>
      <c r="U28" s="45">
        <v>782449.45</v>
      </c>
      <c r="V28" s="45">
        <v>665149.6</v>
      </c>
      <c r="W28" s="45">
        <v>2346865.0999999996</v>
      </c>
      <c r="X28" s="45">
        <v>11391460.744361112</v>
      </c>
    </row>
    <row r="29" spans="1:24" s="58" customFormat="1" x14ac:dyDescent="0.2">
      <c r="A29" s="69"/>
    </row>
    <row r="30" spans="1:24" s="58" customFormat="1" x14ac:dyDescent="0.2">
      <c r="A30" s="69"/>
    </row>
    <row r="31" spans="1:24" s="58" customFormat="1" x14ac:dyDescent="0.2">
      <c r="A31" s="69"/>
    </row>
    <row r="32" spans="1:24" s="58" customFormat="1" x14ac:dyDescent="0.2">
      <c r="A32" s="69"/>
    </row>
    <row r="33" spans="1:1" s="58" customFormat="1" x14ac:dyDescent="0.2">
      <c r="A33" s="69"/>
    </row>
    <row r="34" spans="1:1" s="58" customFormat="1" x14ac:dyDescent="0.2">
      <c r="A34" s="69"/>
    </row>
    <row r="35" spans="1:1" s="58" customFormat="1" x14ac:dyDescent="0.2">
      <c r="A35" s="69"/>
    </row>
    <row r="36" spans="1:1" s="58" customFormat="1" x14ac:dyDescent="0.2">
      <c r="A36" s="69"/>
    </row>
    <row r="37" spans="1:1" s="58" customFormat="1" x14ac:dyDescent="0.2">
      <c r="A37" s="69"/>
    </row>
    <row r="38" spans="1:1" s="58" customFormat="1" x14ac:dyDescent="0.2">
      <c r="A38" s="69"/>
    </row>
    <row r="39" spans="1:1" s="58" customFormat="1" x14ac:dyDescent="0.2">
      <c r="A39" s="69"/>
    </row>
    <row r="40" spans="1:1" x14ac:dyDescent="0.2">
      <c r="A40" s="69"/>
    </row>
    <row r="41" spans="1:1" x14ac:dyDescent="0.2">
      <c r="A41" s="69"/>
    </row>
    <row r="42" spans="1:1" x14ac:dyDescent="0.2">
      <c r="A42" s="69"/>
    </row>
    <row r="43" spans="1:1" x14ac:dyDescent="0.2">
      <c r="A43" s="69"/>
    </row>
    <row r="44" spans="1:1" x14ac:dyDescent="0.2">
      <c r="A44" s="69"/>
    </row>
    <row r="45" spans="1:1" x14ac:dyDescent="0.2">
      <c r="A45" s="69"/>
    </row>
    <row r="46" spans="1:1" x14ac:dyDescent="0.2">
      <c r="A46" s="69"/>
    </row>
    <row r="47" spans="1:1" x14ac:dyDescent="0.2">
      <c r="A47" s="69"/>
    </row>
    <row r="48" spans="1:1" x14ac:dyDescent="0.2">
      <c r="A48" s="69"/>
    </row>
    <row r="49" spans="1:1" x14ac:dyDescent="0.2">
      <c r="A49" s="69"/>
    </row>
    <row r="50" spans="1:1" x14ac:dyDescent="0.2">
      <c r="A50" s="69"/>
    </row>
    <row r="51" spans="1:1" x14ac:dyDescent="0.2">
      <c r="A51" s="69"/>
    </row>
    <row r="52" spans="1:1" x14ac:dyDescent="0.2">
      <c r="A52" s="69"/>
    </row>
    <row r="53" spans="1:1" x14ac:dyDescent="0.2">
      <c r="A53" s="69"/>
    </row>
    <row r="54" spans="1:1" x14ac:dyDescent="0.2">
      <c r="A54" s="69"/>
    </row>
    <row r="55" spans="1:1" x14ac:dyDescent="0.2">
      <c r="A55" s="69"/>
    </row>
    <row r="56" spans="1:1" x14ac:dyDescent="0.2">
      <c r="A56" s="69"/>
    </row>
    <row r="57" spans="1:1" x14ac:dyDescent="0.2">
      <c r="A57" s="69"/>
    </row>
    <row r="58" spans="1:1" x14ac:dyDescent="0.2">
      <c r="A58" s="69"/>
    </row>
    <row r="59" spans="1:1" x14ac:dyDescent="0.2">
      <c r="A59" s="69"/>
    </row>
    <row r="60" spans="1:1" x14ac:dyDescent="0.2">
      <c r="A60" s="69"/>
    </row>
    <row r="61" spans="1:1" x14ac:dyDescent="0.2">
      <c r="A61" s="69"/>
    </row>
    <row r="62" spans="1:1" x14ac:dyDescent="0.2">
      <c r="A62" s="69"/>
    </row>
    <row r="63" spans="1:1" x14ac:dyDescent="0.2">
      <c r="A63" s="69"/>
    </row>
    <row r="64" spans="1:1" x14ac:dyDescent="0.2">
      <c r="A64" s="69"/>
    </row>
    <row r="65" spans="1:1" x14ac:dyDescent="0.2">
      <c r="A65" s="69"/>
    </row>
    <row r="66" spans="1:1" x14ac:dyDescent="0.2">
      <c r="A66" s="69"/>
    </row>
    <row r="67" spans="1:1" x14ac:dyDescent="0.2">
      <c r="A67" s="69"/>
    </row>
    <row r="68" spans="1:1" x14ac:dyDescent="0.2">
      <c r="A68" s="69"/>
    </row>
    <row r="69" spans="1:1" x14ac:dyDescent="0.2">
      <c r="A69" s="69"/>
    </row>
    <row r="70" spans="1:1" x14ac:dyDescent="0.2">
      <c r="A70" s="69"/>
    </row>
    <row r="71" spans="1:1" x14ac:dyDescent="0.2">
      <c r="A71" s="69"/>
    </row>
    <row r="72" spans="1:1" x14ac:dyDescent="0.2">
      <c r="A72" s="69"/>
    </row>
    <row r="73" spans="1:1" x14ac:dyDescent="0.2">
      <c r="A73" s="69"/>
    </row>
    <row r="74" spans="1:1" x14ac:dyDescent="0.2">
      <c r="A74" s="69"/>
    </row>
    <row r="75" spans="1:1" x14ac:dyDescent="0.2">
      <c r="A75" s="69"/>
    </row>
    <row r="76" spans="1:1" x14ac:dyDescent="0.2">
      <c r="A76" s="69"/>
    </row>
    <row r="77" spans="1:1" x14ac:dyDescent="0.2">
      <c r="A77" s="69"/>
    </row>
    <row r="78" spans="1:1" x14ac:dyDescent="0.2">
      <c r="A78" s="69"/>
    </row>
    <row r="79" spans="1:1" x14ac:dyDescent="0.2">
      <c r="A79" s="69"/>
    </row>
    <row r="80" spans="1:1" x14ac:dyDescent="0.2">
      <c r="A80" s="69"/>
    </row>
    <row r="81" spans="1:1" x14ac:dyDescent="0.2">
      <c r="A81" s="69"/>
    </row>
    <row r="82" spans="1:1" x14ac:dyDescent="0.2">
      <c r="A82" s="69"/>
    </row>
    <row r="83" spans="1:1" x14ac:dyDescent="0.2">
      <c r="A83" s="69"/>
    </row>
    <row r="84" spans="1:1" x14ac:dyDescent="0.2">
      <c r="A84" s="69"/>
    </row>
    <row r="85" spans="1:1" x14ac:dyDescent="0.2">
      <c r="A85" s="69"/>
    </row>
    <row r="86" spans="1:1" x14ac:dyDescent="0.2">
      <c r="A86" s="69"/>
    </row>
    <row r="87" spans="1:1" x14ac:dyDescent="0.2">
      <c r="A87" s="69"/>
    </row>
    <row r="88" spans="1:1" x14ac:dyDescent="0.2">
      <c r="A88" s="69"/>
    </row>
    <row r="89" spans="1:1" x14ac:dyDescent="0.2">
      <c r="A89" s="69"/>
    </row>
    <row r="90" spans="1:1" x14ac:dyDescent="0.2">
      <c r="A90" s="69"/>
    </row>
    <row r="91" spans="1:1" x14ac:dyDescent="0.2">
      <c r="A91" s="69"/>
    </row>
    <row r="92" spans="1:1" x14ac:dyDescent="0.2">
      <c r="A92" s="69"/>
    </row>
    <row r="93" spans="1:1" x14ac:dyDescent="0.2">
      <c r="A93" s="69"/>
    </row>
    <row r="94" spans="1:1" x14ac:dyDescent="0.2">
      <c r="A94" s="69"/>
    </row>
    <row r="95" spans="1:1" x14ac:dyDescent="0.2">
      <c r="A95" s="69"/>
    </row>
    <row r="96" spans="1:1" x14ac:dyDescent="0.2">
      <c r="A96" s="69"/>
    </row>
    <row r="97" spans="1:1" x14ac:dyDescent="0.2">
      <c r="A97" s="69"/>
    </row>
    <row r="98" spans="1:1" x14ac:dyDescent="0.2">
      <c r="A98" s="69"/>
    </row>
    <row r="99" spans="1:1" x14ac:dyDescent="0.2">
      <c r="A99" s="69"/>
    </row>
    <row r="100" spans="1:1" x14ac:dyDescent="0.2">
      <c r="A100" s="69"/>
    </row>
    <row r="101" spans="1:1" x14ac:dyDescent="0.2">
      <c r="A101" s="69"/>
    </row>
    <row r="102" spans="1:1" x14ac:dyDescent="0.2">
      <c r="A102" s="69"/>
    </row>
    <row r="103" spans="1:1" x14ac:dyDescent="0.2">
      <c r="A103" s="69"/>
    </row>
    <row r="104" spans="1:1" x14ac:dyDescent="0.2">
      <c r="A104" s="69"/>
    </row>
    <row r="105" spans="1:1" x14ac:dyDescent="0.2">
      <c r="A105" s="69"/>
    </row>
    <row r="106" spans="1:1" x14ac:dyDescent="0.2">
      <c r="A106" s="69"/>
    </row>
    <row r="107" spans="1:1" x14ac:dyDescent="0.2">
      <c r="A107" s="69"/>
    </row>
    <row r="108" spans="1:1" x14ac:dyDescent="0.2">
      <c r="A108" s="69"/>
    </row>
    <row r="109" spans="1:1" x14ac:dyDescent="0.2">
      <c r="A109" s="69"/>
    </row>
    <row r="110" spans="1:1" x14ac:dyDescent="0.2">
      <c r="A110" s="69"/>
    </row>
    <row r="111" spans="1:1" x14ac:dyDescent="0.2">
      <c r="A111" s="69"/>
    </row>
    <row r="112" spans="1:1" x14ac:dyDescent="0.2">
      <c r="A112" s="69"/>
    </row>
    <row r="113" spans="1:1" x14ac:dyDescent="0.2">
      <c r="A113" s="69"/>
    </row>
    <row r="114" spans="1:1" x14ac:dyDescent="0.2">
      <c r="A114" s="69"/>
    </row>
    <row r="115" spans="1:1" x14ac:dyDescent="0.2">
      <c r="A115" s="69"/>
    </row>
    <row r="116" spans="1:1" x14ac:dyDescent="0.2">
      <c r="A116" s="69"/>
    </row>
    <row r="117" spans="1:1" x14ac:dyDescent="0.2">
      <c r="A117" s="69"/>
    </row>
    <row r="118" spans="1:1" x14ac:dyDescent="0.2">
      <c r="A118" s="69"/>
    </row>
    <row r="119" spans="1:1" x14ac:dyDescent="0.2">
      <c r="A119" s="69"/>
    </row>
    <row r="120" spans="1:1" x14ac:dyDescent="0.2">
      <c r="A120" s="69"/>
    </row>
    <row r="121" spans="1:1" x14ac:dyDescent="0.2">
      <c r="A121" s="69"/>
    </row>
    <row r="122" spans="1:1" x14ac:dyDescent="0.2">
      <c r="A122" s="69"/>
    </row>
    <row r="123" spans="1:1" x14ac:dyDescent="0.2">
      <c r="A123" s="69"/>
    </row>
    <row r="124" spans="1:1" x14ac:dyDescent="0.2">
      <c r="A124" s="69"/>
    </row>
    <row r="125" spans="1:1" x14ac:dyDescent="0.2">
      <c r="A125" s="69"/>
    </row>
    <row r="126" spans="1:1" x14ac:dyDescent="0.2">
      <c r="A126" s="69"/>
    </row>
    <row r="127" spans="1:1" x14ac:dyDescent="0.2">
      <c r="A127" s="69"/>
    </row>
    <row r="128" spans="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row r="218" spans="1:1" x14ac:dyDescent="0.2">
      <c r="A218" s="69"/>
    </row>
    <row r="219" spans="1:1" x14ac:dyDescent="0.2">
      <c r="A219" s="69"/>
    </row>
    <row r="220" spans="1:1" x14ac:dyDescent="0.2">
      <c r="A220" s="69"/>
    </row>
    <row r="221" spans="1:1" x14ac:dyDescent="0.2">
      <c r="A221" s="69"/>
    </row>
    <row r="222" spans="1:1" x14ac:dyDescent="0.2">
      <c r="A222" s="69"/>
    </row>
    <row r="223" spans="1:1" x14ac:dyDescent="0.2">
      <c r="A223" s="69"/>
    </row>
    <row r="224" spans="1:1" x14ac:dyDescent="0.2">
      <c r="A224" s="69"/>
    </row>
    <row r="225" spans="1:1" x14ac:dyDescent="0.2">
      <c r="A225" s="69"/>
    </row>
    <row r="226" spans="1:1" x14ac:dyDescent="0.2">
      <c r="A226" s="69"/>
    </row>
    <row r="227" spans="1:1" x14ac:dyDescent="0.2">
      <c r="A227" s="69"/>
    </row>
  </sheetData>
  <mergeCells count="3">
    <mergeCell ref="B4:B5"/>
    <mergeCell ref="B1:W1"/>
    <mergeCell ref="C4:W4"/>
  </mergeCells>
  <pageMargins left="0.70866141732283472" right="0.70866141732283472" top="0.78740157480314965" bottom="0.78740157480314965" header="0.31496062992125984" footer="0.31496062992125984"/>
  <pageSetup paperSize="9" orientation="landscape" r:id="rId1"/>
  <colBreaks count="2" manualBreakCount="2">
    <brk id="9" max="1048575" man="1"/>
    <brk id="16" max="27"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theme="0" tint="-0.34998626667073579"/>
  </sheetPr>
  <dimension ref="A1:X227"/>
  <sheetViews>
    <sheetView view="pageBreakPreview" zoomScaleNormal="100" zoomScaleSheetLayoutView="100" workbookViewId="0">
      <pane xSplit="2" ySplit="5" topLeftCell="C6" activePane="bottomRight" state="frozen"/>
      <selection pane="topRight" activeCell="C1" sqref="C1"/>
      <selection pane="bottomLeft" activeCell="A6" sqref="A6"/>
      <selection pane="bottomRight"/>
    </sheetView>
  </sheetViews>
  <sheetFormatPr baseColWidth="10" defaultRowHeight="12.75" x14ac:dyDescent="0.2"/>
  <cols>
    <col min="1" max="1" width="2" style="11" customWidth="1"/>
    <col min="2" max="2" width="13.85546875" style="11" customWidth="1"/>
    <col min="3" max="17" width="12.5703125" style="11" bestFit="1" customWidth="1"/>
    <col min="18" max="22" width="13.28515625" style="11" bestFit="1" customWidth="1"/>
    <col min="23" max="24" width="14.28515625" style="11" bestFit="1" customWidth="1"/>
    <col min="25" max="16384" width="11.42578125" style="11"/>
  </cols>
  <sheetData>
    <row r="1" spans="1:24" ht="15.75" x14ac:dyDescent="0.2">
      <c r="A1" s="3" t="s">
        <v>533</v>
      </c>
      <c r="B1" s="247" t="str">
        <f>Inhaltsverzeichnis!B39&amp;" "&amp;Inhaltsverzeichnis!C39&amp;" "&amp;Inhaltsverzeichnis!E39</f>
        <v>Tabelle 10f: Einfache Kantonssteuer nach Reingewinn- und Eigenkapitalklassen, 2013, in Franken</v>
      </c>
      <c r="C1" s="247"/>
      <c r="D1" s="247"/>
      <c r="E1" s="247"/>
      <c r="F1" s="247"/>
      <c r="G1" s="247"/>
      <c r="H1" s="247"/>
      <c r="I1" s="247"/>
      <c r="J1" s="247"/>
      <c r="K1" s="247"/>
      <c r="L1" s="247"/>
      <c r="M1" s="247"/>
      <c r="N1" s="247"/>
      <c r="O1" s="247"/>
      <c r="P1" s="247"/>
      <c r="Q1" s="247"/>
      <c r="R1" s="247"/>
      <c r="S1" s="247"/>
      <c r="T1" s="247"/>
      <c r="U1" s="247"/>
      <c r="V1" s="247"/>
      <c r="W1" s="247"/>
    </row>
    <row r="2" spans="1:24" x14ac:dyDescent="0.2">
      <c r="A2" s="69"/>
      <c r="B2" s="143"/>
    </row>
    <row r="3" spans="1:24" x14ac:dyDescent="0.2">
      <c r="A3" s="69"/>
    </row>
    <row r="4" spans="1:24" s="108" customFormat="1" x14ac:dyDescent="0.2">
      <c r="A4" s="91"/>
      <c r="B4" s="280" t="s">
        <v>445</v>
      </c>
      <c r="C4" s="291" t="s">
        <v>359</v>
      </c>
      <c r="D4" s="292"/>
      <c r="E4" s="292"/>
      <c r="F4" s="292"/>
      <c r="G4" s="292"/>
      <c r="H4" s="292"/>
      <c r="I4" s="292"/>
      <c r="J4" s="292"/>
      <c r="K4" s="292"/>
      <c r="L4" s="292"/>
      <c r="M4" s="292"/>
      <c r="N4" s="292"/>
      <c r="O4" s="292"/>
      <c r="P4" s="292"/>
      <c r="Q4" s="292"/>
      <c r="R4" s="292"/>
      <c r="S4" s="292"/>
      <c r="T4" s="292"/>
      <c r="U4" s="292"/>
      <c r="V4" s="292"/>
      <c r="W4" s="292"/>
      <c r="X4" s="192"/>
    </row>
    <row r="5" spans="1:24" s="108" customFormat="1" ht="26.25" customHeight="1" x14ac:dyDescent="0.2">
      <c r="A5" s="91"/>
      <c r="B5" s="274"/>
      <c r="C5" s="109" t="s">
        <v>469</v>
      </c>
      <c r="D5" s="109" t="s">
        <v>450</v>
      </c>
      <c r="E5" s="109" t="s">
        <v>451</v>
      </c>
      <c r="F5" s="109" t="s">
        <v>452</v>
      </c>
      <c r="G5" s="109" t="s">
        <v>453</v>
      </c>
      <c r="H5" s="109" t="s">
        <v>454</v>
      </c>
      <c r="I5" s="109" t="s">
        <v>455</v>
      </c>
      <c r="J5" s="109" t="s">
        <v>456</v>
      </c>
      <c r="K5" s="109" t="s">
        <v>457</v>
      </c>
      <c r="L5" s="109" t="s">
        <v>458</v>
      </c>
      <c r="M5" s="109" t="s">
        <v>459</v>
      </c>
      <c r="N5" s="109" t="s">
        <v>460</v>
      </c>
      <c r="O5" s="109" t="s">
        <v>461</v>
      </c>
      <c r="P5" s="109" t="s">
        <v>462</v>
      </c>
      <c r="Q5" s="109" t="s">
        <v>463</v>
      </c>
      <c r="R5" s="109" t="s">
        <v>464</v>
      </c>
      <c r="S5" s="109" t="s">
        <v>465</v>
      </c>
      <c r="T5" s="109" t="s">
        <v>466</v>
      </c>
      <c r="U5" s="109" t="s">
        <v>467</v>
      </c>
      <c r="V5" s="109" t="s">
        <v>468</v>
      </c>
      <c r="W5" s="109" t="s">
        <v>360</v>
      </c>
      <c r="X5" s="109" t="s">
        <v>13</v>
      </c>
    </row>
    <row r="6" spans="1:24" s="58" customFormat="1" x14ac:dyDescent="0.2">
      <c r="A6" s="69"/>
      <c r="B6" s="92" t="s">
        <v>237</v>
      </c>
      <c r="C6" s="57">
        <v>39182.726638888904</v>
      </c>
      <c r="D6" s="57">
        <v>131773.59062499998</v>
      </c>
      <c r="E6" s="57">
        <v>1258288.2619444453</v>
      </c>
      <c r="F6" s="57">
        <v>152488.5823472222</v>
      </c>
      <c r="G6" s="57">
        <v>128583.71833333331</v>
      </c>
      <c r="H6" s="57">
        <v>235709.50502777775</v>
      </c>
      <c r="I6" s="57">
        <v>151916.39652777792</v>
      </c>
      <c r="J6" s="57">
        <v>132444.91968055547</v>
      </c>
      <c r="K6" s="57">
        <v>902020.00844444463</v>
      </c>
      <c r="L6" s="57">
        <v>286174.22333333327</v>
      </c>
      <c r="M6" s="57">
        <v>162310.66000000003</v>
      </c>
      <c r="N6" s="57">
        <v>116697.70000000004</v>
      </c>
      <c r="O6" s="57">
        <v>132635.24999999994</v>
      </c>
      <c r="P6" s="57">
        <v>178633.99999999997</v>
      </c>
      <c r="Q6" s="57">
        <v>169430.89999999991</v>
      </c>
      <c r="R6" s="57">
        <v>571536.05000000028</v>
      </c>
      <c r="S6" s="57">
        <v>861232.60000000021</v>
      </c>
      <c r="T6" s="57">
        <v>650938.89999999967</v>
      </c>
      <c r="U6" s="57">
        <v>514923.55000000005</v>
      </c>
      <c r="V6" s="57">
        <v>504156.19999999995</v>
      </c>
      <c r="W6" s="57">
        <v>2206047.75</v>
      </c>
      <c r="X6" s="45">
        <v>9487125.4929027781</v>
      </c>
    </row>
    <row r="7" spans="1:24" s="58" customFormat="1" x14ac:dyDescent="0.2">
      <c r="A7" s="69"/>
      <c r="B7" s="92" t="s">
        <v>470</v>
      </c>
      <c r="C7" s="57">
        <v>4679.032416666666</v>
      </c>
      <c r="D7" s="57">
        <v>7604.2014166666677</v>
      </c>
      <c r="E7" s="57">
        <v>107338.92333333331</v>
      </c>
      <c r="F7" s="57">
        <v>21115.8</v>
      </c>
      <c r="G7" s="57">
        <v>13223.37</v>
      </c>
      <c r="H7" s="57">
        <v>23860.45888888889</v>
      </c>
      <c r="I7" s="57">
        <v>14513.390000000001</v>
      </c>
      <c r="J7" s="57">
        <v>9179.811777777777</v>
      </c>
      <c r="K7" s="57">
        <v>68727.791111111132</v>
      </c>
      <c r="L7" s="57">
        <v>18317.863333333331</v>
      </c>
      <c r="M7" s="57">
        <v>4904.1000000000004</v>
      </c>
      <c r="N7" s="57">
        <v>4267.0000000000009</v>
      </c>
      <c r="O7" s="57">
        <v>4546.8</v>
      </c>
      <c r="P7" s="57">
        <v>7716.55</v>
      </c>
      <c r="Q7" s="57">
        <v>3527.3</v>
      </c>
      <c r="R7" s="57">
        <v>23962.150000000005</v>
      </c>
      <c r="S7" s="57">
        <v>8931.9500000000007</v>
      </c>
      <c r="T7" s="57">
        <v>0</v>
      </c>
      <c r="U7" s="57">
        <v>13393.1</v>
      </c>
      <c r="V7" s="57">
        <v>0</v>
      </c>
      <c r="W7" s="57">
        <v>0</v>
      </c>
      <c r="X7" s="45">
        <v>359809.59227777773</v>
      </c>
    </row>
    <row r="8" spans="1:24" s="58" customFormat="1" x14ac:dyDescent="0.2">
      <c r="A8" s="69"/>
      <c r="B8" s="92" t="s">
        <v>471</v>
      </c>
      <c r="C8" s="57">
        <v>8901.7527777777796</v>
      </c>
      <c r="D8" s="57">
        <v>7366.4083333333338</v>
      </c>
      <c r="E8" s="57">
        <v>139881.1420555556</v>
      </c>
      <c r="F8" s="57">
        <v>45147.497777777782</v>
      </c>
      <c r="G8" s="57">
        <v>34402.44944444445</v>
      </c>
      <c r="H8" s="57">
        <v>41634.648888888893</v>
      </c>
      <c r="I8" s="57">
        <v>40037.258333333339</v>
      </c>
      <c r="J8" s="57">
        <v>29244.691111111115</v>
      </c>
      <c r="K8" s="57">
        <v>145196.55777777772</v>
      </c>
      <c r="L8" s="57">
        <v>53437.984444444453</v>
      </c>
      <c r="M8" s="57">
        <v>27580.125</v>
      </c>
      <c r="N8" s="57">
        <v>20493.100000000002</v>
      </c>
      <c r="O8" s="57">
        <v>13484.3</v>
      </c>
      <c r="P8" s="57">
        <v>30536.649999999991</v>
      </c>
      <c r="Q8" s="57">
        <v>15395.7</v>
      </c>
      <c r="R8" s="57">
        <v>42272.15</v>
      </c>
      <c r="S8" s="57">
        <v>37303.75</v>
      </c>
      <c r="T8" s="57">
        <v>8765.5</v>
      </c>
      <c r="U8" s="57">
        <v>30228.55</v>
      </c>
      <c r="V8" s="57">
        <v>0</v>
      </c>
      <c r="W8" s="57">
        <v>0</v>
      </c>
      <c r="X8" s="45">
        <v>771310.21594444453</v>
      </c>
    </row>
    <row r="9" spans="1:24" s="58" customFormat="1" x14ac:dyDescent="0.2">
      <c r="A9" s="69"/>
      <c r="B9" s="92" t="s">
        <v>472</v>
      </c>
      <c r="C9" s="57">
        <v>12054.494444444443</v>
      </c>
      <c r="D9" s="57">
        <v>15207.839444444442</v>
      </c>
      <c r="E9" s="57">
        <v>90241.20666666668</v>
      </c>
      <c r="F9" s="57">
        <v>39147.549999999996</v>
      </c>
      <c r="G9" s="57">
        <v>37110.333333333343</v>
      </c>
      <c r="H9" s="57">
        <v>29898.694444444453</v>
      </c>
      <c r="I9" s="57">
        <v>48431.705555555549</v>
      </c>
      <c r="J9" s="57">
        <v>33740.445</v>
      </c>
      <c r="K9" s="57">
        <v>162861.19823611114</v>
      </c>
      <c r="L9" s="57">
        <v>57231.259444444433</v>
      </c>
      <c r="M9" s="57">
        <v>30173.794444444444</v>
      </c>
      <c r="N9" s="57">
        <v>18498.45</v>
      </c>
      <c r="O9" s="57">
        <v>25039.4</v>
      </c>
      <c r="P9" s="57">
        <v>25833.85</v>
      </c>
      <c r="Q9" s="57">
        <v>19780.499999999996</v>
      </c>
      <c r="R9" s="57">
        <v>39622.25</v>
      </c>
      <c r="S9" s="57">
        <v>19424.600000000002</v>
      </c>
      <c r="T9" s="57">
        <v>0</v>
      </c>
      <c r="U9" s="57">
        <v>0</v>
      </c>
      <c r="V9" s="57">
        <v>0</v>
      </c>
      <c r="W9" s="57">
        <v>0</v>
      </c>
      <c r="X9" s="45">
        <v>704297.57101388881</v>
      </c>
    </row>
    <row r="10" spans="1:24" s="58" customFormat="1" x14ac:dyDescent="0.2">
      <c r="A10" s="69"/>
      <c r="B10" s="92" t="s">
        <v>473</v>
      </c>
      <c r="C10" s="57">
        <v>11321.349999999999</v>
      </c>
      <c r="D10" s="57">
        <v>5238</v>
      </c>
      <c r="E10" s="57">
        <v>55582.972222222234</v>
      </c>
      <c r="F10" s="57">
        <v>61448.494444444426</v>
      </c>
      <c r="G10" s="57">
        <v>34398.800000000003</v>
      </c>
      <c r="H10" s="57">
        <v>24799.049999999992</v>
      </c>
      <c r="I10" s="57">
        <v>58432.1</v>
      </c>
      <c r="J10" s="57">
        <v>42119.05000000001</v>
      </c>
      <c r="K10" s="57">
        <v>142854.3055555555</v>
      </c>
      <c r="L10" s="57">
        <v>67050.899999999994</v>
      </c>
      <c r="M10" s="57">
        <v>37573.4</v>
      </c>
      <c r="N10" s="57">
        <v>21472.15</v>
      </c>
      <c r="O10" s="57">
        <v>17938.600000000002</v>
      </c>
      <c r="P10" s="57">
        <v>35628.599999999991</v>
      </c>
      <c r="Q10" s="57">
        <v>12523.85</v>
      </c>
      <c r="R10" s="57">
        <v>31952.250000000007</v>
      </c>
      <c r="S10" s="57">
        <v>37097</v>
      </c>
      <c r="T10" s="57">
        <v>8401.85</v>
      </c>
      <c r="U10" s="57">
        <v>33557.25</v>
      </c>
      <c r="V10" s="57">
        <v>0</v>
      </c>
      <c r="W10" s="57">
        <v>0</v>
      </c>
      <c r="X10" s="45">
        <v>739389.97222222213</v>
      </c>
    </row>
    <row r="11" spans="1:24" s="58" customFormat="1" x14ac:dyDescent="0.2">
      <c r="A11" s="69"/>
      <c r="B11" s="92" t="s">
        <v>474</v>
      </c>
      <c r="C11" s="57">
        <v>14733.400000000001</v>
      </c>
      <c r="D11" s="57">
        <v>9174.4</v>
      </c>
      <c r="E11" s="57">
        <v>31883.35</v>
      </c>
      <c r="F11" s="57">
        <v>50633.2</v>
      </c>
      <c r="G11" s="57">
        <v>33540.299999999996</v>
      </c>
      <c r="H11" s="57">
        <v>22761.000000000004</v>
      </c>
      <c r="I11" s="57">
        <v>42389.249999999985</v>
      </c>
      <c r="J11" s="57">
        <v>27870.15</v>
      </c>
      <c r="K11" s="57">
        <v>146874.69999999995</v>
      </c>
      <c r="L11" s="57">
        <v>67351.45</v>
      </c>
      <c r="M11" s="57">
        <v>50148.35</v>
      </c>
      <c r="N11" s="57">
        <v>27965.999999999996</v>
      </c>
      <c r="O11" s="57">
        <v>23963.8</v>
      </c>
      <c r="P11" s="57">
        <v>17800.400000000005</v>
      </c>
      <c r="Q11" s="57">
        <v>26515.800000000003</v>
      </c>
      <c r="R11" s="57">
        <v>35196.85</v>
      </c>
      <c r="S11" s="57">
        <v>30220.799999999999</v>
      </c>
      <c r="T11" s="57">
        <v>13566.05</v>
      </c>
      <c r="U11" s="57">
        <v>0</v>
      </c>
      <c r="V11" s="57">
        <v>0</v>
      </c>
      <c r="W11" s="57">
        <v>0</v>
      </c>
      <c r="X11" s="45">
        <v>672589.25</v>
      </c>
    </row>
    <row r="12" spans="1:24" s="58" customFormat="1" x14ac:dyDescent="0.2">
      <c r="A12" s="69"/>
      <c r="B12" s="92" t="s">
        <v>475</v>
      </c>
      <c r="C12" s="57">
        <v>16265.1</v>
      </c>
      <c r="D12" s="57">
        <v>10421.25</v>
      </c>
      <c r="E12" s="57">
        <v>54428.399999999994</v>
      </c>
      <c r="F12" s="57">
        <v>21660.85</v>
      </c>
      <c r="G12" s="57">
        <v>56128.95</v>
      </c>
      <c r="H12" s="57">
        <v>30142.550000000007</v>
      </c>
      <c r="I12" s="57">
        <v>45278.799999999988</v>
      </c>
      <c r="J12" s="57">
        <v>42403.3</v>
      </c>
      <c r="K12" s="57">
        <v>189993.3</v>
      </c>
      <c r="L12" s="57">
        <v>70098.800000000017</v>
      </c>
      <c r="M12" s="57">
        <v>50572.800000000003</v>
      </c>
      <c r="N12" s="57">
        <v>31549.200000000004</v>
      </c>
      <c r="O12" s="57">
        <v>12534.899999999998</v>
      </c>
      <c r="P12" s="57">
        <v>22765.4</v>
      </c>
      <c r="Q12" s="57">
        <v>18167.8</v>
      </c>
      <c r="R12" s="57">
        <v>22670.25</v>
      </c>
      <c r="S12" s="57">
        <v>39754.750000000007</v>
      </c>
      <c r="T12" s="57">
        <v>7101.35</v>
      </c>
      <c r="U12" s="57">
        <v>39862.449999999997</v>
      </c>
      <c r="V12" s="57">
        <v>35243.5</v>
      </c>
      <c r="W12" s="57">
        <v>0</v>
      </c>
      <c r="X12" s="45">
        <v>817043.7</v>
      </c>
    </row>
    <row r="13" spans="1:24" s="58" customFormat="1" x14ac:dyDescent="0.2">
      <c r="A13" s="69"/>
      <c r="B13" s="92" t="s">
        <v>476</v>
      </c>
      <c r="C13" s="57">
        <v>6870.85</v>
      </c>
      <c r="D13" s="57">
        <v>10865.95</v>
      </c>
      <c r="E13" s="57">
        <v>15993.450000000003</v>
      </c>
      <c r="F13" s="57">
        <v>14434.65</v>
      </c>
      <c r="G13" s="57">
        <v>39383.15</v>
      </c>
      <c r="H13" s="57">
        <v>21353.750000000004</v>
      </c>
      <c r="I13" s="57">
        <v>62326.649999999987</v>
      </c>
      <c r="J13" s="57">
        <v>40116.35</v>
      </c>
      <c r="K13" s="57">
        <v>151381.24999999997</v>
      </c>
      <c r="L13" s="57">
        <v>97964.799999999988</v>
      </c>
      <c r="M13" s="57">
        <v>50748.999999999993</v>
      </c>
      <c r="N13" s="57">
        <v>38337.699999999997</v>
      </c>
      <c r="O13" s="57">
        <v>26615.75</v>
      </c>
      <c r="P13" s="57">
        <v>22039.599999999999</v>
      </c>
      <c r="Q13" s="57">
        <v>22546</v>
      </c>
      <c r="R13" s="57">
        <v>57302.15</v>
      </c>
      <c r="S13" s="57">
        <v>31737.800000000003</v>
      </c>
      <c r="T13" s="57">
        <v>7623.0500000000011</v>
      </c>
      <c r="U13" s="57">
        <v>0</v>
      </c>
      <c r="V13" s="57">
        <v>0</v>
      </c>
      <c r="W13" s="57">
        <v>0</v>
      </c>
      <c r="X13" s="45">
        <v>717641.9</v>
      </c>
    </row>
    <row r="14" spans="1:24" s="58" customFormat="1" x14ac:dyDescent="0.2">
      <c r="A14" s="69"/>
      <c r="B14" s="92" t="s">
        <v>477</v>
      </c>
      <c r="C14" s="57">
        <v>11449.2</v>
      </c>
      <c r="D14" s="57">
        <v>5650.9</v>
      </c>
      <c r="E14" s="57">
        <v>34204.050000000003</v>
      </c>
      <c r="F14" s="57">
        <v>24636.5</v>
      </c>
      <c r="G14" s="57">
        <v>35800.100000000006</v>
      </c>
      <c r="H14" s="57">
        <v>56367.599999999991</v>
      </c>
      <c r="I14" s="57">
        <v>97584.150000000067</v>
      </c>
      <c r="J14" s="57">
        <v>64442.1</v>
      </c>
      <c r="K14" s="57">
        <v>294168.34999999986</v>
      </c>
      <c r="L14" s="57">
        <v>171071.25000000006</v>
      </c>
      <c r="M14" s="57">
        <v>120973.29999999999</v>
      </c>
      <c r="N14" s="57">
        <v>79734.600000000006</v>
      </c>
      <c r="O14" s="57">
        <v>43389.849999999991</v>
      </c>
      <c r="P14" s="57">
        <v>59840.95</v>
      </c>
      <c r="Q14" s="57">
        <v>31134.95</v>
      </c>
      <c r="R14" s="57">
        <v>121591.4</v>
      </c>
      <c r="S14" s="57">
        <v>60074.749999999993</v>
      </c>
      <c r="T14" s="57">
        <v>24549.05</v>
      </c>
      <c r="U14" s="57">
        <v>47198.6</v>
      </c>
      <c r="V14" s="57">
        <v>0</v>
      </c>
      <c r="W14" s="57">
        <v>0</v>
      </c>
      <c r="X14" s="45">
        <v>1383861.65</v>
      </c>
    </row>
    <row r="15" spans="1:24" s="58" customFormat="1" x14ac:dyDescent="0.2">
      <c r="A15" s="69"/>
      <c r="B15" s="92" t="s">
        <v>478</v>
      </c>
      <c r="C15" s="57">
        <v>23752.65</v>
      </c>
      <c r="D15" s="57">
        <v>10259.849999999999</v>
      </c>
      <c r="E15" s="57">
        <v>39804.950000000004</v>
      </c>
      <c r="F15" s="57">
        <v>20992.35</v>
      </c>
      <c r="G15" s="57">
        <v>35194.400000000001</v>
      </c>
      <c r="H15" s="57">
        <v>25875.300000000003</v>
      </c>
      <c r="I15" s="57">
        <v>113688.04999999999</v>
      </c>
      <c r="J15" s="57">
        <v>76729.749999999985</v>
      </c>
      <c r="K15" s="57">
        <v>327531.04999999993</v>
      </c>
      <c r="L15" s="57">
        <v>212588.79999999999</v>
      </c>
      <c r="M15" s="57">
        <v>147787.29999999996</v>
      </c>
      <c r="N15" s="57">
        <v>84441.200000000012</v>
      </c>
      <c r="O15" s="57">
        <v>67292.399999999994</v>
      </c>
      <c r="P15" s="57">
        <v>68599.95</v>
      </c>
      <c r="Q15" s="57">
        <v>56621.899999999994</v>
      </c>
      <c r="R15" s="57">
        <v>100459.9</v>
      </c>
      <c r="S15" s="57">
        <v>70309.350000000006</v>
      </c>
      <c r="T15" s="57">
        <v>16722.849999999999</v>
      </c>
      <c r="U15" s="57">
        <v>16716.900000000001</v>
      </c>
      <c r="V15" s="57">
        <v>0</v>
      </c>
      <c r="W15" s="57">
        <v>0</v>
      </c>
      <c r="X15" s="45">
        <v>1515368.8999999997</v>
      </c>
    </row>
    <row r="16" spans="1:24" s="58" customFormat="1" x14ac:dyDescent="0.2">
      <c r="A16" s="69"/>
      <c r="B16" s="92" t="s">
        <v>479</v>
      </c>
      <c r="C16" s="57">
        <v>18123.150000000001</v>
      </c>
      <c r="D16" s="57">
        <v>4988</v>
      </c>
      <c r="E16" s="57">
        <v>57993.8</v>
      </c>
      <c r="F16" s="57">
        <v>15665.150000000001</v>
      </c>
      <c r="G16" s="57">
        <v>19168.599999999999</v>
      </c>
      <c r="H16" s="57">
        <v>30985.25</v>
      </c>
      <c r="I16" s="57">
        <v>75523.249999999971</v>
      </c>
      <c r="J16" s="57">
        <v>57203</v>
      </c>
      <c r="K16" s="57">
        <v>317766.15000000002</v>
      </c>
      <c r="L16" s="57">
        <v>221253.49999999991</v>
      </c>
      <c r="M16" s="57">
        <v>130382.05</v>
      </c>
      <c r="N16" s="57">
        <v>106525.9</v>
      </c>
      <c r="O16" s="57">
        <v>75696.25</v>
      </c>
      <c r="P16" s="57">
        <v>82748</v>
      </c>
      <c r="Q16" s="57">
        <v>57709.100000000006</v>
      </c>
      <c r="R16" s="57">
        <v>107089.15</v>
      </c>
      <c r="S16" s="57">
        <v>85496.25</v>
      </c>
      <c r="T16" s="57">
        <v>53940.800000000003</v>
      </c>
      <c r="U16" s="57">
        <v>22079.75</v>
      </c>
      <c r="V16" s="57">
        <v>0</v>
      </c>
      <c r="W16" s="57">
        <v>0</v>
      </c>
      <c r="X16" s="45">
        <v>1540337.1</v>
      </c>
    </row>
    <row r="17" spans="1:24" s="58" customFormat="1" x14ac:dyDescent="0.2">
      <c r="A17" s="69"/>
      <c r="B17" s="92" t="s">
        <v>480</v>
      </c>
      <c r="C17" s="57">
        <v>44392.3</v>
      </c>
      <c r="D17" s="57">
        <v>16029.25</v>
      </c>
      <c r="E17" s="57">
        <v>42541.7</v>
      </c>
      <c r="F17" s="57">
        <v>37127.9</v>
      </c>
      <c r="G17" s="57">
        <v>40138.100000000006</v>
      </c>
      <c r="H17" s="57">
        <v>46149.100000000006</v>
      </c>
      <c r="I17" s="57">
        <v>43590.849999999991</v>
      </c>
      <c r="J17" s="57">
        <v>119834.9</v>
      </c>
      <c r="K17" s="57">
        <v>506063.69999999995</v>
      </c>
      <c r="L17" s="57">
        <v>348664.65</v>
      </c>
      <c r="M17" s="57">
        <v>201551.64999999997</v>
      </c>
      <c r="N17" s="57">
        <v>152386.75</v>
      </c>
      <c r="O17" s="57">
        <v>145105.04999999999</v>
      </c>
      <c r="P17" s="57">
        <v>209322.54999999996</v>
      </c>
      <c r="Q17" s="57">
        <v>121576</v>
      </c>
      <c r="R17" s="57">
        <v>271647.50000000006</v>
      </c>
      <c r="S17" s="57">
        <v>196050.6</v>
      </c>
      <c r="T17" s="57">
        <v>51260.100000000006</v>
      </c>
      <c r="U17" s="57">
        <v>15000.599999999999</v>
      </c>
      <c r="V17" s="57">
        <v>34661.65</v>
      </c>
      <c r="W17" s="57">
        <v>0</v>
      </c>
      <c r="X17" s="45">
        <v>2643094.9000000004</v>
      </c>
    </row>
    <row r="18" spans="1:24" s="58" customFormat="1" x14ac:dyDescent="0.2">
      <c r="A18" s="69"/>
      <c r="B18" s="92" t="s">
        <v>481</v>
      </c>
      <c r="C18" s="57">
        <v>60732.7</v>
      </c>
      <c r="D18" s="57">
        <v>19870.8</v>
      </c>
      <c r="E18" s="57">
        <v>30024.5</v>
      </c>
      <c r="F18" s="57">
        <v>16771.400000000001</v>
      </c>
      <c r="G18" s="57">
        <v>10303.700000000001</v>
      </c>
      <c r="H18" s="57">
        <v>24360.400000000001</v>
      </c>
      <c r="I18" s="57">
        <v>32294.449999999997</v>
      </c>
      <c r="J18" s="57">
        <v>48768.399999999994</v>
      </c>
      <c r="K18" s="57">
        <v>475183.89999999985</v>
      </c>
      <c r="L18" s="57">
        <v>416475.70000000007</v>
      </c>
      <c r="M18" s="57">
        <v>277672.35000000003</v>
      </c>
      <c r="N18" s="57">
        <v>213926.65000000002</v>
      </c>
      <c r="O18" s="57">
        <v>199431.15000000002</v>
      </c>
      <c r="P18" s="57">
        <v>218450.85000000003</v>
      </c>
      <c r="Q18" s="57">
        <v>145893.95000000004</v>
      </c>
      <c r="R18" s="57">
        <v>350406.40000000008</v>
      </c>
      <c r="S18" s="57">
        <v>132560.69999999998</v>
      </c>
      <c r="T18" s="57">
        <v>62704.75</v>
      </c>
      <c r="U18" s="57">
        <v>48701.75</v>
      </c>
      <c r="V18" s="57">
        <v>26918.700000000004</v>
      </c>
      <c r="W18" s="57">
        <v>0</v>
      </c>
      <c r="X18" s="45">
        <v>2811453.2000000007</v>
      </c>
    </row>
    <row r="19" spans="1:24" s="58" customFormat="1" x14ac:dyDescent="0.2">
      <c r="A19" s="69"/>
      <c r="B19" s="93" t="s">
        <v>482</v>
      </c>
      <c r="C19" s="57">
        <v>187660.2</v>
      </c>
      <c r="D19" s="57">
        <v>30173.599999999999</v>
      </c>
      <c r="E19" s="57">
        <v>32914.6</v>
      </c>
      <c r="F19" s="57">
        <v>37532.199999999997</v>
      </c>
      <c r="G19" s="57">
        <v>40957</v>
      </c>
      <c r="H19" s="57">
        <v>10142.799999999999</v>
      </c>
      <c r="I19" s="57">
        <v>98983.75</v>
      </c>
      <c r="J19" s="57">
        <v>44004.55</v>
      </c>
      <c r="K19" s="57">
        <v>669565.20000000007</v>
      </c>
      <c r="L19" s="57">
        <v>647693.54999999958</v>
      </c>
      <c r="M19" s="57">
        <v>559026.75</v>
      </c>
      <c r="N19" s="57">
        <v>473964.95000000007</v>
      </c>
      <c r="O19" s="57">
        <v>519817.0500000001</v>
      </c>
      <c r="P19" s="57">
        <v>627277.4</v>
      </c>
      <c r="Q19" s="57">
        <v>306660.25000000006</v>
      </c>
      <c r="R19" s="57">
        <v>934144.90000000026</v>
      </c>
      <c r="S19" s="57">
        <v>426739.69999999978</v>
      </c>
      <c r="T19" s="57">
        <v>113764.1</v>
      </c>
      <c r="U19" s="57">
        <v>36834.449999999997</v>
      </c>
      <c r="V19" s="57">
        <v>0</v>
      </c>
      <c r="W19" s="57">
        <v>0</v>
      </c>
      <c r="X19" s="45">
        <v>5797857</v>
      </c>
    </row>
    <row r="20" spans="1:24" s="58" customFormat="1" x14ac:dyDescent="0.2">
      <c r="A20" s="69"/>
      <c r="B20" s="92" t="s">
        <v>483</v>
      </c>
      <c r="C20" s="57">
        <v>73606.399999999994</v>
      </c>
      <c r="D20" s="57">
        <v>32540.6</v>
      </c>
      <c r="E20" s="57">
        <v>0</v>
      </c>
      <c r="F20" s="57">
        <v>48974.55</v>
      </c>
      <c r="G20" s="57">
        <v>51943.850000000006</v>
      </c>
      <c r="H20" s="57">
        <v>42850.85</v>
      </c>
      <c r="I20" s="57">
        <v>27096.1</v>
      </c>
      <c r="J20" s="57">
        <v>41531.800000000003</v>
      </c>
      <c r="K20" s="57">
        <v>326254.75</v>
      </c>
      <c r="L20" s="57">
        <v>399258.8000000001</v>
      </c>
      <c r="M20" s="57">
        <v>499117.25000000006</v>
      </c>
      <c r="N20" s="57">
        <v>407585.5</v>
      </c>
      <c r="O20" s="57">
        <v>348065.9</v>
      </c>
      <c r="P20" s="57">
        <v>559342.15000000014</v>
      </c>
      <c r="Q20" s="57">
        <v>512631.99999999994</v>
      </c>
      <c r="R20" s="57">
        <v>1233172.95</v>
      </c>
      <c r="S20" s="57">
        <v>626845</v>
      </c>
      <c r="T20" s="57">
        <v>250663.24999999997</v>
      </c>
      <c r="U20" s="57">
        <v>98982.399999999994</v>
      </c>
      <c r="V20" s="57">
        <v>58561.5</v>
      </c>
      <c r="W20" s="57">
        <v>0</v>
      </c>
      <c r="X20" s="45">
        <v>5639025.6000000006</v>
      </c>
    </row>
    <row r="21" spans="1:24" s="58" customFormat="1" x14ac:dyDescent="0.2">
      <c r="A21" s="69"/>
      <c r="B21" s="93" t="s">
        <v>484</v>
      </c>
      <c r="C21" s="57">
        <v>302871.10000000003</v>
      </c>
      <c r="D21" s="57">
        <v>74004.800000000003</v>
      </c>
      <c r="E21" s="57">
        <v>220596.15000000002</v>
      </c>
      <c r="F21" s="57">
        <v>89435.3</v>
      </c>
      <c r="G21" s="57">
        <v>37234.1</v>
      </c>
      <c r="H21" s="57">
        <v>61483.850000000006</v>
      </c>
      <c r="I21" s="57">
        <v>123389.25</v>
      </c>
      <c r="J21" s="57">
        <v>77087.100000000006</v>
      </c>
      <c r="K21" s="57">
        <v>942436.34999999974</v>
      </c>
      <c r="L21" s="57">
        <v>1164780.1000000001</v>
      </c>
      <c r="M21" s="57">
        <v>1492078.3500000006</v>
      </c>
      <c r="N21" s="57">
        <v>1463873.0000000002</v>
      </c>
      <c r="O21" s="57">
        <v>1195964.9499999997</v>
      </c>
      <c r="P21" s="57">
        <v>1917802.4500000007</v>
      </c>
      <c r="Q21" s="57">
        <v>1693644.6500000004</v>
      </c>
      <c r="R21" s="57">
        <v>6059656.8000000017</v>
      </c>
      <c r="S21" s="57">
        <v>5317609.1500000004</v>
      </c>
      <c r="T21" s="57">
        <v>2167060.35</v>
      </c>
      <c r="U21" s="57">
        <v>610604.65</v>
      </c>
      <c r="V21" s="57">
        <v>194218.00000000003</v>
      </c>
      <c r="W21" s="57">
        <v>0</v>
      </c>
      <c r="X21" s="45">
        <v>25205830.450000003</v>
      </c>
    </row>
    <row r="22" spans="1:24" s="58" customFormat="1" x14ac:dyDescent="0.2">
      <c r="A22" s="69"/>
      <c r="B22" s="92" t="s">
        <v>485</v>
      </c>
      <c r="C22" s="57">
        <v>202132.7</v>
      </c>
      <c r="D22" s="57">
        <v>0</v>
      </c>
      <c r="E22" s="57">
        <v>40500</v>
      </c>
      <c r="F22" s="57">
        <v>155312.35</v>
      </c>
      <c r="G22" s="57">
        <v>0</v>
      </c>
      <c r="H22" s="57">
        <v>0</v>
      </c>
      <c r="I22" s="57">
        <v>79778.7</v>
      </c>
      <c r="J22" s="57">
        <v>182752.25</v>
      </c>
      <c r="K22" s="57">
        <v>370764.9</v>
      </c>
      <c r="L22" s="57">
        <v>708395.65</v>
      </c>
      <c r="M22" s="57">
        <v>721996.3</v>
      </c>
      <c r="N22" s="57">
        <v>727870.45</v>
      </c>
      <c r="O22" s="57">
        <v>846173.45</v>
      </c>
      <c r="P22" s="57">
        <v>1367405.6</v>
      </c>
      <c r="Q22" s="57">
        <v>1322740.5999999999</v>
      </c>
      <c r="R22" s="57">
        <v>6338613.9999999991</v>
      </c>
      <c r="S22" s="57">
        <v>7031467.0999999987</v>
      </c>
      <c r="T22" s="57">
        <v>3957672.4999999995</v>
      </c>
      <c r="U22" s="57">
        <v>2072980.5500000003</v>
      </c>
      <c r="V22" s="57">
        <v>703378.2</v>
      </c>
      <c r="W22" s="57">
        <v>227536.75</v>
      </c>
      <c r="X22" s="45">
        <v>27057472.049999997</v>
      </c>
    </row>
    <row r="23" spans="1:24" s="58" customFormat="1" x14ac:dyDescent="0.2">
      <c r="A23" s="69"/>
      <c r="B23" s="92" t="s">
        <v>486</v>
      </c>
      <c r="C23" s="57">
        <v>197029.35</v>
      </c>
      <c r="D23" s="57">
        <v>0</v>
      </c>
      <c r="E23" s="57">
        <v>199403.95</v>
      </c>
      <c r="F23" s="57">
        <v>0</v>
      </c>
      <c r="G23" s="57">
        <v>0</v>
      </c>
      <c r="H23" s="57">
        <v>0</v>
      </c>
      <c r="I23" s="57">
        <v>93172.95</v>
      </c>
      <c r="J23" s="57">
        <v>0</v>
      </c>
      <c r="K23" s="57">
        <v>184913.2</v>
      </c>
      <c r="L23" s="57">
        <v>100497.95</v>
      </c>
      <c r="M23" s="57">
        <v>206940.3</v>
      </c>
      <c r="N23" s="57">
        <v>331808.09999999998</v>
      </c>
      <c r="O23" s="57">
        <v>449228.95</v>
      </c>
      <c r="P23" s="57">
        <v>503487.85</v>
      </c>
      <c r="Q23" s="57">
        <v>465666.30000000005</v>
      </c>
      <c r="R23" s="57">
        <v>3486329.3499999996</v>
      </c>
      <c r="S23" s="57">
        <v>5220474.0500000017</v>
      </c>
      <c r="T23" s="57">
        <v>3847088.3500000006</v>
      </c>
      <c r="U23" s="57">
        <v>2672826.9499999997</v>
      </c>
      <c r="V23" s="57">
        <v>1490414</v>
      </c>
      <c r="W23" s="57">
        <v>247211.95</v>
      </c>
      <c r="X23" s="45">
        <v>19696493.550000001</v>
      </c>
    </row>
    <row r="24" spans="1:24" s="58" customFormat="1" x14ac:dyDescent="0.2">
      <c r="A24" s="69"/>
      <c r="B24" s="92" t="s">
        <v>487</v>
      </c>
      <c r="C24" s="57">
        <v>139494.39999999999</v>
      </c>
      <c r="D24" s="57">
        <v>0</v>
      </c>
      <c r="E24" s="57">
        <v>0</v>
      </c>
      <c r="F24" s="57">
        <v>0</v>
      </c>
      <c r="G24" s="57">
        <v>0</v>
      </c>
      <c r="H24" s="57">
        <v>0</v>
      </c>
      <c r="I24" s="57">
        <v>0</v>
      </c>
      <c r="J24" s="57">
        <v>165607</v>
      </c>
      <c r="K24" s="57">
        <v>317470.2</v>
      </c>
      <c r="L24" s="57">
        <v>0</v>
      </c>
      <c r="M24" s="57">
        <v>173249.85</v>
      </c>
      <c r="N24" s="57">
        <v>271688.65000000002</v>
      </c>
      <c r="O24" s="57">
        <v>162085.70000000001</v>
      </c>
      <c r="P24" s="57">
        <v>161388.70000000001</v>
      </c>
      <c r="Q24" s="57">
        <v>150512.04999999999</v>
      </c>
      <c r="R24" s="57">
        <v>1759004.5499999998</v>
      </c>
      <c r="S24" s="57">
        <v>3527348.2</v>
      </c>
      <c r="T24" s="57">
        <v>1333523.5</v>
      </c>
      <c r="U24" s="57">
        <v>3230373.350000001</v>
      </c>
      <c r="V24" s="57">
        <v>2045145.95</v>
      </c>
      <c r="W24" s="57">
        <v>460270.4</v>
      </c>
      <c r="X24" s="45">
        <v>13897162.5</v>
      </c>
    </row>
    <row r="25" spans="1:24" s="58" customFormat="1" x14ac:dyDescent="0.2">
      <c r="A25" s="69"/>
      <c r="B25" s="92" t="s">
        <v>488</v>
      </c>
      <c r="C25" s="57">
        <v>595082.6</v>
      </c>
      <c r="D25" s="57">
        <v>0</v>
      </c>
      <c r="E25" s="57">
        <v>0</v>
      </c>
      <c r="F25" s="57">
        <v>254632.25</v>
      </c>
      <c r="G25" s="57">
        <v>0</v>
      </c>
      <c r="H25" s="57">
        <v>0</v>
      </c>
      <c r="I25" s="57">
        <v>0</v>
      </c>
      <c r="J25" s="57">
        <v>0</v>
      </c>
      <c r="K25" s="57">
        <v>0</v>
      </c>
      <c r="L25" s="57">
        <v>0</v>
      </c>
      <c r="M25" s="57">
        <v>517243.85</v>
      </c>
      <c r="N25" s="57">
        <v>0</v>
      </c>
      <c r="O25" s="57">
        <v>0</v>
      </c>
      <c r="P25" s="57">
        <v>640630.80000000005</v>
      </c>
      <c r="Q25" s="57">
        <v>203758.9</v>
      </c>
      <c r="R25" s="57">
        <v>1852540.4499999997</v>
      </c>
      <c r="S25" s="57">
        <v>7487582.5999999996</v>
      </c>
      <c r="T25" s="57">
        <v>9188422.4499999993</v>
      </c>
      <c r="U25" s="57">
        <v>9768175.6499999985</v>
      </c>
      <c r="V25" s="57">
        <v>6210356.1500000013</v>
      </c>
      <c r="W25" s="57">
        <v>4053574.6500000004</v>
      </c>
      <c r="X25" s="45">
        <v>40772000.349999994</v>
      </c>
    </row>
    <row r="26" spans="1:24" s="58" customFormat="1" x14ac:dyDescent="0.2">
      <c r="A26" s="69"/>
      <c r="B26" s="92" t="s">
        <v>489</v>
      </c>
      <c r="C26" s="57">
        <v>0</v>
      </c>
      <c r="D26" s="57">
        <v>0</v>
      </c>
      <c r="E26" s="57">
        <v>0</v>
      </c>
      <c r="F26" s="57">
        <v>0</v>
      </c>
      <c r="G26" s="57">
        <v>0</v>
      </c>
      <c r="H26" s="57">
        <v>0</v>
      </c>
      <c r="I26" s="57">
        <v>0</v>
      </c>
      <c r="J26" s="57">
        <v>0</v>
      </c>
      <c r="K26" s="57">
        <v>0</v>
      </c>
      <c r="L26" s="57">
        <v>539240.85</v>
      </c>
      <c r="M26" s="57">
        <v>0</v>
      </c>
      <c r="N26" s="57">
        <v>789469.25</v>
      </c>
      <c r="O26" s="57">
        <v>0</v>
      </c>
      <c r="P26" s="57">
        <v>0</v>
      </c>
      <c r="Q26" s="57">
        <v>0</v>
      </c>
      <c r="R26" s="57">
        <v>1892290.35</v>
      </c>
      <c r="S26" s="57">
        <v>1849817.85</v>
      </c>
      <c r="T26" s="57">
        <v>4384510.7</v>
      </c>
      <c r="U26" s="57">
        <v>7459543.4000000004</v>
      </c>
      <c r="V26" s="57">
        <v>12407379.15</v>
      </c>
      <c r="W26" s="57">
        <v>9411946.8000000007</v>
      </c>
      <c r="X26" s="45">
        <v>38734198.349999994</v>
      </c>
    </row>
    <row r="27" spans="1:24" s="58" customFormat="1" x14ac:dyDescent="0.2">
      <c r="A27" s="69"/>
      <c r="B27" s="40" t="s">
        <v>490</v>
      </c>
      <c r="C27" s="57">
        <v>1094470.55</v>
      </c>
      <c r="D27" s="57">
        <v>0</v>
      </c>
      <c r="E27" s="57">
        <v>0</v>
      </c>
      <c r="F27" s="57">
        <v>0</v>
      </c>
      <c r="G27" s="57">
        <v>0</v>
      </c>
      <c r="H27" s="57">
        <v>0</v>
      </c>
      <c r="I27" s="57">
        <v>0</v>
      </c>
      <c r="J27" s="57">
        <v>0</v>
      </c>
      <c r="K27" s="57">
        <v>0</v>
      </c>
      <c r="L27" s="57">
        <v>0</v>
      </c>
      <c r="M27" s="57">
        <v>0</v>
      </c>
      <c r="N27" s="57">
        <v>0</v>
      </c>
      <c r="O27" s="57">
        <v>0</v>
      </c>
      <c r="P27" s="57">
        <v>0</v>
      </c>
      <c r="Q27" s="57">
        <v>0</v>
      </c>
      <c r="R27" s="57">
        <v>1596340.55</v>
      </c>
      <c r="S27" s="57">
        <v>7031147.6499999994</v>
      </c>
      <c r="T27" s="57">
        <v>3145864.9</v>
      </c>
      <c r="U27" s="57">
        <v>13434837.200000001</v>
      </c>
      <c r="V27" s="57">
        <v>13835729.15</v>
      </c>
      <c r="W27" s="57">
        <v>102042279.45</v>
      </c>
      <c r="X27" s="45">
        <v>142180669.44999999</v>
      </c>
    </row>
    <row r="28" spans="1:24" s="58" customFormat="1" x14ac:dyDescent="0.2">
      <c r="A28" s="69"/>
      <c r="B28" s="94" t="s">
        <v>13</v>
      </c>
      <c r="C28" s="45">
        <v>3064806.0062777782</v>
      </c>
      <c r="D28" s="45">
        <v>391169.43981944438</v>
      </c>
      <c r="E28" s="45">
        <v>2451621.4062222238</v>
      </c>
      <c r="F28" s="45">
        <v>1107156.5745694446</v>
      </c>
      <c r="G28" s="45">
        <v>647510.92111111106</v>
      </c>
      <c r="H28" s="45">
        <v>728374.80724999984</v>
      </c>
      <c r="I28" s="45">
        <v>1248427.0504166665</v>
      </c>
      <c r="J28" s="45">
        <v>1235079.5675694444</v>
      </c>
      <c r="K28" s="45">
        <v>6642026.8611249998</v>
      </c>
      <c r="L28" s="45">
        <v>5647548.0805555563</v>
      </c>
      <c r="M28" s="45">
        <v>5462031.529444444</v>
      </c>
      <c r="N28" s="45">
        <v>5382556.3000000007</v>
      </c>
      <c r="O28" s="45">
        <v>4309009.5</v>
      </c>
      <c r="P28" s="45">
        <v>6757252.3000000007</v>
      </c>
      <c r="Q28" s="45">
        <v>5356438.5</v>
      </c>
      <c r="R28" s="45">
        <v>26927802.350000005</v>
      </c>
      <c r="S28" s="45">
        <v>40129226.199999996</v>
      </c>
      <c r="T28" s="45">
        <v>29294144.349999998</v>
      </c>
      <c r="U28" s="45">
        <v>40166821.100000001</v>
      </c>
      <c r="V28" s="45">
        <v>37546162.149999999</v>
      </c>
      <c r="W28" s="45">
        <v>118648867.75</v>
      </c>
      <c r="X28" s="45">
        <v>343144032.7443611</v>
      </c>
    </row>
    <row r="29" spans="1:24" s="58" customFormat="1" x14ac:dyDescent="0.2">
      <c r="A29" s="69"/>
    </row>
    <row r="30" spans="1:24" s="58" customFormat="1" x14ac:dyDescent="0.2">
      <c r="A30" s="69"/>
    </row>
    <row r="31" spans="1:24" s="58" customFormat="1" x14ac:dyDescent="0.2">
      <c r="A31" s="69"/>
    </row>
    <row r="32" spans="1:24" s="58" customFormat="1" x14ac:dyDescent="0.2">
      <c r="A32" s="69"/>
    </row>
    <row r="33" spans="1:1" s="58" customFormat="1" x14ac:dyDescent="0.2">
      <c r="A33" s="69"/>
    </row>
    <row r="34" spans="1:1" s="58" customFormat="1" x14ac:dyDescent="0.2">
      <c r="A34" s="69"/>
    </row>
    <row r="35" spans="1:1" s="58" customFormat="1" x14ac:dyDescent="0.2">
      <c r="A35" s="69"/>
    </row>
    <row r="36" spans="1:1" s="58" customFormat="1" x14ac:dyDescent="0.2">
      <c r="A36" s="69"/>
    </row>
    <row r="37" spans="1:1" s="58" customFormat="1" x14ac:dyDescent="0.2">
      <c r="A37" s="69"/>
    </row>
    <row r="38" spans="1:1" s="58" customFormat="1" x14ac:dyDescent="0.2">
      <c r="A38" s="69"/>
    </row>
    <row r="39" spans="1:1" s="58" customFormat="1" x14ac:dyDescent="0.2">
      <c r="A39" s="69"/>
    </row>
    <row r="40" spans="1:1" x14ac:dyDescent="0.2">
      <c r="A40" s="69"/>
    </row>
    <row r="41" spans="1:1" x14ac:dyDescent="0.2">
      <c r="A41" s="69"/>
    </row>
    <row r="42" spans="1:1" x14ac:dyDescent="0.2">
      <c r="A42" s="69"/>
    </row>
    <row r="43" spans="1:1" x14ac:dyDescent="0.2">
      <c r="A43" s="69"/>
    </row>
    <row r="44" spans="1:1" x14ac:dyDescent="0.2">
      <c r="A44" s="69"/>
    </row>
    <row r="45" spans="1:1" x14ac:dyDescent="0.2">
      <c r="A45" s="69"/>
    </row>
    <row r="46" spans="1:1" x14ac:dyDescent="0.2">
      <c r="A46" s="69"/>
    </row>
    <row r="47" spans="1:1" x14ac:dyDescent="0.2">
      <c r="A47" s="69"/>
    </row>
    <row r="48" spans="1:1" x14ac:dyDescent="0.2">
      <c r="A48" s="69"/>
    </row>
    <row r="49" spans="1:1" x14ac:dyDescent="0.2">
      <c r="A49" s="69"/>
    </row>
    <row r="50" spans="1:1" x14ac:dyDescent="0.2">
      <c r="A50" s="69"/>
    </row>
    <row r="51" spans="1:1" x14ac:dyDescent="0.2">
      <c r="A51" s="69"/>
    </row>
    <row r="52" spans="1:1" x14ac:dyDescent="0.2">
      <c r="A52" s="69"/>
    </row>
    <row r="53" spans="1:1" x14ac:dyDescent="0.2">
      <c r="A53" s="69"/>
    </row>
    <row r="54" spans="1:1" x14ac:dyDescent="0.2">
      <c r="A54" s="69"/>
    </row>
    <row r="55" spans="1:1" x14ac:dyDescent="0.2">
      <c r="A55" s="69"/>
    </row>
    <row r="56" spans="1:1" x14ac:dyDescent="0.2">
      <c r="A56" s="69"/>
    </row>
    <row r="57" spans="1:1" x14ac:dyDescent="0.2">
      <c r="A57" s="69"/>
    </row>
    <row r="58" spans="1:1" x14ac:dyDescent="0.2">
      <c r="A58" s="69"/>
    </row>
    <row r="59" spans="1:1" x14ac:dyDescent="0.2">
      <c r="A59" s="69"/>
    </row>
    <row r="60" spans="1:1" x14ac:dyDescent="0.2">
      <c r="A60" s="69"/>
    </row>
    <row r="61" spans="1:1" x14ac:dyDescent="0.2">
      <c r="A61" s="69"/>
    </row>
    <row r="62" spans="1:1" x14ac:dyDescent="0.2">
      <c r="A62" s="69"/>
    </row>
    <row r="63" spans="1:1" x14ac:dyDescent="0.2">
      <c r="A63" s="69"/>
    </row>
    <row r="64" spans="1:1" x14ac:dyDescent="0.2">
      <c r="A64" s="69"/>
    </row>
    <row r="65" spans="1:1" x14ac:dyDescent="0.2">
      <c r="A65" s="69"/>
    </row>
    <row r="66" spans="1:1" x14ac:dyDescent="0.2">
      <c r="A66" s="69"/>
    </row>
    <row r="67" spans="1:1" x14ac:dyDescent="0.2">
      <c r="A67" s="69"/>
    </row>
    <row r="68" spans="1:1" x14ac:dyDescent="0.2">
      <c r="A68" s="69"/>
    </row>
    <row r="69" spans="1:1" x14ac:dyDescent="0.2">
      <c r="A69" s="69"/>
    </row>
    <row r="70" spans="1:1" x14ac:dyDescent="0.2">
      <c r="A70" s="69"/>
    </row>
    <row r="71" spans="1:1" x14ac:dyDescent="0.2">
      <c r="A71" s="69"/>
    </row>
    <row r="72" spans="1:1" x14ac:dyDescent="0.2">
      <c r="A72" s="69"/>
    </row>
    <row r="73" spans="1:1" x14ac:dyDescent="0.2">
      <c r="A73" s="69"/>
    </row>
    <row r="74" spans="1:1" x14ac:dyDescent="0.2">
      <c r="A74" s="69"/>
    </row>
    <row r="75" spans="1:1" x14ac:dyDescent="0.2">
      <c r="A75" s="69"/>
    </row>
    <row r="76" spans="1:1" x14ac:dyDescent="0.2">
      <c r="A76" s="69"/>
    </row>
    <row r="77" spans="1:1" x14ac:dyDescent="0.2">
      <c r="A77" s="69"/>
    </row>
    <row r="78" spans="1:1" x14ac:dyDescent="0.2">
      <c r="A78" s="69"/>
    </row>
    <row r="79" spans="1:1" x14ac:dyDescent="0.2">
      <c r="A79" s="69"/>
    </row>
    <row r="80" spans="1:1" x14ac:dyDescent="0.2">
      <c r="A80" s="69"/>
    </row>
    <row r="81" spans="1:1" x14ac:dyDescent="0.2">
      <c r="A81" s="69"/>
    </row>
    <row r="82" spans="1:1" x14ac:dyDescent="0.2">
      <c r="A82" s="69"/>
    </row>
    <row r="83" spans="1:1" x14ac:dyDescent="0.2">
      <c r="A83" s="69"/>
    </row>
    <row r="84" spans="1:1" x14ac:dyDescent="0.2">
      <c r="A84" s="69"/>
    </row>
    <row r="85" spans="1:1" x14ac:dyDescent="0.2">
      <c r="A85" s="69"/>
    </row>
    <row r="86" spans="1:1" x14ac:dyDescent="0.2">
      <c r="A86" s="69"/>
    </row>
    <row r="87" spans="1:1" x14ac:dyDescent="0.2">
      <c r="A87" s="69"/>
    </row>
    <row r="88" spans="1:1" x14ac:dyDescent="0.2">
      <c r="A88" s="69"/>
    </row>
    <row r="89" spans="1:1" x14ac:dyDescent="0.2">
      <c r="A89" s="69"/>
    </row>
    <row r="90" spans="1:1" x14ac:dyDescent="0.2">
      <c r="A90" s="69"/>
    </row>
    <row r="91" spans="1:1" x14ac:dyDescent="0.2">
      <c r="A91" s="69"/>
    </row>
    <row r="92" spans="1:1" x14ac:dyDescent="0.2">
      <c r="A92" s="69"/>
    </row>
    <row r="93" spans="1:1" x14ac:dyDescent="0.2">
      <c r="A93" s="69"/>
    </row>
    <row r="94" spans="1:1" x14ac:dyDescent="0.2">
      <c r="A94" s="69"/>
    </row>
    <row r="95" spans="1:1" x14ac:dyDescent="0.2">
      <c r="A95" s="69"/>
    </row>
    <row r="96" spans="1:1" x14ac:dyDescent="0.2">
      <c r="A96" s="69"/>
    </row>
    <row r="97" spans="1:1" x14ac:dyDescent="0.2">
      <c r="A97" s="69"/>
    </row>
    <row r="98" spans="1:1" x14ac:dyDescent="0.2">
      <c r="A98" s="69"/>
    </row>
    <row r="99" spans="1:1" x14ac:dyDescent="0.2">
      <c r="A99" s="69"/>
    </row>
    <row r="100" spans="1:1" x14ac:dyDescent="0.2">
      <c r="A100" s="69"/>
    </row>
    <row r="101" spans="1:1" x14ac:dyDescent="0.2">
      <c r="A101" s="69"/>
    </row>
    <row r="102" spans="1:1" x14ac:dyDescent="0.2">
      <c r="A102" s="69"/>
    </row>
    <row r="103" spans="1:1" x14ac:dyDescent="0.2">
      <c r="A103" s="69"/>
    </row>
    <row r="104" spans="1:1" x14ac:dyDescent="0.2">
      <c r="A104" s="69"/>
    </row>
    <row r="105" spans="1:1" x14ac:dyDescent="0.2">
      <c r="A105" s="69"/>
    </row>
    <row r="106" spans="1:1" x14ac:dyDescent="0.2">
      <c r="A106" s="69"/>
    </row>
    <row r="107" spans="1:1" x14ac:dyDescent="0.2">
      <c r="A107" s="69"/>
    </row>
    <row r="108" spans="1:1" x14ac:dyDescent="0.2">
      <c r="A108" s="69"/>
    </row>
    <row r="109" spans="1:1" x14ac:dyDescent="0.2">
      <c r="A109" s="69"/>
    </row>
    <row r="110" spans="1:1" x14ac:dyDescent="0.2">
      <c r="A110" s="69"/>
    </row>
    <row r="111" spans="1:1" x14ac:dyDescent="0.2">
      <c r="A111" s="69"/>
    </row>
    <row r="112" spans="1:1" x14ac:dyDescent="0.2">
      <c r="A112" s="69"/>
    </row>
    <row r="113" spans="1:1" x14ac:dyDescent="0.2">
      <c r="A113" s="69"/>
    </row>
    <row r="114" spans="1:1" x14ac:dyDescent="0.2">
      <c r="A114" s="69"/>
    </row>
    <row r="115" spans="1:1" x14ac:dyDescent="0.2">
      <c r="A115" s="69"/>
    </row>
    <row r="116" spans="1:1" x14ac:dyDescent="0.2">
      <c r="A116" s="69"/>
    </row>
    <row r="117" spans="1:1" x14ac:dyDescent="0.2">
      <c r="A117" s="69"/>
    </row>
    <row r="118" spans="1:1" x14ac:dyDescent="0.2">
      <c r="A118" s="69"/>
    </row>
    <row r="119" spans="1:1" x14ac:dyDescent="0.2">
      <c r="A119" s="69"/>
    </row>
    <row r="120" spans="1:1" x14ac:dyDescent="0.2">
      <c r="A120" s="69"/>
    </row>
    <row r="121" spans="1:1" x14ac:dyDescent="0.2">
      <c r="A121" s="69"/>
    </row>
    <row r="122" spans="1:1" x14ac:dyDescent="0.2">
      <c r="A122" s="69"/>
    </row>
    <row r="123" spans="1:1" x14ac:dyDescent="0.2">
      <c r="A123" s="69"/>
    </row>
    <row r="124" spans="1:1" x14ac:dyDescent="0.2">
      <c r="A124" s="69"/>
    </row>
    <row r="125" spans="1:1" x14ac:dyDescent="0.2">
      <c r="A125" s="69"/>
    </row>
    <row r="126" spans="1:1" x14ac:dyDescent="0.2">
      <c r="A126" s="69"/>
    </row>
    <row r="127" spans="1:1" x14ac:dyDescent="0.2">
      <c r="A127" s="69"/>
    </row>
    <row r="128" spans="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row r="218" spans="1:1" x14ac:dyDescent="0.2">
      <c r="A218" s="69"/>
    </row>
    <row r="219" spans="1:1" x14ac:dyDescent="0.2">
      <c r="A219" s="69"/>
    </row>
    <row r="220" spans="1:1" x14ac:dyDescent="0.2">
      <c r="A220" s="69"/>
    </row>
    <row r="221" spans="1:1" x14ac:dyDescent="0.2">
      <c r="A221" s="69"/>
    </row>
    <row r="222" spans="1:1" x14ac:dyDescent="0.2">
      <c r="A222" s="69"/>
    </row>
    <row r="223" spans="1:1" x14ac:dyDescent="0.2">
      <c r="A223" s="69"/>
    </row>
    <row r="224" spans="1:1" x14ac:dyDescent="0.2">
      <c r="A224" s="69"/>
    </row>
    <row r="225" spans="1:1" x14ac:dyDescent="0.2">
      <c r="A225" s="69"/>
    </row>
    <row r="226" spans="1:1" x14ac:dyDescent="0.2">
      <c r="A226" s="69"/>
    </row>
    <row r="227" spans="1:1" x14ac:dyDescent="0.2">
      <c r="A227" s="69"/>
    </row>
  </sheetData>
  <mergeCells count="3">
    <mergeCell ref="B4:B5"/>
    <mergeCell ref="B1:W1"/>
    <mergeCell ref="C4:W4"/>
  </mergeCells>
  <pageMargins left="0.70866141732283472" right="0.70866141732283472" top="0.78740157480314965" bottom="0.78740157480314965" header="0.31496062992125984" footer="0.31496062992125984"/>
  <pageSetup paperSize="9" orientation="landscape" r:id="rId1"/>
  <colBreaks count="2" manualBreakCount="2">
    <brk id="10" max="1048575" man="1"/>
    <brk id="1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D9C7A7"/>
  </sheetPr>
  <dimension ref="B1:W60"/>
  <sheetViews>
    <sheetView view="pageBreakPreview" zoomScaleNormal="100" zoomScaleSheetLayoutView="100" workbookViewId="0"/>
  </sheetViews>
  <sheetFormatPr baseColWidth="10" defaultRowHeight="12.75" x14ac:dyDescent="0.2"/>
  <cols>
    <col min="1" max="1" width="2" customWidth="1"/>
    <col min="2" max="2" width="10.5703125" bestFit="1" customWidth="1"/>
    <col min="3" max="7" width="11.7109375" customWidth="1"/>
    <col min="8" max="12" width="11.7109375" style="11" customWidth="1"/>
    <col min="13" max="13" width="6" customWidth="1"/>
  </cols>
  <sheetData>
    <row r="1" spans="2:23" s="16" customFormat="1" ht="15.75" x14ac:dyDescent="0.2">
      <c r="B1" s="247" t="str">
        <f>Inhaltsverzeichnis!B42&amp;" "&amp;Inhaltsverzeichnis!C42&amp;" "&amp;Inhaltsverzeichnis!E42</f>
        <v>Tabelle 11: Steuerpflichtige, Steuerfaktoren und Steuern nach Bezirken, 2013, in 1’000 Franken und Verteilung in Prozent</v>
      </c>
      <c r="C1" s="247"/>
      <c r="D1" s="247"/>
      <c r="E1" s="247"/>
      <c r="F1" s="247"/>
      <c r="G1" s="247"/>
      <c r="H1" s="247"/>
      <c r="I1" s="247"/>
      <c r="J1" s="247"/>
      <c r="K1" s="247"/>
      <c r="L1" s="247"/>
      <c r="M1" s="247"/>
      <c r="N1" s="232"/>
      <c r="O1" s="232"/>
      <c r="P1" s="232"/>
      <c r="Q1" s="232"/>
      <c r="R1" s="232"/>
      <c r="S1" s="232"/>
      <c r="T1" s="232"/>
      <c r="U1" s="232"/>
      <c r="V1" s="232"/>
      <c r="W1" s="232"/>
    </row>
    <row r="2" spans="2:23" x14ac:dyDescent="0.2">
      <c r="B2" s="145"/>
    </row>
    <row r="4" spans="2:23" s="3" customFormat="1" x14ac:dyDescent="0.2">
      <c r="B4" s="296" t="s">
        <v>0</v>
      </c>
      <c r="C4" s="261" t="s">
        <v>224</v>
      </c>
      <c r="D4" s="116" t="s">
        <v>226</v>
      </c>
      <c r="E4" s="116" t="s">
        <v>223</v>
      </c>
      <c r="F4" s="116" t="s">
        <v>220</v>
      </c>
      <c r="G4" s="277" t="s">
        <v>279</v>
      </c>
      <c r="H4" s="274"/>
      <c r="I4" s="274"/>
      <c r="J4" s="274"/>
      <c r="K4" s="261" t="s">
        <v>509</v>
      </c>
      <c r="L4" s="294" t="s">
        <v>635</v>
      </c>
    </row>
    <row r="5" spans="2:23" s="3" customFormat="1" x14ac:dyDescent="0.2">
      <c r="B5" s="297"/>
      <c r="C5" s="262"/>
      <c r="D5" s="291" t="s">
        <v>18</v>
      </c>
      <c r="E5" s="298"/>
      <c r="F5" s="299"/>
      <c r="G5" s="116" t="s">
        <v>224</v>
      </c>
      <c r="H5" s="116" t="s">
        <v>226</v>
      </c>
      <c r="I5" s="116" t="s">
        <v>223</v>
      </c>
      <c r="J5" s="116" t="s">
        <v>220</v>
      </c>
      <c r="K5" s="262"/>
      <c r="L5" s="295"/>
    </row>
    <row r="6" spans="2:23" x14ac:dyDescent="0.2">
      <c r="B6" s="18" t="s">
        <v>1</v>
      </c>
      <c r="C6" s="40">
        <v>3024</v>
      </c>
      <c r="D6" s="40">
        <v>518925.06796001061</v>
      </c>
      <c r="E6" s="40">
        <v>4668646.6531670317</v>
      </c>
      <c r="F6" s="40">
        <v>45732.83498505751</v>
      </c>
      <c r="G6" s="100">
        <f>C6/$C$17*100</f>
        <v>14.111717765644688</v>
      </c>
      <c r="H6" s="100">
        <f>D6/$D$17*100</f>
        <v>13.327758956277847</v>
      </c>
      <c r="I6" s="100">
        <f>E6/$E$17*100</f>
        <v>15.026043575274912</v>
      </c>
      <c r="J6" s="100">
        <f>F6/$F$17*100</f>
        <v>13.32759151289919</v>
      </c>
      <c r="K6" s="40">
        <v>73360</v>
      </c>
      <c r="L6" s="40">
        <f>F6*1000/K6</f>
        <v>623.40287602313947</v>
      </c>
      <c r="M6" s="203">
        <v>539.70690762045331</v>
      </c>
    </row>
    <row r="7" spans="2:23" x14ac:dyDescent="0.2">
      <c r="B7" s="18" t="s">
        <v>2</v>
      </c>
      <c r="C7" s="40">
        <v>5488</v>
      </c>
      <c r="D7" s="40">
        <v>1275693.1986263369</v>
      </c>
      <c r="E7" s="40">
        <v>6886011.1378650805</v>
      </c>
      <c r="F7" s="40">
        <v>112765.81508134777</v>
      </c>
      <c r="G7" s="100">
        <f t="shared" ref="G7:G16" si="0">C7/$C$17*100</f>
        <v>25.610154463577395</v>
      </c>
      <c r="H7" s="100">
        <f t="shared" ref="H7:H16" si="1">D7/$D$17*100</f>
        <v>32.764135909435602</v>
      </c>
      <c r="I7" s="100">
        <f t="shared" ref="I7:I17" si="2">E7/$E$17*100</f>
        <v>22.16263322202791</v>
      </c>
      <c r="J7" s="100">
        <f t="shared" ref="J7:J17" si="3">F7/$F$17*100</f>
        <v>32.862531275709841</v>
      </c>
      <c r="K7" s="40">
        <v>136653</v>
      </c>
      <c r="L7" s="40">
        <f t="shared" ref="L7:L17" si="4">F7*1000/K7</f>
        <v>825.19823993141586</v>
      </c>
      <c r="M7" s="203">
        <v>539.70690762045331</v>
      </c>
    </row>
    <row r="8" spans="2:23" x14ac:dyDescent="0.2">
      <c r="B8" s="18" t="s">
        <v>3</v>
      </c>
      <c r="C8" s="40">
        <v>2548</v>
      </c>
      <c r="D8" s="40">
        <v>254801.25804170041</v>
      </c>
      <c r="E8" s="40">
        <v>2015226.0727788506</v>
      </c>
      <c r="F8" s="40">
        <v>22056.008863419793</v>
      </c>
      <c r="G8" s="100">
        <f t="shared" si="0"/>
        <v>11.890428858089505</v>
      </c>
      <c r="H8" s="100">
        <f t="shared" si="1"/>
        <v>6.5441620738927817</v>
      </c>
      <c r="I8" s="100">
        <f t="shared" si="2"/>
        <v>6.4860069808589493</v>
      </c>
      <c r="J8" s="100">
        <f t="shared" si="3"/>
        <v>6.4276241923901631</v>
      </c>
      <c r="K8" s="40">
        <v>72698</v>
      </c>
      <c r="L8" s="40">
        <f t="shared" si="4"/>
        <v>303.39223724751429</v>
      </c>
      <c r="M8" s="203">
        <v>539.70690762045331</v>
      </c>
    </row>
    <row r="9" spans="2:23" x14ac:dyDescent="0.2">
      <c r="B9" s="18" t="s">
        <v>4</v>
      </c>
      <c r="C9" s="40">
        <v>1563</v>
      </c>
      <c r="D9" s="40">
        <v>253139.84503632004</v>
      </c>
      <c r="E9" s="40">
        <v>2026701.3853695239</v>
      </c>
      <c r="F9" s="40">
        <v>22296.487900069351</v>
      </c>
      <c r="G9" s="100">
        <f t="shared" si="0"/>
        <v>7.2938541229175406</v>
      </c>
      <c r="H9" s="100">
        <f t="shared" si="1"/>
        <v>6.5014913427415912</v>
      </c>
      <c r="I9" s="100">
        <f t="shared" si="2"/>
        <v>6.5229402850554425</v>
      </c>
      <c r="J9" s="100">
        <f t="shared" si="3"/>
        <v>6.4977052702181179</v>
      </c>
      <c r="K9" s="40">
        <v>48287</v>
      </c>
      <c r="L9" s="40">
        <f t="shared" si="4"/>
        <v>461.74928862984558</v>
      </c>
      <c r="M9" s="203">
        <v>539.70690762045331</v>
      </c>
    </row>
    <row r="10" spans="2:23" x14ac:dyDescent="0.2">
      <c r="B10" s="18" t="s">
        <v>5</v>
      </c>
      <c r="C10" s="40">
        <v>1365</v>
      </c>
      <c r="D10" s="40">
        <v>104163.09589548013</v>
      </c>
      <c r="E10" s="40">
        <v>1194941.447433789</v>
      </c>
      <c r="F10" s="40">
        <v>8831.0369876143541</v>
      </c>
      <c r="G10" s="100">
        <f t="shared" si="0"/>
        <v>6.3698726025479493</v>
      </c>
      <c r="H10" s="100">
        <f t="shared" si="1"/>
        <v>2.6752622294623771</v>
      </c>
      <c r="I10" s="100">
        <f t="shared" si="2"/>
        <v>3.8459201547973305</v>
      </c>
      <c r="J10" s="100">
        <f t="shared" si="3"/>
        <v>2.5735656589993461</v>
      </c>
      <c r="K10" s="40">
        <v>38763</v>
      </c>
      <c r="L10" s="40">
        <f t="shared" si="4"/>
        <v>227.82129834157197</v>
      </c>
      <c r="M10" s="203">
        <v>539.70690762045331</v>
      </c>
    </row>
    <row r="11" spans="2:23" x14ac:dyDescent="0.2">
      <c r="B11" s="18" t="s">
        <v>6</v>
      </c>
      <c r="C11" s="40">
        <v>1085</v>
      </c>
      <c r="D11" s="40">
        <v>142596.08550818005</v>
      </c>
      <c r="E11" s="40">
        <v>2294019.8453525677</v>
      </c>
      <c r="F11" s="40">
        <v>13101.14245512086</v>
      </c>
      <c r="G11" s="100">
        <f t="shared" si="0"/>
        <v>5.063232068691959</v>
      </c>
      <c r="H11" s="100">
        <f t="shared" si="1"/>
        <v>3.6623519908817812</v>
      </c>
      <c r="I11" s="100">
        <f t="shared" si="2"/>
        <v>7.3833049959842079</v>
      </c>
      <c r="J11" s="100">
        <f t="shared" si="3"/>
        <v>3.8179718150252882</v>
      </c>
      <c r="K11" s="40">
        <v>30524</v>
      </c>
      <c r="L11" s="40">
        <f t="shared" si="4"/>
        <v>429.20791688903353</v>
      </c>
      <c r="M11" s="203">
        <v>539.70690762045331</v>
      </c>
    </row>
    <row r="12" spans="2:23" x14ac:dyDescent="0.2">
      <c r="B12" s="18" t="s">
        <v>7</v>
      </c>
      <c r="C12" s="40">
        <v>2514</v>
      </c>
      <c r="D12" s="40">
        <v>368648.25121466949</v>
      </c>
      <c r="E12" s="40">
        <v>2780975.0518750725</v>
      </c>
      <c r="F12" s="40">
        <v>32086.257804273453</v>
      </c>
      <c r="G12" s="100">
        <f t="shared" si="0"/>
        <v>11.731765364692706</v>
      </c>
      <c r="H12" s="100">
        <f t="shared" si="1"/>
        <v>9.4681396895266232</v>
      </c>
      <c r="I12" s="100">
        <f t="shared" si="2"/>
        <v>8.9505707789816356</v>
      </c>
      <c r="J12" s="100">
        <f t="shared" si="3"/>
        <v>9.3506675746791661</v>
      </c>
      <c r="K12" s="40">
        <v>56301</v>
      </c>
      <c r="L12" s="40">
        <f t="shared" si="4"/>
        <v>569.90564651202385</v>
      </c>
      <c r="M12" s="203">
        <v>539.70690762045331</v>
      </c>
    </row>
    <row r="13" spans="2:23" x14ac:dyDescent="0.2">
      <c r="B13" s="18" t="s">
        <v>8</v>
      </c>
      <c r="C13" s="40">
        <v>1162</v>
      </c>
      <c r="D13" s="40">
        <v>100718.33720599007</v>
      </c>
      <c r="E13" s="40">
        <v>903348.23815454019</v>
      </c>
      <c r="F13" s="40">
        <v>8392.7246449449976</v>
      </c>
      <c r="G13" s="100">
        <f t="shared" si="0"/>
        <v>5.4225582155023568</v>
      </c>
      <c r="H13" s="100">
        <f t="shared" si="1"/>
        <v>2.5867891216656171</v>
      </c>
      <c r="I13" s="100">
        <f t="shared" si="2"/>
        <v>2.907427140786083</v>
      </c>
      <c r="J13" s="100">
        <f t="shared" si="3"/>
        <v>2.4458314422146716</v>
      </c>
      <c r="K13" s="40">
        <v>33710</v>
      </c>
      <c r="L13" s="40">
        <f t="shared" si="4"/>
        <v>248.96839646825859</v>
      </c>
      <c r="M13" s="203">
        <v>539.70690762045331</v>
      </c>
    </row>
    <row r="14" spans="2:23" x14ac:dyDescent="0.2">
      <c r="B14" s="18" t="s">
        <v>9</v>
      </c>
      <c r="C14" s="40">
        <v>1575</v>
      </c>
      <c r="D14" s="40">
        <v>312981.30363166064</v>
      </c>
      <c r="E14" s="40">
        <v>1899819.3949966379</v>
      </c>
      <c r="F14" s="40">
        <v>27828.825697209602</v>
      </c>
      <c r="G14" s="100">
        <f t="shared" si="0"/>
        <v>7.3498530029399403</v>
      </c>
      <c r="H14" s="100">
        <f t="shared" si="1"/>
        <v>8.0384233296392473</v>
      </c>
      <c r="I14" s="100">
        <f t="shared" si="2"/>
        <v>6.1145704815777533</v>
      </c>
      <c r="J14" s="100">
        <f t="shared" si="3"/>
        <v>8.1099547250299366</v>
      </c>
      <c r="K14" s="40">
        <v>45797</v>
      </c>
      <c r="L14" s="40">
        <f t="shared" si="4"/>
        <v>607.65608439875109</v>
      </c>
      <c r="M14" s="203">
        <v>539.70690762045331</v>
      </c>
    </row>
    <row r="15" spans="2:23" x14ac:dyDescent="0.2">
      <c r="B15" s="18" t="s">
        <v>10</v>
      </c>
      <c r="C15" s="40">
        <v>2614</v>
      </c>
      <c r="D15" s="40">
        <v>315487.04796132975</v>
      </c>
      <c r="E15" s="40">
        <v>3578426.2143653431</v>
      </c>
      <c r="F15" s="40">
        <v>28301.314612172071</v>
      </c>
      <c r="G15" s="100">
        <f t="shared" si="0"/>
        <v>12.198422698212703</v>
      </c>
      <c r="H15" s="100">
        <f t="shared" si="1"/>
        <v>8.1027793580792977</v>
      </c>
      <c r="I15" s="100">
        <f t="shared" si="2"/>
        <v>11.517168083706753</v>
      </c>
      <c r="J15" s="100">
        <f t="shared" si="3"/>
        <v>8.2476487747220286</v>
      </c>
      <c r="K15" s="40">
        <v>67155</v>
      </c>
      <c r="L15" s="40">
        <f t="shared" si="4"/>
        <v>421.43272447579585</v>
      </c>
      <c r="M15" s="203">
        <v>539.70690762045331</v>
      </c>
    </row>
    <row r="16" spans="2:23" x14ac:dyDescent="0.2">
      <c r="B16" s="18" t="s">
        <v>11</v>
      </c>
      <c r="C16" s="40">
        <v>1217</v>
      </c>
      <c r="D16" s="40">
        <v>246412.33391832007</v>
      </c>
      <c r="E16" s="40">
        <v>2822250.0196415987</v>
      </c>
      <c r="F16" s="40">
        <v>21751.583713131531</v>
      </c>
      <c r="G16" s="100">
        <f t="shared" si="0"/>
        <v>5.6792197489383547</v>
      </c>
      <c r="H16" s="100">
        <f t="shared" si="1"/>
        <v>6.3287059983972469</v>
      </c>
      <c r="I16" s="100">
        <f t="shared" si="2"/>
        <v>9.0834143009490074</v>
      </c>
      <c r="J16" s="100">
        <f t="shared" si="3"/>
        <v>6.3389077581122413</v>
      </c>
      <c r="K16" s="40">
        <v>32549</v>
      </c>
      <c r="L16" s="40">
        <f t="shared" si="4"/>
        <v>668.27195038654133</v>
      </c>
      <c r="M16" s="203">
        <v>539.70690762045331</v>
      </c>
    </row>
    <row r="17" spans="2:21" x14ac:dyDescent="0.2">
      <c r="B17" s="15" t="s">
        <v>13</v>
      </c>
      <c r="C17" s="45">
        <v>21429</v>
      </c>
      <c r="D17" s="45">
        <f t="shared" ref="D17:F17" si="5">SUM(D6:D16)</f>
        <v>3893565.8249999974</v>
      </c>
      <c r="E17" s="45">
        <f t="shared" si="5"/>
        <v>31070365.46100004</v>
      </c>
      <c r="F17" s="45">
        <f t="shared" si="5"/>
        <v>343144.03274436132</v>
      </c>
      <c r="G17" s="129">
        <f>C17/$C$17*100</f>
        <v>100</v>
      </c>
      <c r="H17" s="129">
        <f>D17/$D$17*100</f>
        <v>100</v>
      </c>
      <c r="I17" s="129">
        <f t="shared" si="2"/>
        <v>100</v>
      </c>
      <c r="J17" s="129">
        <f t="shared" si="3"/>
        <v>100</v>
      </c>
      <c r="K17" s="45">
        <f>SUM(K6:K16)</f>
        <v>635797</v>
      </c>
      <c r="L17" s="45">
        <f t="shared" si="4"/>
        <v>539.70690762045331</v>
      </c>
      <c r="M17" s="222"/>
    </row>
    <row r="18" spans="2:21" x14ac:dyDescent="0.2">
      <c r="M18" s="157"/>
    </row>
    <row r="19" spans="2:21" x14ac:dyDescent="0.2">
      <c r="B19" s="108" t="s">
        <v>583</v>
      </c>
      <c r="D19" s="54"/>
    </row>
    <row r="20" spans="2:21" x14ac:dyDescent="0.2">
      <c r="B20" s="213" t="s">
        <v>581</v>
      </c>
      <c r="C20" s="54"/>
    </row>
    <row r="21" spans="2:21" x14ac:dyDescent="0.2">
      <c r="C21" s="54"/>
    </row>
    <row r="29" spans="2:21" x14ac:dyDescent="0.2">
      <c r="R29" t="s">
        <v>224</v>
      </c>
      <c r="S29" t="s">
        <v>226</v>
      </c>
      <c r="T29" t="s">
        <v>223</v>
      </c>
      <c r="U29" t="s">
        <v>506</v>
      </c>
    </row>
    <row r="30" spans="2:21" x14ac:dyDescent="0.2">
      <c r="Q30" t="s">
        <v>1</v>
      </c>
      <c r="R30" s="81">
        <f>G6</f>
        <v>14.111717765644688</v>
      </c>
      <c r="S30" s="81">
        <f>H6</f>
        <v>13.327758956277847</v>
      </c>
      <c r="T30" s="81">
        <f>I6</f>
        <v>15.026043575274912</v>
      </c>
      <c r="U30" s="81">
        <f>J6</f>
        <v>13.32759151289919</v>
      </c>
    </row>
    <row r="31" spans="2:21" x14ac:dyDescent="0.2">
      <c r="Q31" t="s">
        <v>2</v>
      </c>
      <c r="R31" s="81">
        <f t="shared" ref="R31:R40" si="6">G7</f>
        <v>25.610154463577395</v>
      </c>
      <c r="S31" s="81">
        <f t="shared" ref="S31:S40" si="7">H7</f>
        <v>32.764135909435602</v>
      </c>
      <c r="T31" s="81">
        <f t="shared" ref="T31:T40" si="8">I7</f>
        <v>22.16263322202791</v>
      </c>
      <c r="U31" s="81">
        <f t="shared" ref="U31:U40" si="9">J7</f>
        <v>32.862531275709841</v>
      </c>
    </row>
    <row r="32" spans="2:21" x14ac:dyDescent="0.2">
      <c r="Q32" t="s">
        <v>3</v>
      </c>
      <c r="R32" s="81">
        <f t="shared" si="6"/>
        <v>11.890428858089505</v>
      </c>
      <c r="S32" s="81">
        <f t="shared" si="7"/>
        <v>6.5441620738927817</v>
      </c>
      <c r="T32" s="81">
        <f t="shared" si="8"/>
        <v>6.4860069808589493</v>
      </c>
      <c r="U32" s="81">
        <f t="shared" si="9"/>
        <v>6.4276241923901631</v>
      </c>
    </row>
    <row r="33" spans="17:21" x14ac:dyDescent="0.2">
      <c r="Q33" t="s">
        <v>4</v>
      </c>
      <c r="R33" s="81">
        <f t="shared" si="6"/>
        <v>7.2938541229175406</v>
      </c>
      <c r="S33" s="81">
        <f t="shared" si="7"/>
        <v>6.5014913427415912</v>
      </c>
      <c r="T33" s="81">
        <f t="shared" si="8"/>
        <v>6.5229402850554425</v>
      </c>
      <c r="U33" s="81">
        <f t="shared" si="9"/>
        <v>6.4977052702181179</v>
      </c>
    </row>
    <row r="34" spans="17:21" x14ac:dyDescent="0.2">
      <c r="Q34" t="s">
        <v>5</v>
      </c>
      <c r="R34" s="81">
        <f t="shared" si="6"/>
        <v>6.3698726025479493</v>
      </c>
      <c r="S34" s="81">
        <f t="shared" si="7"/>
        <v>2.6752622294623771</v>
      </c>
      <c r="T34" s="81">
        <f t="shared" si="8"/>
        <v>3.8459201547973305</v>
      </c>
      <c r="U34" s="81">
        <f t="shared" si="9"/>
        <v>2.5735656589993461</v>
      </c>
    </row>
    <row r="35" spans="17:21" x14ac:dyDescent="0.2">
      <c r="Q35" t="s">
        <v>6</v>
      </c>
      <c r="R35" s="81">
        <f t="shared" si="6"/>
        <v>5.063232068691959</v>
      </c>
      <c r="S35" s="81">
        <f t="shared" si="7"/>
        <v>3.6623519908817812</v>
      </c>
      <c r="T35" s="81">
        <f t="shared" si="8"/>
        <v>7.3833049959842079</v>
      </c>
      <c r="U35" s="81">
        <f t="shared" si="9"/>
        <v>3.8179718150252882</v>
      </c>
    </row>
    <row r="36" spans="17:21" x14ac:dyDescent="0.2">
      <c r="Q36" t="s">
        <v>7</v>
      </c>
      <c r="R36" s="81">
        <f t="shared" si="6"/>
        <v>11.731765364692706</v>
      </c>
      <c r="S36" s="81">
        <f t="shared" si="7"/>
        <v>9.4681396895266232</v>
      </c>
      <c r="T36" s="81">
        <f t="shared" si="8"/>
        <v>8.9505707789816356</v>
      </c>
      <c r="U36" s="81">
        <f t="shared" si="9"/>
        <v>9.3506675746791661</v>
      </c>
    </row>
    <row r="37" spans="17:21" x14ac:dyDescent="0.2">
      <c r="Q37" t="s">
        <v>8</v>
      </c>
      <c r="R37" s="81">
        <f t="shared" si="6"/>
        <v>5.4225582155023568</v>
      </c>
      <c r="S37" s="81">
        <f t="shared" si="7"/>
        <v>2.5867891216656171</v>
      </c>
      <c r="T37" s="81">
        <f t="shared" si="8"/>
        <v>2.907427140786083</v>
      </c>
      <c r="U37" s="81">
        <f t="shared" si="9"/>
        <v>2.4458314422146716</v>
      </c>
    </row>
    <row r="38" spans="17:21" x14ac:dyDescent="0.2">
      <c r="Q38" t="s">
        <v>9</v>
      </c>
      <c r="R38" s="81">
        <f t="shared" si="6"/>
        <v>7.3498530029399403</v>
      </c>
      <c r="S38" s="81">
        <f t="shared" si="7"/>
        <v>8.0384233296392473</v>
      </c>
      <c r="T38" s="81">
        <f t="shared" si="8"/>
        <v>6.1145704815777533</v>
      </c>
      <c r="U38" s="81">
        <f t="shared" si="9"/>
        <v>8.1099547250299366</v>
      </c>
    </row>
    <row r="39" spans="17:21" x14ac:dyDescent="0.2">
      <c r="Q39" t="s">
        <v>10</v>
      </c>
      <c r="R39" s="81">
        <f t="shared" si="6"/>
        <v>12.198422698212703</v>
      </c>
      <c r="S39" s="81">
        <f t="shared" si="7"/>
        <v>8.1027793580792977</v>
      </c>
      <c r="T39" s="81">
        <f t="shared" si="8"/>
        <v>11.517168083706753</v>
      </c>
      <c r="U39" s="81">
        <f t="shared" si="9"/>
        <v>8.2476487747220286</v>
      </c>
    </row>
    <row r="40" spans="17:21" x14ac:dyDescent="0.2">
      <c r="Q40" t="s">
        <v>11</v>
      </c>
      <c r="R40" s="81">
        <f t="shared" si="6"/>
        <v>5.6792197489383547</v>
      </c>
      <c r="S40" s="81">
        <f t="shared" si="7"/>
        <v>6.3287059983972469</v>
      </c>
      <c r="T40" s="81">
        <f t="shared" si="8"/>
        <v>9.0834143009490074</v>
      </c>
      <c r="U40" s="81">
        <f t="shared" si="9"/>
        <v>6.3389077581122413</v>
      </c>
    </row>
    <row r="43" spans="17:21" x14ac:dyDescent="0.2">
      <c r="S43" s="11"/>
      <c r="T43" s="11"/>
      <c r="U43" s="11"/>
    </row>
    <row r="44" spans="17:21" x14ac:dyDescent="0.2">
      <c r="R44" s="11"/>
      <c r="S44" s="11"/>
      <c r="T44" s="11"/>
      <c r="U44" s="11"/>
    </row>
    <row r="45" spans="17:21" x14ac:dyDescent="0.2">
      <c r="R45" s="11"/>
      <c r="S45" s="11"/>
      <c r="T45" s="11"/>
      <c r="U45" s="11"/>
    </row>
    <row r="46" spans="17:21" x14ac:dyDescent="0.2">
      <c r="R46" s="11"/>
      <c r="S46" s="11"/>
      <c r="T46" s="11"/>
      <c r="U46" s="11"/>
    </row>
    <row r="50" spans="16:19" x14ac:dyDescent="0.2">
      <c r="P50" s="11"/>
      <c r="Q50" s="11"/>
      <c r="R50" s="11"/>
      <c r="S50" s="11"/>
    </row>
    <row r="51" spans="16:19" x14ac:dyDescent="0.2">
      <c r="P51" s="11"/>
      <c r="Q51" s="11"/>
      <c r="R51" s="11"/>
      <c r="S51" s="11"/>
    </row>
    <row r="52" spans="16:19" x14ac:dyDescent="0.2">
      <c r="P52" s="11"/>
      <c r="Q52" s="11"/>
      <c r="R52" s="11"/>
      <c r="S52" s="11"/>
    </row>
    <row r="53" spans="16:19" x14ac:dyDescent="0.2">
      <c r="P53" s="11"/>
      <c r="Q53" s="11"/>
      <c r="R53" s="11"/>
      <c r="S53" s="11"/>
    </row>
    <row r="54" spans="16:19" x14ac:dyDescent="0.2">
      <c r="P54" s="11"/>
      <c r="Q54" s="11"/>
      <c r="R54" s="11"/>
      <c r="S54" s="11"/>
    </row>
    <row r="55" spans="16:19" x14ac:dyDescent="0.2">
      <c r="P55" s="11"/>
      <c r="Q55" s="11"/>
      <c r="R55" s="11"/>
      <c r="S55" s="11"/>
    </row>
    <row r="56" spans="16:19" x14ac:dyDescent="0.2">
      <c r="P56" s="11"/>
      <c r="Q56" s="11"/>
      <c r="R56" s="11"/>
      <c r="S56" s="11"/>
    </row>
    <row r="57" spans="16:19" x14ac:dyDescent="0.2">
      <c r="P57" s="11"/>
      <c r="Q57" s="11"/>
      <c r="R57" s="11"/>
      <c r="S57" s="11"/>
    </row>
    <row r="58" spans="16:19" x14ac:dyDescent="0.2">
      <c r="P58" s="11"/>
      <c r="Q58" s="11"/>
      <c r="R58" s="11"/>
      <c r="S58" s="11"/>
    </row>
    <row r="59" spans="16:19" x14ac:dyDescent="0.2">
      <c r="P59" s="11"/>
      <c r="Q59" s="11"/>
      <c r="R59" s="11"/>
      <c r="S59" s="11"/>
    </row>
    <row r="60" spans="16:19" x14ac:dyDescent="0.2">
      <c r="P60" s="11"/>
      <c r="Q60" s="11"/>
      <c r="R60" s="11"/>
      <c r="S60" s="11"/>
    </row>
  </sheetData>
  <mergeCells count="7">
    <mergeCell ref="B1:M1"/>
    <mergeCell ref="L4:L5"/>
    <mergeCell ref="G4:J4"/>
    <mergeCell ref="B4:B5"/>
    <mergeCell ref="D5:F5"/>
    <mergeCell ref="C4:C5"/>
    <mergeCell ref="K4:K5"/>
  </mergeCells>
  <phoneticPr fontId="7" type="noConversion"/>
  <pageMargins left="0.78740157499999996" right="0.78740157499999996" top="0.984251969" bottom="0.984251969" header="0.4921259845" footer="0.4921259845"/>
  <pageSetup paperSize="9" scale="64"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D9C7A7"/>
  </sheetPr>
  <dimension ref="B1:W62"/>
  <sheetViews>
    <sheetView view="pageBreakPreview" zoomScaleNormal="100" zoomScaleSheetLayoutView="100" workbookViewId="0">
      <pane ySplit="4" topLeftCell="A5" activePane="bottomLeft" state="frozen"/>
      <selection pane="bottomLeft"/>
    </sheetView>
  </sheetViews>
  <sheetFormatPr baseColWidth="10" defaultRowHeight="12.75" x14ac:dyDescent="0.2"/>
  <cols>
    <col min="1" max="1" width="2" customWidth="1"/>
    <col min="2" max="2" width="5.85546875" customWidth="1"/>
    <col min="3" max="13" width="14.28515625" customWidth="1"/>
    <col min="14" max="14" width="14.5703125" style="1" bestFit="1" customWidth="1"/>
  </cols>
  <sheetData>
    <row r="1" spans="2:23" s="16" customFormat="1" ht="15.75" x14ac:dyDescent="0.2">
      <c r="B1" s="247" t="str">
        <f>Inhaltsverzeichnis!B43&amp;" "&amp;Inhaltsverzeichnis!C43&amp;" "&amp;Inhaltsverzeichnis!E43</f>
        <v>Tabelle 12: Steuerpflichtige, Steuerfaktoren und Steuern nach Bezirken, 2003 – 2013, absolut und pro Einwohner</v>
      </c>
      <c r="C1" s="247"/>
      <c r="D1" s="247"/>
      <c r="E1" s="247"/>
      <c r="F1" s="247"/>
      <c r="G1" s="247"/>
      <c r="H1" s="247"/>
      <c r="I1" s="247"/>
      <c r="J1" s="247"/>
      <c r="K1" s="247"/>
      <c r="L1" s="247"/>
      <c r="M1" s="247"/>
      <c r="N1" s="247"/>
      <c r="O1" s="232"/>
      <c r="P1" s="232"/>
      <c r="Q1" s="232"/>
      <c r="R1" s="232"/>
      <c r="S1" s="232"/>
      <c r="T1" s="232"/>
      <c r="U1" s="232"/>
      <c r="V1" s="232"/>
      <c r="W1" s="232"/>
    </row>
    <row r="2" spans="2:23" x14ac:dyDescent="0.2">
      <c r="B2" s="143"/>
    </row>
    <row r="4" spans="2:23" s="3" customFormat="1" x14ac:dyDescent="0.2">
      <c r="B4" s="116" t="s">
        <v>19</v>
      </c>
      <c r="C4" s="116" t="s">
        <v>1</v>
      </c>
      <c r="D4" s="116" t="s">
        <v>2</v>
      </c>
      <c r="E4" s="116" t="s">
        <v>3</v>
      </c>
      <c r="F4" s="116" t="s">
        <v>4</v>
      </c>
      <c r="G4" s="116" t="s">
        <v>5</v>
      </c>
      <c r="H4" s="116" t="s">
        <v>6</v>
      </c>
      <c r="I4" s="116" t="s">
        <v>7</v>
      </c>
      <c r="J4" s="116" t="s">
        <v>8</v>
      </c>
      <c r="K4" s="116" t="s">
        <v>9</v>
      </c>
      <c r="L4" s="116" t="s">
        <v>10</v>
      </c>
      <c r="M4" s="116" t="s">
        <v>11</v>
      </c>
      <c r="N4" s="35" t="s">
        <v>12</v>
      </c>
    </row>
    <row r="5" spans="2:23" s="3" customFormat="1" x14ac:dyDescent="0.2">
      <c r="B5" s="300" t="s">
        <v>225</v>
      </c>
      <c r="C5" s="300"/>
      <c r="D5" s="300"/>
      <c r="E5" s="300"/>
      <c r="F5" s="300"/>
      <c r="G5" s="300"/>
      <c r="H5" s="300"/>
      <c r="I5" s="300"/>
      <c r="J5" s="300"/>
      <c r="K5" s="300"/>
      <c r="L5" s="300"/>
      <c r="M5" s="300"/>
      <c r="N5" s="300"/>
    </row>
    <row r="6" spans="2:23" x14ac:dyDescent="0.2">
      <c r="B6" s="18">
        <v>2003</v>
      </c>
      <c r="C6" s="40">
        <v>2191</v>
      </c>
      <c r="D6" s="40">
        <v>4018</v>
      </c>
      <c r="E6" s="40">
        <v>1879</v>
      </c>
      <c r="F6" s="40">
        <v>1166</v>
      </c>
      <c r="G6" s="40">
        <v>901</v>
      </c>
      <c r="H6" s="40">
        <v>740</v>
      </c>
      <c r="I6" s="40">
        <v>1620</v>
      </c>
      <c r="J6" s="40">
        <v>744</v>
      </c>
      <c r="K6" s="40">
        <v>1042</v>
      </c>
      <c r="L6" s="40">
        <v>1801</v>
      </c>
      <c r="M6" s="40">
        <v>869</v>
      </c>
      <c r="N6" s="45">
        <v>14938</v>
      </c>
    </row>
    <row r="7" spans="2:23" x14ac:dyDescent="0.2">
      <c r="B7" s="18">
        <v>2005</v>
      </c>
      <c r="C7" s="40">
        <v>2333</v>
      </c>
      <c r="D7" s="40">
        <v>4217</v>
      </c>
      <c r="E7" s="40">
        <v>1958</v>
      </c>
      <c r="F7" s="40">
        <v>1244</v>
      </c>
      <c r="G7" s="40">
        <v>966</v>
      </c>
      <c r="H7" s="40">
        <v>783</v>
      </c>
      <c r="I7" s="40">
        <v>1685</v>
      </c>
      <c r="J7" s="40">
        <v>823</v>
      </c>
      <c r="K7" s="40">
        <v>1101</v>
      </c>
      <c r="L7" s="40">
        <v>1906</v>
      </c>
      <c r="M7" s="40">
        <v>917</v>
      </c>
      <c r="N7" s="45">
        <v>15827</v>
      </c>
    </row>
    <row r="8" spans="2:23" x14ac:dyDescent="0.2">
      <c r="B8" s="18">
        <v>2007</v>
      </c>
      <c r="C8" s="40">
        <v>2463</v>
      </c>
      <c r="D8" s="40">
        <v>4531</v>
      </c>
      <c r="E8" s="40">
        <v>2083</v>
      </c>
      <c r="F8" s="40">
        <v>1313</v>
      </c>
      <c r="G8" s="40">
        <v>1041</v>
      </c>
      <c r="H8" s="40">
        <v>864</v>
      </c>
      <c r="I8" s="40">
        <v>1810</v>
      </c>
      <c r="J8" s="40">
        <v>900</v>
      </c>
      <c r="K8" s="40">
        <v>1208</v>
      </c>
      <c r="L8" s="40">
        <v>2099</v>
      </c>
      <c r="M8" s="40">
        <v>950</v>
      </c>
      <c r="N8" s="45">
        <v>17086</v>
      </c>
    </row>
    <row r="9" spans="2:23" x14ac:dyDescent="0.2">
      <c r="B9" s="18">
        <v>2009</v>
      </c>
      <c r="C9" s="40">
        <v>2654</v>
      </c>
      <c r="D9" s="40">
        <v>4848</v>
      </c>
      <c r="E9" s="40">
        <v>2197</v>
      </c>
      <c r="F9" s="40">
        <v>1416</v>
      </c>
      <c r="G9" s="40">
        <v>1129</v>
      </c>
      <c r="H9" s="40">
        <v>883</v>
      </c>
      <c r="I9" s="40">
        <v>2037</v>
      </c>
      <c r="J9" s="40">
        <v>973</v>
      </c>
      <c r="K9" s="40">
        <v>1358</v>
      </c>
      <c r="L9" s="40">
        <v>2233</v>
      </c>
      <c r="M9" s="40">
        <v>1059</v>
      </c>
      <c r="N9" s="45">
        <v>18430</v>
      </c>
      <c r="Q9" s="223"/>
    </row>
    <row r="10" spans="2:23" x14ac:dyDescent="0.2">
      <c r="B10" s="18">
        <v>2011</v>
      </c>
      <c r="C10" s="40">
        <v>2824</v>
      </c>
      <c r="D10" s="40">
        <v>5168</v>
      </c>
      <c r="E10" s="40">
        <v>2359</v>
      </c>
      <c r="F10" s="40">
        <v>1476</v>
      </c>
      <c r="G10" s="40">
        <v>1232</v>
      </c>
      <c r="H10" s="40">
        <v>972</v>
      </c>
      <c r="I10" s="40">
        <v>2288</v>
      </c>
      <c r="J10" s="40">
        <v>1070</v>
      </c>
      <c r="K10" s="40">
        <v>1484</v>
      </c>
      <c r="L10" s="40">
        <v>2418</v>
      </c>
      <c r="M10" s="57">
        <v>1133</v>
      </c>
      <c r="N10" s="45">
        <v>19900</v>
      </c>
      <c r="Q10" s="223"/>
    </row>
    <row r="11" spans="2:23" s="11" customFormat="1" x14ac:dyDescent="0.2">
      <c r="B11" s="18">
        <v>2012</v>
      </c>
      <c r="C11" s="57">
        <v>2925</v>
      </c>
      <c r="D11" s="57">
        <v>5324</v>
      </c>
      <c r="E11" s="57">
        <v>2444</v>
      </c>
      <c r="F11" s="57">
        <v>1510</v>
      </c>
      <c r="G11" s="57">
        <v>1279</v>
      </c>
      <c r="H11" s="57">
        <v>1014</v>
      </c>
      <c r="I11" s="57">
        <v>2401</v>
      </c>
      <c r="J11" s="57">
        <v>1104</v>
      </c>
      <c r="K11" s="57">
        <v>1544</v>
      </c>
      <c r="L11" s="57">
        <v>2529</v>
      </c>
      <c r="M11" s="57">
        <v>1186</v>
      </c>
      <c r="N11" s="45">
        <v>20628</v>
      </c>
      <c r="Q11" s="224"/>
    </row>
    <row r="12" spans="2:23" s="221" customFormat="1" x14ac:dyDescent="0.2">
      <c r="B12" s="18">
        <v>2013</v>
      </c>
      <c r="C12" s="57">
        <v>3024</v>
      </c>
      <c r="D12" s="57">
        <v>5488</v>
      </c>
      <c r="E12" s="57">
        <v>2548</v>
      </c>
      <c r="F12" s="57">
        <v>1563</v>
      </c>
      <c r="G12" s="57">
        <v>1365</v>
      </c>
      <c r="H12" s="57">
        <v>1085</v>
      </c>
      <c r="I12" s="57">
        <v>2514</v>
      </c>
      <c r="J12" s="57">
        <v>1162</v>
      </c>
      <c r="K12" s="57">
        <v>1575</v>
      </c>
      <c r="L12" s="57">
        <v>2614</v>
      </c>
      <c r="M12" s="57">
        <v>1217</v>
      </c>
      <c r="N12" s="45">
        <v>21429</v>
      </c>
      <c r="Q12" s="224"/>
    </row>
    <row r="13" spans="2:23" s="3" customFormat="1" x14ac:dyDescent="0.2">
      <c r="B13" s="300" t="s">
        <v>307</v>
      </c>
      <c r="C13" s="274"/>
      <c r="D13" s="274"/>
      <c r="E13" s="274"/>
      <c r="F13" s="274"/>
      <c r="G13" s="274"/>
      <c r="H13" s="274"/>
      <c r="I13" s="274"/>
      <c r="J13" s="274"/>
      <c r="K13" s="274"/>
      <c r="L13" s="274"/>
      <c r="M13" s="274"/>
      <c r="N13" s="274"/>
      <c r="Q13" s="224"/>
    </row>
    <row r="14" spans="2:23" x14ac:dyDescent="0.2">
      <c r="B14" s="18">
        <v>2003</v>
      </c>
      <c r="C14" s="40">
        <v>239468</v>
      </c>
      <c r="D14" s="40">
        <v>449844</v>
      </c>
      <c r="E14" s="40">
        <v>105437</v>
      </c>
      <c r="F14" s="40">
        <v>119454</v>
      </c>
      <c r="G14" s="40">
        <v>68034</v>
      </c>
      <c r="H14" s="40">
        <v>76395</v>
      </c>
      <c r="I14" s="40">
        <v>156144</v>
      </c>
      <c r="J14" s="40">
        <v>83870</v>
      </c>
      <c r="K14" s="40">
        <v>135509</v>
      </c>
      <c r="L14" s="40">
        <v>176651</v>
      </c>
      <c r="M14" s="40">
        <v>100086</v>
      </c>
      <c r="N14" s="45">
        <v>1710893</v>
      </c>
      <c r="Q14" s="225"/>
    </row>
    <row r="15" spans="2:23" x14ac:dyDescent="0.2">
      <c r="B15" s="18">
        <v>2005</v>
      </c>
      <c r="C15" s="40">
        <v>291426</v>
      </c>
      <c r="D15" s="40">
        <v>767054</v>
      </c>
      <c r="E15" s="40">
        <v>138157</v>
      </c>
      <c r="F15" s="40">
        <v>193568</v>
      </c>
      <c r="G15" s="40">
        <v>71981</v>
      </c>
      <c r="H15" s="40">
        <v>110428</v>
      </c>
      <c r="I15" s="40">
        <v>183014</v>
      </c>
      <c r="J15" s="40">
        <v>76532</v>
      </c>
      <c r="K15" s="40">
        <v>201751</v>
      </c>
      <c r="L15" s="40">
        <v>207616</v>
      </c>
      <c r="M15" s="40">
        <v>176427</v>
      </c>
      <c r="N15" s="45">
        <v>2417954</v>
      </c>
      <c r="Q15" s="225"/>
    </row>
    <row r="16" spans="2:23" x14ac:dyDescent="0.2">
      <c r="B16" s="18">
        <v>2007</v>
      </c>
      <c r="C16" s="40">
        <v>419310</v>
      </c>
      <c r="D16" s="40">
        <v>998053</v>
      </c>
      <c r="E16" s="40">
        <v>192070</v>
      </c>
      <c r="F16" s="40">
        <v>215981</v>
      </c>
      <c r="G16" s="40">
        <v>97437</v>
      </c>
      <c r="H16" s="40">
        <v>242625</v>
      </c>
      <c r="I16" s="40">
        <v>278766</v>
      </c>
      <c r="J16" s="40">
        <v>124253</v>
      </c>
      <c r="K16" s="40">
        <v>306151</v>
      </c>
      <c r="L16" s="40">
        <v>253270</v>
      </c>
      <c r="M16" s="40">
        <v>296376</v>
      </c>
      <c r="N16" s="45">
        <v>3424294</v>
      </c>
      <c r="Q16" s="225"/>
    </row>
    <row r="17" spans="2:17" x14ac:dyDescent="0.2">
      <c r="B17" s="18">
        <v>2009</v>
      </c>
      <c r="C17" s="40">
        <v>426336</v>
      </c>
      <c r="D17" s="40">
        <v>1288545</v>
      </c>
      <c r="E17" s="40">
        <v>217586</v>
      </c>
      <c r="F17" s="40">
        <v>253478</v>
      </c>
      <c r="G17" s="40">
        <v>91763</v>
      </c>
      <c r="H17" s="40">
        <v>163442</v>
      </c>
      <c r="I17" s="40">
        <v>315531</v>
      </c>
      <c r="J17" s="40">
        <v>109220</v>
      </c>
      <c r="K17" s="40">
        <v>276628</v>
      </c>
      <c r="L17" s="40">
        <v>229620</v>
      </c>
      <c r="M17" s="40">
        <v>299991</v>
      </c>
      <c r="N17" s="45">
        <v>3672141</v>
      </c>
      <c r="Q17" s="225"/>
    </row>
    <row r="18" spans="2:17" x14ac:dyDescent="0.2">
      <c r="B18" s="18">
        <v>2011</v>
      </c>
      <c r="C18" s="40">
        <v>488365.25655608001</v>
      </c>
      <c r="D18" s="40">
        <v>1390268.2435208999</v>
      </c>
      <c r="E18" s="40">
        <v>229427.7353610399</v>
      </c>
      <c r="F18" s="40">
        <v>254907.98184000945</v>
      </c>
      <c r="G18" s="40">
        <v>106727.87042657999</v>
      </c>
      <c r="H18" s="40">
        <v>131618.33974662996</v>
      </c>
      <c r="I18" s="40">
        <v>359684.76895082957</v>
      </c>
      <c r="J18" s="40">
        <v>105835.63994155011</v>
      </c>
      <c r="K18" s="40">
        <v>317067.59506886004</v>
      </c>
      <c r="L18" s="40">
        <v>245433.71040149967</v>
      </c>
      <c r="M18" s="40">
        <v>243419.88218601991</v>
      </c>
      <c r="N18" s="45">
        <v>3872757.0240000077</v>
      </c>
      <c r="Q18" s="225"/>
    </row>
    <row r="19" spans="2:17" s="11" customFormat="1" x14ac:dyDescent="0.2">
      <c r="B19" s="18">
        <v>2012</v>
      </c>
      <c r="C19" s="40">
        <v>516292.72154744994</v>
      </c>
      <c r="D19" s="40">
        <v>1061051.008034949</v>
      </c>
      <c r="E19" s="40">
        <v>234888.06188540996</v>
      </c>
      <c r="F19" s="40">
        <v>230113.91104523023</v>
      </c>
      <c r="G19" s="40">
        <v>109665.21013926997</v>
      </c>
      <c r="H19" s="40">
        <v>129133.32815688015</v>
      </c>
      <c r="I19" s="40">
        <v>354664.84791544022</v>
      </c>
      <c r="J19" s="40">
        <v>97334.083451300001</v>
      </c>
      <c r="K19" s="40">
        <v>296407.03475698025</v>
      </c>
      <c r="L19" s="40">
        <v>249955.17790680021</v>
      </c>
      <c r="M19" s="40">
        <v>267022.8281602895</v>
      </c>
      <c r="N19" s="45">
        <v>3546528.2130000368</v>
      </c>
      <c r="Q19" s="225"/>
    </row>
    <row r="20" spans="2:17" s="221" customFormat="1" x14ac:dyDescent="0.2">
      <c r="B20" s="18">
        <v>2013</v>
      </c>
      <c r="C20" s="40">
        <v>518925.06796001061</v>
      </c>
      <c r="D20" s="40">
        <v>1275693.1986263369</v>
      </c>
      <c r="E20" s="40">
        <v>254801.25804170041</v>
      </c>
      <c r="F20" s="40">
        <v>253139.84503632004</v>
      </c>
      <c r="G20" s="40">
        <v>104163.09589548013</v>
      </c>
      <c r="H20" s="40">
        <v>142596.08550818005</v>
      </c>
      <c r="I20" s="40">
        <v>368648.25121466949</v>
      </c>
      <c r="J20" s="40">
        <v>100718.33720599007</v>
      </c>
      <c r="K20" s="40">
        <v>312981.30363166064</v>
      </c>
      <c r="L20" s="40">
        <v>315487.04796132975</v>
      </c>
      <c r="M20" s="40">
        <v>246412.33391832007</v>
      </c>
      <c r="N20" s="45">
        <v>3893565.8250000016</v>
      </c>
      <c r="Q20" s="225"/>
    </row>
    <row r="21" spans="2:17" s="3" customFormat="1" x14ac:dyDescent="0.2">
      <c r="B21" s="300" t="s">
        <v>308</v>
      </c>
      <c r="C21" s="300"/>
      <c r="D21" s="300"/>
      <c r="E21" s="300"/>
      <c r="F21" s="300"/>
      <c r="G21" s="300"/>
      <c r="H21" s="300"/>
      <c r="I21" s="300"/>
      <c r="J21" s="300"/>
      <c r="K21" s="300"/>
      <c r="L21" s="300"/>
      <c r="M21" s="300"/>
      <c r="N21" s="300"/>
      <c r="Q21" s="225"/>
    </row>
    <row r="22" spans="2:17" x14ac:dyDescent="0.2">
      <c r="B22" s="18">
        <v>2003</v>
      </c>
      <c r="C22" s="40">
        <v>2736977</v>
      </c>
      <c r="D22" s="40">
        <v>4198711</v>
      </c>
      <c r="E22" s="40">
        <v>1352596</v>
      </c>
      <c r="F22" s="40">
        <v>1272380</v>
      </c>
      <c r="G22" s="40">
        <v>928791</v>
      </c>
      <c r="H22" s="40">
        <v>1530175</v>
      </c>
      <c r="I22" s="40">
        <v>1856776</v>
      </c>
      <c r="J22" s="40">
        <v>591691</v>
      </c>
      <c r="K22" s="40">
        <v>2544380</v>
      </c>
      <c r="L22" s="40">
        <v>2307824</v>
      </c>
      <c r="M22" s="40">
        <v>1487821</v>
      </c>
      <c r="N22" s="45">
        <v>20808122</v>
      </c>
      <c r="Q22" s="225"/>
    </row>
    <row r="23" spans="2:17" x14ac:dyDescent="0.2">
      <c r="B23" s="18">
        <v>2005</v>
      </c>
      <c r="C23" s="40">
        <v>3051599</v>
      </c>
      <c r="D23" s="40">
        <v>4858741</v>
      </c>
      <c r="E23" s="40">
        <v>1346506</v>
      </c>
      <c r="F23" s="40">
        <v>1685899</v>
      </c>
      <c r="G23" s="40">
        <v>911444</v>
      </c>
      <c r="H23" s="40">
        <v>1830134</v>
      </c>
      <c r="I23" s="40">
        <v>1828687</v>
      </c>
      <c r="J23" s="40">
        <v>582226</v>
      </c>
      <c r="K23" s="40">
        <v>1986459</v>
      </c>
      <c r="L23" s="40">
        <v>2220750</v>
      </c>
      <c r="M23" s="40">
        <v>1585225</v>
      </c>
      <c r="N23" s="45">
        <v>21887669</v>
      </c>
      <c r="Q23" s="225"/>
    </row>
    <row r="24" spans="2:17" x14ac:dyDescent="0.2">
      <c r="B24" s="18">
        <v>2007</v>
      </c>
      <c r="C24" s="40">
        <v>3194443</v>
      </c>
      <c r="D24" s="40">
        <v>5615933</v>
      </c>
      <c r="E24" s="40">
        <v>1461943</v>
      </c>
      <c r="F24" s="40">
        <v>1500616</v>
      </c>
      <c r="G24" s="40">
        <v>937754</v>
      </c>
      <c r="H24" s="40">
        <v>2134811</v>
      </c>
      <c r="I24" s="40">
        <v>2134682</v>
      </c>
      <c r="J24" s="40">
        <v>672647</v>
      </c>
      <c r="K24" s="40">
        <v>2718335</v>
      </c>
      <c r="L24" s="40">
        <v>2544806</v>
      </c>
      <c r="M24" s="40">
        <v>1873986</v>
      </c>
      <c r="N24" s="45">
        <v>24789956</v>
      </c>
      <c r="Q24" s="225"/>
    </row>
    <row r="25" spans="2:17" x14ac:dyDescent="0.2">
      <c r="B25" s="18">
        <v>2009</v>
      </c>
      <c r="C25" s="40">
        <v>3480636</v>
      </c>
      <c r="D25" s="40">
        <v>5989585</v>
      </c>
      <c r="E25" s="40">
        <v>1661132</v>
      </c>
      <c r="F25" s="40">
        <v>1715766</v>
      </c>
      <c r="G25" s="40">
        <v>993327</v>
      </c>
      <c r="H25" s="40">
        <v>2227304</v>
      </c>
      <c r="I25" s="40">
        <v>2391196</v>
      </c>
      <c r="J25" s="40">
        <v>732040</v>
      </c>
      <c r="K25" s="40">
        <v>2589937</v>
      </c>
      <c r="L25" s="40">
        <v>2857776</v>
      </c>
      <c r="M25" s="40">
        <v>2306534</v>
      </c>
      <c r="N25" s="45">
        <v>26945233</v>
      </c>
      <c r="Q25" s="225"/>
    </row>
    <row r="26" spans="2:17" x14ac:dyDescent="0.2">
      <c r="B26" s="18">
        <v>2011</v>
      </c>
      <c r="C26" s="40">
        <v>3821824.1370198317</v>
      </c>
      <c r="D26" s="40">
        <v>6559745.9271682752</v>
      </c>
      <c r="E26" s="40">
        <v>1879305.067297929</v>
      </c>
      <c r="F26" s="40">
        <v>1835887.7538677638</v>
      </c>
      <c r="G26" s="40">
        <v>1169975.8771967983</v>
      </c>
      <c r="H26" s="40">
        <v>2177510.2077352013</v>
      </c>
      <c r="I26" s="40">
        <v>2502644.7380011999</v>
      </c>
      <c r="J26" s="40">
        <v>842029.41460280097</v>
      </c>
      <c r="K26" s="40">
        <v>1695152.0713540192</v>
      </c>
      <c r="L26" s="40">
        <v>3076051.1275992021</v>
      </c>
      <c r="M26" s="40">
        <v>2475879.8321569939</v>
      </c>
      <c r="N26" s="45">
        <v>28036006.154000208</v>
      </c>
    </row>
    <row r="27" spans="2:17" s="11" customFormat="1" x14ac:dyDescent="0.2">
      <c r="B27" s="18">
        <v>2012</v>
      </c>
      <c r="C27" s="40">
        <v>4022921.914691966</v>
      </c>
      <c r="D27" s="40">
        <v>6551341.2759754527</v>
      </c>
      <c r="E27" s="40">
        <v>1923199.6649355153</v>
      </c>
      <c r="F27" s="40">
        <v>1892690.6771269199</v>
      </c>
      <c r="G27" s="40">
        <v>1184095.8760026086</v>
      </c>
      <c r="H27" s="40">
        <v>2243255.8762584827</v>
      </c>
      <c r="I27" s="40">
        <v>2634802.5061522941</v>
      </c>
      <c r="J27" s="40">
        <v>912035.82900913968</v>
      </c>
      <c r="K27" s="40">
        <v>1725412.5274272074</v>
      </c>
      <c r="L27" s="40">
        <v>3268351.7891716235</v>
      </c>
      <c r="M27" s="40">
        <v>2752633.7622487745</v>
      </c>
      <c r="N27" s="45">
        <v>29110741.698999912</v>
      </c>
    </row>
    <row r="28" spans="2:17" s="221" customFormat="1" x14ac:dyDescent="0.2">
      <c r="B28" s="18">
        <v>2013</v>
      </c>
      <c r="C28" s="40">
        <v>4668646.6531670317</v>
      </c>
      <c r="D28" s="40">
        <v>6886011.1378650805</v>
      </c>
      <c r="E28" s="40">
        <v>2015226.0727788506</v>
      </c>
      <c r="F28" s="40">
        <v>2026701.3853695239</v>
      </c>
      <c r="G28" s="40">
        <v>1194941.447433789</v>
      </c>
      <c r="H28" s="40">
        <v>2294019.8453525677</v>
      </c>
      <c r="I28" s="40">
        <v>2780975.0518750725</v>
      </c>
      <c r="J28" s="40">
        <v>903348.23815454019</v>
      </c>
      <c r="K28" s="40">
        <v>1899819.3949966379</v>
      </c>
      <c r="L28" s="40">
        <v>3578426.2143653431</v>
      </c>
      <c r="M28" s="40">
        <v>2822250.0196415987</v>
      </c>
      <c r="N28" s="45">
        <v>31070365.460999805</v>
      </c>
    </row>
    <row r="29" spans="2:17" s="3" customFormat="1" x14ac:dyDescent="0.2">
      <c r="B29" s="300" t="s">
        <v>309</v>
      </c>
      <c r="C29" s="300"/>
      <c r="D29" s="300"/>
      <c r="E29" s="300"/>
      <c r="F29" s="300"/>
      <c r="G29" s="300"/>
      <c r="H29" s="300"/>
      <c r="I29" s="300"/>
      <c r="J29" s="300"/>
      <c r="K29" s="300"/>
      <c r="L29" s="300"/>
      <c r="M29" s="300"/>
      <c r="N29" s="300"/>
    </row>
    <row r="30" spans="2:17" x14ac:dyDescent="0.2">
      <c r="B30" s="18">
        <v>2003</v>
      </c>
      <c r="C30" s="40">
        <v>30337</v>
      </c>
      <c r="D30" s="40">
        <v>56512</v>
      </c>
      <c r="E30" s="40">
        <v>13949</v>
      </c>
      <c r="F30" s="40">
        <v>14663</v>
      </c>
      <c r="G30" s="40">
        <v>8706</v>
      </c>
      <c r="H30" s="40">
        <v>11009</v>
      </c>
      <c r="I30" s="40">
        <v>19768</v>
      </c>
      <c r="J30" s="40">
        <v>9872</v>
      </c>
      <c r="K30" s="40">
        <v>19454</v>
      </c>
      <c r="L30" s="40">
        <v>23158</v>
      </c>
      <c r="M30" s="40">
        <v>12867</v>
      </c>
      <c r="N30" s="45">
        <v>220297</v>
      </c>
      <c r="Q30" s="226"/>
    </row>
    <row r="31" spans="2:17" x14ac:dyDescent="0.2">
      <c r="B31" s="18">
        <v>2005</v>
      </c>
      <c r="C31" s="40">
        <v>36205</v>
      </c>
      <c r="D31" s="40">
        <v>91286</v>
      </c>
      <c r="E31" s="40">
        <v>17047</v>
      </c>
      <c r="F31" s="40">
        <v>23246</v>
      </c>
      <c r="G31" s="40">
        <v>9164</v>
      </c>
      <c r="H31" s="40">
        <v>14960</v>
      </c>
      <c r="I31" s="40">
        <v>22402</v>
      </c>
      <c r="J31" s="40">
        <v>9022</v>
      </c>
      <c r="K31" s="40">
        <v>25252</v>
      </c>
      <c r="L31" s="40">
        <v>25753</v>
      </c>
      <c r="M31" s="40">
        <v>21138</v>
      </c>
      <c r="N31" s="45">
        <v>295474</v>
      </c>
      <c r="Q31" s="226"/>
    </row>
    <row r="32" spans="2:17" x14ac:dyDescent="0.2">
      <c r="B32" s="18">
        <v>2007</v>
      </c>
      <c r="C32" s="40">
        <v>45240</v>
      </c>
      <c r="D32" s="40">
        <v>107992</v>
      </c>
      <c r="E32" s="40">
        <v>20727</v>
      </c>
      <c r="F32" s="40">
        <v>23225</v>
      </c>
      <c r="G32" s="40">
        <v>10588</v>
      </c>
      <c r="H32" s="40">
        <v>26119</v>
      </c>
      <c r="I32" s="40">
        <v>30040</v>
      </c>
      <c r="J32" s="40">
        <v>13221</v>
      </c>
      <c r="K32" s="40">
        <v>35022</v>
      </c>
      <c r="L32" s="40">
        <v>27720</v>
      </c>
      <c r="M32" s="40">
        <v>31684</v>
      </c>
      <c r="N32" s="45">
        <v>371578</v>
      </c>
      <c r="Q32" s="226"/>
    </row>
    <row r="33" spans="2:17" x14ac:dyDescent="0.2">
      <c r="B33" s="18">
        <v>2009</v>
      </c>
      <c r="C33" s="40">
        <v>38163</v>
      </c>
      <c r="D33" s="40">
        <v>114789</v>
      </c>
      <c r="E33" s="40">
        <v>18944</v>
      </c>
      <c r="F33" s="40">
        <v>22378</v>
      </c>
      <c r="G33" s="40">
        <v>8074</v>
      </c>
      <c r="H33" s="40">
        <v>15108</v>
      </c>
      <c r="I33" s="40">
        <v>27713</v>
      </c>
      <c r="J33" s="40">
        <v>9343</v>
      </c>
      <c r="K33" s="40">
        <v>26160</v>
      </c>
      <c r="L33" s="40">
        <v>20540</v>
      </c>
      <c r="M33" s="40">
        <v>26800</v>
      </c>
      <c r="N33" s="45">
        <v>328011</v>
      </c>
      <c r="Q33" s="226"/>
    </row>
    <row r="34" spans="2:17" x14ac:dyDescent="0.2">
      <c r="B34" s="18">
        <v>2011</v>
      </c>
      <c r="C34" s="40">
        <v>43215.183137871798</v>
      </c>
      <c r="D34" s="40">
        <v>123700.89872169895</v>
      </c>
      <c r="E34" s="40">
        <v>19880.746510662448</v>
      </c>
      <c r="F34" s="40">
        <v>22616.557453858793</v>
      </c>
      <c r="G34" s="40">
        <v>9232.2212951515903</v>
      </c>
      <c r="H34" s="40">
        <v>12183.238381335366</v>
      </c>
      <c r="I34" s="40">
        <v>31348.991010371887</v>
      </c>
      <c r="J34" s="40">
        <v>8954.4611996663734</v>
      </c>
      <c r="K34" s="40">
        <v>28254.139296394344</v>
      </c>
      <c r="L34" s="40">
        <v>22322.645574282251</v>
      </c>
      <c r="M34" s="40">
        <v>21546.885096706028</v>
      </c>
      <c r="N34" s="45">
        <v>343255.96767799644</v>
      </c>
      <c r="Q34" s="226"/>
    </row>
    <row r="35" spans="2:17" s="11" customFormat="1" x14ac:dyDescent="0.2">
      <c r="B35" s="18">
        <v>2012</v>
      </c>
      <c r="C35" s="40">
        <v>45432.498403518839</v>
      </c>
      <c r="D35" s="40">
        <v>93779.453956773956</v>
      </c>
      <c r="E35" s="40">
        <v>20275.608618866805</v>
      </c>
      <c r="F35" s="40">
        <v>20398.764816012386</v>
      </c>
      <c r="G35" s="40">
        <v>9353.9521072538118</v>
      </c>
      <c r="H35" s="40">
        <v>11936.629233536514</v>
      </c>
      <c r="I35" s="40">
        <v>30853.39239524032</v>
      </c>
      <c r="J35" s="40">
        <v>8166.9642135632248</v>
      </c>
      <c r="K35" s="40">
        <v>26328.877909446703</v>
      </c>
      <c r="L35" s="40">
        <v>22829.82075669253</v>
      </c>
      <c r="M35" s="40">
        <v>23668.476275831279</v>
      </c>
      <c r="N35" s="45">
        <v>313024.43868673372</v>
      </c>
      <c r="Q35" s="226"/>
    </row>
    <row r="36" spans="2:17" s="221" customFormat="1" x14ac:dyDescent="0.2">
      <c r="B36" s="18">
        <v>2013</v>
      </c>
      <c r="C36" s="40">
        <v>45732.83498505751</v>
      </c>
      <c r="D36" s="40">
        <v>112765.81508134777</v>
      </c>
      <c r="E36" s="40">
        <v>22056.008863419793</v>
      </c>
      <c r="F36" s="40">
        <v>22296.487900069351</v>
      </c>
      <c r="G36" s="40">
        <v>8831.0369876143541</v>
      </c>
      <c r="H36" s="40">
        <v>13101.14245512086</v>
      </c>
      <c r="I36" s="40">
        <v>32086.257804273453</v>
      </c>
      <c r="J36" s="40">
        <v>8392.7246449449976</v>
      </c>
      <c r="K36" s="40">
        <v>27828.825697209602</v>
      </c>
      <c r="L36" s="40">
        <v>28301.314612172071</v>
      </c>
      <c r="M36" s="40">
        <v>21751.583713131531</v>
      </c>
      <c r="N36" s="45">
        <v>343144.03274436219</v>
      </c>
      <c r="Q36" s="226"/>
    </row>
    <row r="37" spans="2:17" s="3" customFormat="1" x14ac:dyDescent="0.2">
      <c r="B37" s="300" t="s">
        <v>310</v>
      </c>
      <c r="C37" s="300"/>
      <c r="D37" s="300"/>
      <c r="E37" s="300"/>
      <c r="F37" s="300"/>
      <c r="G37" s="300"/>
      <c r="H37" s="300"/>
      <c r="I37" s="300"/>
      <c r="J37" s="300"/>
      <c r="K37" s="300"/>
      <c r="L37" s="300"/>
      <c r="M37" s="300"/>
      <c r="N37" s="300"/>
      <c r="Q37" s="226"/>
    </row>
    <row r="38" spans="2:17" x14ac:dyDescent="0.2">
      <c r="B38" s="18">
        <v>2003</v>
      </c>
      <c r="C38" s="40">
        <v>3679</v>
      </c>
      <c r="D38" s="40">
        <v>3732</v>
      </c>
      <c r="E38" s="40">
        <v>1641</v>
      </c>
      <c r="F38" s="40">
        <v>2653</v>
      </c>
      <c r="G38" s="40">
        <v>1865</v>
      </c>
      <c r="H38" s="40">
        <v>2865</v>
      </c>
      <c r="I38" s="40">
        <v>3276</v>
      </c>
      <c r="J38" s="40">
        <v>2884</v>
      </c>
      <c r="K38" s="40">
        <v>3452</v>
      </c>
      <c r="L38" s="40">
        <v>2960</v>
      </c>
      <c r="M38" s="40">
        <v>3220</v>
      </c>
      <c r="N38" s="45">
        <v>3029</v>
      </c>
      <c r="P38" s="227"/>
      <c r="Q38" s="226"/>
    </row>
    <row r="39" spans="2:17" x14ac:dyDescent="0.2">
      <c r="B39" s="18">
        <v>2005</v>
      </c>
      <c r="C39" s="40">
        <v>4384</v>
      </c>
      <c r="D39" s="40">
        <v>6282</v>
      </c>
      <c r="E39" s="40">
        <v>2126</v>
      </c>
      <c r="F39" s="40">
        <v>4285</v>
      </c>
      <c r="G39" s="40">
        <v>1961</v>
      </c>
      <c r="H39" s="40">
        <v>4020</v>
      </c>
      <c r="I39" s="40">
        <v>3766</v>
      </c>
      <c r="J39" s="40">
        <v>2569</v>
      </c>
      <c r="K39" s="40">
        <v>4990</v>
      </c>
      <c r="L39" s="40">
        <v>3410</v>
      </c>
      <c r="M39" s="40">
        <v>5686</v>
      </c>
      <c r="N39" s="45">
        <v>4215</v>
      </c>
      <c r="P39" s="227"/>
      <c r="Q39" s="226"/>
    </row>
    <row r="40" spans="2:17" x14ac:dyDescent="0.2">
      <c r="B40" s="18">
        <v>2007</v>
      </c>
      <c r="C40" s="40">
        <v>6201</v>
      </c>
      <c r="D40" s="40">
        <v>7941</v>
      </c>
      <c r="E40" s="40">
        <v>2892</v>
      </c>
      <c r="F40" s="40">
        <v>4707</v>
      </c>
      <c r="G40" s="40">
        <v>2629</v>
      </c>
      <c r="H40" s="40">
        <v>8587</v>
      </c>
      <c r="I40" s="40">
        <v>5543</v>
      </c>
      <c r="J40" s="40">
        <v>4069</v>
      </c>
      <c r="K40" s="40">
        <v>7379</v>
      </c>
      <c r="L40" s="40">
        <v>4076</v>
      </c>
      <c r="M40" s="40">
        <v>9433</v>
      </c>
      <c r="N40" s="45">
        <v>5836</v>
      </c>
      <c r="P40" s="227"/>
      <c r="Q40" s="226"/>
    </row>
    <row r="41" spans="2:17" x14ac:dyDescent="0.2">
      <c r="B41" s="18">
        <v>2009</v>
      </c>
      <c r="C41" s="40">
        <v>6123</v>
      </c>
      <c r="D41" s="40">
        <v>9907</v>
      </c>
      <c r="E41" s="40">
        <v>3191</v>
      </c>
      <c r="F41" s="40">
        <v>5431</v>
      </c>
      <c r="G41" s="40">
        <v>2430</v>
      </c>
      <c r="H41" s="40">
        <v>5712</v>
      </c>
      <c r="I41" s="40">
        <v>6003</v>
      </c>
      <c r="J41" s="40">
        <v>3460</v>
      </c>
      <c r="K41" s="40">
        <v>6398</v>
      </c>
      <c r="L41" s="40">
        <v>3584</v>
      </c>
      <c r="M41" s="40">
        <v>9396</v>
      </c>
      <c r="N41" s="45">
        <v>6077</v>
      </c>
      <c r="P41" s="227"/>
      <c r="Q41" s="226"/>
    </row>
    <row r="42" spans="2:17" x14ac:dyDescent="0.2">
      <c r="B42" s="18">
        <v>2011</v>
      </c>
      <c r="C42" s="40">
        <v>6761.1587345610697</v>
      </c>
      <c r="D42" s="40">
        <v>10395.5393310819</v>
      </c>
      <c r="E42" s="40">
        <v>3266.7122588142142</v>
      </c>
      <c r="F42" s="40">
        <v>5402.0806968022853</v>
      </c>
      <c r="G42" s="40">
        <v>2798.9056547409</v>
      </c>
      <c r="H42" s="40">
        <v>4430.102313922247</v>
      </c>
      <c r="I42" s="40">
        <v>6591.858681404372</v>
      </c>
      <c r="J42" s="40">
        <v>3199.9649253658495</v>
      </c>
      <c r="K42" s="40">
        <v>7152.1157418762987</v>
      </c>
      <c r="L42" s="40">
        <v>3729.8255459705433</v>
      </c>
      <c r="M42" s="40">
        <v>7514.1189129810127</v>
      </c>
      <c r="N42" s="45">
        <v>6232.3293991934443</v>
      </c>
      <c r="P42" s="227"/>
    </row>
    <row r="43" spans="2:17" s="11" customFormat="1" x14ac:dyDescent="0.2">
      <c r="B43" s="18">
        <v>2012</v>
      </c>
      <c r="C43" s="40">
        <v>7088.1357726966316</v>
      </c>
      <c r="D43" s="40">
        <v>7864.5305822507999</v>
      </c>
      <c r="E43" s="40">
        <v>3286.3887326040594</v>
      </c>
      <c r="F43" s="40">
        <v>4839.3075023707224</v>
      </c>
      <c r="G43" s="40">
        <v>2854.2296116618072</v>
      </c>
      <c r="H43" s="40">
        <v>4285.4454636737182</v>
      </c>
      <c r="I43" s="40">
        <v>6408.1387618877643</v>
      </c>
      <c r="J43" s="40">
        <v>2921.1909799309724</v>
      </c>
      <c r="K43" s="40">
        <v>6572.3637942522064</v>
      </c>
      <c r="L43" s="40">
        <v>3761.8357725457176</v>
      </c>
      <c r="M43" s="40">
        <v>8254.4384110881165</v>
      </c>
      <c r="N43" s="45">
        <v>5648.3002884249972</v>
      </c>
      <c r="P43" s="228"/>
    </row>
    <row r="44" spans="2:17" s="221" customFormat="1" x14ac:dyDescent="0.2">
      <c r="B44" s="18">
        <v>2013</v>
      </c>
      <c r="C44" s="40">
        <v>7073.6786799347137</v>
      </c>
      <c r="D44" s="40">
        <v>9335.2740051541987</v>
      </c>
      <c r="E44" s="40">
        <v>3504.9280316061017</v>
      </c>
      <c r="F44" s="40">
        <v>5242.4015788166589</v>
      </c>
      <c r="G44" s="40">
        <v>2687.1783890689608</v>
      </c>
      <c r="H44" s="40">
        <v>4671.6054746488026</v>
      </c>
      <c r="I44" s="40">
        <v>6547.810007187607</v>
      </c>
      <c r="J44" s="40">
        <v>2987.7881105307051</v>
      </c>
      <c r="K44" s="40">
        <v>6834.1005662305533</v>
      </c>
      <c r="L44" s="40">
        <v>4697.893648445086</v>
      </c>
      <c r="M44" s="40">
        <v>7570.5039761074095</v>
      </c>
      <c r="N44" s="45">
        <v>6123.9134896830301</v>
      </c>
      <c r="P44" s="228"/>
    </row>
    <row r="45" spans="2:17" s="3" customFormat="1" x14ac:dyDescent="0.2">
      <c r="B45" s="300" t="s">
        <v>311</v>
      </c>
      <c r="C45" s="300"/>
      <c r="D45" s="300"/>
      <c r="E45" s="300"/>
      <c r="F45" s="300"/>
      <c r="G45" s="300"/>
      <c r="H45" s="300"/>
      <c r="I45" s="300"/>
      <c r="J45" s="300"/>
      <c r="K45" s="300"/>
      <c r="L45" s="300"/>
      <c r="M45" s="300"/>
      <c r="N45" s="300"/>
      <c r="P45" s="228"/>
    </row>
    <row r="46" spans="2:17" x14ac:dyDescent="0.2">
      <c r="B46" s="18">
        <v>2003</v>
      </c>
      <c r="C46" s="40">
        <v>42047</v>
      </c>
      <c r="D46" s="40">
        <v>34831</v>
      </c>
      <c r="E46" s="40">
        <v>21053</v>
      </c>
      <c r="F46" s="40">
        <v>28261</v>
      </c>
      <c r="G46" s="57">
        <v>25467</v>
      </c>
      <c r="H46" s="40">
        <v>57377</v>
      </c>
      <c r="I46" s="40">
        <v>38957</v>
      </c>
      <c r="J46" s="40">
        <v>20346</v>
      </c>
      <c r="K46" s="40">
        <v>64815</v>
      </c>
      <c r="L46" s="40">
        <v>38668</v>
      </c>
      <c r="M46" s="40">
        <v>47874</v>
      </c>
      <c r="N46" s="45">
        <v>36841</v>
      </c>
      <c r="P46" s="228"/>
    </row>
    <row r="47" spans="2:17" x14ac:dyDescent="0.2">
      <c r="B47" s="18">
        <v>2005</v>
      </c>
      <c r="C47" s="40">
        <v>45901</v>
      </c>
      <c r="D47" s="40">
        <v>39794</v>
      </c>
      <c r="E47" s="40">
        <v>20719</v>
      </c>
      <c r="F47" s="40">
        <v>37318</v>
      </c>
      <c r="G47" s="40">
        <v>24835</v>
      </c>
      <c r="H47" s="40">
        <v>66625</v>
      </c>
      <c r="I47" s="40">
        <v>37627</v>
      </c>
      <c r="J47" s="40">
        <v>19545</v>
      </c>
      <c r="K47" s="40">
        <v>49128</v>
      </c>
      <c r="L47" s="40">
        <v>36472</v>
      </c>
      <c r="M47" s="40">
        <v>51090</v>
      </c>
      <c r="N47" s="45">
        <v>38155</v>
      </c>
      <c r="P47" s="228"/>
    </row>
    <row r="48" spans="2:17" x14ac:dyDescent="0.2">
      <c r="B48" s="18">
        <v>2007</v>
      </c>
      <c r="C48" s="40">
        <v>47244</v>
      </c>
      <c r="D48" s="40">
        <v>44680</v>
      </c>
      <c r="E48" s="40">
        <v>22014</v>
      </c>
      <c r="F48" s="40">
        <v>32704</v>
      </c>
      <c r="G48" s="40">
        <v>25302</v>
      </c>
      <c r="H48" s="40">
        <v>75558</v>
      </c>
      <c r="I48" s="40">
        <v>42445</v>
      </c>
      <c r="J48" s="40">
        <v>22027</v>
      </c>
      <c r="K48" s="40">
        <v>65523</v>
      </c>
      <c r="L48" s="40">
        <v>40956</v>
      </c>
      <c r="M48" s="40">
        <v>59643</v>
      </c>
      <c r="N48" s="45">
        <v>42247</v>
      </c>
      <c r="P48" s="228"/>
    </row>
    <row r="49" spans="2:17" x14ac:dyDescent="0.2">
      <c r="B49" s="18">
        <v>2009</v>
      </c>
      <c r="C49" s="40">
        <v>49990</v>
      </c>
      <c r="D49" s="40">
        <v>46052</v>
      </c>
      <c r="E49" s="40">
        <v>24365</v>
      </c>
      <c r="F49" s="40">
        <v>36765</v>
      </c>
      <c r="G49" s="40">
        <v>26303</v>
      </c>
      <c r="H49" s="40">
        <v>77845</v>
      </c>
      <c r="I49" s="40">
        <v>45495</v>
      </c>
      <c r="J49" s="40">
        <v>23189</v>
      </c>
      <c r="K49" s="40">
        <v>59905</v>
      </c>
      <c r="L49" s="40">
        <v>44609</v>
      </c>
      <c r="M49" s="40">
        <v>72242</v>
      </c>
      <c r="N49" s="45">
        <v>44592</v>
      </c>
      <c r="P49" s="228"/>
    </row>
    <row r="50" spans="2:17" x14ac:dyDescent="0.2">
      <c r="B50" s="18">
        <v>2011</v>
      </c>
      <c r="C50" s="40">
        <v>52911.134236267419</v>
      </c>
      <c r="D50" s="40">
        <v>49049.59679945172</v>
      </c>
      <c r="E50" s="40">
        <v>26758.529833949327</v>
      </c>
      <c r="F50" s="40">
        <v>38906.642801359776</v>
      </c>
      <c r="G50" s="40">
        <v>30682.258397062789</v>
      </c>
      <c r="H50" s="40">
        <v>73292.164514816599</v>
      </c>
      <c r="I50" s="40">
        <v>45865.385100361033</v>
      </c>
      <c r="J50" s="40">
        <v>25458.953093148724</v>
      </c>
      <c r="K50" s="40">
        <v>38237.66289258367</v>
      </c>
      <c r="L50" s="40">
        <v>46746.366086640461</v>
      </c>
      <c r="M50" s="40">
        <v>76427.838621916773</v>
      </c>
      <c r="N50" s="45">
        <v>45117.631781885691</v>
      </c>
      <c r="P50" s="228"/>
      <c r="Q50" s="229"/>
    </row>
    <row r="51" spans="2:17" s="11" customFormat="1" x14ac:dyDescent="0.2">
      <c r="B51" s="18">
        <v>2012</v>
      </c>
      <c r="C51" s="40">
        <v>55230.328734496165</v>
      </c>
      <c r="D51" s="40">
        <v>48558.66817853666</v>
      </c>
      <c r="E51" s="40">
        <v>26908.058496712256</v>
      </c>
      <c r="F51" s="40">
        <v>39803.383254335764</v>
      </c>
      <c r="G51" s="40">
        <v>30818.173858794664</v>
      </c>
      <c r="H51" s="40">
        <v>74445.155685078906</v>
      </c>
      <c r="I51" s="40">
        <v>47606.014999318722</v>
      </c>
      <c r="J51" s="40">
        <v>27372.023679746089</v>
      </c>
      <c r="K51" s="40">
        <v>38258.332278480841</v>
      </c>
      <c r="L51" s="40">
        <v>49188.829696314599</v>
      </c>
      <c r="M51" s="40">
        <v>85091.772921845331</v>
      </c>
      <c r="N51" s="45">
        <v>46362.583591471659</v>
      </c>
      <c r="P51" s="228"/>
      <c r="Q51" s="229"/>
    </row>
    <row r="52" spans="2:17" s="221" customFormat="1" x14ac:dyDescent="0.2">
      <c r="B52" s="18">
        <v>2013</v>
      </c>
      <c r="C52" s="40">
        <v>63640.221553530959</v>
      </c>
      <c r="D52" s="40">
        <v>50390.486398872185</v>
      </c>
      <c r="E52" s="40">
        <v>27720.516008402577</v>
      </c>
      <c r="F52" s="40">
        <v>41971.988016847681</v>
      </c>
      <c r="G52" s="40">
        <v>30826.856730226995</v>
      </c>
      <c r="H52" s="40">
        <v>75154.627353969583</v>
      </c>
      <c r="I52" s="40">
        <v>49394.771884603695</v>
      </c>
      <c r="J52" s="40">
        <v>26797.633881772181</v>
      </c>
      <c r="K52" s="40">
        <v>41483.490075695743</v>
      </c>
      <c r="L52" s="40">
        <v>53286.072732713023</v>
      </c>
      <c r="M52" s="40">
        <v>86707.733559912711</v>
      </c>
      <c r="N52" s="45">
        <v>48868.37380641904</v>
      </c>
      <c r="P52" s="228"/>
      <c r="Q52" s="229"/>
    </row>
    <row r="53" spans="2:17" s="3" customFormat="1" x14ac:dyDescent="0.2">
      <c r="B53" s="300" t="s">
        <v>312</v>
      </c>
      <c r="C53" s="300"/>
      <c r="D53" s="300"/>
      <c r="E53" s="300"/>
      <c r="F53" s="300"/>
      <c r="G53" s="300"/>
      <c r="H53" s="300"/>
      <c r="I53" s="300"/>
      <c r="J53" s="300"/>
      <c r="K53" s="300"/>
      <c r="L53" s="300"/>
      <c r="M53" s="300"/>
      <c r="N53" s="300"/>
      <c r="P53" s="228"/>
      <c r="Q53" s="229"/>
    </row>
    <row r="54" spans="2:17" x14ac:dyDescent="0.2">
      <c r="B54" s="18">
        <v>2003</v>
      </c>
      <c r="C54" s="40">
        <v>466</v>
      </c>
      <c r="D54" s="40">
        <v>469</v>
      </c>
      <c r="E54" s="40">
        <v>217</v>
      </c>
      <c r="F54" s="40">
        <v>326</v>
      </c>
      <c r="G54" s="40">
        <v>239</v>
      </c>
      <c r="H54" s="40">
        <v>413</v>
      </c>
      <c r="I54" s="40">
        <v>415</v>
      </c>
      <c r="J54" s="40">
        <v>339</v>
      </c>
      <c r="K54" s="40">
        <v>496</v>
      </c>
      <c r="L54" s="40">
        <v>388</v>
      </c>
      <c r="M54" s="40">
        <v>414</v>
      </c>
      <c r="N54" s="45">
        <v>390</v>
      </c>
      <c r="P54" s="228"/>
      <c r="Q54" s="229"/>
    </row>
    <row r="55" spans="2:17" x14ac:dyDescent="0.2">
      <c r="B55" s="18">
        <v>2005</v>
      </c>
      <c r="C55" s="40">
        <v>545</v>
      </c>
      <c r="D55" s="40">
        <v>748</v>
      </c>
      <c r="E55" s="40">
        <v>262</v>
      </c>
      <c r="F55" s="40">
        <v>515</v>
      </c>
      <c r="G55" s="40">
        <v>250</v>
      </c>
      <c r="H55" s="40">
        <v>545</v>
      </c>
      <c r="I55" s="40">
        <v>461</v>
      </c>
      <c r="J55" s="40">
        <v>303</v>
      </c>
      <c r="K55" s="40">
        <v>625</v>
      </c>
      <c r="L55" s="40">
        <v>423</v>
      </c>
      <c r="M55" s="40">
        <v>681</v>
      </c>
      <c r="N55" s="45">
        <v>515</v>
      </c>
      <c r="Q55" s="229"/>
    </row>
    <row r="56" spans="2:17" x14ac:dyDescent="0.2">
      <c r="B56" s="18">
        <v>2007</v>
      </c>
      <c r="C56" s="40">
        <v>669</v>
      </c>
      <c r="D56" s="40">
        <v>859</v>
      </c>
      <c r="E56" s="40">
        <v>312</v>
      </c>
      <c r="F56" s="40">
        <v>506</v>
      </c>
      <c r="G56" s="40">
        <v>286</v>
      </c>
      <c r="H56" s="40">
        <v>924</v>
      </c>
      <c r="I56" s="40">
        <v>597</v>
      </c>
      <c r="J56" s="40">
        <v>433</v>
      </c>
      <c r="K56" s="40">
        <v>844</v>
      </c>
      <c r="L56" s="40">
        <v>446</v>
      </c>
      <c r="M56" s="40">
        <v>1008</v>
      </c>
      <c r="N56" s="45">
        <v>633</v>
      </c>
      <c r="Q56" s="229"/>
    </row>
    <row r="57" spans="2:17" x14ac:dyDescent="0.2">
      <c r="B57" s="18">
        <v>2009</v>
      </c>
      <c r="C57" s="40">
        <v>548</v>
      </c>
      <c r="D57" s="40">
        <v>883</v>
      </c>
      <c r="E57" s="40">
        <v>278</v>
      </c>
      <c r="F57" s="40">
        <v>480</v>
      </c>
      <c r="G57" s="40">
        <v>214</v>
      </c>
      <c r="H57" s="40">
        <v>528</v>
      </c>
      <c r="I57" s="40">
        <v>527</v>
      </c>
      <c r="J57" s="40">
        <v>296</v>
      </c>
      <c r="K57" s="40">
        <v>605</v>
      </c>
      <c r="L57" s="40">
        <v>321</v>
      </c>
      <c r="M57" s="40">
        <v>839</v>
      </c>
      <c r="N57" s="45">
        <v>543</v>
      </c>
      <c r="Q57" s="229"/>
    </row>
    <row r="58" spans="2:17" x14ac:dyDescent="0.2">
      <c r="B58" s="18">
        <v>2011</v>
      </c>
      <c r="C58" s="40">
        <v>598.29135880538593</v>
      </c>
      <c r="D58" s="40">
        <v>924.95643480636591</v>
      </c>
      <c r="E58" s="40">
        <v>283.07248135696614</v>
      </c>
      <c r="F58" s="40">
        <v>479.2963624273379</v>
      </c>
      <c r="G58" s="40">
        <v>242.11217075295264</v>
      </c>
      <c r="H58" s="40">
        <v>410.0719751375081</v>
      </c>
      <c r="I58" s="40">
        <v>574.52563017267266</v>
      </c>
      <c r="J58" s="40">
        <v>270.74019470479448</v>
      </c>
      <c r="K58" s="40">
        <v>637.33058053763295</v>
      </c>
      <c r="L58" s="40">
        <v>339.23446612285534</v>
      </c>
      <c r="M58" s="40">
        <v>665.12996131211696</v>
      </c>
      <c r="N58" s="45">
        <v>552.39310019986624</v>
      </c>
      <c r="Q58" s="229"/>
    </row>
    <row r="59" spans="2:17" x14ac:dyDescent="0.2">
      <c r="B59" s="18">
        <v>2012</v>
      </c>
      <c r="C59" s="40">
        <v>623.73863457102436</v>
      </c>
      <c r="D59" s="40">
        <v>695.09512553569596</v>
      </c>
      <c r="E59" s="40">
        <v>283.68207041633633</v>
      </c>
      <c r="F59" s="40">
        <v>428.98708367883717</v>
      </c>
      <c r="G59" s="40">
        <v>243.45302449778285</v>
      </c>
      <c r="H59" s="40">
        <v>396.13145831933474</v>
      </c>
      <c r="I59" s="40">
        <v>557.46381663065665</v>
      </c>
      <c r="J59" s="40">
        <v>245.10696919457459</v>
      </c>
      <c r="K59" s="40">
        <v>583.80181177956717</v>
      </c>
      <c r="L59" s="40">
        <v>343.58974726002754</v>
      </c>
      <c r="M59" s="40">
        <v>731.66021440635814</v>
      </c>
      <c r="N59" s="45">
        <v>498.531499294838</v>
      </c>
      <c r="Q59" s="229"/>
    </row>
    <row r="60" spans="2:17" s="221" customFormat="1" x14ac:dyDescent="0.2">
      <c r="B60" s="18">
        <v>2013</v>
      </c>
      <c r="C60" s="40">
        <v>623.40287602313947</v>
      </c>
      <c r="D60" s="40">
        <v>825.19823993141586</v>
      </c>
      <c r="E60" s="40">
        <v>303.39223724751429</v>
      </c>
      <c r="F60" s="40">
        <v>461.74928862984558</v>
      </c>
      <c r="G60" s="40">
        <v>227.82129834157197</v>
      </c>
      <c r="H60" s="40">
        <v>429.20791688903353</v>
      </c>
      <c r="I60" s="40">
        <v>569.90564651202385</v>
      </c>
      <c r="J60" s="40">
        <v>248.96839646825859</v>
      </c>
      <c r="K60" s="40">
        <v>607.65608439875109</v>
      </c>
      <c r="L60" s="40">
        <v>421.43272447579585</v>
      </c>
      <c r="M60" s="40">
        <v>668.27195038654133</v>
      </c>
      <c r="N60" s="45">
        <v>539.70690762045456</v>
      </c>
      <c r="Q60" s="229"/>
    </row>
    <row r="61" spans="2:17" x14ac:dyDescent="0.2">
      <c r="Q61" s="229"/>
    </row>
    <row r="62" spans="2:17" x14ac:dyDescent="0.2">
      <c r="B62" s="108" t="s">
        <v>582</v>
      </c>
    </row>
  </sheetData>
  <dataConsolidate/>
  <mergeCells count="8">
    <mergeCell ref="B1:N1"/>
    <mergeCell ref="B45:N45"/>
    <mergeCell ref="B53:N53"/>
    <mergeCell ref="B5:N5"/>
    <mergeCell ref="B13:N13"/>
    <mergeCell ref="B21:N21"/>
    <mergeCell ref="B29:N29"/>
    <mergeCell ref="B37:N37"/>
  </mergeCells>
  <phoneticPr fontId="7" type="noConversion"/>
  <pageMargins left="0.78740157480314965" right="0.78740157480314965" top="0.98425196850393704" bottom="0.98425196850393704" header="0.51181102362204722" footer="0.51181102362204722"/>
  <pageSetup paperSize="9" scale="73" orientation="landscape" r:id="rId1"/>
  <headerFooter alignWithMargins="0"/>
  <rowBreaks count="1" manualBreakCount="1">
    <brk id="36"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tint="0.14999847407452621"/>
  </sheetPr>
  <dimension ref="B1:AF53"/>
  <sheetViews>
    <sheetView view="pageBreakPreview" zoomScaleNormal="100" zoomScaleSheetLayoutView="100" zoomScalePageLayoutView="70" workbookViewId="0"/>
  </sheetViews>
  <sheetFormatPr baseColWidth="10" defaultRowHeight="12.75" x14ac:dyDescent="0.2"/>
  <cols>
    <col min="1" max="1" width="2" style="4" customWidth="1"/>
    <col min="2" max="2" width="6.42578125" style="4" customWidth="1"/>
    <col min="3" max="8" width="13.140625" style="4" customWidth="1"/>
    <col min="9" max="10" width="7.28515625" style="4" customWidth="1"/>
    <col min="11" max="16384" width="11.42578125" style="4"/>
  </cols>
  <sheetData>
    <row r="1" spans="2:32" s="14" customFormat="1" ht="15.75" x14ac:dyDescent="0.2">
      <c r="B1" s="247" t="str">
        <f>Inhaltsverzeichnis!B20&amp;" "&amp;Inhaltsverzeichnis!C20&amp;" "&amp;Inhaltsverzeichnis!E20</f>
        <v>Tabelle 1: Steuerpflichtige, Steuerfaktoren und Steuern nach Besteuerungsart, 2003 – 2013</v>
      </c>
      <c r="C1" s="247"/>
      <c r="D1" s="247"/>
      <c r="E1" s="247"/>
      <c r="F1" s="247"/>
      <c r="G1" s="247"/>
      <c r="H1" s="247"/>
      <c r="I1" s="247"/>
      <c r="J1" s="247"/>
      <c r="K1" s="232"/>
      <c r="L1" s="232"/>
      <c r="M1" s="232"/>
      <c r="N1" s="232"/>
      <c r="O1" s="232"/>
      <c r="P1" s="232"/>
      <c r="Q1" s="232"/>
      <c r="R1" s="232"/>
      <c r="S1" s="232"/>
      <c r="T1" s="232"/>
      <c r="U1" s="232"/>
      <c r="V1" s="232"/>
      <c r="W1" s="232"/>
      <c r="X1" s="232"/>
      <c r="Y1" s="232"/>
      <c r="Z1" s="232"/>
      <c r="AA1" s="232"/>
      <c r="AB1" s="232"/>
      <c r="AC1" s="232"/>
      <c r="AD1" s="232"/>
      <c r="AE1" s="232"/>
      <c r="AF1" s="232"/>
    </row>
    <row r="2" spans="2:32" x14ac:dyDescent="0.2">
      <c r="B2" s="143"/>
    </row>
    <row r="4" spans="2:32" s="102" customFormat="1" x14ac:dyDescent="0.2">
      <c r="B4" s="248" t="s">
        <v>19</v>
      </c>
      <c r="C4" s="115" t="s">
        <v>224</v>
      </c>
      <c r="D4" s="237" t="s">
        <v>226</v>
      </c>
      <c r="E4" s="237" t="s">
        <v>223</v>
      </c>
      <c r="F4" s="237" t="s">
        <v>222</v>
      </c>
      <c r="G4" s="237" t="s">
        <v>221</v>
      </c>
      <c r="H4" s="237" t="s">
        <v>506</v>
      </c>
      <c r="I4" s="215"/>
    </row>
    <row r="5" spans="2:32" s="102" customFormat="1" x14ac:dyDescent="0.2">
      <c r="B5" s="249"/>
      <c r="C5" s="105"/>
      <c r="D5" s="105" t="s">
        <v>219</v>
      </c>
      <c r="E5" s="105" t="s">
        <v>219</v>
      </c>
      <c r="F5" s="105" t="s">
        <v>219</v>
      </c>
      <c r="G5" s="105" t="s">
        <v>219</v>
      </c>
      <c r="H5" s="105" t="s">
        <v>219</v>
      </c>
      <c r="I5" s="215"/>
    </row>
    <row r="6" spans="2:32" s="102" customFormat="1" x14ac:dyDescent="0.2">
      <c r="B6" s="250" t="s">
        <v>218</v>
      </c>
      <c r="C6" s="250"/>
      <c r="D6" s="250"/>
      <c r="E6" s="250"/>
      <c r="F6" s="250"/>
      <c r="G6" s="250"/>
      <c r="H6" s="250"/>
    </row>
    <row r="7" spans="2:32" x14ac:dyDescent="0.2">
      <c r="B7" s="79">
        <v>2003</v>
      </c>
      <c r="C7" s="78">
        <v>14938</v>
      </c>
      <c r="D7" s="78">
        <v>1710892.5409999972</v>
      </c>
      <c r="E7" s="78">
        <v>20808121.851000156</v>
      </c>
      <c r="F7" s="78">
        <v>161455.29114999974</v>
      </c>
      <c r="G7" s="78">
        <v>58841.280477777698</v>
      </c>
      <c r="H7" s="78">
        <v>220296.57162777777</v>
      </c>
      <c r="I7" s="87"/>
      <c r="J7" s="87"/>
      <c r="K7" s="87"/>
    </row>
    <row r="8" spans="2:32" x14ac:dyDescent="0.2">
      <c r="B8" s="79">
        <v>2005</v>
      </c>
      <c r="C8" s="78">
        <v>15827</v>
      </c>
      <c r="D8" s="78">
        <v>2417954.4260000014</v>
      </c>
      <c r="E8" s="78">
        <v>21887669.234999914</v>
      </c>
      <c r="F8" s="78">
        <v>235065.53275000106</v>
      </c>
      <c r="G8" s="78">
        <v>60408.669722222781</v>
      </c>
      <c r="H8" s="78">
        <v>295474.20247222151</v>
      </c>
      <c r="I8" s="87"/>
      <c r="J8" s="87"/>
      <c r="K8" s="87"/>
    </row>
    <row r="9" spans="2:32" x14ac:dyDescent="0.2">
      <c r="B9" s="79">
        <v>2007</v>
      </c>
      <c r="C9" s="78">
        <v>17086</v>
      </c>
      <c r="D9" s="78">
        <v>3424293.7379999841</v>
      </c>
      <c r="E9" s="78">
        <v>24789956.368999898</v>
      </c>
      <c r="F9" s="78">
        <v>337815.70860000036</v>
      </c>
      <c r="G9" s="78">
        <v>33761.792972222131</v>
      </c>
      <c r="H9" s="78">
        <v>371577.50157222105</v>
      </c>
      <c r="I9" s="87"/>
      <c r="J9" s="87"/>
      <c r="K9" s="87"/>
    </row>
    <row r="10" spans="2:32" x14ac:dyDescent="0.2">
      <c r="B10" s="79">
        <v>2009</v>
      </c>
      <c r="C10" s="78">
        <v>18430</v>
      </c>
      <c r="D10" s="78">
        <v>3672140.8770000101</v>
      </c>
      <c r="E10" s="78">
        <v>26945232.558999807</v>
      </c>
      <c r="F10" s="78">
        <v>315938.29140000074</v>
      </c>
      <c r="G10" s="78">
        <v>12073.121700000022</v>
      </c>
      <c r="H10" s="78">
        <v>328011.41310000053</v>
      </c>
      <c r="I10" s="87"/>
      <c r="J10" s="87"/>
      <c r="K10" s="87"/>
    </row>
    <row r="11" spans="2:32" x14ac:dyDescent="0.2">
      <c r="B11" s="79">
        <v>2011</v>
      </c>
      <c r="C11" s="78">
        <v>19900</v>
      </c>
      <c r="D11" s="78">
        <v>3872757.0240000077</v>
      </c>
      <c r="E11" s="78">
        <v>28036006.154000208</v>
      </c>
      <c r="F11" s="78">
        <v>331420.86059999745</v>
      </c>
      <c r="G11" s="78">
        <v>11835.107078000039</v>
      </c>
      <c r="H11" s="78">
        <v>343255.96767799644</v>
      </c>
      <c r="I11" s="87"/>
      <c r="J11" s="87"/>
      <c r="K11" s="87"/>
    </row>
    <row r="12" spans="2:32" s="187" customFormat="1" x14ac:dyDescent="0.2">
      <c r="B12" s="79">
        <v>2012</v>
      </c>
      <c r="C12" s="78">
        <v>20628</v>
      </c>
      <c r="D12" s="78">
        <v>3546528.2130000368</v>
      </c>
      <c r="E12" s="78">
        <v>29110741.698999912</v>
      </c>
      <c r="F12" s="78">
        <v>301192.14099999802</v>
      </c>
      <c r="G12" s="78">
        <v>11832.297686736136</v>
      </c>
      <c r="H12" s="78">
        <v>313024.43868673372</v>
      </c>
      <c r="I12" s="87"/>
      <c r="J12" s="87"/>
      <c r="K12" s="87"/>
    </row>
    <row r="13" spans="2:32" s="187" customFormat="1" x14ac:dyDescent="0.2">
      <c r="B13" s="79">
        <v>2013</v>
      </c>
      <c r="C13" s="78">
        <v>21429</v>
      </c>
      <c r="D13" s="78">
        <v>3893565.8250000016</v>
      </c>
      <c r="E13" s="78">
        <v>31070365.460999805</v>
      </c>
      <c r="F13" s="78">
        <f>331752572/1000</f>
        <v>331752.57199999999</v>
      </c>
      <c r="G13" s="78">
        <f>11391460.7443611/1000</f>
        <v>11391.4607443611</v>
      </c>
      <c r="H13" s="78">
        <f>343144032.744362/1000</f>
        <v>343144.03274436202</v>
      </c>
      <c r="I13" s="87"/>
      <c r="J13" s="87"/>
      <c r="K13" s="87"/>
    </row>
    <row r="14" spans="2:32" s="102" customFormat="1" x14ac:dyDescent="0.2">
      <c r="B14" s="250" t="s">
        <v>217</v>
      </c>
      <c r="C14" s="250"/>
      <c r="D14" s="250"/>
      <c r="E14" s="250"/>
      <c r="F14" s="250"/>
      <c r="G14" s="250"/>
      <c r="H14" s="250"/>
      <c r="I14" s="106"/>
      <c r="J14" s="106"/>
      <c r="K14" s="106"/>
    </row>
    <row r="15" spans="2:32" x14ac:dyDescent="0.2">
      <c r="B15" s="79">
        <v>2003</v>
      </c>
      <c r="C15" s="78">
        <v>259</v>
      </c>
      <c r="D15" s="78">
        <v>5780.9440000000004</v>
      </c>
      <c r="E15" s="78">
        <v>9708889.737999998</v>
      </c>
      <c r="F15" s="78">
        <v>542.90914999999995</v>
      </c>
      <c r="G15" s="78">
        <v>1036.7617611111116</v>
      </c>
      <c r="H15" s="78">
        <v>1579.6709111111115</v>
      </c>
      <c r="I15" s="87"/>
      <c r="J15" s="87"/>
      <c r="K15" s="87"/>
    </row>
    <row r="16" spans="2:32" x14ac:dyDescent="0.2">
      <c r="B16" s="79">
        <v>2005</v>
      </c>
      <c r="C16" s="78">
        <v>285</v>
      </c>
      <c r="D16" s="78">
        <v>20457.952999999994</v>
      </c>
      <c r="E16" s="78">
        <v>10758845.612999998</v>
      </c>
      <c r="F16" s="78">
        <v>2120.1637999999998</v>
      </c>
      <c r="G16" s="78">
        <v>1136.0125777777773</v>
      </c>
      <c r="H16" s="78">
        <v>3256.176377777776</v>
      </c>
      <c r="I16" s="87"/>
      <c r="J16" s="87"/>
      <c r="K16" s="87"/>
    </row>
    <row r="17" spans="2:11" x14ac:dyDescent="0.2">
      <c r="B17" s="79">
        <v>2007</v>
      </c>
      <c r="C17" s="78">
        <v>317</v>
      </c>
      <c r="D17" s="78">
        <v>2202.8969999999999</v>
      </c>
      <c r="E17" s="78">
        <v>16058082.621000001</v>
      </c>
      <c r="F17" s="78">
        <v>199.92004999999997</v>
      </c>
      <c r="G17" s="78">
        <v>1668.387883333334</v>
      </c>
      <c r="H17" s="78">
        <v>1868.3079333333333</v>
      </c>
      <c r="I17" s="87"/>
      <c r="J17" s="87"/>
      <c r="K17" s="87"/>
    </row>
    <row r="18" spans="2:11" x14ac:dyDescent="0.2">
      <c r="B18" s="79">
        <v>2009</v>
      </c>
      <c r="C18" s="78">
        <v>364</v>
      </c>
      <c r="D18" s="78">
        <v>1004.5760000000001</v>
      </c>
      <c r="E18" s="78">
        <v>16518010.008000003</v>
      </c>
      <c r="F18" s="78">
        <v>83.178550000000001</v>
      </c>
      <c r="G18" s="78">
        <v>1626.3767500000008</v>
      </c>
      <c r="H18" s="78">
        <v>1709.5553000000009</v>
      </c>
      <c r="I18" s="87"/>
      <c r="J18" s="87"/>
      <c r="K18" s="87"/>
    </row>
    <row r="19" spans="2:11" x14ac:dyDescent="0.2">
      <c r="B19" s="79">
        <v>2011</v>
      </c>
      <c r="C19" s="78">
        <v>412</v>
      </c>
      <c r="D19" s="78">
        <v>6114.1290000000017</v>
      </c>
      <c r="E19" s="78">
        <v>17515287.583999999</v>
      </c>
      <c r="F19" s="78">
        <v>538.11374999999975</v>
      </c>
      <c r="G19" s="78">
        <v>1751.62345</v>
      </c>
      <c r="H19" s="78">
        <v>2289.7372</v>
      </c>
      <c r="I19" s="87"/>
      <c r="J19" s="87"/>
      <c r="K19" s="87"/>
    </row>
    <row r="20" spans="2:11" s="187" customFormat="1" x14ac:dyDescent="0.2">
      <c r="B20" s="79">
        <v>2012</v>
      </c>
      <c r="C20" s="78">
        <v>458</v>
      </c>
      <c r="D20" s="78">
        <v>4137.8969999999999</v>
      </c>
      <c r="E20" s="78">
        <v>17897332.445</v>
      </c>
      <c r="F20" s="78">
        <v>354.68619999999999</v>
      </c>
      <c r="G20" s="78">
        <v>1785.9265499999992</v>
      </c>
      <c r="H20" s="78">
        <v>2140.6127499999984</v>
      </c>
      <c r="I20" s="87"/>
      <c r="J20" s="87"/>
      <c r="K20" s="87"/>
    </row>
    <row r="21" spans="2:11" s="187" customFormat="1" x14ac:dyDescent="0.2">
      <c r="B21" s="79">
        <v>2013</v>
      </c>
      <c r="C21" s="78">
        <v>501</v>
      </c>
      <c r="D21" s="78">
        <v>2441</v>
      </c>
      <c r="E21" s="78">
        <v>18989972</v>
      </c>
      <c r="F21" s="78">
        <f>209924/1000</f>
        <v>209.92400000000001</v>
      </c>
      <c r="G21" s="78">
        <f>1857884/1000</f>
        <v>1857.884</v>
      </c>
      <c r="H21" s="78">
        <f>2067808/1000</f>
        <v>2067.808</v>
      </c>
      <c r="I21" s="87"/>
      <c r="J21" s="87"/>
      <c r="K21" s="87"/>
    </row>
    <row r="22" spans="2:11" s="102" customFormat="1" x14ac:dyDescent="0.2">
      <c r="B22" s="250" t="s">
        <v>216</v>
      </c>
      <c r="C22" s="250"/>
      <c r="D22" s="250"/>
      <c r="E22" s="250"/>
      <c r="F22" s="250"/>
      <c r="G22" s="250"/>
      <c r="H22" s="250"/>
      <c r="I22" s="106"/>
      <c r="J22" s="106"/>
      <c r="K22" s="106"/>
    </row>
    <row r="23" spans="2:11" x14ac:dyDescent="0.2">
      <c r="B23" s="79">
        <v>2003</v>
      </c>
      <c r="C23" s="78">
        <v>38</v>
      </c>
      <c r="D23" s="78">
        <v>45231.375000000007</v>
      </c>
      <c r="E23" s="78">
        <v>1824865.4639999999</v>
      </c>
      <c r="F23" s="78">
        <v>4649.2227999999996</v>
      </c>
      <c r="G23" s="78">
        <v>189.38813333333334</v>
      </c>
      <c r="H23" s="78">
        <v>4838.6109333333316</v>
      </c>
      <c r="I23" s="87"/>
      <c r="J23" s="87"/>
      <c r="K23" s="87"/>
    </row>
    <row r="24" spans="2:11" x14ac:dyDescent="0.2">
      <c r="B24" s="79">
        <v>2005</v>
      </c>
      <c r="C24" s="78">
        <v>42</v>
      </c>
      <c r="D24" s="78">
        <v>31776.893000000007</v>
      </c>
      <c r="E24" s="78">
        <v>1759381.4099999997</v>
      </c>
      <c r="F24" s="78">
        <v>3198.5410499999998</v>
      </c>
      <c r="G24" s="78">
        <v>134.14215555555558</v>
      </c>
      <c r="H24" s="78">
        <v>3332.6832055555556</v>
      </c>
      <c r="I24" s="87"/>
      <c r="J24" s="87"/>
      <c r="K24" s="87"/>
    </row>
    <row r="25" spans="2:11" x14ac:dyDescent="0.2">
      <c r="B25" s="79">
        <v>2007</v>
      </c>
      <c r="C25" s="78">
        <v>47</v>
      </c>
      <c r="D25" s="78">
        <v>40416.997000000003</v>
      </c>
      <c r="E25" s="78">
        <v>509081.67800000007</v>
      </c>
      <c r="F25" s="78">
        <v>4333.5298000000003</v>
      </c>
      <c r="G25" s="78">
        <v>56.429300000000033</v>
      </c>
      <c r="H25" s="78">
        <v>4389.9591000000009</v>
      </c>
      <c r="I25" s="87"/>
      <c r="J25" s="87"/>
      <c r="K25" s="87"/>
    </row>
    <row r="26" spans="2:11" x14ac:dyDescent="0.2">
      <c r="B26" s="79">
        <v>2009</v>
      </c>
      <c r="C26" s="78">
        <v>43</v>
      </c>
      <c r="D26" s="78">
        <v>18960.629000000001</v>
      </c>
      <c r="E26" s="78">
        <v>445939.42899999995</v>
      </c>
      <c r="F26" s="78">
        <v>1690.9296000000002</v>
      </c>
      <c r="G26" s="78">
        <v>41.139350000000015</v>
      </c>
      <c r="H26" s="78">
        <v>1732.0689499999994</v>
      </c>
      <c r="I26" s="87"/>
      <c r="J26" s="87"/>
      <c r="K26" s="87"/>
    </row>
    <row r="27" spans="2:11" x14ac:dyDescent="0.2">
      <c r="B27" s="79">
        <v>2011</v>
      </c>
      <c r="C27" s="78">
        <v>34</v>
      </c>
      <c r="D27" s="78">
        <v>13358.058000000001</v>
      </c>
      <c r="E27" s="78">
        <v>888474.47699999996</v>
      </c>
      <c r="F27" s="78">
        <v>1192.8254999999999</v>
      </c>
      <c r="G27" s="78">
        <v>88.51900000000002</v>
      </c>
      <c r="H27" s="78">
        <v>1281.3444999999999</v>
      </c>
      <c r="I27" s="87"/>
      <c r="J27" s="87"/>
      <c r="K27" s="87"/>
    </row>
    <row r="28" spans="2:11" s="187" customFormat="1" x14ac:dyDescent="0.2">
      <c r="B28" s="79">
        <v>2012</v>
      </c>
      <c r="C28" s="78">
        <v>31</v>
      </c>
      <c r="D28" s="78">
        <v>29742.516000000003</v>
      </c>
      <c r="E28" s="78">
        <v>438709.31599999999</v>
      </c>
      <c r="F28" s="78">
        <v>2666.5190499999999</v>
      </c>
      <c r="G28" s="78">
        <v>44.078949999999992</v>
      </c>
      <c r="H28" s="78">
        <v>2710.5980000000004</v>
      </c>
      <c r="I28" s="87"/>
      <c r="J28" s="87"/>
      <c r="K28" s="87"/>
    </row>
    <row r="29" spans="2:11" s="187" customFormat="1" x14ac:dyDescent="0.2">
      <c r="B29" s="79">
        <v>2013</v>
      </c>
      <c r="C29" s="78">
        <v>35</v>
      </c>
      <c r="D29" s="78">
        <v>19939.306999999997</v>
      </c>
      <c r="E29" s="78">
        <v>467047.55699999997</v>
      </c>
      <c r="F29" s="78">
        <f>1781632.95/1000</f>
        <v>1781.6329499999999</v>
      </c>
      <c r="G29" s="78">
        <f>46705.5/1000</f>
        <v>46.705500000000001</v>
      </c>
      <c r="H29" s="78">
        <f>1828338.45/1000</f>
        <v>1828.33845</v>
      </c>
      <c r="I29" s="87"/>
      <c r="J29" s="87"/>
      <c r="K29" s="87"/>
    </row>
    <row r="30" spans="2:11" s="102" customFormat="1" x14ac:dyDescent="0.2">
      <c r="B30" s="250" t="s">
        <v>215</v>
      </c>
      <c r="C30" s="250"/>
      <c r="D30" s="250"/>
      <c r="E30" s="250"/>
      <c r="F30" s="250"/>
      <c r="G30" s="250"/>
      <c r="H30" s="250"/>
      <c r="I30" s="106"/>
      <c r="J30" s="106"/>
      <c r="K30" s="106"/>
    </row>
    <row r="31" spans="2:11" x14ac:dyDescent="0.2">
      <c r="B31" s="79">
        <v>2003</v>
      </c>
      <c r="C31" s="78">
        <v>4887</v>
      </c>
      <c r="D31" s="78">
        <v>11332.757959529985</v>
      </c>
      <c r="E31" s="78">
        <v>502036.69597203983</v>
      </c>
      <c r="F31" s="78">
        <v>505.29490000000021</v>
      </c>
      <c r="G31" s="78">
        <v>968.84450000000004</v>
      </c>
      <c r="H31" s="78">
        <v>1474.1393999999991</v>
      </c>
      <c r="I31" s="87"/>
      <c r="J31" s="87"/>
      <c r="K31" s="87"/>
    </row>
    <row r="32" spans="2:11" x14ac:dyDescent="0.2">
      <c r="B32" s="79">
        <v>2005</v>
      </c>
      <c r="C32" s="78">
        <v>4844</v>
      </c>
      <c r="D32" s="78">
        <v>24523.977353749997</v>
      </c>
      <c r="E32" s="78">
        <v>459147.6719510713</v>
      </c>
      <c r="F32" s="78">
        <v>1915.8835500000005</v>
      </c>
      <c r="G32" s="78">
        <v>860.17569999999989</v>
      </c>
      <c r="H32" s="78">
        <v>2776.0592500000002</v>
      </c>
      <c r="I32" s="87"/>
      <c r="J32" s="87"/>
      <c r="K32" s="87"/>
    </row>
    <row r="33" spans="2:11" x14ac:dyDescent="0.2">
      <c r="B33" s="79">
        <v>2007</v>
      </c>
      <c r="C33" s="78">
        <v>4841</v>
      </c>
      <c r="D33" s="78">
        <v>17946.848173460039</v>
      </c>
      <c r="E33" s="78">
        <v>442371.48610998871</v>
      </c>
      <c r="F33" s="78">
        <v>1238.6896999999992</v>
      </c>
      <c r="G33" s="78">
        <v>403.0766999999999</v>
      </c>
      <c r="H33" s="78">
        <v>1641.7663999999995</v>
      </c>
      <c r="I33" s="87"/>
      <c r="J33" s="87"/>
      <c r="K33" s="87"/>
    </row>
    <row r="34" spans="2:11" x14ac:dyDescent="0.2">
      <c r="B34" s="79">
        <v>2009</v>
      </c>
      <c r="C34" s="78">
        <v>4815</v>
      </c>
      <c r="D34" s="78">
        <v>11047.037203289994</v>
      </c>
      <c r="E34" s="78">
        <v>472372.96509926929</v>
      </c>
      <c r="F34" s="78">
        <v>539.31360000000018</v>
      </c>
      <c r="G34" s="78">
        <v>439.41499999999974</v>
      </c>
      <c r="H34" s="78">
        <v>978.72859999999946</v>
      </c>
      <c r="I34" s="87"/>
      <c r="J34" s="87"/>
      <c r="K34" s="87"/>
    </row>
    <row r="35" spans="2:11" x14ac:dyDescent="0.2">
      <c r="B35" s="79">
        <v>2011</v>
      </c>
      <c r="C35" s="78">
        <v>4868</v>
      </c>
      <c r="D35" s="78">
        <v>24105.118489810004</v>
      </c>
      <c r="E35" s="78">
        <v>789019.06847563095</v>
      </c>
      <c r="F35" s="78">
        <v>1887.5870500000001</v>
      </c>
      <c r="G35" s="78">
        <v>839.99459999999999</v>
      </c>
      <c r="H35" s="78">
        <v>2727.5816500000014</v>
      </c>
      <c r="I35" s="87"/>
      <c r="J35" s="87"/>
      <c r="K35" s="87"/>
    </row>
    <row r="36" spans="2:11" s="187" customFormat="1" x14ac:dyDescent="0.2">
      <c r="B36" s="79">
        <v>2012</v>
      </c>
      <c r="C36" s="78">
        <v>4836</v>
      </c>
      <c r="D36" s="78">
        <v>26352.074812650011</v>
      </c>
      <c r="E36" s="78">
        <v>868699.54530516907</v>
      </c>
      <c r="F36" s="78">
        <v>2068.0822499999999</v>
      </c>
      <c r="G36" s="78">
        <v>941.17540000000042</v>
      </c>
      <c r="H36" s="78">
        <v>3009.2576499999991</v>
      </c>
      <c r="I36" s="87"/>
      <c r="J36" s="87"/>
      <c r="K36" s="87"/>
    </row>
    <row r="37" spans="2:11" s="187" customFormat="1" x14ac:dyDescent="0.2">
      <c r="B37" s="79">
        <v>2013</v>
      </c>
      <c r="C37" s="78">
        <v>4793</v>
      </c>
      <c r="D37" s="78">
        <v>30656.334517449981</v>
      </c>
      <c r="E37" s="78">
        <v>1038045.9572391401</v>
      </c>
      <c r="F37" s="78">
        <f>2526034.5/1000</f>
        <v>2526.0345000000002</v>
      </c>
      <c r="G37" s="78">
        <f>1151949.2/1000</f>
        <v>1151.9492</v>
      </c>
      <c r="H37" s="78">
        <f>3677983.7/1000</f>
        <v>3677.9837000000002</v>
      </c>
      <c r="I37" s="87"/>
      <c r="J37" s="87"/>
      <c r="K37" s="87"/>
    </row>
    <row r="38" spans="2:11" s="102" customFormat="1" x14ac:dyDescent="0.2">
      <c r="B38" s="250" t="s">
        <v>13</v>
      </c>
      <c r="C38" s="250"/>
      <c r="D38" s="250"/>
      <c r="E38" s="250"/>
      <c r="F38" s="250"/>
      <c r="G38" s="250"/>
      <c r="H38" s="250"/>
      <c r="I38" s="106"/>
      <c r="J38" s="106"/>
      <c r="K38" s="106"/>
    </row>
    <row r="39" spans="2:11" x14ac:dyDescent="0.2">
      <c r="B39" s="79">
        <v>2003</v>
      </c>
      <c r="C39" s="78">
        <f t="shared" ref="C39:H43" si="0">C7+C15+C23+C31</f>
        <v>20122</v>
      </c>
      <c r="D39" s="78">
        <f t="shared" si="0"/>
        <v>1773237.6179595271</v>
      </c>
      <c r="E39" s="78">
        <f t="shared" si="0"/>
        <v>32843913.748972196</v>
      </c>
      <c r="F39" s="78">
        <f t="shared" si="0"/>
        <v>167152.71799999973</v>
      </c>
      <c r="G39" s="78">
        <f t="shared" si="0"/>
        <v>61036.274872222144</v>
      </c>
      <c r="H39" s="78">
        <f t="shared" si="0"/>
        <v>228188.99287222221</v>
      </c>
      <c r="I39" s="87"/>
      <c r="J39" s="87"/>
      <c r="K39" s="87"/>
    </row>
    <row r="40" spans="2:11" x14ac:dyDescent="0.2">
      <c r="B40" s="79">
        <v>2005</v>
      </c>
      <c r="C40" s="78">
        <f t="shared" si="0"/>
        <v>20998</v>
      </c>
      <c r="D40" s="78">
        <f t="shared" si="0"/>
        <v>2494713.2493537515</v>
      </c>
      <c r="E40" s="78">
        <f t="shared" si="0"/>
        <v>34865043.929950982</v>
      </c>
      <c r="F40" s="78">
        <f t="shared" si="0"/>
        <v>242300.12115000107</v>
      </c>
      <c r="G40" s="78">
        <f t="shared" si="0"/>
        <v>62539.000155556118</v>
      </c>
      <c r="H40" s="78">
        <f t="shared" si="0"/>
        <v>304839.12130555481</v>
      </c>
      <c r="I40" s="87"/>
      <c r="J40" s="87"/>
      <c r="K40" s="87"/>
    </row>
    <row r="41" spans="2:11" x14ac:dyDescent="0.2">
      <c r="B41" s="79">
        <v>2007</v>
      </c>
      <c r="C41" s="78">
        <f t="shared" si="0"/>
        <v>22291</v>
      </c>
      <c r="D41" s="78">
        <f t="shared" si="0"/>
        <v>3484860.4801734439</v>
      </c>
      <c r="E41" s="78">
        <f t="shared" si="0"/>
        <v>41799492.154109888</v>
      </c>
      <c r="F41" s="78">
        <f t="shared" si="0"/>
        <v>343587.84815000038</v>
      </c>
      <c r="G41" s="78">
        <f t="shared" si="0"/>
        <v>35889.686855555468</v>
      </c>
      <c r="H41" s="78">
        <f t="shared" si="0"/>
        <v>379477.53500555438</v>
      </c>
      <c r="I41" s="87"/>
      <c r="J41" s="87"/>
      <c r="K41" s="87"/>
    </row>
    <row r="42" spans="2:11" x14ac:dyDescent="0.2">
      <c r="B42" s="79">
        <v>2009</v>
      </c>
      <c r="C42" s="78">
        <f t="shared" si="0"/>
        <v>23652</v>
      </c>
      <c r="D42" s="78">
        <f t="shared" si="0"/>
        <v>3703153.1192033002</v>
      </c>
      <c r="E42" s="78">
        <f t="shared" si="0"/>
        <v>44381554.961099073</v>
      </c>
      <c r="F42" s="78">
        <f t="shared" si="0"/>
        <v>318251.71315000072</v>
      </c>
      <c r="G42" s="78">
        <f t="shared" si="0"/>
        <v>14180.052800000021</v>
      </c>
      <c r="H42" s="78">
        <f t="shared" si="0"/>
        <v>332431.7659500005</v>
      </c>
      <c r="I42" s="87"/>
      <c r="J42" s="87"/>
      <c r="K42" s="87"/>
    </row>
    <row r="43" spans="2:11" x14ac:dyDescent="0.2">
      <c r="B43" s="79">
        <v>2011</v>
      </c>
      <c r="C43" s="78">
        <f t="shared" si="0"/>
        <v>25214</v>
      </c>
      <c r="D43" s="78">
        <f t="shared" si="0"/>
        <v>3916334.3294898178</v>
      </c>
      <c r="E43" s="78">
        <f t="shared" si="0"/>
        <v>47228787.283475839</v>
      </c>
      <c r="F43" s="78">
        <f t="shared" si="0"/>
        <v>335039.38689999742</v>
      </c>
      <c r="G43" s="78">
        <f t="shared" si="0"/>
        <v>14515.24412800004</v>
      </c>
      <c r="H43" s="78">
        <f t="shared" si="0"/>
        <v>349554.63102799642</v>
      </c>
      <c r="I43" s="87"/>
      <c r="J43" s="87"/>
      <c r="K43" s="87"/>
    </row>
    <row r="44" spans="2:11" x14ac:dyDescent="0.2">
      <c r="B44" s="79">
        <v>2012</v>
      </c>
      <c r="C44" s="78">
        <v>25953</v>
      </c>
      <c r="D44" s="78">
        <v>3606760.7008126769</v>
      </c>
      <c r="E44" s="78">
        <v>48315483.005305</v>
      </c>
      <c r="F44" s="78">
        <v>306281.42849999812</v>
      </c>
      <c r="G44" s="78">
        <v>14603.478586736148</v>
      </c>
      <c r="H44" s="78">
        <v>320884.9070867332</v>
      </c>
      <c r="I44" s="190"/>
    </row>
    <row r="45" spans="2:11" s="187" customFormat="1" x14ac:dyDescent="0.2">
      <c r="B45" s="79">
        <v>2013</v>
      </c>
      <c r="C45" s="78">
        <v>26758</v>
      </c>
      <c r="D45" s="78">
        <v>3946602.9645174565</v>
      </c>
      <c r="E45" s="78">
        <v>51565430.706238888</v>
      </c>
      <c r="F45" s="78">
        <f>336270163.3/1000</f>
        <v>336270.16330000001</v>
      </c>
      <c r="G45" s="78">
        <f>14447999.2943611/1000</f>
        <v>14447.9992943611</v>
      </c>
      <c r="H45" s="78">
        <f>350718162.594362/1000</f>
        <v>350718.16259436205</v>
      </c>
      <c r="I45" s="190"/>
    </row>
    <row r="50" spans="18:21" x14ac:dyDescent="0.2">
      <c r="R50" s="205"/>
      <c r="S50" s="205"/>
      <c r="T50" s="131"/>
      <c r="U50" s="131"/>
    </row>
    <row r="51" spans="18:21" x14ac:dyDescent="0.2">
      <c r="R51" s="205"/>
      <c r="S51" s="205"/>
      <c r="T51" s="205"/>
      <c r="U51" s="205"/>
    </row>
    <row r="52" spans="18:21" x14ac:dyDescent="0.2">
      <c r="R52" s="205"/>
      <c r="S52" s="205"/>
      <c r="T52" s="205"/>
      <c r="U52" s="205"/>
    </row>
    <row r="53" spans="18:21" x14ac:dyDescent="0.2">
      <c r="R53" s="205"/>
      <c r="S53" s="205"/>
      <c r="T53" s="205"/>
      <c r="U53" s="205"/>
    </row>
  </sheetData>
  <mergeCells count="7">
    <mergeCell ref="B1:J1"/>
    <mergeCell ref="B4:B5"/>
    <mergeCell ref="B38:H38"/>
    <mergeCell ref="B6:H6"/>
    <mergeCell ref="B14:H14"/>
    <mergeCell ref="B22:H22"/>
    <mergeCell ref="B30:H30"/>
  </mergeCells>
  <phoneticPr fontId="7" type="noConversion"/>
  <pageMargins left="0.7" right="0.7" top="0.75" bottom="0.75" header="0.3" footer="0.3"/>
  <pageSetup paperSize="9" scale="87" fitToWidth="0" orientation="portrait" r:id="rId1"/>
  <headerFooter alignWithMargins="0"/>
  <rowBreaks count="1" manualBreakCount="1">
    <brk id="45" max="13" man="1"/>
  </rowBreaks>
  <colBreaks count="1" manualBreakCount="1">
    <brk id="14" max="4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D9C7A7"/>
  </sheetPr>
  <dimension ref="B1:Y26"/>
  <sheetViews>
    <sheetView view="pageBreakPreview" zoomScaleNormal="100" zoomScaleSheetLayoutView="100" workbookViewId="0"/>
  </sheetViews>
  <sheetFormatPr baseColWidth="10" defaultRowHeight="12.75" x14ac:dyDescent="0.2"/>
  <cols>
    <col min="1" max="1" width="2" customWidth="1"/>
    <col min="2" max="2" width="18" customWidth="1"/>
    <col min="3" max="3" width="15.7109375" customWidth="1"/>
    <col min="4" max="4" width="9.42578125" bestFit="1" customWidth="1"/>
    <col min="5" max="10" width="15.7109375" customWidth="1"/>
    <col min="11" max="11" width="7.85546875" customWidth="1"/>
    <col min="12" max="12" width="11.42578125" customWidth="1"/>
  </cols>
  <sheetData>
    <row r="1" spans="2:25" ht="15.75" x14ac:dyDescent="0.2">
      <c r="B1" s="247" t="str">
        <f>Inhaltsverzeichnis!B44&amp;" "&amp;Inhaltsverzeichnis!C44&amp;" "&amp;Inhaltsverzeichnis!E44</f>
        <v>Tabelle 13: Steuerfaktoren und Steuern der Steuerpflichtigen der wichtigsten Städte, Agglomerationen und des übrigen Gebiets, 2013</v>
      </c>
      <c r="C1" s="247"/>
      <c r="D1" s="247"/>
      <c r="E1" s="247"/>
      <c r="F1" s="247"/>
      <c r="G1" s="247"/>
      <c r="H1" s="247"/>
      <c r="I1" s="247"/>
      <c r="J1" s="247"/>
      <c r="K1" s="247"/>
      <c r="L1" s="232"/>
      <c r="M1" s="232"/>
      <c r="N1" s="232"/>
      <c r="O1" s="232"/>
      <c r="P1" s="232"/>
      <c r="Q1" s="232"/>
      <c r="R1" s="232"/>
      <c r="S1" s="232"/>
      <c r="T1" s="232"/>
      <c r="U1" s="232"/>
      <c r="V1" s="232"/>
      <c r="W1" s="232"/>
      <c r="X1" s="156"/>
      <c r="Y1" s="156"/>
    </row>
    <row r="2" spans="2:25" x14ac:dyDescent="0.2">
      <c r="B2" s="143"/>
    </row>
    <row r="4" spans="2:25" s="3" customFormat="1" ht="39.75" customHeight="1" x14ac:dyDescent="0.2">
      <c r="B4" s="121" t="s">
        <v>302</v>
      </c>
      <c r="C4" s="132" t="s">
        <v>647</v>
      </c>
      <c r="D4" s="104" t="s">
        <v>424</v>
      </c>
      <c r="E4" s="132" t="s">
        <v>264</v>
      </c>
      <c r="F4" s="132" t="s">
        <v>265</v>
      </c>
      <c r="G4" s="132" t="s">
        <v>413</v>
      </c>
      <c r="H4" s="132" t="s">
        <v>414</v>
      </c>
      <c r="I4" s="132" t="s">
        <v>412</v>
      </c>
      <c r="J4" s="133" t="s">
        <v>636</v>
      </c>
      <c r="K4" s="122"/>
    </row>
    <row r="5" spans="2:25" s="3" customFormat="1" ht="20.100000000000001" customHeight="1" x14ac:dyDescent="0.2">
      <c r="B5" s="301" t="s">
        <v>304</v>
      </c>
      <c r="C5" s="300"/>
      <c r="D5" s="300"/>
      <c r="E5" s="300"/>
      <c r="F5" s="300"/>
      <c r="G5" s="300"/>
      <c r="H5" s="300"/>
      <c r="I5" s="300"/>
      <c r="J5" s="300"/>
      <c r="K5" s="122"/>
    </row>
    <row r="6" spans="2:25" x14ac:dyDescent="0.2">
      <c r="B6" s="18" t="s">
        <v>1</v>
      </c>
      <c r="C6" s="40">
        <v>20130</v>
      </c>
      <c r="D6" s="40">
        <v>1601</v>
      </c>
      <c r="E6" s="40">
        <v>262664.44234407006</v>
      </c>
      <c r="F6" s="40">
        <v>2639906.529058089</v>
      </c>
      <c r="G6" s="40">
        <v>22497.63978341953</v>
      </c>
      <c r="H6" s="40">
        <v>732.1900454470167</v>
      </c>
      <c r="I6" s="40">
        <v>23229.829828866554</v>
      </c>
      <c r="J6" s="40">
        <v>1153.9905528498039</v>
      </c>
      <c r="L6" s="51"/>
    </row>
    <row r="7" spans="2:25" x14ac:dyDescent="0.2">
      <c r="B7" s="18" t="s">
        <v>2</v>
      </c>
      <c r="C7" s="40">
        <v>18523</v>
      </c>
      <c r="D7" s="40">
        <v>1630</v>
      </c>
      <c r="E7" s="40">
        <v>614068.55465896986</v>
      </c>
      <c r="F7" s="40">
        <v>3262349.808909785</v>
      </c>
      <c r="G7" s="40">
        <v>54031.967234686068</v>
      </c>
      <c r="H7" s="40">
        <v>721.62416381656681</v>
      </c>
      <c r="I7" s="40">
        <v>54753.59139850262</v>
      </c>
      <c r="J7" s="40">
        <v>2955.978588700676</v>
      </c>
      <c r="L7" s="51"/>
    </row>
    <row r="8" spans="2:25" x14ac:dyDescent="0.2">
      <c r="B8" s="18" t="s">
        <v>72</v>
      </c>
      <c r="C8" s="40">
        <v>10889</v>
      </c>
      <c r="D8" s="40">
        <v>556</v>
      </c>
      <c r="E8" s="40">
        <v>104637.80211425999</v>
      </c>
      <c r="F8" s="40">
        <v>870152.86769159976</v>
      </c>
      <c r="G8" s="40">
        <v>8991.0637152100062</v>
      </c>
      <c r="H8" s="40">
        <v>257.58258544574448</v>
      </c>
      <c r="I8" s="40">
        <v>9248.6463006557424</v>
      </c>
      <c r="J8" s="40">
        <v>849.35680968461224</v>
      </c>
      <c r="L8" s="51"/>
    </row>
    <row r="9" spans="2:25" x14ac:dyDescent="0.2">
      <c r="B9" s="18" t="s">
        <v>4</v>
      </c>
      <c r="C9" s="40">
        <v>15139</v>
      </c>
      <c r="D9" s="40">
        <v>713</v>
      </c>
      <c r="E9" s="40">
        <v>70215.928389020031</v>
      </c>
      <c r="F9" s="40">
        <v>610888.66122359992</v>
      </c>
      <c r="G9" s="40">
        <v>5805.8268638015043</v>
      </c>
      <c r="H9" s="40">
        <v>278.29072426485556</v>
      </c>
      <c r="I9" s="40">
        <v>6084.1175880663577</v>
      </c>
      <c r="J9" s="40">
        <v>401.88371676242542</v>
      </c>
      <c r="L9" s="51"/>
    </row>
    <row r="10" spans="2:25" x14ac:dyDescent="0.2">
      <c r="B10" s="18" t="s">
        <v>7</v>
      </c>
      <c r="C10" s="40">
        <v>8837</v>
      </c>
      <c r="D10" s="40">
        <v>646</v>
      </c>
      <c r="E10" s="40">
        <v>92005.071031230051</v>
      </c>
      <c r="F10" s="40">
        <v>872785.49853600131</v>
      </c>
      <c r="G10" s="40">
        <v>7787.2531095679997</v>
      </c>
      <c r="H10" s="40">
        <v>365.96310393091113</v>
      </c>
      <c r="I10" s="40">
        <v>8153.2162134989121</v>
      </c>
      <c r="J10" s="40">
        <v>922.62263364251578</v>
      </c>
      <c r="L10" s="51"/>
    </row>
    <row r="11" spans="2:25" x14ac:dyDescent="0.2">
      <c r="B11" s="18" t="s">
        <v>10</v>
      </c>
      <c r="C11" s="40">
        <v>11070</v>
      </c>
      <c r="D11" s="40">
        <v>721</v>
      </c>
      <c r="E11" s="40">
        <v>86482.234350910003</v>
      </c>
      <c r="F11" s="40">
        <v>1175966.3233416402</v>
      </c>
      <c r="G11" s="40">
        <v>7268.6045873644962</v>
      </c>
      <c r="H11" s="40">
        <v>485.00777967686076</v>
      </c>
      <c r="I11" s="40">
        <v>7753.612367041359</v>
      </c>
      <c r="J11" s="40">
        <v>700.41665465594929</v>
      </c>
      <c r="L11" s="51"/>
    </row>
    <row r="12" spans="2:25" x14ac:dyDescent="0.2">
      <c r="B12" s="15" t="s">
        <v>13</v>
      </c>
      <c r="C12" s="45">
        <v>84588</v>
      </c>
      <c r="D12" s="45">
        <v>5867</v>
      </c>
      <c r="E12" s="45">
        <v>1230074.03288846</v>
      </c>
      <c r="F12" s="45">
        <v>9432049.6887607146</v>
      </c>
      <c r="G12" s="45">
        <v>106382.3552940496</v>
      </c>
      <c r="H12" s="45">
        <v>2840.6584025819552</v>
      </c>
      <c r="I12" s="45">
        <v>109223.01369663153</v>
      </c>
      <c r="J12" s="45">
        <v>1291.2353253018341</v>
      </c>
      <c r="L12" s="51"/>
    </row>
    <row r="13" spans="2:25" s="3" customFormat="1" ht="20.100000000000001" customHeight="1" x14ac:dyDescent="0.2">
      <c r="B13" s="301" t="s">
        <v>305</v>
      </c>
      <c r="C13" s="300"/>
      <c r="D13" s="300"/>
      <c r="E13" s="300"/>
      <c r="F13" s="300"/>
      <c r="G13" s="300"/>
      <c r="H13" s="300"/>
      <c r="I13" s="300"/>
      <c r="J13" s="300"/>
      <c r="L13" s="123"/>
    </row>
    <row r="14" spans="2:25" x14ac:dyDescent="0.2">
      <c r="B14" s="18" t="s">
        <v>1</v>
      </c>
      <c r="C14" s="40">
        <v>56600</v>
      </c>
      <c r="D14" s="40">
        <v>2048</v>
      </c>
      <c r="E14" s="40">
        <v>267040.83868411003</v>
      </c>
      <c r="F14" s="40">
        <v>2160610.5399997397</v>
      </c>
      <c r="G14" s="40">
        <v>22700.341906607497</v>
      </c>
      <c r="H14" s="40">
        <v>695.27638834423885</v>
      </c>
      <c r="I14" s="40">
        <v>23395.618294951728</v>
      </c>
      <c r="J14" s="40">
        <v>413.35014655391745</v>
      </c>
      <c r="L14" s="51"/>
    </row>
    <row r="15" spans="2:25" x14ac:dyDescent="0.2">
      <c r="B15" s="18" t="s">
        <v>298</v>
      </c>
      <c r="C15" s="40">
        <v>92860</v>
      </c>
      <c r="D15" s="40">
        <v>3489</v>
      </c>
      <c r="E15" s="40">
        <v>402341.59763038007</v>
      </c>
      <c r="F15" s="40">
        <v>2580750.1555617293</v>
      </c>
      <c r="G15" s="40">
        <v>33921.109536770506</v>
      </c>
      <c r="H15" s="40">
        <v>1075.3677990987665</v>
      </c>
      <c r="I15" s="40">
        <v>34996.477335869269</v>
      </c>
      <c r="J15" s="40">
        <v>376.87354443107114</v>
      </c>
      <c r="L15" s="51"/>
    </row>
    <row r="16" spans="2:25" x14ac:dyDescent="0.2">
      <c r="B16" s="18" t="s">
        <v>72</v>
      </c>
      <c r="C16" s="40">
        <v>9292</v>
      </c>
      <c r="D16" s="40">
        <v>400</v>
      </c>
      <c r="E16" s="40">
        <v>51883.559261739952</v>
      </c>
      <c r="F16" s="40">
        <v>413870.25625119987</v>
      </c>
      <c r="G16" s="40">
        <v>4347.918149645001</v>
      </c>
      <c r="H16" s="40">
        <v>149.42497903142223</v>
      </c>
      <c r="I16" s="40">
        <v>4497.3431286764253</v>
      </c>
      <c r="J16" s="40">
        <v>484.00162813995109</v>
      </c>
      <c r="L16" s="51"/>
    </row>
    <row r="17" spans="2:12" x14ac:dyDescent="0.2">
      <c r="B17" s="18" t="s">
        <v>7</v>
      </c>
      <c r="C17" s="40">
        <v>22607</v>
      </c>
      <c r="D17" s="40">
        <v>1017</v>
      </c>
      <c r="E17" s="40">
        <v>149153.75866231002</v>
      </c>
      <c r="F17" s="40">
        <v>1003611.5413444001</v>
      </c>
      <c r="G17" s="40">
        <v>12643.567875358001</v>
      </c>
      <c r="H17" s="40">
        <v>259.90063312761112</v>
      </c>
      <c r="I17" s="40">
        <v>12903.468508485614</v>
      </c>
      <c r="J17" s="40">
        <v>570.77314586126477</v>
      </c>
      <c r="L17" s="51"/>
    </row>
    <row r="18" spans="2:12" x14ac:dyDescent="0.2">
      <c r="B18" s="18" t="s">
        <v>299</v>
      </c>
      <c r="C18" s="40">
        <v>37013</v>
      </c>
      <c r="D18" s="40">
        <v>1458</v>
      </c>
      <c r="E18" s="40">
        <v>149879.81623246003</v>
      </c>
      <c r="F18" s="40">
        <v>1648658.11893108</v>
      </c>
      <c r="G18" s="40">
        <v>12468.017606355002</v>
      </c>
      <c r="H18" s="40">
        <v>1082.8287743525332</v>
      </c>
      <c r="I18" s="40">
        <v>13550.846380707524</v>
      </c>
      <c r="J18" s="40">
        <v>366.11045796632334</v>
      </c>
      <c r="L18" s="51"/>
    </row>
    <row r="19" spans="2:12" x14ac:dyDescent="0.2">
      <c r="B19" s="18" t="s">
        <v>300</v>
      </c>
      <c r="C19" s="40">
        <v>75926</v>
      </c>
      <c r="D19" s="40">
        <v>3133</v>
      </c>
      <c r="E19" s="40">
        <v>425361.01750129001</v>
      </c>
      <c r="F19" s="40">
        <v>2186877.56420741</v>
      </c>
      <c r="G19" s="40">
        <v>36487.008167736494</v>
      </c>
      <c r="H19" s="40">
        <v>1109.4229377791946</v>
      </c>
      <c r="I19" s="40">
        <v>37596.431105515687</v>
      </c>
      <c r="J19" s="40">
        <v>495.17202414871963</v>
      </c>
      <c r="L19" s="51"/>
    </row>
    <row r="20" spans="2:12" x14ac:dyDescent="0.2">
      <c r="B20" s="18" t="s">
        <v>301</v>
      </c>
      <c r="C20" s="40">
        <v>40984</v>
      </c>
      <c r="D20" s="40">
        <v>1652</v>
      </c>
      <c r="E20" s="40">
        <v>308992.94371852995</v>
      </c>
      <c r="F20" s="40">
        <v>1856961.652355249</v>
      </c>
      <c r="G20" s="40">
        <v>26872.707104065492</v>
      </c>
      <c r="H20" s="40">
        <v>624.43826253841132</v>
      </c>
      <c r="I20" s="40">
        <v>27497.145366603905</v>
      </c>
      <c r="J20" s="40">
        <v>670.92390607563686</v>
      </c>
      <c r="L20" s="51"/>
    </row>
    <row r="21" spans="2:12" x14ac:dyDescent="0.2">
      <c r="B21" s="15" t="s">
        <v>13</v>
      </c>
      <c r="C21" s="45">
        <v>335282</v>
      </c>
      <c r="D21" s="45">
        <v>13197</v>
      </c>
      <c r="E21" s="45">
        <v>1754653.5316908201</v>
      </c>
      <c r="F21" s="45">
        <v>11851339.82865081</v>
      </c>
      <c r="G21" s="45">
        <v>149440.67034653801</v>
      </c>
      <c r="H21" s="45">
        <v>4996.6597742721779</v>
      </c>
      <c r="I21" s="45">
        <v>154437.33012081016</v>
      </c>
      <c r="J21" s="45">
        <v>460.61921045809243</v>
      </c>
      <c r="L21" s="51"/>
    </row>
    <row r="22" spans="2:12" ht="20.100000000000001" customHeight="1" x14ac:dyDescent="0.2">
      <c r="B22" s="56" t="s">
        <v>306</v>
      </c>
      <c r="C22" s="49">
        <v>215927</v>
      </c>
      <c r="D22" s="49">
        <v>9465</v>
      </c>
      <c r="E22" s="49">
        <v>908838.26042072009</v>
      </c>
      <c r="F22" s="49">
        <v>9786975.9435884859</v>
      </c>
      <c r="G22" s="49">
        <v>75929.546359412489</v>
      </c>
      <c r="H22" s="49">
        <v>3554.1425675069763</v>
      </c>
      <c r="I22" s="49">
        <v>79483.68892691948</v>
      </c>
      <c r="J22" s="49">
        <v>368.10444699791816</v>
      </c>
      <c r="L22" s="51"/>
    </row>
    <row r="23" spans="2:12" x14ac:dyDescent="0.2">
      <c r="B23" s="15" t="s">
        <v>12</v>
      </c>
      <c r="C23" s="45">
        <v>635797</v>
      </c>
      <c r="D23" s="45">
        <v>28529</v>
      </c>
      <c r="E23" s="45">
        <v>3893565.8250000002</v>
      </c>
      <c r="F23" s="45">
        <v>31070365.46100001</v>
      </c>
      <c r="G23" s="45">
        <v>331752.5720000001</v>
      </c>
      <c r="H23" s="45">
        <v>11391.460744361109</v>
      </c>
      <c r="I23" s="45">
        <v>343144.03274436115</v>
      </c>
      <c r="J23" s="45">
        <v>539.70690762045297</v>
      </c>
      <c r="L23" s="51"/>
    </row>
    <row r="25" spans="2:12" x14ac:dyDescent="0.2">
      <c r="B25" s="1" t="s">
        <v>580</v>
      </c>
    </row>
    <row r="26" spans="2:12" x14ac:dyDescent="0.2">
      <c r="B26" s="11" t="s">
        <v>579</v>
      </c>
    </row>
  </sheetData>
  <mergeCells count="3">
    <mergeCell ref="B5:J5"/>
    <mergeCell ref="B13:J13"/>
    <mergeCell ref="B1:K1"/>
  </mergeCells>
  <phoneticPr fontId="7" type="noConversion"/>
  <pageMargins left="0.78740157499999996" right="0.78740157499999996" top="0.984251969" bottom="0.984251969" header="0.4921259845" footer="0.4921259845"/>
  <pageSetup paperSize="9" scale="8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rgb="FFD9C7A7"/>
  </sheetPr>
  <dimension ref="A1:W230"/>
  <sheetViews>
    <sheetView view="pageBreakPreview" zoomScaleNormal="100" zoomScaleSheetLayoutView="100" workbookViewId="0"/>
  </sheetViews>
  <sheetFormatPr baseColWidth="10" defaultRowHeight="12.75" x14ac:dyDescent="0.2"/>
  <cols>
    <col min="1" max="1" width="2" style="11" customWidth="1"/>
    <col min="2" max="2" width="21.85546875" style="9" customWidth="1"/>
    <col min="3" max="3" width="22" style="11" customWidth="1"/>
    <col min="4" max="13" width="14.28515625" style="11" customWidth="1"/>
    <col min="14" max="14" width="2.7109375" style="11" customWidth="1"/>
    <col min="15" max="19" width="14.28515625" style="11" customWidth="1"/>
    <col min="20" max="16384" width="11.42578125" style="11"/>
  </cols>
  <sheetData>
    <row r="1" spans="1:23" s="24" customFormat="1" ht="15.75" x14ac:dyDescent="0.2">
      <c r="B1" s="247" t="str">
        <f>Inhaltsverzeichnis!B45&amp;" "&amp;Inhaltsverzeichnis!C45&amp;" "&amp;Inhaltsverzeichnis!E45</f>
        <v>Tabelle 14: Steuerpflichtige, Steuerfaktoren und einfache Kantonssteuer nach Bezirk und Regionalplanungsverband, 2013</v>
      </c>
      <c r="C1" s="247"/>
      <c r="D1" s="247"/>
      <c r="E1" s="247"/>
      <c r="F1" s="247"/>
      <c r="G1" s="247"/>
      <c r="H1" s="247"/>
      <c r="I1" s="247"/>
      <c r="J1" s="247"/>
      <c r="K1" s="247"/>
      <c r="L1" s="247"/>
      <c r="M1" s="247"/>
      <c r="N1" s="232"/>
      <c r="O1" s="232"/>
      <c r="P1" s="232"/>
      <c r="Q1" s="232"/>
      <c r="R1" s="232"/>
      <c r="S1" s="232"/>
      <c r="T1" s="232"/>
      <c r="U1" s="232"/>
      <c r="V1" s="232"/>
      <c r="W1" s="232"/>
    </row>
    <row r="2" spans="1:23" s="58" customFormat="1" x14ac:dyDescent="0.2">
      <c r="A2" s="69"/>
      <c r="B2" s="143"/>
      <c r="D2" s="70"/>
      <c r="E2" s="70"/>
      <c r="F2" s="70"/>
      <c r="G2" s="70"/>
      <c r="H2" s="70"/>
      <c r="I2" s="70"/>
      <c r="J2" s="70"/>
      <c r="K2" s="70"/>
      <c r="L2" s="70"/>
      <c r="M2" s="70"/>
      <c r="N2" s="70"/>
      <c r="O2" s="70"/>
      <c r="P2" s="70"/>
      <c r="Q2" s="70"/>
      <c r="R2" s="70"/>
      <c r="S2" s="70"/>
      <c r="T2" s="70"/>
    </row>
    <row r="3" spans="1:23" s="58" customFormat="1" x14ac:dyDescent="0.2">
      <c r="A3" s="69"/>
      <c r="B3" s="69"/>
      <c r="D3" s="70"/>
      <c r="E3" s="70"/>
      <c r="F3" s="70"/>
      <c r="G3" s="70"/>
      <c r="H3" s="70"/>
      <c r="I3" s="70"/>
      <c r="J3" s="70"/>
      <c r="K3" s="70"/>
      <c r="L3" s="70"/>
      <c r="M3" s="70"/>
      <c r="N3" s="70"/>
      <c r="O3" s="70"/>
      <c r="P3" s="70"/>
      <c r="Q3" s="70"/>
      <c r="R3" s="70"/>
      <c r="S3" s="70"/>
      <c r="T3" s="70"/>
    </row>
    <row r="4" spans="1:23" s="108" customFormat="1" x14ac:dyDescent="0.2">
      <c r="A4" s="91"/>
      <c r="B4" s="307" t="s">
        <v>426</v>
      </c>
      <c r="C4" s="305" t="s">
        <v>323</v>
      </c>
      <c r="D4" s="305"/>
      <c r="E4" s="305"/>
      <c r="F4" s="305"/>
      <c r="G4" s="305"/>
      <c r="H4" s="308"/>
      <c r="I4" s="302" t="s">
        <v>303</v>
      </c>
      <c r="J4" s="302" t="s">
        <v>436</v>
      </c>
      <c r="K4" s="302" t="s">
        <v>416</v>
      </c>
      <c r="L4" s="302" t="s">
        <v>415</v>
      </c>
      <c r="M4" s="302" t="s">
        <v>637</v>
      </c>
      <c r="N4" s="110"/>
      <c r="O4" s="110"/>
      <c r="P4" s="110"/>
      <c r="Q4" s="110"/>
      <c r="R4" s="110"/>
      <c r="S4" s="110"/>
      <c r="T4" s="110"/>
    </row>
    <row r="5" spans="1:23" s="108" customFormat="1" x14ac:dyDescent="0.2">
      <c r="A5" s="91"/>
      <c r="B5" s="308"/>
      <c r="C5" s="303" t="s">
        <v>13</v>
      </c>
      <c r="D5" s="305" t="s">
        <v>324</v>
      </c>
      <c r="E5" s="305"/>
      <c r="F5" s="305"/>
      <c r="G5" s="305"/>
      <c r="H5" s="305"/>
      <c r="I5" s="302"/>
      <c r="J5" s="302"/>
      <c r="K5" s="302"/>
      <c r="L5" s="302"/>
      <c r="M5" s="302"/>
      <c r="N5" s="110"/>
      <c r="O5" s="110"/>
      <c r="P5" s="110"/>
      <c r="Q5" s="110"/>
      <c r="R5" s="110"/>
      <c r="S5" s="110"/>
      <c r="T5" s="110"/>
    </row>
    <row r="6" spans="1:23" s="108" customFormat="1" x14ac:dyDescent="0.2">
      <c r="A6" s="91"/>
      <c r="B6" s="308"/>
      <c r="C6" s="304"/>
      <c r="D6" s="107">
        <v>1</v>
      </c>
      <c r="E6" s="107">
        <v>2</v>
      </c>
      <c r="F6" s="111" t="s">
        <v>437</v>
      </c>
      <c r="G6" s="112" t="s">
        <v>438</v>
      </c>
      <c r="H6" s="113" t="s">
        <v>325</v>
      </c>
      <c r="I6" s="302"/>
      <c r="J6" s="302"/>
      <c r="K6" s="302"/>
      <c r="L6" s="302"/>
      <c r="M6" s="302"/>
      <c r="N6" s="110"/>
      <c r="O6" s="110"/>
      <c r="P6" s="110"/>
      <c r="Q6" s="110"/>
      <c r="R6" s="110"/>
      <c r="S6" s="110"/>
      <c r="T6" s="110"/>
    </row>
    <row r="7" spans="1:23" s="108" customFormat="1" ht="20.100000000000001" customHeight="1" x14ac:dyDescent="0.2">
      <c r="A7" s="91"/>
      <c r="B7" s="301" t="s">
        <v>408</v>
      </c>
      <c r="C7" s="300"/>
      <c r="D7" s="300"/>
      <c r="E7" s="300"/>
      <c r="F7" s="300"/>
      <c r="G7" s="300"/>
      <c r="H7" s="300"/>
      <c r="I7" s="300"/>
      <c r="J7" s="300"/>
      <c r="K7" s="306"/>
      <c r="L7" s="306"/>
      <c r="M7" s="306"/>
      <c r="N7" s="110"/>
      <c r="O7" s="110"/>
      <c r="P7" s="110"/>
      <c r="Q7" s="110"/>
      <c r="R7" s="110"/>
      <c r="S7" s="110"/>
      <c r="T7" s="110"/>
    </row>
    <row r="8" spans="1:23" s="58" customFormat="1" x14ac:dyDescent="0.2">
      <c r="A8" s="69"/>
      <c r="B8" s="18" t="s">
        <v>1</v>
      </c>
      <c r="C8" s="40">
        <v>3024</v>
      </c>
      <c r="D8" s="40">
        <v>2394</v>
      </c>
      <c r="E8" s="40">
        <v>331</v>
      </c>
      <c r="F8" s="40">
        <v>188</v>
      </c>
      <c r="G8" s="40">
        <v>88</v>
      </c>
      <c r="H8" s="40">
        <v>23</v>
      </c>
      <c r="I8" s="40">
        <v>518925.06796001061</v>
      </c>
      <c r="J8" s="40">
        <v>4668646.6531670317</v>
      </c>
      <c r="K8" s="40">
        <v>44356.21266084793</v>
      </c>
      <c r="L8" s="40">
        <v>1376.6223242095805</v>
      </c>
      <c r="M8" s="40">
        <v>45732.83498505751</v>
      </c>
      <c r="N8" s="70"/>
      <c r="O8" s="72"/>
      <c r="P8" s="72"/>
      <c r="Q8" s="72"/>
      <c r="R8" s="70"/>
      <c r="S8" s="70"/>
      <c r="T8" s="70"/>
    </row>
    <row r="9" spans="1:23" s="58" customFormat="1" x14ac:dyDescent="0.2">
      <c r="A9" s="69"/>
      <c r="B9" s="18" t="s">
        <v>2</v>
      </c>
      <c r="C9" s="40">
        <v>5488</v>
      </c>
      <c r="D9" s="40">
        <v>4737</v>
      </c>
      <c r="E9" s="40">
        <v>414</v>
      </c>
      <c r="F9" s="40">
        <v>219</v>
      </c>
      <c r="G9" s="40">
        <v>95</v>
      </c>
      <c r="H9" s="40">
        <v>23</v>
      </c>
      <c r="I9" s="40">
        <v>1275693.1986263369</v>
      </c>
      <c r="J9" s="40">
        <v>6886011.1378650805</v>
      </c>
      <c r="K9" s="40">
        <v>110446.25627927872</v>
      </c>
      <c r="L9" s="40">
        <v>2319.5588020689756</v>
      </c>
      <c r="M9" s="40">
        <v>112765.81508134777</v>
      </c>
      <c r="N9" s="70"/>
      <c r="O9" s="72"/>
      <c r="P9" s="72"/>
      <c r="Q9" s="72"/>
      <c r="R9" s="70"/>
      <c r="S9" s="70"/>
      <c r="T9" s="70"/>
    </row>
    <row r="10" spans="1:23" s="58" customFormat="1" x14ac:dyDescent="0.2">
      <c r="A10" s="69"/>
      <c r="B10" s="18" t="s">
        <v>3</v>
      </c>
      <c r="C10" s="40">
        <v>2548</v>
      </c>
      <c r="D10" s="40">
        <v>2082</v>
      </c>
      <c r="E10" s="40">
        <v>233</v>
      </c>
      <c r="F10" s="40">
        <v>130</v>
      </c>
      <c r="G10" s="40">
        <v>80</v>
      </c>
      <c r="H10" s="40">
        <v>23</v>
      </c>
      <c r="I10" s="40">
        <v>254801.25804170041</v>
      </c>
      <c r="J10" s="40">
        <v>2015226.0727788506</v>
      </c>
      <c r="K10" s="40">
        <v>21101.550080887991</v>
      </c>
      <c r="L10" s="40">
        <v>954.45878253182275</v>
      </c>
      <c r="M10" s="40">
        <v>22056.008863419793</v>
      </c>
      <c r="N10" s="70"/>
      <c r="O10" s="72"/>
      <c r="P10" s="72"/>
      <c r="Q10" s="72"/>
      <c r="R10" s="70"/>
      <c r="S10" s="70"/>
      <c r="T10" s="70"/>
    </row>
    <row r="11" spans="1:23" s="58" customFormat="1" x14ac:dyDescent="0.2">
      <c r="A11" s="69"/>
      <c r="B11" s="18" t="s">
        <v>4</v>
      </c>
      <c r="C11" s="40">
        <v>1563</v>
      </c>
      <c r="D11" s="40">
        <v>1146</v>
      </c>
      <c r="E11" s="40">
        <v>194</v>
      </c>
      <c r="F11" s="40">
        <v>119</v>
      </c>
      <c r="G11" s="40">
        <v>81</v>
      </c>
      <c r="H11" s="40">
        <v>23</v>
      </c>
      <c r="I11" s="40">
        <v>253139.84503632004</v>
      </c>
      <c r="J11" s="40">
        <v>2026701.3853695239</v>
      </c>
      <c r="K11" s="40">
        <v>21595.262778407519</v>
      </c>
      <c r="L11" s="40">
        <v>701.22512166183344</v>
      </c>
      <c r="M11" s="40">
        <v>22296.487900069351</v>
      </c>
      <c r="N11" s="70"/>
      <c r="O11" s="72"/>
      <c r="P11" s="72"/>
      <c r="Q11" s="72"/>
      <c r="R11" s="70"/>
      <c r="S11" s="70"/>
      <c r="T11" s="70"/>
    </row>
    <row r="12" spans="1:23" s="58" customFormat="1" x14ac:dyDescent="0.2">
      <c r="A12" s="69"/>
      <c r="B12" s="18" t="s">
        <v>5</v>
      </c>
      <c r="C12" s="40">
        <v>1365</v>
      </c>
      <c r="D12" s="40">
        <v>1051</v>
      </c>
      <c r="E12" s="40">
        <v>158</v>
      </c>
      <c r="F12" s="40">
        <v>81</v>
      </c>
      <c r="G12" s="40">
        <v>53</v>
      </c>
      <c r="H12" s="40">
        <v>22</v>
      </c>
      <c r="I12" s="40">
        <v>104163.09589548013</v>
      </c>
      <c r="J12" s="40">
        <v>1194941.447433789</v>
      </c>
      <c r="K12" s="40">
        <v>8358.7629172244979</v>
      </c>
      <c r="L12" s="40">
        <v>472.27407038987224</v>
      </c>
      <c r="M12" s="40">
        <v>8831.0369876143541</v>
      </c>
      <c r="N12" s="70"/>
      <c r="O12" s="72"/>
      <c r="P12" s="72"/>
      <c r="Q12" s="72"/>
      <c r="R12" s="70"/>
      <c r="S12" s="70"/>
      <c r="T12" s="70"/>
    </row>
    <row r="13" spans="1:23" s="58" customFormat="1" x14ac:dyDescent="0.2">
      <c r="A13" s="69"/>
      <c r="B13" s="18" t="s">
        <v>6</v>
      </c>
      <c r="C13" s="40">
        <v>1085</v>
      </c>
      <c r="D13" s="40">
        <v>866</v>
      </c>
      <c r="E13" s="40">
        <v>118</v>
      </c>
      <c r="F13" s="40">
        <v>38</v>
      </c>
      <c r="G13" s="40">
        <v>40</v>
      </c>
      <c r="H13" s="40">
        <v>23</v>
      </c>
      <c r="I13" s="40">
        <v>142596.08550818005</v>
      </c>
      <c r="J13" s="40">
        <v>2294019.8453525677</v>
      </c>
      <c r="K13" s="40">
        <v>12010.097416491008</v>
      </c>
      <c r="L13" s="40">
        <v>1091.0450386298614</v>
      </c>
      <c r="M13" s="40">
        <v>13101.14245512086</v>
      </c>
      <c r="N13" s="70"/>
      <c r="O13" s="72"/>
      <c r="P13" s="72"/>
      <c r="Q13" s="72"/>
      <c r="R13" s="70"/>
      <c r="S13" s="70"/>
      <c r="T13" s="70"/>
    </row>
    <row r="14" spans="1:23" s="58" customFormat="1" x14ac:dyDescent="0.2">
      <c r="A14" s="69"/>
      <c r="B14" s="18" t="s">
        <v>7</v>
      </c>
      <c r="C14" s="40">
        <v>2514</v>
      </c>
      <c r="D14" s="40">
        <v>1993</v>
      </c>
      <c r="E14" s="40">
        <v>282</v>
      </c>
      <c r="F14" s="40">
        <v>132</v>
      </c>
      <c r="G14" s="40">
        <v>84</v>
      </c>
      <c r="H14" s="40">
        <v>23</v>
      </c>
      <c r="I14" s="40">
        <v>368648.25121466949</v>
      </c>
      <c r="J14" s="40">
        <v>2780975.0518750725</v>
      </c>
      <c r="K14" s="40">
        <v>31059.812025609008</v>
      </c>
      <c r="L14" s="40">
        <v>1026.4457786644666</v>
      </c>
      <c r="M14" s="40">
        <v>32086.257804273453</v>
      </c>
      <c r="N14" s="70"/>
      <c r="O14" s="72"/>
      <c r="P14" s="72"/>
      <c r="Q14" s="72"/>
      <c r="R14" s="70"/>
      <c r="S14" s="70"/>
      <c r="T14" s="70"/>
    </row>
    <row r="15" spans="1:23" s="58" customFormat="1" x14ac:dyDescent="0.2">
      <c r="A15" s="69"/>
      <c r="B15" s="18" t="s">
        <v>8</v>
      </c>
      <c r="C15" s="40">
        <v>1162</v>
      </c>
      <c r="D15" s="40">
        <v>989</v>
      </c>
      <c r="E15" s="40">
        <v>99</v>
      </c>
      <c r="F15" s="40">
        <v>36</v>
      </c>
      <c r="G15" s="40">
        <v>18</v>
      </c>
      <c r="H15" s="40">
        <v>20</v>
      </c>
      <c r="I15" s="40">
        <v>100718.33720599007</v>
      </c>
      <c r="J15" s="40">
        <v>903348.23815454019</v>
      </c>
      <c r="K15" s="40">
        <v>7995.8983913425018</v>
      </c>
      <c r="L15" s="40">
        <v>396.8262536025</v>
      </c>
      <c r="M15" s="40">
        <v>8392.7246449449976</v>
      </c>
      <c r="N15" s="70"/>
      <c r="O15" s="72"/>
      <c r="P15" s="72"/>
      <c r="Q15" s="72"/>
      <c r="R15" s="70"/>
      <c r="S15" s="70"/>
      <c r="T15" s="70"/>
    </row>
    <row r="16" spans="1:23" s="58" customFormat="1" x14ac:dyDescent="0.2">
      <c r="A16" s="69"/>
      <c r="B16" s="18" t="s">
        <v>9</v>
      </c>
      <c r="C16" s="40">
        <v>1575</v>
      </c>
      <c r="D16" s="40">
        <v>1370</v>
      </c>
      <c r="E16" s="40">
        <v>95</v>
      </c>
      <c r="F16" s="40">
        <v>40</v>
      </c>
      <c r="G16" s="40">
        <v>47</v>
      </c>
      <c r="H16" s="40">
        <v>23</v>
      </c>
      <c r="I16" s="40">
        <v>312981.30363166064</v>
      </c>
      <c r="J16" s="40">
        <v>1899819.3949966379</v>
      </c>
      <c r="K16" s="40">
        <v>27172.326329542469</v>
      </c>
      <c r="L16" s="40">
        <v>656.49936766713358</v>
      </c>
      <c r="M16" s="40">
        <v>27828.825697209602</v>
      </c>
      <c r="N16" s="70"/>
      <c r="O16" s="72"/>
      <c r="P16" s="72"/>
      <c r="Q16" s="72"/>
      <c r="R16" s="70"/>
      <c r="S16" s="70"/>
      <c r="T16" s="70"/>
    </row>
    <row r="17" spans="1:20" s="58" customFormat="1" x14ac:dyDescent="0.2">
      <c r="A17" s="69"/>
      <c r="B17" s="18" t="s">
        <v>10</v>
      </c>
      <c r="C17" s="40">
        <v>2614</v>
      </c>
      <c r="D17" s="40">
        <v>2209</v>
      </c>
      <c r="E17" s="40">
        <v>191</v>
      </c>
      <c r="F17" s="40">
        <v>117</v>
      </c>
      <c r="G17" s="40">
        <v>74</v>
      </c>
      <c r="H17" s="40">
        <v>23</v>
      </c>
      <c r="I17" s="40">
        <v>315487.04796132975</v>
      </c>
      <c r="J17" s="40">
        <v>3578426.2143653431</v>
      </c>
      <c r="K17" s="40">
        <v>26375.496182981064</v>
      </c>
      <c r="L17" s="40">
        <v>1925.8184291910377</v>
      </c>
      <c r="M17" s="40">
        <v>28301.314612172071</v>
      </c>
      <c r="N17" s="70"/>
      <c r="O17" s="72"/>
      <c r="P17" s="72"/>
      <c r="Q17" s="72"/>
      <c r="R17" s="70"/>
      <c r="S17" s="70"/>
      <c r="T17" s="70"/>
    </row>
    <row r="18" spans="1:20" s="58" customFormat="1" x14ac:dyDescent="0.2">
      <c r="A18" s="69"/>
      <c r="B18" s="18" t="s">
        <v>11</v>
      </c>
      <c r="C18" s="40">
        <v>1217</v>
      </c>
      <c r="D18" s="40">
        <v>992</v>
      </c>
      <c r="E18" s="40">
        <v>113</v>
      </c>
      <c r="F18" s="40">
        <v>64</v>
      </c>
      <c r="G18" s="40">
        <v>27</v>
      </c>
      <c r="H18" s="40">
        <v>21</v>
      </c>
      <c r="I18" s="40">
        <v>246412.33391832007</v>
      </c>
      <c r="J18" s="40">
        <v>2822250.0196415987</v>
      </c>
      <c r="K18" s="40">
        <v>21280.896937387533</v>
      </c>
      <c r="L18" s="40">
        <v>470.68677574403335</v>
      </c>
      <c r="M18" s="40">
        <v>21751.583713131531</v>
      </c>
      <c r="N18" s="70"/>
      <c r="O18" s="72"/>
      <c r="P18" s="72"/>
      <c r="Q18" s="72"/>
      <c r="R18" s="70"/>
      <c r="S18" s="70"/>
      <c r="T18" s="70"/>
    </row>
    <row r="19" spans="1:20" s="108" customFormat="1" ht="20.100000000000001" customHeight="1" x14ac:dyDescent="0.2">
      <c r="A19" s="91"/>
      <c r="B19" s="301" t="s">
        <v>409</v>
      </c>
      <c r="C19" s="301"/>
      <c r="D19" s="301"/>
      <c r="E19" s="301"/>
      <c r="F19" s="301"/>
      <c r="G19" s="301"/>
      <c r="H19" s="301"/>
      <c r="I19" s="301"/>
      <c r="J19" s="301"/>
      <c r="K19" s="301"/>
      <c r="L19" s="301"/>
      <c r="M19" s="301"/>
      <c r="N19" s="110"/>
      <c r="O19" s="114"/>
      <c r="P19" s="114"/>
      <c r="Q19" s="114"/>
      <c r="R19" s="110"/>
      <c r="S19" s="110"/>
      <c r="T19" s="110"/>
    </row>
    <row r="20" spans="1:20" s="58" customFormat="1" x14ac:dyDescent="0.2">
      <c r="A20" s="69"/>
      <c r="B20" s="18" t="s">
        <v>427</v>
      </c>
      <c r="C20" s="40">
        <v>4518</v>
      </c>
      <c r="D20" s="40">
        <v>3833</v>
      </c>
      <c r="E20" s="40">
        <v>367</v>
      </c>
      <c r="F20" s="40">
        <v>193</v>
      </c>
      <c r="G20" s="40">
        <v>97</v>
      </c>
      <c r="H20" s="40">
        <v>28</v>
      </c>
      <c r="I20" s="40">
        <v>1151576.3820054287</v>
      </c>
      <c r="J20" s="40">
        <v>6028603.9901860738</v>
      </c>
      <c r="K20" s="40">
        <v>100007.36032049128</v>
      </c>
      <c r="L20" s="40">
        <v>1891.9469145398127</v>
      </c>
      <c r="M20" s="40">
        <v>101899.30723503105</v>
      </c>
      <c r="N20" s="70"/>
      <c r="O20" s="72"/>
      <c r="P20" s="72"/>
      <c r="Q20" s="72"/>
      <c r="R20" s="70"/>
      <c r="S20" s="70"/>
      <c r="T20" s="70"/>
    </row>
    <row r="21" spans="1:20" s="58" customFormat="1" x14ac:dyDescent="0.2">
      <c r="A21" s="69"/>
      <c r="B21" s="18" t="s">
        <v>1</v>
      </c>
      <c r="C21" s="40">
        <v>3169</v>
      </c>
      <c r="D21" s="40">
        <v>2517</v>
      </c>
      <c r="E21" s="40">
        <v>342</v>
      </c>
      <c r="F21" s="40">
        <v>186</v>
      </c>
      <c r="G21" s="40">
        <v>96</v>
      </c>
      <c r="H21" s="40">
        <v>28</v>
      </c>
      <c r="I21" s="40">
        <v>524384.1621545502</v>
      </c>
      <c r="J21" s="40">
        <v>4758103.3202148564</v>
      </c>
      <c r="K21" s="40">
        <v>44758.254609058946</v>
      </c>
      <c r="L21" s="40">
        <v>1440.8728856003584</v>
      </c>
      <c r="M21" s="40">
        <v>46199.127494659297</v>
      </c>
      <c r="N21" s="70"/>
      <c r="O21" s="72"/>
      <c r="P21" s="72"/>
      <c r="Q21" s="72"/>
      <c r="R21" s="70"/>
      <c r="S21" s="70"/>
      <c r="T21" s="70"/>
    </row>
    <row r="22" spans="1:20" s="58" customFormat="1" x14ac:dyDescent="0.2">
      <c r="A22" s="69"/>
      <c r="B22" s="18" t="s">
        <v>362</v>
      </c>
      <c r="C22" s="40">
        <v>1351</v>
      </c>
      <c r="D22" s="40">
        <v>1120</v>
      </c>
      <c r="E22" s="40">
        <v>91</v>
      </c>
      <c r="F22" s="40">
        <v>69</v>
      </c>
      <c r="G22" s="40">
        <v>46</v>
      </c>
      <c r="H22" s="40">
        <v>25</v>
      </c>
      <c r="I22" s="40">
        <v>141887.98241335002</v>
      </c>
      <c r="J22" s="40">
        <v>857930.68220788974</v>
      </c>
      <c r="K22" s="40">
        <v>11949.355843787493</v>
      </c>
      <c r="L22" s="40">
        <v>497.50258985482202</v>
      </c>
      <c r="M22" s="40">
        <v>12446.858433642328</v>
      </c>
      <c r="N22" s="70"/>
      <c r="O22" s="72"/>
      <c r="P22" s="72"/>
      <c r="Q22" s="72"/>
      <c r="R22" s="70"/>
      <c r="S22" s="70"/>
      <c r="T22" s="70"/>
    </row>
    <row r="23" spans="1:20" s="58" customFormat="1" x14ac:dyDescent="0.2">
      <c r="A23" s="69"/>
      <c r="B23" s="18" t="s">
        <v>428</v>
      </c>
      <c r="C23" s="40">
        <v>2305</v>
      </c>
      <c r="D23" s="40">
        <v>1947</v>
      </c>
      <c r="E23" s="40">
        <v>155</v>
      </c>
      <c r="F23" s="40">
        <v>106</v>
      </c>
      <c r="G23" s="40">
        <v>69</v>
      </c>
      <c r="H23" s="40">
        <v>28</v>
      </c>
      <c r="I23" s="40">
        <v>289163.31223405979</v>
      </c>
      <c r="J23" s="40">
        <v>3351598.9847993446</v>
      </c>
      <c r="K23" s="40">
        <v>24227.170740702059</v>
      </c>
      <c r="L23" s="40">
        <v>1809.9391544491486</v>
      </c>
      <c r="M23" s="40">
        <v>26037.109895151156</v>
      </c>
      <c r="N23" s="70"/>
      <c r="O23" s="72"/>
      <c r="P23" s="72"/>
      <c r="Q23" s="72"/>
      <c r="R23" s="70"/>
      <c r="S23" s="70"/>
      <c r="T23" s="70"/>
    </row>
    <row r="24" spans="1:20" s="58" customFormat="1" x14ac:dyDescent="0.2">
      <c r="A24" s="69"/>
      <c r="B24" s="18" t="s">
        <v>429</v>
      </c>
      <c r="C24" s="40">
        <v>2586</v>
      </c>
      <c r="D24" s="40">
        <v>2339</v>
      </c>
      <c r="E24" s="40">
        <v>109</v>
      </c>
      <c r="F24" s="40">
        <v>52</v>
      </c>
      <c r="G24" s="40">
        <v>58</v>
      </c>
      <c r="H24" s="40">
        <v>28</v>
      </c>
      <c r="I24" s="40">
        <v>456745.91024411033</v>
      </c>
      <c r="J24" s="40">
        <v>4206651.0368195325</v>
      </c>
      <c r="K24" s="40">
        <v>39265.597081123982</v>
      </c>
      <c r="L24" s="40">
        <v>1761.0697853713264</v>
      </c>
      <c r="M24" s="40">
        <v>41026.666866495339</v>
      </c>
      <c r="N24" s="70"/>
      <c r="O24" s="72"/>
      <c r="P24" s="72"/>
      <c r="Q24" s="72"/>
      <c r="R24" s="70"/>
      <c r="S24" s="70"/>
      <c r="T24" s="70"/>
    </row>
    <row r="25" spans="1:20" s="58" customFormat="1" x14ac:dyDescent="0.2">
      <c r="A25" s="69"/>
      <c r="B25" s="18" t="s">
        <v>430</v>
      </c>
      <c r="C25" s="40">
        <v>2445</v>
      </c>
      <c r="D25" s="40">
        <v>1959</v>
      </c>
      <c r="E25" s="40">
        <v>251</v>
      </c>
      <c r="F25" s="40">
        <v>122</v>
      </c>
      <c r="G25" s="40">
        <v>86</v>
      </c>
      <c r="H25" s="40">
        <v>27</v>
      </c>
      <c r="I25" s="40">
        <v>337802.10513096</v>
      </c>
      <c r="J25" s="40">
        <v>2700650.2394921952</v>
      </c>
      <c r="K25" s="40">
        <v>28374.961771970542</v>
      </c>
      <c r="L25" s="40">
        <v>1003.1322498209777</v>
      </c>
      <c r="M25" s="40">
        <v>29378.094021791487</v>
      </c>
      <c r="N25" s="70"/>
      <c r="O25" s="72"/>
      <c r="P25" s="72"/>
      <c r="Q25" s="72"/>
      <c r="R25" s="70"/>
      <c r="S25" s="70"/>
      <c r="T25" s="70"/>
    </row>
    <row r="26" spans="1:20" s="58" customFormat="1" x14ac:dyDescent="0.2">
      <c r="A26" s="69"/>
      <c r="B26" s="18" t="s">
        <v>363</v>
      </c>
      <c r="C26" s="40">
        <v>1577</v>
      </c>
      <c r="D26" s="40">
        <v>1195</v>
      </c>
      <c r="E26" s="40">
        <v>174</v>
      </c>
      <c r="F26" s="40">
        <v>102</v>
      </c>
      <c r="G26" s="40">
        <v>79</v>
      </c>
      <c r="H26" s="40">
        <v>27</v>
      </c>
      <c r="I26" s="40">
        <v>176657.12807359014</v>
      </c>
      <c r="J26" s="40">
        <v>1421639.5248332811</v>
      </c>
      <c r="K26" s="40">
        <v>14657.308192649503</v>
      </c>
      <c r="L26" s="40">
        <v>596.65121587758904</v>
      </c>
      <c r="M26" s="40">
        <v>15253.959408527091</v>
      </c>
      <c r="N26" s="70"/>
      <c r="O26" s="72"/>
      <c r="P26" s="72"/>
      <c r="Q26" s="72"/>
      <c r="R26" s="70"/>
      <c r="S26" s="70"/>
      <c r="T26" s="70"/>
    </row>
    <row r="27" spans="1:20" s="58" customFormat="1" x14ac:dyDescent="0.2">
      <c r="A27" s="69"/>
      <c r="B27" s="18" t="s">
        <v>364</v>
      </c>
      <c r="C27" s="40">
        <v>1111</v>
      </c>
      <c r="D27" s="40">
        <v>948</v>
      </c>
      <c r="E27" s="40">
        <v>86</v>
      </c>
      <c r="F27" s="40">
        <v>32</v>
      </c>
      <c r="G27" s="40">
        <v>24</v>
      </c>
      <c r="H27" s="40">
        <v>21</v>
      </c>
      <c r="I27" s="40">
        <v>98562.373827210104</v>
      </c>
      <c r="J27" s="40">
        <v>842274.77513174026</v>
      </c>
      <c r="K27" s="40">
        <v>7830.8438502285017</v>
      </c>
      <c r="L27" s="40">
        <v>357.89422293500002</v>
      </c>
      <c r="M27" s="40">
        <v>8188.7380731634976</v>
      </c>
      <c r="N27" s="70"/>
      <c r="O27" s="72"/>
      <c r="P27" s="72"/>
      <c r="Q27" s="72"/>
      <c r="R27" s="70"/>
      <c r="S27" s="70"/>
      <c r="T27" s="70"/>
    </row>
    <row r="28" spans="1:20" s="58" customFormat="1" x14ac:dyDescent="0.2">
      <c r="A28" s="69"/>
      <c r="B28" s="17" t="s">
        <v>435</v>
      </c>
      <c r="C28" s="40">
        <v>1127</v>
      </c>
      <c r="D28" s="40">
        <v>849</v>
      </c>
      <c r="E28" s="40">
        <v>118</v>
      </c>
      <c r="F28" s="40">
        <v>94</v>
      </c>
      <c r="G28" s="40">
        <v>45</v>
      </c>
      <c r="H28" s="40">
        <v>21</v>
      </c>
      <c r="I28" s="40">
        <v>93016.97541993999</v>
      </c>
      <c r="J28" s="40">
        <v>851829.96581395972</v>
      </c>
      <c r="K28" s="40">
        <v>7645.2811769499995</v>
      </c>
      <c r="L28" s="40">
        <v>402.32347082711686</v>
      </c>
      <c r="M28" s="40">
        <v>8047.6046477771206</v>
      </c>
      <c r="N28" s="70"/>
      <c r="O28" s="72"/>
      <c r="P28" s="72"/>
      <c r="Q28" s="72"/>
      <c r="R28" s="70"/>
      <c r="S28" s="70"/>
      <c r="T28" s="70"/>
    </row>
    <row r="29" spans="1:20" s="58" customFormat="1" x14ac:dyDescent="0.2">
      <c r="A29" s="69"/>
      <c r="B29" s="18" t="s">
        <v>365</v>
      </c>
      <c r="C29" s="40">
        <v>468</v>
      </c>
      <c r="D29" s="40">
        <v>356</v>
      </c>
      <c r="E29" s="40">
        <v>59</v>
      </c>
      <c r="F29" s="40">
        <v>26</v>
      </c>
      <c r="G29" s="40">
        <v>12</v>
      </c>
      <c r="H29" s="40">
        <v>15</v>
      </c>
      <c r="I29" s="40">
        <v>38401.553586020011</v>
      </c>
      <c r="J29" s="40">
        <v>341378.9110578195</v>
      </c>
      <c r="K29" s="40">
        <v>3105.5327896649983</v>
      </c>
      <c r="L29" s="40">
        <v>127.51918720078896</v>
      </c>
      <c r="M29" s="40">
        <v>3233.0519768657873</v>
      </c>
      <c r="N29" s="70"/>
      <c r="O29" s="72"/>
      <c r="P29" s="72"/>
      <c r="Q29" s="72"/>
      <c r="R29" s="70"/>
      <c r="S29" s="70"/>
      <c r="T29" s="70"/>
    </row>
    <row r="30" spans="1:20" s="58" customFormat="1" x14ac:dyDescent="0.2">
      <c r="A30" s="69"/>
      <c r="B30" s="18" t="s">
        <v>431</v>
      </c>
      <c r="C30" s="40">
        <v>873</v>
      </c>
      <c r="D30" s="40">
        <v>643</v>
      </c>
      <c r="E30" s="40">
        <v>95</v>
      </c>
      <c r="F30" s="40">
        <v>64</v>
      </c>
      <c r="G30" s="40">
        <v>47</v>
      </c>
      <c r="H30" s="40">
        <v>24</v>
      </c>
      <c r="I30" s="40">
        <v>74768.27261309007</v>
      </c>
      <c r="J30" s="40">
        <v>803224.02589494048</v>
      </c>
      <c r="K30" s="40">
        <v>6086.1105847425024</v>
      </c>
      <c r="L30" s="40">
        <v>326.07373006213885</v>
      </c>
      <c r="M30" s="40">
        <v>6412.1843148046382</v>
      </c>
      <c r="N30" s="70"/>
      <c r="O30" s="72"/>
      <c r="P30" s="72"/>
      <c r="Q30" s="72"/>
      <c r="R30" s="70"/>
      <c r="S30" s="70"/>
      <c r="T30" s="70"/>
    </row>
    <row r="31" spans="1:20" s="58" customFormat="1" x14ac:dyDescent="0.2">
      <c r="A31" s="69"/>
      <c r="B31" s="18" t="s">
        <v>432</v>
      </c>
      <c r="C31" s="40">
        <v>1222</v>
      </c>
      <c r="D31" s="40">
        <v>997</v>
      </c>
      <c r="E31" s="40">
        <v>114</v>
      </c>
      <c r="F31" s="40">
        <v>61</v>
      </c>
      <c r="G31" s="40">
        <v>26</v>
      </c>
      <c r="H31" s="40">
        <v>24</v>
      </c>
      <c r="I31" s="40">
        <v>246487.55277163009</v>
      </c>
      <c r="J31" s="40">
        <v>2823754.2142651994</v>
      </c>
      <c r="K31" s="40">
        <v>21286.968411786533</v>
      </c>
      <c r="L31" s="40">
        <v>471.66710250053342</v>
      </c>
      <c r="M31" s="40">
        <v>21758.635514287031</v>
      </c>
      <c r="N31" s="70"/>
      <c r="O31" s="72"/>
      <c r="P31" s="72"/>
      <c r="Q31" s="72"/>
      <c r="R31" s="70"/>
      <c r="S31" s="70"/>
      <c r="T31" s="70"/>
    </row>
    <row r="32" spans="1:20" s="58" customFormat="1" x14ac:dyDescent="0.2">
      <c r="A32" s="69"/>
      <c r="B32" s="18" t="s">
        <v>433</v>
      </c>
      <c r="C32" s="40">
        <v>1544</v>
      </c>
      <c r="D32" s="40">
        <v>1130</v>
      </c>
      <c r="E32" s="40">
        <v>185</v>
      </c>
      <c r="F32" s="40">
        <v>115</v>
      </c>
      <c r="G32" s="40">
        <v>86</v>
      </c>
      <c r="H32" s="40">
        <v>28</v>
      </c>
      <c r="I32" s="40">
        <v>264112.11452606</v>
      </c>
      <c r="J32" s="40">
        <v>2082725.7902832043</v>
      </c>
      <c r="K32" s="40">
        <v>22557.826626844002</v>
      </c>
      <c r="L32" s="40">
        <v>704.86823532150004</v>
      </c>
      <c r="M32" s="40">
        <v>23262.69486216551</v>
      </c>
      <c r="N32" s="70"/>
      <c r="O32" s="72"/>
      <c r="P32" s="72"/>
      <c r="Q32" s="72"/>
      <c r="R32" s="70"/>
      <c r="S32" s="70"/>
      <c r="T32" s="70"/>
    </row>
    <row r="33" spans="1:20" s="108" customFormat="1" ht="20.100000000000001" customHeight="1" x14ac:dyDescent="0.2">
      <c r="A33" s="91"/>
      <c r="B33" s="301" t="s">
        <v>13</v>
      </c>
      <c r="C33" s="301"/>
      <c r="D33" s="301"/>
      <c r="E33" s="301"/>
      <c r="F33" s="301"/>
      <c r="G33" s="301"/>
      <c r="H33" s="301"/>
      <c r="I33" s="301"/>
      <c r="J33" s="301"/>
      <c r="K33" s="301"/>
      <c r="L33" s="301"/>
      <c r="M33" s="301"/>
      <c r="N33" s="110"/>
      <c r="O33" s="114"/>
      <c r="P33" s="114"/>
      <c r="Q33" s="114"/>
      <c r="R33" s="110"/>
      <c r="S33" s="110"/>
      <c r="T33" s="110"/>
    </row>
    <row r="34" spans="1:20" s="58" customFormat="1" x14ac:dyDescent="0.2">
      <c r="A34" s="69"/>
      <c r="B34" s="45" t="s">
        <v>12</v>
      </c>
      <c r="C34" s="45">
        <v>21429</v>
      </c>
      <c r="D34" s="45">
        <v>18921</v>
      </c>
      <c r="E34" s="45">
        <v>1550</v>
      </c>
      <c r="F34" s="45">
        <v>588</v>
      </c>
      <c r="G34" s="45">
        <v>264</v>
      </c>
      <c r="H34" s="45">
        <v>106</v>
      </c>
      <c r="I34" s="45">
        <v>3893565.8250000016</v>
      </c>
      <c r="J34" s="45">
        <v>31070365.460999809</v>
      </c>
      <c r="K34" s="45">
        <v>331752.57200000022</v>
      </c>
      <c r="L34" s="45">
        <v>11391.460744361126</v>
      </c>
      <c r="M34" s="45">
        <v>343144.03274436225</v>
      </c>
      <c r="N34" s="70"/>
      <c r="O34" s="72"/>
      <c r="P34" s="72"/>
      <c r="Q34" s="72"/>
      <c r="R34" s="70"/>
      <c r="S34" s="70"/>
      <c r="T34" s="70"/>
    </row>
    <row r="35" spans="1:20" s="58" customFormat="1" x14ac:dyDescent="0.2">
      <c r="A35" s="69"/>
      <c r="B35" s="86"/>
      <c r="C35" s="71"/>
      <c r="D35" s="71"/>
      <c r="E35" s="71"/>
      <c r="F35" s="71"/>
      <c r="G35" s="71"/>
      <c r="H35" s="71"/>
      <c r="I35" s="71"/>
      <c r="J35" s="71"/>
      <c r="K35" s="71"/>
      <c r="L35" s="71"/>
      <c r="M35" s="71"/>
      <c r="N35" s="70"/>
      <c r="O35" s="70"/>
      <c r="P35" s="70"/>
      <c r="Q35" s="70"/>
      <c r="R35" s="70"/>
      <c r="S35" s="70"/>
      <c r="T35" s="70"/>
    </row>
    <row r="36" spans="1:20" s="58" customFormat="1" x14ac:dyDescent="0.2">
      <c r="A36" s="69"/>
      <c r="B36" s="108" t="s">
        <v>584</v>
      </c>
      <c r="C36" s="71"/>
      <c r="D36" s="71"/>
      <c r="E36" s="71"/>
      <c r="F36" s="71"/>
      <c r="G36" s="71"/>
      <c r="H36" s="71"/>
      <c r="I36" s="71"/>
      <c r="J36" s="71"/>
      <c r="K36" s="71"/>
      <c r="L36" s="71"/>
      <c r="M36" s="71"/>
      <c r="N36" s="70"/>
      <c r="O36" s="70"/>
      <c r="P36" s="70"/>
      <c r="Q36" s="70"/>
      <c r="R36" s="70"/>
      <c r="S36" s="70"/>
      <c r="T36" s="70"/>
    </row>
    <row r="37" spans="1:20" s="58" customFormat="1" x14ac:dyDescent="0.2">
      <c r="A37" s="69"/>
      <c r="B37" s="86"/>
      <c r="C37" s="71"/>
      <c r="D37" s="71"/>
      <c r="E37" s="71"/>
      <c r="F37" s="71"/>
      <c r="G37" s="71"/>
      <c r="H37" s="71"/>
      <c r="I37" s="71"/>
      <c r="J37" s="71"/>
      <c r="K37" s="71"/>
      <c r="L37" s="71"/>
      <c r="M37" s="71"/>
      <c r="N37" s="70"/>
      <c r="O37" s="70"/>
      <c r="P37" s="70"/>
      <c r="Q37" s="70"/>
      <c r="R37" s="70"/>
      <c r="S37" s="70"/>
      <c r="T37" s="70"/>
    </row>
    <row r="38" spans="1:20" s="58" customFormat="1" x14ac:dyDescent="0.2">
      <c r="A38" s="69"/>
      <c r="B38" s="86"/>
      <c r="C38" s="71"/>
      <c r="D38" s="71"/>
      <c r="E38" s="71"/>
      <c r="F38" s="71"/>
      <c r="G38" s="71"/>
      <c r="H38" s="71"/>
      <c r="I38" s="71"/>
      <c r="J38" s="71"/>
      <c r="K38" s="71"/>
      <c r="L38" s="71"/>
      <c r="M38" s="71"/>
      <c r="N38" s="70"/>
      <c r="O38" s="70"/>
      <c r="P38" s="70"/>
      <c r="Q38" s="70"/>
      <c r="R38" s="70"/>
      <c r="S38" s="70"/>
      <c r="T38" s="70"/>
    </row>
    <row r="39" spans="1:20" s="58" customFormat="1" x14ac:dyDescent="0.2">
      <c r="A39" s="69"/>
      <c r="B39" s="86"/>
      <c r="C39" s="71"/>
      <c r="D39" s="71"/>
      <c r="E39" s="71"/>
      <c r="F39" s="71"/>
      <c r="G39" s="71"/>
      <c r="H39" s="71"/>
      <c r="I39" s="71"/>
      <c r="J39" s="71"/>
      <c r="K39" s="71"/>
      <c r="L39" s="71"/>
      <c r="M39" s="71"/>
      <c r="N39" s="70"/>
      <c r="O39" s="70"/>
      <c r="P39" s="70"/>
      <c r="Q39" s="70"/>
      <c r="R39" s="70"/>
      <c r="S39" s="70"/>
      <c r="T39" s="70"/>
    </row>
    <row r="40" spans="1:20" s="58" customFormat="1" x14ac:dyDescent="0.2">
      <c r="A40" s="69"/>
      <c r="B40" s="86"/>
      <c r="C40" s="71"/>
      <c r="D40" s="71"/>
      <c r="E40" s="71"/>
      <c r="F40" s="71"/>
      <c r="G40" s="71"/>
      <c r="H40" s="71"/>
      <c r="I40" s="71"/>
      <c r="J40" s="71"/>
      <c r="K40" s="71"/>
      <c r="L40" s="71"/>
      <c r="M40" s="71"/>
      <c r="N40" s="70"/>
      <c r="O40" s="70"/>
      <c r="P40" s="70"/>
      <c r="Q40" s="70"/>
      <c r="R40" s="70"/>
      <c r="S40" s="70"/>
      <c r="T40" s="70"/>
    </row>
    <row r="41" spans="1:20" s="58" customFormat="1" x14ac:dyDescent="0.2">
      <c r="A41" s="69"/>
      <c r="B41" s="86"/>
      <c r="C41" s="71"/>
      <c r="D41" s="71"/>
      <c r="E41" s="71"/>
      <c r="F41" s="71"/>
      <c r="G41" s="71"/>
      <c r="H41" s="71"/>
      <c r="I41" s="71"/>
      <c r="J41" s="71"/>
      <c r="K41" s="71"/>
      <c r="L41" s="71"/>
      <c r="M41" s="71"/>
      <c r="N41" s="70"/>
      <c r="O41" s="70"/>
      <c r="P41" s="70"/>
      <c r="Q41" s="70"/>
      <c r="R41" s="70"/>
      <c r="S41" s="70"/>
      <c r="T41" s="70"/>
    </row>
    <row r="42" spans="1:20" s="58" customFormat="1" x14ac:dyDescent="0.2">
      <c r="A42" s="69"/>
      <c r="B42" s="86"/>
      <c r="C42" s="71"/>
      <c r="D42" s="71"/>
      <c r="E42" s="71"/>
      <c r="F42" s="71"/>
      <c r="G42" s="71"/>
      <c r="H42" s="71"/>
      <c r="I42" s="71"/>
      <c r="J42" s="71"/>
      <c r="K42" s="71"/>
      <c r="L42" s="71"/>
      <c r="M42" s="71"/>
      <c r="N42" s="70"/>
      <c r="O42" s="70"/>
      <c r="P42" s="70"/>
      <c r="Q42" s="70"/>
      <c r="R42" s="70"/>
      <c r="S42" s="70"/>
      <c r="T42" s="70"/>
    </row>
    <row r="43" spans="1:20" s="58" customFormat="1" x14ac:dyDescent="0.2">
      <c r="A43" s="69"/>
      <c r="B43" s="86"/>
      <c r="C43" s="71"/>
      <c r="D43" s="71"/>
      <c r="E43" s="71"/>
      <c r="F43" s="71"/>
      <c r="G43" s="71"/>
      <c r="H43" s="71"/>
      <c r="I43" s="71"/>
      <c r="J43" s="71"/>
      <c r="K43" s="71"/>
      <c r="L43" s="71"/>
      <c r="M43" s="71"/>
      <c r="N43" s="70"/>
      <c r="O43" s="70"/>
      <c r="P43" s="70"/>
      <c r="Q43" s="70"/>
      <c r="R43" s="70"/>
      <c r="S43" s="70"/>
      <c r="T43" s="70"/>
    </row>
    <row r="44" spans="1:20" s="58" customFormat="1" x14ac:dyDescent="0.2">
      <c r="A44" s="69"/>
      <c r="B44" s="86"/>
      <c r="C44" s="71"/>
      <c r="D44" s="71"/>
      <c r="E44" s="71"/>
      <c r="F44" s="71"/>
      <c r="G44" s="71"/>
      <c r="H44" s="71"/>
      <c r="I44" s="71"/>
      <c r="J44" s="71"/>
      <c r="K44" s="71"/>
      <c r="L44" s="71"/>
      <c r="M44" s="71"/>
      <c r="N44" s="70"/>
      <c r="O44" s="70"/>
      <c r="P44" s="70"/>
      <c r="Q44" s="70"/>
      <c r="R44" s="70"/>
      <c r="S44" s="70"/>
      <c r="T44" s="70"/>
    </row>
    <row r="45" spans="1:20" s="58" customFormat="1" x14ac:dyDescent="0.2">
      <c r="A45" s="69"/>
      <c r="B45" s="86"/>
      <c r="C45" s="71"/>
      <c r="D45" s="71"/>
      <c r="E45" s="71"/>
      <c r="F45" s="71"/>
      <c r="G45" s="71"/>
      <c r="H45" s="71"/>
      <c r="I45" s="71"/>
      <c r="J45" s="71"/>
      <c r="K45" s="71"/>
      <c r="L45" s="71"/>
      <c r="M45" s="71"/>
      <c r="N45" s="70"/>
      <c r="O45" s="70"/>
      <c r="P45" s="70"/>
      <c r="Q45" s="70"/>
      <c r="R45" s="70"/>
      <c r="S45" s="70"/>
      <c r="T45" s="70"/>
    </row>
    <row r="46" spans="1:20" s="58" customFormat="1" x14ac:dyDescent="0.2">
      <c r="A46" s="69"/>
      <c r="B46" s="86"/>
      <c r="C46" s="71"/>
      <c r="D46" s="71"/>
      <c r="E46" s="71"/>
      <c r="F46" s="71"/>
      <c r="G46" s="71"/>
      <c r="H46" s="71"/>
      <c r="I46" s="71"/>
      <c r="J46" s="71"/>
      <c r="K46" s="71"/>
      <c r="L46" s="71"/>
      <c r="M46" s="71"/>
      <c r="N46" s="70"/>
      <c r="O46" s="70"/>
      <c r="P46" s="70"/>
      <c r="Q46" s="70"/>
      <c r="R46" s="70"/>
      <c r="S46" s="70"/>
      <c r="T46" s="70"/>
    </row>
    <row r="47" spans="1:20" s="58" customFormat="1" x14ac:dyDescent="0.2">
      <c r="A47" s="69"/>
      <c r="B47" s="86"/>
      <c r="C47" s="71"/>
      <c r="D47" s="71"/>
      <c r="E47" s="71"/>
      <c r="F47" s="71"/>
      <c r="G47" s="71"/>
      <c r="H47" s="71"/>
      <c r="I47" s="71"/>
      <c r="J47" s="71"/>
      <c r="K47" s="71"/>
      <c r="L47" s="71"/>
      <c r="M47" s="71"/>
      <c r="N47" s="70"/>
      <c r="O47" s="70"/>
      <c r="P47" s="70"/>
      <c r="Q47" s="70"/>
      <c r="R47" s="70"/>
      <c r="S47" s="70"/>
      <c r="T47" s="70"/>
    </row>
    <row r="48" spans="1:20" s="58" customFormat="1" x14ac:dyDescent="0.2">
      <c r="A48" s="69"/>
      <c r="B48" s="86"/>
      <c r="C48" s="71"/>
      <c r="D48" s="71"/>
      <c r="E48" s="71"/>
      <c r="F48" s="71"/>
      <c r="G48" s="71"/>
      <c r="H48" s="71"/>
      <c r="I48" s="71"/>
      <c r="J48" s="71"/>
      <c r="K48" s="71"/>
      <c r="L48" s="71"/>
      <c r="M48" s="71"/>
      <c r="N48" s="70"/>
      <c r="O48" s="70"/>
      <c r="P48" s="70"/>
      <c r="Q48" s="70"/>
      <c r="R48" s="70"/>
      <c r="S48" s="70"/>
      <c r="T48" s="70"/>
    </row>
    <row r="49" spans="1:20" s="58" customFormat="1" x14ac:dyDescent="0.2">
      <c r="A49" s="69"/>
      <c r="B49" s="86"/>
      <c r="C49" s="71"/>
      <c r="D49" s="71"/>
      <c r="E49" s="71"/>
      <c r="F49" s="71"/>
      <c r="G49" s="71"/>
      <c r="H49" s="71"/>
      <c r="I49" s="71"/>
      <c r="J49" s="71"/>
      <c r="K49" s="71"/>
      <c r="L49" s="71"/>
      <c r="M49" s="71"/>
      <c r="N49" s="70"/>
      <c r="O49" s="70"/>
      <c r="P49" s="70"/>
      <c r="Q49" s="70"/>
      <c r="R49" s="70"/>
      <c r="S49" s="70"/>
      <c r="T49" s="70"/>
    </row>
    <row r="50" spans="1:20" s="58" customFormat="1" x14ac:dyDescent="0.2">
      <c r="A50" s="69"/>
      <c r="B50" s="86"/>
      <c r="C50" s="71"/>
      <c r="D50" s="71"/>
      <c r="E50" s="71"/>
      <c r="F50" s="71"/>
      <c r="G50" s="71"/>
      <c r="H50" s="71"/>
      <c r="I50" s="71"/>
      <c r="J50" s="71"/>
      <c r="K50" s="71"/>
      <c r="L50" s="71"/>
      <c r="M50" s="71"/>
      <c r="N50" s="70"/>
      <c r="O50" s="70"/>
      <c r="P50" s="70"/>
      <c r="Q50" s="70"/>
      <c r="R50" s="70"/>
      <c r="S50" s="70"/>
      <c r="T50" s="70"/>
    </row>
    <row r="51" spans="1:20" s="58" customFormat="1" x14ac:dyDescent="0.2">
      <c r="A51" s="69"/>
      <c r="B51" s="86"/>
      <c r="C51" s="71"/>
      <c r="D51" s="71"/>
      <c r="E51" s="71"/>
      <c r="F51" s="71"/>
      <c r="G51" s="71"/>
      <c r="H51" s="71"/>
      <c r="I51" s="71"/>
      <c r="J51" s="71"/>
      <c r="K51" s="71"/>
      <c r="L51" s="71"/>
      <c r="M51" s="71"/>
      <c r="N51" s="70"/>
      <c r="O51" s="70"/>
      <c r="P51" s="70"/>
      <c r="Q51" s="70"/>
      <c r="R51" s="70"/>
      <c r="S51" s="70"/>
      <c r="T51" s="70"/>
    </row>
    <row r="52" spans="1:20" s="58" customFormat="1" x14ac:dyDescent="0.2">
      <c r="A52" s="69"/>
      <c r="B52" s="86"/>
      <c r="C52" s="71"/>
      <c r="D52" s="71"/>
      <c r="E52" s="71"/>
      <c r="F52" s="71"/>
      <c r="G52" s="71"/>
      <c r="H52" s="71"/>
      <c r="I52" s="71"/>
      <c r="J52" s="71"/>
      <c r="K52" s="71"/>
      <c r="L52" s="71"/>
      <c r="M52" s="71"/>
      <c r="N52" s="70"/>
      <c r="O52" s="70"/>
      <c r="P52" s="70"/>
      <c r="Q52" s="70"/>
      <c r="R52" s="70"/>
      <c r="S52" s="70"/>
      <c r="T52" s="70"/>
    </row>
    <row r="53" spans="1:20" s="58" customFormat="1" x14ac:dyDescent="0.2">
      <c r="A53" s="69"/>
      <c r="B53" s="86"/>
      <c r="C53" s="71"/>
      <c r="D53" s="71"/>
      <c r="E53" s="71"/>
      <c r="F53" s="71"/>
      <c r="G53" s="71"/>
      <c r="H53" s="71"/>
      <c r="I53" s="71"/>
      <c r="J53" s="71"/>
      <c r="K53" s="71"/>
      <c r="L53" s="71"/>
      <c r="M53" s="71"/>
      <c r="N53" s="70"/>
      <c r="O53" s="70"/>
      <c r="P53" s="70"/>
      <c r="Q53" s="70"/>
      <c r="R53" s="70"/>
      <c r="S53" s="70"/>
      <c r="T53" s="70"/>
    </row>
    <row r="54" spans="1:20" s="58" customFormat="1" x14ac:dyDescent="0.2">
      <c r="A54" s="69"/>
      <c r="B54" s="86"/>
      <c r="C54" s="71"/>
      <c r="D54" s="71"/>
      <c r="E54" s="71"/>
      <c r="F54" s="71"/>
      <c r="G54" s="71"/>
      <c r="H54" s="71"/>
      <c r="I54" s="71"/>
      <c r="J54" s="71"/>
      <c r="K54" s="71"/>
      <c r="L54" s="71"/>
      <c r="M54" s="71"/>
      <c r="N54" s="70"/>
      <c r="O54" s="70"/>
      <c r="P54" s="70"/>
      <c r="Q54" s="70"/>
      <c r="R54" s="70"/>
      <c r="S54" s="70"/>
      <c r="T54" s="70"/>
    </row>
    <row r="55" spans="1:20" s="58" customFormat="1" x14ac:dyDescent="0.2">
      <c r="A55" s="69"/>
      <c r="B55" s="86"/>
      <c r="C55" s="71"/>
      <c r="D55" s="71"/>
      <c r="E55" s="71"/>
      <c r="F55" s="71"/>
      <c r="G55" s="71"/>
      <c r="H55" s="71"/>
      <c r="I55" s="71"/>
      <c r="J55" s="71"/>
      <c r="K55" s="71"/>
      <c r="L55" s="71"/>
      <c r="M55" s="71"/>
      <c r="N55" s="70"/>
      <c r="O55" s="70"/>
      <c r="P55" s="70"/>
      <c r="Q55" s="70"/>
      <c r="R55" s="70"/>
      <c r="S55" s="70"/>
      <c r="T55" s="70"/>
    </row>
    <row r="56" spans="1:20" s="58" customFormat="1" x14ac:dyDescent="0.2">
      <c r="A56" s="69"/>
      <c r="B56" s="86"/>
      <c r="C56" s="71"/>
      <c r="D56" s="71"/>
      <c r="E56" s="71"/>
      <c r="F56" s="71"/>
      <c r="G56" s="71"/>
      <c r="H56" s="71"/>
      <c r="I56" s="71"/>
      <c r="J56" s="71"/>
      <c r="K56" s="71"/>
      <c r="L56" s="71"/>
      <c r="M56" s="71"/>
      <c r="N56" s="70"/>
      <c r="O56" s="70"/>
      <c r="P56" s="70"/>
      <c r="Q56" s="70"/>
      <c r="R56" s="70"/>
      <c r="S56" s="70"/>
      <c r="T56" s="70"/>
    </row>
    <row r="57" spans="1:20" s="58" customFormat="1" x14ac:dyDescent="0.2">
      <c r="A57" s="69"/>
      <c r="B57" s="86"/>
      <c r="C57" s="71"/>
      <c r="D57" s="71"/>
      <c r="E57" s="71"/>
      <c r="F57" s="71"/>
      <c r="G57" s="71"/>
      <c r="H57" s="71"/>
      <c r="I57" s="71"/>
      <c r="J57" s="71"/>
      <c r="K57" s="71"/>
      <c r="L57" s="71"/>
      <c r="M57" s="71"/>
      <c r="N57" s="70"/>
      <c r="O57" s="70"/>
      <c r="P57" s="70"/>
      <c r="Q57" s="70"/>
      <c r="R57" s="70"/>
      <c r="S57" s="70"/>
      <c r="T57" s="70"/>
    </row>
    <row r="58" spans="1:20" s="58" customFormat="1" x14ac:dyDescent="0.2">
      <c r="A58" s="69"/>
      <c r="B58" s="86"/>
      <c r="C58" s="71"/>
      <c r="D58" s="71"/>
      <c r="E58" s="71"/>
      <c r="F58" s="71"/>
      <c r="G58" s="71"/>
      <c r="H58" s="71"/>
      <c r="I58" s="71"/>
      <c r="J58" s="71"/>
      <c r="K58" s="71"/>
      <c r="L58" s="71"/>
      <c r="M58" s="71"/>
      <c r="N58" s="70"/>
      <c r="O58" s="70"/>
      <c r="P58" s="70"/>
      <c r="Q58" s="70"/>
      <c r="R58" s="70"/>
      <c r="S58" s="70"/>
      <c r="T58" s="70"/>
    </row>
    <row r="59" spans="1:20" s="58" customFormat="1" x14ac:dyDescent="0.2">
      <c r="A59" s="69"/>
      <c r="B59" s="86"/>
      <c r="C59" s="71"/>
      <c r="D59" s="71"/>
      <c r="E59" s="71"/>
      <c r="F59" s="71"/>
      <c r="G59" s="71"/>
      <c r="H59" s="71"/>
      <c r="I59" s="71"/>
      <c r="J59" s="71"/>
      <c r="K59" s="71"/>
      <c r="L59" s="71"/>
      <c r="M59" s="71"/>
      <c r="N59" s="70"/>
      <c r="O59" s="70"/>
      <c r="P59" s="70"/>
      <c r="Q59" s="70"/>
      <c r="R59" s="70"/>
      <c r="S59" s="70"/>
      <c r="T59" s="70"/>
    </row>
    <row r="60" spans="1:20" s="58" customFormat="1" x14ac:dyDescent="0.2">
      <c r="A60" s="69"/>
      <c r="B60" s="86"/>
      <c r="C60" s="71"/>
      <c r="D60" s="71"/>
      <c r="E60" s="71"/>
      <c r="F60" s="71"/>
      <c r="G60" s="71"/>
      <c r="H60" s="71"/>
      <c r="I60" s="71"/>
      <c r="J60" s="71"/>
      <c r="K60" s="71"/>
      <c r="L60" s="71"/>
      <c r="M60" s="71"/>
      <c r="N60" s="70"/>
      <c r="O60" s="70"/>
      <c r="P60" s="70"/>
      <c r="Q60" s="70"/>
      <c r="R60" s="70"/>
      <c r="S60" s="70"/>
      <c r="T60" s="70"/>
    </row>
    <row r="61" spans="1:20" s="58" customFormat="1" x14ac:dyDescent="0.2">
      <c r="A61" s="69"/>
      <c r="B61" s="86"/>
      <c r="C61" s="71"/>
      <c r="D61" s="71"/>
      <c r="E61" s="71"/>
      <c r="F61" s="71"/>
      <c r="G61" s="71"/>
      <c r="H61" s="71"/>
      <c r="I61" s="71"/>
      <c r="J61" s="71"/>
      <c r="K61" s="71"/>
      <c r="L61" s="71"/>
      <c r="M61" s="71"/>
      <c r="N61" s="70"/>
      <c r="O61" s="70"/>
      <c r="P61" s="70"/>
      <c r="Q61" s="70"/>
      <c r="R61" s="70"/>
      <c r="S61" s="70"/>
      <c r="T61" s="70"/>
    </row>
    <row r="62" spans="1:20" s="58" customFormat="1" x14ac:dyDescent="0.2">
      <c r="A62" s="69"/>
      <c r="B62" s="86"/>
      <c r="C62" s="71"/>
      <c r="D62" s="71"/>
      <c r="E62" s="71"/>
      <c r="F62" s="71"/>
      <c r="G62" s="71"/>
      <c r="H62" s="71"/>
      <c r="I62" s="71"/>
      <c r="J62" s="71"/>
      <c r="K62" s="71"/>
      <c r="L62" s="71"/>
      <c r="M62" s="71"/>
      <c r="N62" s="70"/>
      <c r="O62" s="70"/>
      <c r="P62" s="70"/>
      <c r="Q62" s="70"/>
      <c r="R62" s="70"/>
      <c r="S62" s="70"/>
      <c r="T62" s="70"/>
    </row>
    <row r="63" spans="1:20" s="58" customFormat="1" x14ac:dyDescent="0.2">
      <c r="A63" s="69"/>
      <c r="B63" s="86"/>
      <c r="C63" s="71"/>
      <c r="D63" s="71"/>
      <c r="E63" s="71"/>
      <c r="F63" s="71"/>
      <c r="G63" s="71"/>
      <c r="H63" s="71"/>
      <c r="I63" s="71"/>
      <c r="J63" s="71"/>
      <c r="K63" s="71"/>
      <c r="L63" s="71"/>
      <c r="M63" s="71"/>
      <c r="N63" s="70"/>
      <c r="O63" s="70"/>
      <c r="P63" s="70"/>
      <c r="Q63" s="70"/>
      <c r="R63" s="70"/>
      <c r="S63" s="70"/>
      <c r="T63" s="70"/>
    </row>
    <row r="64" spans="1:20" s="58" customFormat="1" x14ac:dyDescent="0.2">
      <c r="A64" s="69"/>
      <c r="B64" s="86"/>
      <c r="C64" s="71"/>
      <c r="D64" s="71"/>
      <c r="E64" s="71"/>
      <c r="F64" s="71"/>
      <c r="G64" s="71"/>
      <c r="H64" s="71"/>
      <c r="I64" s="71"/>
      <c r="J64" s="71"/>
      <c r="K64" s="71"/>
      <c r="L64" s="71"/>
      <c r="M64" s="71"/>
      <c r="N64" s="70"/>
      <c r="O64" s="70"/>
      <c r="P64" s="70"/>
      <c r="Q64" s="70"/>
      <c r="R64" s="70"/>
      <c r="S64" s="70"/>
      <c r="T64" s="70"/>
    </row>
    <row r="65" spans="1:20" s="58" customFormat="1" x14ac:dyDescent="0.2">
      <c r="A65" s="69"/>
      <c r="B65" s="86"/>
      <c r="C65" s="71"/>
      <c r="D65" s="71"/>
      <c r="E65" s="71"/>
      <c r="F65" s="71"/>
      <c r="G65" s="71"/>
      <c r="H65" s="71"/>
      <c r="I65" s="71"/>
      <c r="J65" s="71"/>
      <c r="K65" s="71"/>
      <c r="L65" s="71"/>
      <c r="M65" s="71"/>
      <c r="N65" s="70"/>
      <c r="O65" s="70"/>
      <c r="P65" s="70"/>
      <c r="Q65" s="70"/>
      <c r="R65" s="70"/>
      <c r="S65" s="70"/>
      <c r="T65" s="70"/>
    </row>
    <row r="66" spans="1:20" s="58" customFormat="1" x14ac:dyDescent="0.2">
      <c r="A66" s="69"/>
      <c r="B66" s="86"/>
      <c r="C66" s="71"/>
      <c r="D66" s="71"/>
      <c r="E66" s="71"/>
      <c r="F66" s="71"/>
      <c r="G66" s="71"/>
      <c r="H66" s="71"/>
      <c r="I66" s="71"/>
      <c r="J66" s="71"/>
      <c r="K66" s="71"/>
      <c r="L66" s="71"/>
      <c r="M66" s="71"/>
      <c r="N66" s="70"/>
      <c r="O66" s="70"/>
      <c r="P66" s="70"/>
      <c r="Q66" s="70"/>
      <c r="R66" s="70"/>
      <c r="S66" s="70"/>
      <c r="T66" s="70"/>
    </row>
    <row r="67" spans="1:20" s="58" customFormat="1" x14ac:dyDescent="0.2">
      <c r="A67" s="69"/>
      <c r="B67" s="86"/>
      <c r="C67" s="71"/>
      <c r="D67" s="71"/>
      <c r="E67" s="71"/>
      <c r="F67" s="71"/>
      <c r="G67" s="71"/>
      <c r="H67" s="71"/>
      <c r="I67" s="71"/>
      <c r="J67" s="71"/>
      <c r="K67" s="71"/>
      <c r="L67" s="71"/>
      <c r="M67" s="71"/>
      <c r="N67" s="70"/>
      <c r="O67" s="70"/>
      <c r="P67" s="70"/>
      <c r="Q67" s="70"/>
      <c r="R67" s="70"/>
      <c r="S67" s="70"/>
      <c r="T67" s="70"/>
    </row>
    <row r="68" spans="1:20" s="58" customFormat="1" x14ac:dyDescent="0.2">
      <c r="A68" s="69"/>
      <c r="B68" s="86"/>
      <c r="C68" s="71"/>
      <c r="D68" s="71"/>
      <c r="E68" s="71"/>
      <c r="F68" s="71"/>
      <c r="G68" s="71"/>
      <c r="H68" s="71"/>
      <c r="I68" s="71"/>
      <c r="J68" s="71"/>
      <c r="K68" s="71"/>
      <c r="L68" s="71"/>
      <c r="M68" s="71"/>
      <c r="N68" s="70"/>
      <c r="O68" s="70"/>
      <c r="P68" s="70"/>
      <c r="Q68" s="70"/>
      <c r="R68" s="70"/>
      <c r="S68" s="70"/>
      <c r="T68" s="70"/>
    </row>
    <row r="69" spans="1:20" s="58" customFormat="1" x14ac:dyDescent="0.2">
      <c r="A69" s="69"/>
      <c r="B69" s="86"/>
      <c r="C69" s="71"/>
      <c r="D69" s="71"/>
      <c r="E69" s="71"/>
      <c r="F69" s="71"/>
      <c r="G69" s="71"/>
      <c r="H69" s="71"/>
      <c r="I69" s="71"/>
      <c r="J69" s="71"/>
      <c r="K69" s="71"/>
      <c r="L69" s="71"/>
      <c r="M69" s="71"/>
      <c r="N69" s="70"/>
      <c r="O69" s="70"/>
      <c r="P69" s="70"/>
      <c r="Q69" s="70"/>
      <c r="R69" s="70"/>
      <c r="S69" s="70"/>
      <c r="T69" s="70"/>
    </row>
    <row r="70" spans="1:20" s="58" customFormat="1" x14ac:dyDescent="0.2">
      <c r="A70" s="69"/>
      <c r="B70" s="86"/>
      <c r="C70" s="71"/>
      <c r="D70" s="71"/>
      <c r="E70" s="71"/>
      <c r="F70" s="71"/>
      <c r="G70" s="71"/>
      <c r="H70" s="71"/>
      <c r="I70" s="71"/>
      <c r="J70" s="71"/>
      <c r="K70" s="71"/>
      <c r="L70" s="71"/>
      <c r="M70" s="71"/>
      <c r="N70" s="70"/>
      <c r="O70" s="70"/>
      <c r="P70" s="70"/>
      <c r="Q70" s="70"/>
      <c r="R70" s="70"/>
      <c r="S70" s="70"/>
      <c r="T70" s="70"/>
    </row>
    <row r="71" spans="1:20" s="58" customFormat="1" x14ac:dyDescent="0.2">
      <c r="A71" s="69"/>
      <c r="B71" s="86"/>
      <c r="C71" s="71"/>
      <c r="D71" s="71"/>
      <c r="E71" s="71"/>
      <c r="F71" s="71"/>
      <c r="G71" s="71"/>
      <c r="H71" s="71"/>
      <c r="I71" s="71"/>
      <c r="J71" s="71"/>
      <c r="K71" s="71"/>
      <c r="L71" s="71"/>
      <c r="M71" s="71"/>
      <c r="N71" s="70"/>
      <c r="O71" s="70"/>
      <c r="P71" s="70"/>
      <c r="Q71" s="70"/>
      <c r="R71" s="70"/>
      <c r="S71" s="70"/>
      <c r="T71" s="70"/>
    </row>
    <row r="72" spans="1:20" s="58" customFormat="1" ht="12.75" customHeight="1" x14ac:dyDescent="0.2">
      <c r="A72" s="69"/>
      <c r="B72" s="86"/>
      <c r="C72" s="71"/>
      <c r="D72" s="71"/>
      <c r="E72" s="71"/>
      <c r="F72" s="71"/>
      <c r="G72" s="71"/>
      <c r="H72" s="71"/>
      <c r="I72" s="71"/>
      <c r="J72" s="71"/>
      <c r="K72" s="71"/>
      <c r="L72" s="71"/>
      <c r="M72" s="71"/>
      <c r="N72" s="70"/>
      <c r="O72" s="70"/>
      <c r="P72" s="70"/>
      <c r="Q72" s="70"/>
      <c r="R72" s="70"/>
      <c r="S72" s="70"/>
      <c r="T72" s="70"/>
    </row>
    <row r="73" spans="1:20" s="58" customFormat="1" x14ac:dyDescent="0.2">
      <c r="A73" s="69"/>
      <c r="B73" s="86"/>
      <c r="C73" s="71"/>
      <c r="D73" s="71"/>
      <c r="E73" s="71"/>
      <c r="F73" s="71"/>
      <c r="G73" s="71"/>
      <c r="H73" s="71"/>
      <c r="I73" s="71"/>
      <c r="J73" s="71"/>
      <c r="K73" s="71"/>
      <c r="L73" s="71"/>
      <c r="M73" s="71"/>
      <c r="N73" s="70"/>
      <c r="O73" s="70"/>
      <c r="P73" s="70"/>
      <c r="Q73" s="70"/>
      <c r="R73" s="70"/>
      <c r="S73" s="70"/>
      <c r="T73" s="70"/>
    </row>
    <row r="74" spans="1:20" s="58" customFormat="1" x14ac:dyDescent="0.2">
      <c r="A74" s="69"/>
      <c r="B74" s="86"/>
      <c r="C74" s="71"/>
      <c r="D74" s="71"/>
      <c r="E74" s="71"/>
      <c r="F74" s="71"/>
      <c r="G74" s="71"/>
      <c r="H74" s="71"/>
      <c r="I74" s="71"/>
      <c r="J74" s="71"/>
      <c r="K74" s="71"/>
      <c r="L74" s="71"/>
      <c r="M74" s="71"/>
      <c r="N74" s="70"/>
      <c r="O74" s="70"/>
      <c r="P74" s="70"/>
      <c r="Q74" s="70"/>
      <c r="R74" s="70"/>
      <c r="S74" s="70"/>
      <c r="T74" s="70"/>
    </row>
    <row r="75" spans="1:20" s="58" customFormat="1" x14ac:dyDescent="0.2">
      <c r="A75" s="69"/>
      <c r="B75" s="86"/>
      <c r="C75" s="71"/>
      <c r="D75" s="71"/>
      <c r="E75" s="71"/>
      <c r="F75" s="71"/>
      <c r="G75" s="71"/>
      <c r="H75" s="71"/>
      <c r="I75" s="71"/>
      <c r="J75" s="71"/>
      <c r="K75" s="71"/>
      <c r="L75" s="71"/>
      <c r="M75" s="71"/>
      <c r="N75" s="70"/>
      <c r="O75" s="70"/>
      <c r="P75" s="70"/>
      <c r="Q75" s="70"/>
      <c r="R75" s="70"/>
      <c r="S75" s="70"/>
      <c r="T75" s="70"/>
    </row>
    <row r="76" spans="1:20" s="58" customFormat="1" x14ac:dyDescent="0.2">
      <c r="A76" s="69"/>
      <c r="B76" s="86"/>
      <c r="C76" s="71"/>
      <c r="D76" s="71"/>
      <c r="E76" s="71"/>
      <c r="F76" s="71"/>
      <c r="G76" s="71"/>
      <c r="H76" s="71"/>
      <c r="I76" s="71"/>
      <c r="J76" s="71"/>
      <c r="K76" s="71"/>
      <c r="L76" s="71"/>
      <c r="M76" s="71"/>
      <c r="N76" s="70"/>
      <c r="O76" s="70"/>
      <c r="P76" s="70"/>
      <c r="Q76" s="70"/>
      <c r="R76" s="70"/>
      <c r="S76" s="70"/>
      <c r="T76" s="70"/>
    </row>
    <row r="77" spans="1:20" s="58" customFormat="1" ht="12.75" customHeight="1" x14ac:dyDescent="0.2">
      <c r="A77" s="69"/>
      <c r="B77" s="86"/>
      <c r="C77" s="71"/>
      <c r="D77" s="71"/>
      <c r="E77" s="71"/>
      <c r="F77" s="71"/>
      <c r="G77" s="71"/>
      <c r="H77" s="71"/>
      <c r="I77" s="71"/>
      <c r="J77" s="71"/>
      <c r="K77" s="71"/>
      <c r="L77" s="71"/>
      <c r="M77" s="71"/>
      <c r="N77" s="70"/>
      <c r="O77" s="70"/>
      <c r="P77" s="70"/>
      <c r="Q77" s="70"/>
      <c r="R77" s="70"/>
      <c r="S77" s="70"/>
      <c r="T77" s="70"/>
    </row>
    <row r="78" spans="1:20" s="58" customFormat="1" x14ac:dyDescent="0.2">
      <c r="A78" s="69"/>
      <c r="B78" s="86"/>
      <c r="C78" s="71"/>
      <c r="D78" s="71"/>
      <c r="E78" s="71"/>
      <c r="F78" s="71"/>
      <c r="G78" s="71"/>
      <c r="H78" s="71"/>
      <c r="I78" s="71"/>
      <c r="J78" s="71"/>
      <c r="K78" s="71"/>
      <c r="L78" s="71"/>
      <c r="M78" s="71"/>
      <c r="N78" s="70"/>
      <c r="O78" s="70"/>
      <c r="P78" s="70"/>
      <c r="Q78" s="70"/>
      <c r="R78" s="70"/>
      <c r="S78" s="70"/>
      <c r="T78" s="70"/>
    </row>
    <row r="79" spans="1:20" s="58" customFormat="1" x14ac:dyDescent="0.2">
      <c r="A79" s="69"/>
      <c r="B79" s="86"/>
      <c r="C79" s="71"/>
      <c r="D79" s="71"/>
      <c r="E79" s="71"/>
      <c r="F79" s="71"/>
      <c r="G79" s="71"/>
      <c r="H79" s="71"/>
      <c r="I79" s="71"/>
      <c r="J79" s="71"/>
      <c r="K79" s="71"/>
      <c r="L79" s="71"/>
      <c r="M79" s="71"/>
      <c r="N79" s="70"/>
      <c r="O79" s="70"/>
      <c r="P79" s="70"/>
      <c r="Q79" s="70"/>
      <c r="R79" s="70"/>
      <c r="S79" s="70"/>
      <c r="T79" s="70"/>
    </row>
    <row r="80" spans="1:20" s="58" customFormat="1" x14ac:dyDescent="0.2">
      <c r="A80" s="69"/>
      <c r="B80" s="86"/>
      <c r="C80" s="71"/>
      <c r="D80" s="71"/>
      <c r="E80" s="71"/>
      <c r="F80" s="71"/>
      <c r="G80" s="71"/>
      <c r="H80" s="71"/>
      <c r="I80" s="71"/>
      <c r="J80" s="71"/>
      <c r="K80" s="71"/>
      <c r="L80" s="71"/>
      <c r="M80" s="71"/>
      <c r="N80" s="70"/>
      <c r="O80" s="70"/>
      <c r="P80" s="70"/>
      <c r="Q80" s="70"/>
      <c r="R80" s="70"/>
      <c r="S80" s="70"/>
      <c r="T80" s="70"/>
    </row>
    <row r="81" spans="1:20" s="58" customFormat="1" x14ac:dyDescent="0.2">
      <c r="A81" s="69"/>
      <c r="B81" s="86"/>
      <c r="C81" s="71"/>
      <c r="D81" s="71"/>
      <c r="E81" s="71"/>
      <c r="F81" s="71"/>
      <c r="G81" s="71"/>
      <c r="H81" s="71"/>
      <c r="I81" s="71"/>
      <c r="J81" s="71"/>
      <c r="K81" s="71"/>
      <c r="L81" s="71"/>
      <c r="M81" s="71"/>
      <c r="N81" s="70"/>
      <c r="O81" s="70"/>
      <c r="P81" s="70"/>
      <c r="Q81" s="70"/>
      <c r="R81" s="70"/>
      <c r="S81" s="70"/>
      <c r="T81" s="70"/>
    </row>
    <row r="82" spans="1:20" s="58" customFormat="1" x14ac:dyDescent="0.2">
      <c r="A82" s="69"/>
      <c r="B82" s="86"/>
      <c r="C82" s="71"/>
      <c r="D82" s="71"/>
      <c r="E82" s="71"/>
      <c r="F82" s="71"/>
      <c r="G82" s="71"/>
      <c r="H82" s="71"/>
      <c r="I82" s="71"/>
      <c r="J82" s="71"/>
      <c r="K82" s="71"/>
      <c r="L82" s="71"/>
      <c r="M82" s="71"/>
      <c r="N82" s="70"/>
      <c r="O82" s="70"/>
      <c r="P82" s="70"/>
      <c r="Q82" s="70"/>
      <c r="R82" s="70"/>
      <c r="S82" s="70"/>
      <c r="T82" s="70"/>
    </row>
    <row r="83" spans="1:20" s="58" customFormat="1" x14ac:dyDescent="0.2">
      <c r="A83" s="69"/>
      <c r="B83" s="86"/>
      <c r="C83" s="71"/>
      <c r="D83" s="71"/>
      <c r="E83" s="71"/>
      <c r="F83" s="71"/>
      <c r="G83" s="71"/>
      <c r="H83" s="71"/>
      <c r="I83" s="71"/>
      <c r="J83" s="71"/>
      <c r="K83" s="71"/>
      <c r="L83" s="71"/>
      <c r="M83" s="71"/>
      <c r="N83" s="70"/>
      <c r="O83" s="70"/>
      <c r="P83" s="70"/>
      <c r="Q83" s="70"/>
      <c r="R83" s="70"/>
      <c r="S83" s="70"/>
      <c r="T83" s="70"/>
    </row>
    <row r="84" spans="1:20" s="58" customFormat="1" x14ac:dyDescent="0.2">
      <c r="A84" s="69"/>
      <c r="B84" s="86"/>
      <c r="C84" s="71"/>
      <c r="D84" s="71"/>
      <c r="E84" s="71"/>
      <c r="F84" s="71"/>
      <c r="G84" s="71"/>
      <c r="H84" s="71"/>
      <c r="I84" s="71"/>
      <c r="J84" s="71"/>
      <c r="K84" s="71"/>
      <c r="L84" s="71"/>
      <c r="M84" s="71"/>
      <c r="N84" s="70"/>
      <c r="O84" s="70"/>
      <c r="P84" s="70"/>
      <c r="Q84" s="70"/>
      <c r="R84" s="70"/>
      <c r="S84" s="70"/>
      <c r="T84" s="70"/>
    </row>
    <row r="85" spans="1:20" s="58" customFormat="1" x14ac:dyDescent="0.2">
      <c r="A85" s="69"/>
      <c r="B85" s="86"/>
      <c r="C85" s="71"/>
      <c r="D85" s="71"/>
      <c r="E85" s="71"/>
      <c r="F85" s="71"/>
      <c r="G85" s="71"/>
      <c r="H85" s="71"/>
      <c r="I85" s="71"/>
      <c r="J85" s="71"/>
      <c r="K85" s="71"/>
      <c r="L85" s="71"/>
      <c r="M85" s="71"/>
      <c r="N85" s="70"/>
      <c r="O85" s="70"/>
      <c r="P85" s="70"/>
      <c r="Q85" s="70"/>
      <c r="R85" s="70"/>
      <c r="S85" s="70"/>
      <c r="T85" s="70"/>
    </row>
    <row r="86" spans="1:20" s="58" customFormat="1" x14ac:dyDescent="0.2">
      <c r="A86" s="69"/>
      <c r="B86" s="86"/>
      <c r="C86" s="71"/>
      <c r="D86" s="71"/>
      <c r="E86" s="71"/>
      <c r="F86" s="71"/>
      <c r="G86" s="71"/>
      <c r="H86" s="71"/>
      <c r="I86" s="71"/>
      <c r="J86" s="71"/>
      <c r="K86" s="71"/>
      <c r="L86" s="71"/>
      <c r="M86" s="71"/>
      <c r="N86" s="70"/>
      <c r="O86" s="70"/>
      <c r="P86" s="70"/>
      <c r="Q86" s="70"/>
      <c r="R86" s="70"/>
      <c r="S86" s="70"/>
      <c r="T86" s="70"/>
    </row>
    <row r="87" spans="1:20" s="58" customFormat="1" x14ac:dyDescent="0.2">
      <c r="A87" s="69"/>
      <c r="B87" s="86"/>
      <c r="C87" s="71"/>
      <c r="D87" s="71"/>
      <c r="E87" s="71"/>
      <c r="F87" s="71"/>
      <c r="G87" s="71"/>
      <c r="H87" s="71"/>
      <c r="I87" s="71"/>
      <c r="J87" s="71"/>
      <c r="K87" s="71"/>
      <c r="L87" s="71"/>
      <c r="M87" s="71"/>
      <c r="N87" s="70"/>
      <c r="O87" s="70"/>
      <c r="P87" s="70"/>
      <c r="Q87" s="70"/>
      <c r="R87" s="70"/>
      <c r="S87" s="70"/>
      <c r="T87" s="70"/>
    </row>
    <row r="88" spans="1:20" s="58" customFormat="1" x14ac:dyDescent="0.2">
      <c r="A88" s="69"/>
      <c r="B88" s="86"/>
      <c r="C88" s="71"/>
      <c r="D88" s="71"/>
      <c r="E88" s="71"/>
      <c r="F88" s="71"/>
      <c r="G88" s="71"/>
      <c r="H88" s="71"/>
      <c r="I88" s="71"/>
      <c r="J88" s="71"/>
      <c r="K88" s="71"/>
      <c r="L88" s="71"/>
      <c r="M88" s="71"/>
      <c r="N88" s="70"/>
      <c r="O88" s="70"/>
      <c r="P88" s="70"/>
      <c r="Q88" s="70"/>
      <c r="R88" s="70"/>
      <c r="S88" s="70"/>
      <c r="T88" s="70"/>
    </row>
    <row r="89" spans="1:20" s="58" customFormat="1" x14ac:dyDescent="0.2">
      <c r="A89" s="69"/>
      <c r="B89" s="86"/>
      <c r="C89" s="71"/>
      <c r="D89" s="71"/>
      <c r="E89" s="71"/>
      <c r="F89" s="71"/>
      <c r="G89" s="71"/>
      <c r="H89" s="71"/>
      <c r="I89" s="71"/>
      <c r="J89" s="71"/>
      <c r="K89" s="71"/>
      <c r="L89" s="71"/>
      <c r="M89" s="71"/>
      <c r="N89" s="70"/>
      <c r="O89" s="70"/>
      <c r="P89" s="70"/>
      <c r="Q89" s="70"/>
      <c r="R89" s="70"/>
      <c r="S89" s="70"/>
      <c r="T89" s="70"/>
    </row>
    <row r="90" spans="1:20" s="58" customFormat="1" x14ac:dyDescent="0.2">
      <c r="A90" s="69"/>
      <c r="B90" s="86"/>
      <c r="C90" s="71"/>
      <c r="D90" s="71"/>
      <c r="E90" s="71"/>
      <c r="F90" s="71"/>
      <c r="G90" s="71"/>
      <c r="H90" s="71"/>
      <c r="I90" s="71"/>
      <c r="J90" s="71"/>
      <c r="K90" s="71"/>
      <c r="L90" s="71"/>
      <c r="M90" s="71"/>
      <c r="N90" s="70"/>
      <c r="O90" s="70"/>
      <c r="P90" s="70"/>
      <c r="Q90" s="70"/>
      <c r="R90" s="70"/>
      <c r="S90" s="70"/>
      <c r="T90" s="70"/>
    </row>
    <row r="91" spans="1:20" s="58" customFormat="1" x14ac:dyDescent="0.2">
      <c r="A91" s="69"/>
      <c r="B91" s="86"/>
      <c r="C91" s="71"/>
      <c r="D91" s="71"/>
      <c r="E91" s="71"/>
      <c r="F91" s="71"/>
      <c r="G91" s="71"/>
      <c r="H91" s="71"/>
      <c r="I91" s="71"/>
      <c r="J91" s="71"/>
      <c r="K91" s="71"/>
      <c r="L91" s="71"/>
      <c r="M91" s="71"/>
      <c r="N91" s="70"/>
      <c r="O91" s="70"/>
      <c r="P91" s="70"/>
      <c r="Q91" s="70"/>
      <c r="R91" s="70"/>
      <c r="S91" s="70"/>
      <c r="T91" s="70"/>
    </row>
    <row r="92" spans="1:20" s="58" customFormat="1" x14ac:dyDescent="0.2">
      <c r="A92" s="69"/>
      <c r="B92" s="86"/>
      <c r="C92" s="71"/>
      <c r="D92" s="71"/>
      <c r="E92" s="71"/>
      <c r="F92" s="71"/>
      <c r="G92" s="71"/>
      <c r="H92" s="71"/>
      <c r="I92" s="71"/>
      <c r="J92" s="71"/>
      <c r="K92" s="71"/>
      <c r="L92" s="71"/>
      <c r="M92" s="71"/>
      <c r="N92" s="70"/>
      <c r="O92" s="70"/>
      <c r="P92" s="70"/>
      <c r="Q92" s="70"/>
      <c r="R92" s="70"/>
      <c r="S92" s="70"/>
      <c r="T92" s="70"/>
    </row>
    <row r="93" spans="1:20" s="58" customFormat="1" x14ac:dyDescent="0.2">
      <c r="A93" s="69"/>
      <c r="B93" s="86"/>
      <c r="C93" s="71"/>
      <c r="D93" s="71"/>
      <c r="E93" s="71"/>
      <c r="F93" s="71"/>
      <c r="G93" s="71"/>
      <c r="H93" s="71"/>
      <c r="I93" s="71"/>
      <c r="J93" s="71"/>
      <c r="K93" s="71"/>
      <c r="L93" s="71"/>
      <c r="M93" s="71"/>
      <c r="N93" s="70"/>
      <c r="O93" s="70"/>
      <c r="P93" s="70"/>
      <c r="Q93" s="70"/>
      <c r="R93" s="70"/>
      <c r="S93" s="70"/>
      <c r="T93" s="70"/>
    </row>
    <row r="94" spans="1:20" s="58" customFormat="1" x14ac:dyDescent="0.2">
      <c r="A94" s="69"/>
      <c r="B94" s="86"/>
      <c r="C94" s="71"/>
      <c r="D94" s="71"/>
      <c r="E94" s="71"/>
      <c r="F94" s="71"/>
      <c r="G94" s="71"/>
      <c r="H94" s="71"/>
      <c r="I94" s="71"/>
      <c r="J94" s="71"/>
      <c r="K94" s="71"/>
      <c r="L94" s="71"/>
      <c r="M94" s="71"/>
      <c r="N94" s="70"/>
      <c r="O94" s="70"/>
      <c r="P94" s="70"/>
      <c r="Q94" s="70"/>
      <c r="R94" s="70"/>
      <c r="S94" s="70"/>
      <c r="T94" s="70"/>
    </row>
    <row r="95" spans="1:20" s="58" customFormat="1" x14ac:dyDescent="0.2">
      <c r="A95" s="69"/>
      <c r="B95" s="86"/>
      <c r="C95" s="71"/>
      <c r="D95" s="71"/>
      <c r="E95" s="71"/>
      <c r="F95" s="71"/>
      <c r="G95" s="71"/>
      <c r="H95" s="71"/>
      <c r="I95" s="71"/>
      <c r="J95" s="71"/>
      <c r="K95" s="71"/>
      <c r="L95" s="71"/>
      <c r="M95" s="71"/>
      <c r="N95" s="70"/>
      <c r="O95" s="70"/>
      <c r="P95" s="70"/>
      <c r="Q95" s="70"/>
      <c r="R95" s="70"/>
      <c r="S95" s="70"/>
      <c r="T95" s="70"/>
    </row>
    <row r="96" spans="1:20" s="58" customFormat="1" x14ac:dyDescent="0.2">
      <c r="A96" s="69"/>
      <c r="B96" s="86"/>
      <c r="C96" s="71"/>
      <c r="D96" s="71"/>
      <c r="E96" s="71"/>
      <c r="F96" s="71"/>
      <c r="G96" s="71"/>
      <c r="H96" s="71"/>
      <c r="I96" s="71"/>
      <c r="J96" s="71"/>
      <c r="K96" s="71"/>
      <c r="L96" s="71"/>
      <c r="M96" s="71"/>
      <c r="N96" s="70"/>
      <c r="O96" s="70"/>
      <c r="P96" s="70"/>
      <c r="Q96" s="70"/>
      <c r="R96" s="70"/>
      <c r="S96" s="70"/>
      <c r="T96" s="70"/>
    </row>
    <row r="97" spans="1:20" s="58" customFormat="1" x14ac:dyDescent="0.2">
      <c r="A97" s="69"/>
      <c r="B97" s="86"/>
      <c r="C97" s="71"/>
      <c r="D97" s="71"/>
      <c r="E97" s="71"/>
      <c r="F97" s="71"/>
      <c r="G97" s="71"/>
      <c r="H97" s="71"/>
      <c r="I97" s="71"/>
      <c r="J97" s="71"/>
      <c r="K97" s="71"/>
      <c r="L97" s="71"/>
      <c r="M97" s="71"/>
      <c r="N97" s="70"/>
      <c r="O97" s="70"/>
      <c r="P97" s="70"/>
      <c r="Q97" s="70"/>
      <c r="R97" s="70"/>
      <c r="S97" s="70"/>
      <c r="T97" s="70"/>
    </row>
    <row r="98" spans="1:20" s="58" customFormat="1" x14ac:dyDescent="0.2">
      <c r="A98" s="69"/>
      <c r="B98" s="86"/>
      <c r="C98" s="71"/>
      <c r="D98" s="71"/>
      <c r="E98" s="71"/>
      <c r="F98" s="71"/>
      <c r="G98" s="71"/>
      <c r="H98" s="71"/>
      <c r="I98" s="71"/>
      <c r="J98" s="71"/>
      <c r="K98" s="71"/>
      <c r="L98" s="71"/>
      <c r="M98" s="71"/>
      <c r="N98" s="70"/>
      <c r="O98" s="70"/>
      <c r="P98" s="70"/>
      <c r="Q98" s="70"/>
      <c r="R98" s="70"/>
      <c r="S98" s="70"/>
      <c r="T98" s="70"/>
    </row>
    <row r="99" spans="1:20" s="58" customFormat="1" x14ac:dyDescent="0.2">
      <c r="A99" s="69"/>
      <c r="B99" s="86"/>
      <c r="C99" s="71"/>
      <c r="D99" s="71"/>
      <c r="E99" s="71"/>
      <c r="F99" s="71"/>
      <c r="G99" s="71"/>
      <c r="H99" s="71"/>
      <c r="I99" s="71"/>
      <c r="J99" s="71"/>
      <c r="K99" s="71"/>
      <c r="L99" s="71"/>
      <c r="M99" s="71"/>
      <c r="N99" s="70"/>
      <c r="O99" s="70"/>
      <c r="P99" s="70"/>
      <c r="Q99" s="70"/>
      <c r="R99" s="70"/>
      <c r="S99" s="70"/>
      <c r="T99" s="70"/>
    </row>
    <row r="100" spans="1:20" s="58" customFormat="1" x14ac:dyDescent="0.2">
      <c r="A100" s="69"/>
      <c r="B100" s="86"/>
      <c r="C100" s="71"/>
      <c r="D100" s="71"/>
      <c r="E100" s="71"/>
      <c r="F100" s="71"/>
      <c r="G100" s="71"/>
      <c r="H100" s="71"/>
      <c r="I100" s="71"/>
      <c r="J100" s="71"/>
      <c r="K100" s="71"/>
      <c r="L100" s="71"/>
      <c r="M100" s="71"/>
      <c r="N100" s="70"/>
      <c r="O100" s="70"/>
      <c r="P100" s="70"/>
      <c r="Q100" s="70"/>
      <c r="R100" s="70"/>
      <c r="S100" s="70"/>
      <c r="T100" s="70"/>
    </row>
    <row r="101" spans="1:20" s="58" customFormat="1" x14ac:dyDescent="0.2">
      <c r="A101" s="69"/>
      <c r="B101" s="86"/>
      <c r="C101" s="71"/>
      <c r="D101" s="71"/>
      <c r="E101" s="71"/>
      <c r="F101" s="71"/>
      <c r="G101" s="71"/>
      <c r="H101" s="71"/>
      <c r="I101" s="71"/>
      <c r="J101" s="71"/>
      <c r="K101" s="71"/>
      <c r="L101" s="71"/>
      <c r="M101" s="71"/>
      <c r="N101" s="70"/>
      <c r="O101" s="70"/>
      <c r="P101" s="70"/>
      <c r="Q101" s="70"/>
      <c r="R101" s="70"/>
      <c r="S101" s="70"/>
      <c r="T101" s="70"/>
    </row>
    <row r="102" spans="1:20" s="58" customFormat="1" x14ac:dyDescent="0.2">
      <c r="A102" s="69"/>
      <c r="B102" s="86"/>
      <c r="C102" s="71"/>
      <c r="D102" s="71"/>
      <c r="E102" s="71"/>
      <c r="F102" s="71"/>
      <c r="G102" s="71"/>
      <c r="H102" s="71"/>
      <c r="I102" s="71"/>
      <c r="J102" s="71"/>
      <c r="K102" s="71"/>
      <c r="L102" s="71"/>
      <c r="M102" s="71"/>
      <c r="N102" s="70"/>
      <c r="O102" s="70"/>
      <c r="P102" s="70"/>
      <c r="Q102" s="70"/>
      <c r="R102" s="70"/>
      <c r="S102" s="70"/>
      <c r="T102" s="70"/>
    </row>
    <row r="103" spans="1:20" s="58" customFormat="1" x14ac:dyDescent="0.2">
      <c r="A103" s="69"/>
      <c r="B103" s="86"/>
      <c r="C103" s="71"/>
      <c r="D103" s="71"/>
      <c r="E103" s="71"/>
      <c r="F103" s="71"/>
      <c r="G103" s="71"/>
      <c r="H103" s="71"/>
      <c r="I103" s="71"/>
      <c r="J103" s="71"/>
      <c r="K103" s="71"/>
      <c r="L103" s="71"/>
      <c r="M103" s="71"/>
      <c r="N103" s="70"/>
      <c r="O103" s="70"/>
      <c r="P103" s="70"/>
      <c r="Q103" s="70"/>
      <c r="R103" s="70"/>
      <c r="S103" s="70"/>
      <c r="T103" s="70"/>
    </row>
    <row r="104" spans="1:20" s="58" customFormat="1" x14ac:dyDescent="0.2">
      <c r="A104" s="69"/>
      <c r="B104" s="86"/>
      <c r="C104" s="71"/>
      <c r="D104" s="71"/>
      <c r="E104" s="71"/>
      <c r="F104" s="71"/>
      <c r="G104" s="71"/>
      <c r="H104" s="71"/>
      <c r="I104" s="71"/>
      <c r="J104" s="71"/>
      <c r="K104" s="71"/>
      <c r="L104" s="71"/>
      <c r="M104" s="71"/>
      <c r="N104" s="70"/>
      <c r="O104" s="70"/>
      <c r="P104" s="70"/>
      <c r="Q104" s="70"/>
      <c r="R104" s="70"/>
      <c r="S104" s="70"/>
      <c r="T104" s="70"/>
    </row>
    <row r="105" spans="1:20" s="58" customFormat="1" x14ac:dyDescent="0.2">
      <c r="A105" s="69"/>
      <c r="B105" s="86"/>
      <c r="C105" s="71"/>
      <c r="D105" s="71"/>
      <c r="E105" s="71"/>
      <c r="F105" s="71"/>
      <c r="G105" s="71"/>
      <c r="H105" s="71"/>
      <c r="I105" s="71"/>
      <c r="J105" s="71"/>
      <c r="K105" s="71"/>
      <c r="L105" s="71"/>
      <c r="M105" s="71"/>
      <c r="N105" s="70"/>
      <c r="O105" s="70"/>
      <c r="P105" s="70"/>
      <c r="Q105" s="70"/>
      <c r="R105" s="70"/>
      <c r="S105" s="70"/>
      <c r="T105" s="70"/>
    </row>
    <row r="106" spans="1:20" s="58" customFormat="1" x14ac:dyDescent="0.2">
      <c r="A106" s="69"/>
      <c r="B106" s="86"/>
      <c r="C106" s="71"/>
      <c r="D106" s="71"/>
      <c r="E106" s="71"/>
      <c r="F106" s="71"/>
      <c r="G106" s="71"/>
      <c r="H106" s="71"/>
      <c r="I106" s="71"/>
      <c r="J106" s="71"/>
      <c r="K106" s="71"/>
      <c r="L106" s="71"/>
      <c r="M106" s="71"/>
      <c r="N106" s="70"/>
      <c r="O106" s="70"/>
      <c r="P106" s="70"/>
      <c r="Q106" s="70"/>
      <c r="R106" s="70"/>
      <c r="S106" s="70"/>
      <c r="T106" s="70"/>
    </row>
    <row r="107" spans="1:20" s="58" customFormat="1" x14ac:dyDescent="0.2">
      <c r="A107" s="69"/>
      <c r="B107" s="86"/>
      <c r="C107" s="71"/>
      <c r="D107" s="71"/>
      <c r="E107" s="71"/>
      <c r="F107" s="71"/>
      <c r="G107" s="71"/>
      <c r="H107" s="71"/>
      <c r="I107" s="71"/>
      <c r="J107" s="71"/>
      <c r="K107" s="71"/>
      <c r="L107" s="71"/>
      <c r="M107" s="71"/>
      <c r="N107" s="70"/>
      <c r="O107" s="70"/>
      <c r="P107" s="70"/>
      <c r="Q107" s="70"/>
      <c r="R107" s="70"/>
      <c r="S107" s="70"/>
      <c r="T107" s="70"/>
    </row>
    <row r="108" spans="1:20" s="58" customFormat="1" x14ac:dyDescent="0.2">
      <c r="A108" s="69"/>
      <c r="B108" s="86"/>
      <c r="C108" s="71"/>
      <c r="D108" s="71"/>
      <c r="E108" s="71"/>
      <c r="F108" s="71"/>
      <c r="G108" s="71"/>
      <c r="H108" s="71"/>
      <c r="I108" s="71"/>
      <c r="J108" s="71"/>
      <c r="K108" s="71"/>
      <c r="L108" s="71"/>
      <c r="M108" s="71"/>
      <c r="N108" s="70"/>
      <c r="O108" s="70"/>
      <c r="P108" s="70"/>
      <c r="Q108" s="70"/>
      <c r="R108" s="70"/>
      <c r="S108" s="70"/>
      <c r="T108" s="70"/>
    </row>
    <row r="109" spans="1:20" s="58" customFormat="1" x14ac:dyDescent="0.2">
      <c r="A109" s="69"/>
      <c r="B109" s="86"/>
      <c r="C109" s="71"/>
      <c r="D109" s="71"/>
      <c r="E109" s="71"/>
      <c r="F109" s="71"/>
      <c r="G109" s="71"/>
      <c r="H109" s="71"/>
      <c r="I109" s="71"/>
      <c r="J109" s="71"/>
      <c r="K109" s="71"/>
      <c r="L109" s="71"/>
      <c r="M109" s="71"/>
      <c r="N109" s="70"/>
      <c r="O109" s="70"/>
      <c r="P109" s="70"/>
      <c r="Q109" s="70"/>
      <c r="R109" s="70"/>
      <c r="S109" s="70"/>
      <c r="T109" s="70"/>
    </row>
    <row r="110" spans="1:20" s="58" customFormat="1" x14ac:dyDescent="0.2">
      <c r="A110" s="69"/>
      <c r="B110" s="86"/>
      <c r="C110" s="71"/>
      <c r="D110" s="71"/>
      <c r="E110" s="71"/>
      <c r="F110" s="71"/>
      <c r="G110" s="71"/>
      <c r="H110" s="71"/>
      <c r="I110" s="71"/>
      <c r="J110" s="71"/>
      <c r="K110" s="71"/>
      <c r="L110" s="71"/>
      <c r="M110" s="71"/>
      <c r="N110" s="70"/>
      <c r="O110" s="70"/>
      <c r="P110" s="70"/>
      <c r="Q110" s="70"/>
      <c r="R110" s="70"/>
      <c r="S110" s="70"/>
      <c r="T110" s="70"/>
    </row>
    <row r="111" spans="1:20" s="58" customFormat="1" x14ac:dyDescent="0.2">
      <c r="A111" s="69"/>
      <c r="B111" s="86"/>
      <c r="C111" s="71"/>
      <c r="D111" s="71"/>
      <c r="E111" s="71"/>
      <c r="F111" s="71"/>
      <c r="G111" s="71"/>
      <c r="H111" s="71"/>
      <c r="I111" s="71"/>
      <c r="J111" s="71"/>
      <c r="K111" s="71"/>
      <c r="L111" s="71"/>
      <c r="M111" s="71"/>
      <c r="N111" s="70"/>
      <c r="O111" s="70"/>
      <c r="P111" s="70"/>
      <c r="Q111" s="70"/>
      <c r="R111" s="70"/>
      <c r="S111" s="70"/>
      <c r="T111" s="70"/>
    </row>
    <row r="112" spans="1:20" s="58" customFormat="1" x14ac:dyDescent="0.2">
      <c r="A112" s="69"/>
      <c r="B112" s="86"/>
      <c r="C112" s="71"/>
      <c r="D112" s="71"/>
      <c r="E112" s="71"/>
      <c r="F112" s="71"/>
      <c r="G112" s="71"/>
      <c r="H112" s="71"/>
      <c r="I112" s="71"/>
      <c r="J112" s="71"/>
      <c r="K112" s="71"/>
      <c r="L112" s="71"/>
      <c r="M112" s="71"/>
      <c r="N112" s="70"/>
      <c r="O112" s="70"/>
      <c r="P112" s="70"/>
      <c r="Q112" s="70"/>
      <c r="R112" s="70"/>
      <c r="S112" s="70"/>
      <c r="T112" s="70"/>
    </row>
    <row r="113" spans="1:20" s="58" customFormat="1" x14ac:dyDescent="0.2">
      <c r="A113" s="69"/>
      <c r="B113" s="86"/>
      <c r="C113" s="71"/>
      <c r="D113" s="71"/>
      <c r="E113" s="71"/>
      <c r="F113" s="71"/>
      <c r="G113" s="71"/>
      <c r="H113" s="71"/>
      <c r="I113" s="71"/>
      <c r="J113" s="71"/>
      <c r="K113" s="71"/>
      <c r="L113" s="71"/>
      <c r="M113" s="71"/>
      <c r="N113" s="70"/>
      <c r="O113" s="70"/>
      <c r="P113" s="70"/>
      <c r="Q113" s="70"/>
      <c r="R113" s="70"/>
      <c r="S113" s="70"/>
      <c r="T113" s="70"/>
    </row>
    <row r="114" spans="1:20" s="58" customFormat="1" x14ac:dyDescent="0.2">
      <c r="A114" s="69"/>
      <c r="B114" s="86"/>
      <c r="C114" s="71"/>
      <c r="D114" s="71"/>
      <c r="E114" s="71"/>
      <c r="F114" s="71"/>
      <c r="G114" s="71"/>
      <c r="H114" s="71"/>
      <c r="I114" s="71"/>
      <c r="J114" s="71"/>
      <c r="K114" s="71"/>
      <c r="L114" s="71"/>
      <c r="M114" s="71"/>
      <c r="N114" s="70"/>
      <c r="O114" s="70"/>
      <c r="P114" s="70"/>
      <c r="Q114" s="70"/>
      <c r="R114" s="70"/>
      <c r="S114" s="70"/>
      <c r="T114" s="70"/>
    </row>
    <row r="115" spans="1:20" s="58" customFormat="1" x14ac:dyDescent="0.2">
      <c r="A115" s="69"/>
      <c r="B115" s="86"/>
      <c r="C115" s="71"/>
      <c r="D115" s="71"/>
      <c r="E115" s="71"/>
      <c r="F115" s="71"/>
      <c r="G115" s="71"/>
      <c r="H115" s="71"/>
      <c r="I115" s="71"/>
      <c r="J115" s="71"/>
      <c r="K115" s="71"/>
      <c r="L115" s="71"/>
      <c r="M115" s="71"/>
      <c r="N115" s="70"/>
      <c r="O115" s="70"/>
      <c r="P115" s="70"/>
      <c r="Q115" s="70"/>
      <c r="R115" s="70"/>
      <c r="S115" s="70"/>
      <c r="T115" s="70"/>
    </row>
    <row r="116" spans="1:20" s="58" customFormat="1" x14ac:dyDescent="0.2">
      <c r="A116" s="69"/>
      <c r="B116" s="86"/>
      <c r="C116" s="71"/>
      <c r="D116" s="71"/>
      <c r="E116" s="71"/>
      <c r="F116" s="71"/>
      <c r="G116" s="71"/>
      <c r="H116" s="71"/>
      <c r="I116" s="71"/>
      <c r="J116" s="71"/>
      <c r="K116" s="71"/>
      <c r="L116" s="71"/>
      <c r="M116" s="71"/>
      <c r="N116" s="70"/>
      <c r="O116" s="70"/>
      <c r="P116" s="70"/>
      <c r="Q116" s="70"/>
      <c r="R116" s="70"/>
      <c r="S116" s="70"/>
      <c r="T116" s="70"/>
    </row>
    <row r="117" spans="1:20" s="58" customFormat="1" x14ac:dyDescent="0.2">
      <c r="A117" s="69"/>
      <c r="B117" s="86"/>
      <c r="C117" s="71"/>
      <c r="D117" s="71"/>
      <c r="E117" s="71"/>
      <c r="F117" s="71"/>
      <c r="G117" s="71"/>
      <c r="H117" s="71"/>
      <c r="I117" s="71"/>
      <c r="J117" s="71"/>
      <c r="K117" s="71"/>
      <c r="L117" s="71"/>
      <c r="M117" s="71"/>
      <c r="N117" s="70"/>
      <c r="O117" s="70"/>
      <c r="P117" s="70"/>
      <c r="Q117" s="70"/>
      <c r="R117" s="70"/>
      <c r="S117" s="70"/>
      <c r="T117" s="70"/>
    </row>
    <row r="118" spans="1:20" s="58" customFormat="1" x14ac:dyDescent="0.2">
      <c r="A118" s="69"/>
      <c r="B118" s="86"/>
      <c r="C118" s="71"/>
      <c r="D118" s="71"/>
      <c r="E118" s="71"/>
      <c r="F118" s="71"/>
      <c r="G118" s="71"/>
      <c r="H118" s="71"/>
      <c r="I118" s="71"/>
      <c r="J118" s="71"/>
      <c r="K118" s="71"/>
      <c r="L118" s="71"/>
      <c r="M118" s="71"/>
      <c r="N118" s="70"/>
      <c r="O118" s="70"/>
      <c r="P118" s="70"/>
      <c r="Q118" s="70"/>
      <c r="R118" s="70"/>
      <c r="S118" s="70"/>
      <c r="T118" s="70"/>
    </row>
    <row r="119" spans="1:20" s="58" customFormat="1" x14ac:dyDescent="0.2">
      <c r="A119" s="69"/>
      <c r="B119" s="86"/>
      <c r="C119" s="71"/>
      <c r="D119" s="71"/>
      <c r="E119" s="71"/>
      <c r="F119" s="71"/>
      <c r="G119" s="71"/>
      <c r="H119" s="71"/>
      <c r="I119" s="71"/>
      <c r="J119" s="71"/>
      <c r="K119" s="71"/>
      <c r="L119" s="71"/>
      <c r="M119" s="71"/>
      <c r="N119" s="70"/>
      <c r="O119" s="70"/>
      <c r="P119" s="70"/>
      <c r="Q119" s="70"/>
      <c r="R119" s="70"/>
      <c r="S119" s="70"/>
      <c r="T119" s="70"/>
    </row>
    <row r="120" spans="1:20" s="58" customFormat="1" x14ac:dyDescent="0.2">
      <c r="A120" s="69"/>
      <c r="B120" s="86"/>
      <c r="C120" s="71"/>
      <c r="D120" s="71"/>
      <c r="E120" s="71"/>
      <c r="F120" s="71"/>
      <c r="G120" s="71"/>
      <c r="H120" s="71"/>
      <c r="I120" s="71"/>
      <c r="J120" s="71"/>
      <c r="K120" s="71"/>
      <c r="L120" s="71"/>
      <c r="M120" s="71"/>
      <c r="N120" s="70"/>
      <c r="O120" s="70"/>
      <c r="P120" s="70"/>
      <c r="Q120" s="70"/>
      <c r="R120" s="70"/>
      <c r="S120" s="70"/>
      <c r="T120" s="70"/>
    </row>
    <row r="121" spans="1:20" s="58" customFormat="1" x14ac:dyDescent="0.2">
      <c r="A121" s="69"/>
      <c r="B121" s="86"/>
      <c r="C121" s="71"/>
      <c r="D121" s="71"/>
      <c r="E121" s="71"/>
      <c r="F121" s="71"/>
      <c r="G121" s="71"/>
      <c r="H121" s="71"/>
      <c r="I121" s="71"/>
      <c r="J121" s="71"/>
      <c r="K121" s="71"/>
      <c r="L121" s="71"/>
      <c r="M121" s="71"/>
      <c r="N121" s="70"/>
      <c r="O121" s="70"/>
      <c r="P121" s="70"/>
      <c r="Q121" s="70"/>
      <c r="R121" s="70"/>
      <c r="S121" s="70"/>
      <c r="T121" s="70"/>
    </row>
    <row r="122" spans="1:20" s="58" customFormat="1" x14ac:dyDescent="0.2">
      <c r="A122" s="69"/>
      <c r="B122" s="86"/>
      <c r="C122" s="71"/>
      <c r="D122" s="71"/>
      <c r="E122" s="71"/>
      <c r="F122" s="71"/>
      <c r="G122" s="71"/>
      <c r="H122" s="71"/>
      <c r="I122" s="71"/>
      <c r="J122" s="71"/>
      <c r="K122" s="71"/>
      <c r="L122" s="71"/>
      <c r="M122" s="71"/>
      <c r="N122" s="70"/>
      <c r="O122" s="70"/>
      <c r="P122" s="70"/>
      <c r="Q122" s="70"/>
      <c r="R122" s="70"/>
      <c r="S122" s="70"/>
      <c r="T122" s="70"/>
    </row>
    <row r="123" spans="1:20" s="58" customFormat="1" x14ac:dyDescent="0.2">
      <c r="A123" s="69"/>
      <c r="B123" s="86"/>
      <c r="C123" s="71"/>
      <c r="D123" s="71"/>
      <c r="E123" s="71"/>
      <c r="F123" s="71"/>
      <c r="G123" s="71"/>
      <c r="H123" s="71"/>
      <c r="I123" s="71"/>
      <c r="J123" s="71"/>
      <c r="K123" s="71"/>
      <c r="L123" s="71"/>
      <c r="M123" s="71"/>
      <c r="N123" s="70"/>
      <c r="O123" s="70"/>
      <c r="P123" s="70"/>
      <c r="Q123" s="70"/>
      <c r="R123" s="70"/>
      <c r="S123" s="70"/>
      <c r="T123" s="70"/>
    </row>
    <row r="124" spans="1:20" s="58" customFormat="1" x14ac:dyDescent="0.2">
      <c r="A124" s="69"/>
      <c r="B124" s="86"/>
      <c r="C124" s="71"/>
      <c r="D124" s="71"/>
      <c r="E124" s="71"/>
      <c r="F124" s="71"/>
      <c r="G124" s="71"/>
      <c r="H124" s="71"/>
      <c r="I124" s="71"/>
      <c r="J124" s="71"/>
      <c r="K124" s="71"/>
      <c r="L124" s="71"/>
      <c r="M124" s="71"/>
      <c r="N124" s="70"/>
      <c r="O124" s="70"/>
      <c r="P124" s="70"/>
      <c r="Q124" s="70"/>
      <c r="R124" s="70"/>
      <c r="S124" s="70"/>
      <c r="T124" s="70"/>
    </row>
    <row r="125" spans="1:20" s="58" customFormat="1" x14ac:dyDescent="0.2">
      <c r="A125" s="69"/>
      <c r="B125" s="86"/>
      <c r="C125" s="71"/>
      <c r="D125" s="71"/>
      <c r="E125" s="71"/>
      <c r="F125" s="71"/>
      <c r="G125" s="71"/>
      <c r="H125" s="71"/>
      <c r="I125" s="71"/>
      <c r="J125" s="71"/>
      <c r="K125" s="71"/>
      <c r="L125" s="71"/>
      <c r="M125" s="71"/>
      <c r="N125" s="70"/>
      <c r="O125" s="70"/>
      <c r="P125" s="70"/>
      <c r="Q125" s="70"/>
      <c r="R125" s="70"/>
      <c r="S125" s="70"/>
      <c r="T125" s="70"/>
    </row>
    <row r="126" spans="1:20" s="58" customFormat="1" x14ac:dyDescent="0.2">
      <c r="A126" s="69"/>
      <c r="B126" s="86"/>
      <c r="C126" s="71"/>
      <c r="D126" s="71"/>
      <c r="E126" s="71"/>
      <c r="F126" s="71"/>
      <c r="G126" s="71"/>
      <c r="H126" s="71"/>
      <c r="I126" s="71"/>
      <c r="J126" s="71"/>
      <c r="K126" s="71"/>
      <c r="L126" s="71"/>
      <c r="M126" s="71"/>
      <c r="N126" s="70"/>
      <c r="O126" s="70"/>
      <c r="P126" s="70"/>
      <c r="Q126" s="70"/>
      <c r="R126" s="70"/>
      <c r="S126" s="70"/>
      <c r="T126" s="70"/>
    </row>
    <row r="127" spans="1:20" s="58" customFormat="1" x14ac:dyDescent="0.2">
      <c r="A127" s="69"/>
      <c r="B127" s="86"/>
      <c r="C127" s="71"/>
      <c r="D127" s="71"/>
      <c r="E127" s="71"/>
      <c r="F127" s="71"/>
      <c r="G127" s="71"/>
      <c r="H127" s="71"/>
      <c r="I127" s="71"/>
      <c r="J127" s="71"/>
      <c r="K127" s="71"/>
      <c r="L127" s="71"/>
      <c r="M127" s="71"/>
      <c r="N127" s="70"/>
      <c r="O127" s="70"/>
      <c r="P127" s="70"/>
      <c r="Q127" s="70"/>
      <c r="R127" s="70"/>
      <c r="S127" s="70"/>
      <c r="T127" s="70"/>
    </row>
    <row r="128" spans="1:20" s="58" customFormat="1" x14ac:dyDescent="0.2">
      <c r="A128" s="69"/>
      <c r="B128" s="86"/>
      <c r="C128" s="71"/>
      <c r="D128" s="71"/>
      <c r="E128" s="71"/>
      <c r="F128" s="71"/>
      <c r="G128" s="71"/>
      <c r="H128" s="71"/>
      <c r="I128" s="71"/>
      <c r="J128" s="71"/>
      <c r="K128" s="71"/>
      <c r="L128" s="71"/>
      <c r="M128" s="71"/>
      <c r="N128" s="70"/>
      <c r="O128" s="70"/>
      <c r="P128" s="70"/>
      <c r="Q128" s="70"/>
      <c r="R128" s="70"/>
      <c r="S128" s="70"/>
      <c r="T128" s="70"/>
    </row>
    <row r="129" spans="1:20" s="58" customFormat="1" x14ac:dyDescent="0.2">
      <c r="A129" s="69"/>
      <c r="B129" s="86"/>
      <c r="C129" s="71"/>
      <c r="D129" s="71"/>
      <c r="E129" s="71"/>
      <c r="F129" s="71"/>
      <c r="G129" s="71"/>
      <c r="H129" s="71"/>
      <c r="I129" s="71"/>
      <c r="J129" s="71"/>
      <c r="K129" s="71"/>
      <c r="L129" s="71"/>
      <c r="M129" s="71"/>
      <c r="N129" s="70"/>
      <c r="O129" s="70"/>
      <c r="P129" s="70"/>
      <c r="Q129" s="70"/>
      <c r="R129" s="70"/>
      <c r="S129" s="70"/>
      <c r="T129" s="70"/>
    </row>
    <row r="130" spans="1:20" s="58" customFormat="1" x14ac:dyDescent="0.2">
      <c r="A130" s="69"/>
      <c r="B130" s="86"/>
      <c r="C130" s="71"/>
      <c r="D130" s="71"/>
      <c r="E130" s="71"/>
      <c r="F130" s="71"/>
      <c r="G130" s="71"/>
      <c r="H130" s="71"/>
      <c r="I130" s="71"/>
      <c r="J130" s="71"/>
      <c r="K130" s="71"/>
      <c r="L130" s="71"/>
      <c r="M130" s="71"/>
      <c r="N130" s="70"/>
      <c r="O130" s="70"/>
      <c r="P130" s="70"/>
      <c r="Q130" s="70"/>
      <c r="R130" s="70"/>
      <c r="S130" s="70"/>
      <c r="T130" s="70"/>
    </row>
    <row r="131" spans="1:20" s="58" customFormat="1" x14ac:dyDescent="0.2">
      <c r="A131" s="69"/>
      <c r="B131" s="86"/>
      <c r="C131" s="71"/>
      <c r="D131" s="71"/>
      <c r="E131" s="71"/>
      <c r="F131" s="71"/>
      <c r="G131" s="71"/>
      <c r="H131" s="71"/>
      <c r="I131" s="71"/>
      <c r="J131" s="71"/>
      <c r="K131" s="71"/>
      <c r="L131" s="71"/>
      <c r="M131" s="71"/>
      <c r="N131" s="70"/>
      <c r="O131" s="70"/>
      <c r="P131" s="70"/>
      <c r="Q131" s="70"/>
      <c r="R131" s="70"/>
      <c r="S131" s="70"/>
      <c r="T131" s="70"/>
    </row>
    <row r="132" spans="1:20" s="58" customFormat="1" x14ac:dyDescent="0.2">
      <c r="A132" s="69"/>
      <c r="B132" s="86"/>
      <c r="C132" s="71"/>
      <c r="D132" s="71"/>
      <c r="E132" s="71"/>
      <c r="F132" s="71"/>
      <c r="G132" s="71"/>
      <c r="H132" s="71"/>
      <c r="I132" s="71"/>
      <c r="J132" s="71"/>
      <c r="K132" s="71"/>
      <c r="L132" s="71"/>
      <c r="M132" s="71"/>
      <c r="N132" s="70"/>
      <c r="O132" s="70"/>
      <c r="P132" s="70"/>
      <c r="Q132" s="70"/>
      <c r="R132" s="70"/>
      <c r="S132" s="70"/>
      <c r="T132" s="70"/>
    </row>
    <row r="133" spans="1:20" s="58" customFormat="1" x14ac:dyDescent="0.2">
      <c r="A133" s="69"/>
      <c r="B133" s="86"/>
      <c r="C133" s="71"/>
      <c r="D133" s="71"/>
      <c r="E133" s="71"/>
      <c r="F133" s="71"/>
      <c r="G133" s="71"/>
      <c r="H133" s="71"/>
      <c r="I133" s="71"/>
      <c r="J133" s="71"/>
      <c r="K133" s="71"/>
      <c r="L133" s="71"/>
      <c r="M133" s="71"/>
      <c r="N133" s="70"/>
      <c r="O133" s="70"/>
      <c r="P133" s="70"/>
      <c r="Q133" s="70"/>
      <c r="R133" s="70"/>
      <c r="S133" s="70"/>
      <c r="T133" s="70"/>
    </row>
    <row r="134" spans="1:20" s="58" customFormat="1" x14ac:dyDescent="0.2">
      <c r="A134" s="69"/>
      <c r="B134" s="86"/>
      <c r="C134" s="71"/>
      <c r="D134" s="71"/>
      <c r="E134" s="71"/>
      <c r="F134" s="71"/>
      <c r="G134" s="71"/>
      <c r="H134" s="71"/>
      <c r="I134" s="71"/>
      <c r="J134" s="71"/>
      <c r="K134" s="71"/>
      <c r="L134" s="71"/>
      <c r="M134" s="71"/>
      <c r="N134" s="70"/>
      <c r="O134" s="70"/>
      <c r="P134" s="70"/>
      <c r="Q134" s="70"/>
      <c r="R134" s="70"/>
      <c r="S134" s="70"/>
      <c r="T134" s="70"/>
    </row>
    <row r="135" spans="1:20" s="58" customFormat="1" x14ac:dyDescent="0.2">
      <c r="A135" s="69"/>
      <c r="B135" s="86"/>
      <c r="C135" s="71"/>
      <c r="D135" s="71"/>
      <c r="E135" s="71"/>
      <c r="F135" s="71"/>
      <c r="G135" s="71"/>
      <c r="H135" s="71"/>
      <c r="I135" s="71"/>
      <c r="J135" s="71"/>
      <c r="K135" s="71"/>
      <c r="L135" s="71"/>
      <c r="M135" s="71"/>
      <c r="N135" s="70"/>
      <c r="O135" s="70"/>
      <c r="P135" s="70"/>
      <c r="Q135" s="70"/>
      <c r="R135" s="70"/>
      <c r="S135" s="70"/>
      <c r="T135" s="70"/>
    </row>
    <row r="136" spans="1:20" s="58" customFormat="1" x14ac:dyDescent="0.2">
      <c r="A136" s="69"/>
      <c r="B136" s="86"/>
      <c r="C136" s="71"/>
      <c r="D136" s="71"/>
      <c r="E136" s="71"/>
      <c r="F136" s="71"/>
      <c r="G136" s="71"/>
      <c r="H136" s="71"/>
      <c r="I136" s="71"/>
      <c r="J136" s="71"/>
      <c r="K136" s="71"/>
      <c r="L136" s="71"/>
      <c r="M136" s="71"/>
      <c r="N136" s="70"/>
      <c r="O136" s="70"/>
      <c r="P136" s="70"/>
      <c r="Q136" s="70"/>
      <c r="R136" s="70"/>
      <c r="S136" s="70"/>
      <c r="T136" s="70"/>
    </row>
    <row r="137" spans="1:20" s="58" customFormat="1" x14ac:dyDescent="0.2">
      <c r="A137" s="69"/>
      <c r="B137" s="86"/>
      <c r="C137" s="71"/>
      <c r="D137" s="71"/>
      <c r="E137" s="71"/>
      <c r="F137" s="71"/>
      <c r="G137" s="71"/>
      <c r="H137" s="71"/>
      <c r="I137" s="71"/>
      <c r="J137" s="71"/>
      <c r="K137" s="71"/>
      <c r="L137" s="71"/>
      <c r="M137" s="71"/>
      <c r="N137" s="70"/>
      <c r="O137" s="70"/>
      <c r="P137" s="70"/>
      <c r="Q137" s="70"/>
      <c r="R137" s="70"/>
      <c r="S137" s="70"/>
      <c r="T137" s="70"/>
    </row>
    <row r="138" spans="1:20" s="58" customFormat="1" x14ac:dyDescent="0.2">
      <c r="A138" s="69"/>
      <c r="B138" s="86"/>
      <c r="C138" s="71"/>
      <c r="D138" s="71"/>
      <c r="E138" s="71"/>
      <c r="F138" s="71"/>
      <c r="G138" s="71"/>
      <c r="H138" s="71"/>
      <c r="I138" s="71"/>
      <c r="J138" s="71"/>
      <c r="K138" s="71"/>
      <c r="L138" s="71"/>
      <c r="M138" s="71"/>
      <c r="N138" s="70"/>
      <c r="O138" s="70"/>
      <c r="P138" s="70"/>
      <c r="Q138" s="70"/>
      <c r="R138" s="70"/>
      <c r="S138" s="70"/>
      <c r="T138" s="70"/>
    </row>
    <row r="139" spans="1:20" s="58" customFormat="1" x14ac:dyDescent="0.2">
      <c r="A139" s="69"/>
      <c r="B139" s="86"/>
      <c r="C139" s="71"/>
      <c r="D139" s="71"/>
      <c r="E139" s="71"/>
      <c r="F139" s="71"/>
      <c r="G139" s="71"/>
      <c r="H139" s="71"/>
      <c r="I139" s="71"/>
      <c r="J139" s="71"/>
      <c r="K139" s="71"/>
      <c r="L139" s="71"/>
      <c r="M139" s="71"/>
      <c r="N139" s="70"/>
      <c r="O139" s="70"/>
      <c r="P139" s="70"/>
      <c r="Q139" s="70"/>
      <c r="R139" s="70"/>
      <c r="S139" s="70"/>
      <c r="T139" s="70"/>
    </row>
    <row r="140" spans="1:20" s="58" customFormat="1" x14ac:dyDescent="0.2">
      <c r="A140" s="69"/>
      <c r="B140" s="86"/>
      <c r="C140" s="71"/>
      <c r="D140" s="71"/>
      <c r="E140" s="71"/>
      <c r="F140" s="71"/>
      <c r="G140" s="71"/>
      <c r="H140" s="71"/>
      <c r="I140" s="71"/>
      <c r="J140" s="71"/>
      <c r="K140" s="71"/>
      <c r="L140" s="71"/>
      <c r="M140" s="71"/>
      <c r="N140" s="70"/>
      <c r="O140" s="70"/>
      <c r="P140" s="70"/>
      <c r="Q140" s="70"/>
      <c r="R140" s="70"/>
      <c r="S140" s="70"/>
      <c r="T140" s="70"/>
    </row>
    <row r="141" spans="1:20" s="58" customFormat="1" x14ac:dyDescent="0.2">
      <c r="A141" s="69"/>
      <c r="B141" s="86"/>
      <c r="C141" s="71"/>
      <c r="D141" s="71"/>
      <c r="E141" s="71"/>
      <c r="F141" s="71"/>
      <c r="G141" s="71"/>
      <c r="H141" s="71"/>
      <c r="I141" s="71"/>
      <c r="J141" s="71"/>
      <c r="K141" s="71"/>
      <c r="L141" s="71"/>
      <c r="M141" s="71"/>
      <c r="N141" s="70"/>
      <c r="O141" s="70"/>
      <c r="P141" s="70"/>
      <c r="Q141" s="70"/>
      <c r="R141" s="70"/>
      <c r="S141" s="70"/>
      <c r="T141" s="70"/>
    </row>
    <row r="142" spans="1:20" s="58" customFormat="1" x14ac:dyDescent="0.2">
      <c r="A142" s="69"/>
      <c r="B142" s="86"/>
      <c r="C142" s="71"/>
      <c r="D142" s="71"/>
      <c r="E142" s="71"/>
      <c r="F142" s="71"/>
      <c r="G142" s="71"/>
      <c r="H142" s="71"/>
      <c r="I142" s="71"/>
      <c r="J142" s="71"/>
      <c r="K142" s="71"/>
      <c r="L142" s="71"/>
      <c r="M142" s="71"/>
      <c r="N142" s="70"/>
      <c r="O142" s="70"/>
      <c r="P142" s="70"/>
      <c r="Q142" s="70"/>
      <c r="R142" s="70"/>
      <c r="S142" s="70"/>
      <c r="T142" s="70"/>
    </row>
    <row r="143" spans="1:20" s="58" customFormat="1" x14ac:dyDescent="0.2">
      <c r="A143" s="69"/>
      <c r="B143" s="86"/>
      <c r="C143" s="71"/>
      <c r="D143" s="71"/>
      <c r="E143" s="71"/>
      <c r="F143" s="71"/>
      <c r="G143" s="71"/>
      <c r="H143" s="71"/>
      <c r="I143" s="71"/>
      <c r="J143" s="71"/>
      <c r="K143" s="71"/>
      <c r="L143" s="71"/>
      <c r="M143" s="71"/>
      <c r="N143" s="70"/>
      <c r="O143" s="70"/>
      <c r="P143" s="70"/>
      <c r="Q143" s="70"/>
      <c r="R143" s="70"/>
      <c r="S143" s="70"/>
      <c r="T143" s="70"/>
    </row>
    <row r="144" spans="1:20" s="58" customFormat="1" x14ac:dyDescent="0.2">
      <c r="A144" s="69"/>
      <c r="B144" s="86"/>
      <c r="C144" s="71"/>
      <c r="D144" s="71"/>
      <c r="E144" s="71"/>
      <c r="F144" s="71"/>
      <c r="G144" s="71"/>
      <c r="H144" s="71"/>
      <c r="I144" s="71"/>
      <c r="J144" s="71"/>
      <c r="K144" s="71"/>
      <c r="L144" s="71"/>
      <c r="M144" s="71"/>
      <c r="N144" s="70"/>
      <c r="O144" s="70"/>
      <c r="P144" s="70"/>
      <c r="Q144" s="70"/>
      <c r="R144" s="70"/>
      <c r="S144" s="70"/>
      <c r="T144" s="70"/>
    </row>
    <row r="145" spans="1:20" s="58" customFormat="1" x14ac:dyDescent="0.2">
      <c r="A145" s="69"/>
      <c r="B145" s="86"/>
      <c r="C145" s="71"/>
      <c r="D145" s="71"/>
      <c r="E145" s="71"/>
      <c r="F145" s="71"/>
      <c r="G145" s="71"/>
      <c r="H145" s="71"/>
      <c r="I145" s="71"/>
      <c r="J145" s="71"/>
      <c r="K145" s="71"/>
      <c r="L145" s="71"/>
      <c r="M145" s="71"/>
      <c r="N145" s="70"/>
      <c r="O145" s="70"/>
      <c r="P145" s="70"/>
      <c r="Q145" s="70"/>
      <c r="R145" s="70"/>
      <c r="S145" s="70"/>
      <c r="T145" s="70"/>
    </row>
    <row r="146" spans="1:20" s="58" customFormat="1" x14ac:dyDescent="0.2">
      <c r="A146" s="69"/>
      <c r="B146" s="86"/>
      <c r="C146" s="71"/>
      <c r="D146" s="71"/>
      <c r="E146" s="71"/>
      <c r="F146" s="71"/>
      <c r="G146" s="71"/>
      <c r="H146" s="71"/>
      <c r="I146" s="71"/>
      <c r="J146" s="71"/>
      <c r="K146" s="71"/>
      <c r="L146" s="71"/>
      <c r="M146" s="71"/>
      <c r="N146" s="70"/>
      <c r="O146" s="70"/>
      <c r="P146" s="70"/>
      <c r="Q146" s="70"/>
      <c r="R146" s="70"/>
      <c r="S146" s="70"/>
      <c r="T146" s="70"/>
    </row>
    <row r="147" spans="1:20" s="58" customFormat="1" x14ac:dyDescent="0.2">
      <c r="A147" s="69"/>
      <c r="B147" s="86"/>
      <c r="C147" s="71"/>
      <c r="D147" s="71"/>
      <c r="E147" s="71"/>
      <c r="F147" s="71"/>
      <c r="G147" s="71"/>
      <c r="H147" s="71"/>
      <c r="I147" s="71"/>
      <c r="J147" s="71"/>
      <c r="K147" s="71"/>
      <c r="L147" s="71"/>
      <c r="M147" s="71"/>
      <c r="N147" s="70"/>
      <c r="O147" s="70"/>
      <c r="P147" s="70"/>
      <c r="Q147" s="70"/>
      <c r="R147" s="70"/>
      <c r="S147" s="70"/>
      <c r="T147" s="70"/>
    </row>
    <row r="148" spans="1:20" s="58" customFormat="1" x14ac:dyDescent="0.2">
      <c r="A148" s="69"/>
      <c r="B148" s="86"/>
      <c r="C148" s="71"/>
      <c r="D148" s="71"/>
      <c r="E148" s="71"/>
      <c r="F148" s="71"/>
      <c r="G148" s="71"/>
      <c r="H148" s="71"/>
      <c r="I148" s="71"/>
      <c r="J148" s="71"/>
      <c r="K148" s="71"/>
      <c r="L148" s="71"/>
      <c r="M148" s="71"/>
      <c r="N148" s="70"/>
      <c r="O148" s="70"/>
      <c r="P148" s="70"/>
      <c r="Q148" s="70"/>
      <c r="R148" s="70"/>
      <c r="S148" s="70"/>
      <c r="T148" s="70"/>
    </row>
    <row r="149" spans="1:20" s="58" customFormat="1" x14ac:dyDescent="0.2">
      <c r="A149" s="69"/>
      <c r="B149" s="86"/>
      <c r="C149" s="71"/>
      <c r="D149" s="71"/>
      <c r="E149" s="71"/>
      <c r="F149" s="71"/>
      <c r="G149" s="71"/>
      <c r="H149" s="71"/>
      <c r="I149" s="71"/>
      <c r="J149" s="71"/>
      <c r="K149" s="71"/>
      <c r="L149" s="71"/>
      <c r="M149" s="71"/>
      <c r="N149" s="70"/>
      <c r="O149" s="70"/>
      <c r="P149" s="70"/>
      <c r="Q149" s="70"/>
      <c r="R149" s="70"/>
      <c r="S149" s="70"/>
      <c r="T149" s="70"/>
    </row>
    <row r="150" spans="1:20" s="58" customFormat="1" x14ac:dyDescent="0.2">
      <c r="A150" s="69"/>
      <c r="B150" s="86"/>
      <c r="C150" s="71"/>
      <c r="D150" s="71"/>
      <c r="E150" s="71"/>
      <c r="F150" s="71"/>
      <c r="G150" s="71"/>
      <c r="H150" s="71"/>
      <c r="I150" s="71"/>
      <c r="J150" s="71"/>
      <c r="K150" s="71"/>
      <c r="L150" s="71"/>
      <c r="M150" s="71"/>
      <c r="N150" s="70"/>
      <c r="O150" s="70"/>
      <c r="P150" s="70"/>
      <c r="Q150" s="70"/>
      <c r="R150" s="70"/>
      <c r="S150" s="70"/>
      <c r="T150" s="70"/>
    </row>
    <row r="151" spans="1:20" s="58" customFormat="1" x14ac:dyDescent="0.2">
      <c r="A151" s="69"/>
      <c r="B151" s="86"/>
      <c r="C151" s="71"/>
      <c r="D151" s="71"/>
      <c r="E151" s="71"/>
      <c r="F151" s="71"/>
      <c r="G151" s="71"/>
      <c r="H151" s="71"/>
      <c r="I151" s="71"/>
      <c r="J151" s="71"/>
      <c r="K151" s="71"/>
      <c r="L151" s="71"/>
      <c r="M151" s="71"/>
      <c r="N151" s="70"/>
      <c r="O151" s="70"/>
      <c r="P151" s="70"/>
      <c r="Q151" s="70"/>
      <c r="R151" s="70"/>
      <c r="S151" s="70"/>
      <c r="T151" s="70"/>
    </row>
    <row r="152" spans="1:20" s="58" customFormat="1" x14ac:dyDescent="0.2">
      <c r="A152" s="69"/>
      <c r="B152" s="86"/>
      <c r="C152" s="71"/>
      <c r="D152" s="71"/>
      <c r="E152" s="71"/>
      <c r="F152" s="71"/>
      <c r="G152" s="71"/>
      <c r="H152" s="71"/>
      <c r="I152" s="71"/>
      <c r="J152" s="71"/>
      <c r="K152" s="71"/>
      <c r="L152" s="71"/>
      <c r="M152" s="71"/>
      <c r="N152" s="70"/>
      <c r="O152" s="70"/>
      <c r="P152" s="70"/>
      <c r="Q152" s="70"/>
      <c r="R152" s="70"/>
      <c r="S152" s="70"/>
      <c r="T152" s="70"/>
    </row>
    <row r="153" spans="1:20" s="58" customFormat="1" x14ac:dyDescent="0.2">
      <c r="A153" s="69"/>
      <c r="B153" s="86"/>
      <c r="C153" s="71"/>
      <c r="D153" s="71"/>
      <c r="E153" s="71"/>
      <c r="F153" s="71"/>
      <c r="G153" s="71"/>
      <c r="H153" s="71"/>
      <c r="I153" s="71"/>
      <c r="J153" s="71"/>
      <c r="K153" s="71"/>
      <c r="L153" s="71"/>
      <c r="M153" s="71"/>
      <c r="N153" s="70"/>
      <c r="O153" s="70"/>
      <c r="P153" s="70"/>
      <c r="Q153" s="70"/>
      <c r="R153" s="70"/>
      <c r="S153" s="70"/>
      <c r="T153" s="70"/>
    </row>
    <row r="154" spans="1:20" s="58" customFormat="1" x14ac:dyDescent="0.2">
      <c r="A154" s="69"/>
      <c r="B154" s="86"/>
      <c r="C154" s="71"/>
      <c r="D154" s="71"/>
      <c r="E154" s="71"/>
      <c r="F154" s="71"/>
      <c r="G154" s="71"/>
      <c r="H154" s="71"/>
      <c r="I154" s="71"/>
      <c r="J154" s="71"/>
      <c r="K154" s="71"/>
      <c r="L154" s="71"/>
      <c r="M154" s="71"/>
      <c r="N154" s="70"/>
      <c r="O154" s="70"/>
      <c r="P154" s="70"/>
      <c r="Q154" s="70"/>
      <c r="R154" s="70"/>
      <c r="S154" s="70"/>
      <c r="T154" s="70"/>
    </row>
    <row r="155" spans="1:20" s="58" customFormat="1" x14ac:dyDescent="0.2">
      <c r="A155" s="69"/>
      <c r="B155" s="86"/>
      <c r="C155" s="71"/>
      <c r="D155" s="71"/>
      <c r="E155" s="71"/>
      <c r="F155" s="71"/>
      <c r="G155" s="71"/>
      <c r="H155" s="71"/>
      <c r="I155" s="71"/>
      <c r="J155" s="71"/>
      <c r="K155" s="71"/>
      <c r="L155" s="71"/>
      <c r="M155" s="71"/>
      <c r="N155" s="70"/>
      <c r="O155" s="70"/>
      <c r="P155" s="70"/>
      <c r="Q155" s="70"/>
      <c r="R155" s="70"/>
      <c r="S155" s="70"/>
      <c r="T155" s="70"/>
    </row>
    <row r="156" spans="1:20" s="58" customFormat="1" x14ac:dyDescent="0.2">
      <c r="A156" s="69"/>
      <c r="B156" s="86"/>
      <c r="C156" s="71"/>
      <c r="D156" s="71"/>
      <c r="E156" s="71"/>
      <c r="F156" s="71"/>
      <c r="G156" s="71"/>
      <c r="H156" s="71"/>
      <c r="I156" s="71"/>
      <c r="J156" s="71"/>
      <c r="K156" s="71"/>
      <c r="L156" s="71"/>
      <c r="M156" s="71"/>
      <c r="N156" s="70"/>
      <c r="O156" s="70"/>
      <c r="P156" s="70"/>
      <c r="Q156" s="70"/>
      <c r="R156" s="70"/>
      <c r="S156" s="70"/>
      <c r="T156" s="70"/>
    </row>
    <row r="157" spans="1:20" s="58" customFormat="1" x14ac:dyDescent="0.2">
      <c r="A157" s="69"/>
      <c r="B157" s="86"/>
      <c r="C157" s="71"/>
      <c r="D157" s="71"/>
      <c r="E157" s="71"/>
      <c r="F157" s="71"/>
      <c r="G157" s="71"/>
      <c r="H157" s="71"/>
      <c r="I157" s="71"/>
      <c r="J157" s="71"/>
      <c r="K157" s="71"/>
      <c r="L157" s="71"/>
      <c r="M157" s="71"/>
      <c r="N157" s="70"/>
      <c r="O157" s="70"/>
      <c r="P157" s="70"/>
      <c r="Q157" s="70"/>
      <c r="R157" s="70"/>
      <c r="S157" s="70"/>
      <c r="T157" s="70"/>
    </row>
    <row r="158" spans="1:20" s="58" customFormat="1" x14ac:dyDescent="0.2">
      <c r="A158" s="69"/>
      <c r="B158" s="86"/>
      <c r="C158" s="71"/>
      <c r="D158" s="71"/>
      <c r="E158" s="71"/>
      <c r="F158" s="71"/>
      <c r="G158" s="71"/>
      <c r="H158" s="71"/>
      <c r="I158" s="71"/>
      <c r="J158" s="71"/>
      <c r="K158" s="71"/>
      <c r="L158" s="71"/>
      <c r="M158" s="71"/>
      <c r="N158" s="70"/>
      <c r="O158" s="70"/>
      <c r="P158" s="70"/>
      <c r="Q158" s="70"/>
      <c r="R158" s="70"/>
      <c r="S158" s="70"/>
      <c r="T158" s="70"/>
    </row>
    <row r="159" spans="1:20" s="58" customFormat="1" x14ac:dyDescent="0.2">
      <c r="A159" s="69"/>
      <c r="B159" s="86"/>
      <c r="C159" s="71"/>
      <c r="D159" s="71"/>
      <c r="E159" s="71"/>
      <c r="F159" s="71"/>
      <c r="G159" s="71"/>
      <c r="H159" s="71"/>
      <c r="I159" s="71"/>
      <c r="J159" s="71"/>
      <c r="K159" s="71"/>
      <c r="L159" s="71"/>
      <c r="M159" s="71"/>
      <c r="N159" s="70"/>
      <c r="O159" s="70"/>
      <c r="P159" s="70"/>
      <c r="Q159" s="70"/>
      <c r="R159" s="70"/>
      <c r="S159" s="70"/>
      <c r="T159" s="70"/>
    </row>
    <row r="160" spans="1:20" s="58" customFormat="1" x14ac:dyDescent="0.2">
      <c r="A160" s="69"/>
      <c r="B160" s="86"/>
      <c r="C160" s="71"/>
      <c r="D160" s="71"/>
      <c r="E160" s="71"/>
      <c r="F160" s="71"/>
      <c r="G160" s="71"/>
      <c r="H160" s="71"/>
      <c r="I160" s="71"/>
      <c r="J160" s="71"/>
      <c r="K160" s="71"/>
      <c r="L160" s="71"/>
      <c r="M160" s="71"/>
      <c r="N160" s="70"/>
      <c r="O160" s="70"/>
      <c r="P160" s="70"/>
      <c r="Q160" s="70"/>
      <c r="R160" s="70"/>
      <c r="S160" s="70"/>
      <c r="T160" s="70"/>
    </row>
    <row r="161" spans="1:20" s="58" customFormat="1" x14ac:dyDescent="0.2">
      <c r="A161" s="69"/>
      <c r="B161" s="86"/>
      <c r="C161" s="71"/>
      <c r="D161" s="71"/>
      <c r="E161" s="71"/>
      <c r="F161" s="71"/>
      <c r="G161" s="71"/>
      <c r="H161" s="71"/>
      <c r="I161" s="71"/>
      <c r="J161" s="71"/>
      <c r="K161" s="71"/>
      <c r="L161" s="71"/>
      <c r="M161" s="71"/>
      <c r="N161" s="70"/>
      <c r="O161" s="70"/>
      <c r="P161" s="70"/>
      <c r="Q161" s="70"/>
      <c r="R161" s="70"/>
      <c r="S161" s="70"/>
      <c r="T161" s="70"/>
    </row>
    <row r="162" spans="1:20" s="58" customFormat="1" x14ac:dyDescent="0.2">
      <c r="A162" s="69"/>
      <c r="B162" s="86"/>
      <c r="C162" s="71"/>
      <c r="D162" s="71"/>
      <c r="E162" s="71"/>
      <c r="F162" s="71"/>
      <c r="G162" s="71"/>
      <c r="H162" s="71"/>
      <c r="I162" s="71"/>
      <c r="J162" s="71"/>
      <c r="K162" s="71"/>
      <c r="L162" s="71"/>
      <c r="M162" s="71"/>
      <c r="N162" s="70"/>
      <c r="O162" s="70"/>
      <c r="P162" s="70"/>
      <c r="Q162" s="70"/>
      <c r="R162" s="70"/>
      <c r="S162" s="70"/>
      <c r="T162" s="70"/>
    </row>
    <row r="163" spans="1:20" s="58" customFormat="1" x14ac:dyDescent="0.2">
      <c r="A163" s="69"/>
      <c r="B163" s="86"/>
      <c r="C163" s="71"/>
      <c r="D163" s="71"/>
      <c r="E163" s="71"/>
      <c r="F163" s="71"/>
      <c r="G163" s="71"/>
      <c r="H163" s="71"/>
      <c r="I163" s="71"/>
      <c r="J163" s="71"/>
      <c r="K163" s="71"/>
      <c r="L163" s="71"/>
      <c r="M163" s="71"/>
      <c r="N163" s="70"/>
      <c r="O163" s="70"/>
      <c r="P163" s="70"/>
      <c r="Q163" s="70"/>
      <c r="R163" s="70"/>
      <c r="S163" s="70"/>
      <c r="T163" s="70"/>
    </row>
    <row r="164" spans="1:20" s="58" customFormat="1" x14ac:dyDescent="0.2">
      <c r="A164" s="69"/>
      <c r="B164" s="86"/>
      <c r="C164" s="71"/>
      <c r="D164" s="71"/>
      <c r="E164" s="71"/>
      <c r="F164" s="71"/>
      <c r="G164" s="71"/>
      <c r="H164" s="71"/>
      <c r="I164" s="71"/>
      <c r="J164" s="71"/>
      <c r="K164" s="71"/>
      <c r="L164" s="71"/>
      <c r="M164" s="71"/>
      <c r="N164" s="70"/>
      <c r="O164" s="70"/>
      <c r="P164" s="70"/>
      <c r="Q164" s="70"/>
      <c r="R164" s="70"/>
      <c r="S164" s="70"/>
      <c r="T164" s="70"/>
    </row>
    <row r="165" spans="1:20" s="58" customFormat="1" x14ac:dyDescent="0.2">
      <c r="A165" s="69"/>
      <c r="B165" s="86"/>
      <c r="C165" s="71"/>
      <c r="D165" s="71"/>
      <c r="E165" s="71"/>
      <c r="F165" s="71"/>
      <c r="G165" s="71"/>
      <c r="H165" s="71"/>
      <c r="I165" s="71"/>
      <c r="J165" s="71"/>
      <c r="K165" s="71"/>
      <c r="L165" s="71"/>
      <c r="M165" s="71"/>
      <c r="N165" s="70"/>
      <c r="O165" s="70"/>
      <c r="P165" s="70"/>
      <c r="Q165" s="70"/>
      <c r="R165" s="70"/>
      <c r="S165" s="70"/>
      <c r="T165" s="70"/>
    </row>
    <row r="166" spans="1:20" s="58" customFormat="1" x14ac:dyDescent="0.2">
      <c r="A166" s="69"/>
      <c r="B166" s="86"/>
      <c r="C166" s="71"/>
      <c r="D166" s="71"/>
      <c r="E166" s="71"/>
      <c r="F166" s="71"/>
      <c r="G166" s="71"/>
      <c r="H166" s="71"/>
      <c r="I166" s="71"/>
      <c r="J166" s="71"/>
      <c r="K166" s="71"/>
      <c r="L166" s="71"/>
      <c r="M166" s="71"/>
      <c r="N166" s="70"/>
      <c r="O166" s="70"/>
      <c r="P166" s="70"/>
      <c r="Q166" s="70"/>
      <c r="R166" s="70"/>
      <c r="S166" s="70"/>
      <c r="T166" s="70"/>
    </row>
    <row r="167" spans="1:20" s="58" customFormat="1" x14ac:dyDescent="0.2">
      <c r="A167" s="69"/>
      <c r="B167" s="86"/>
      <c r="C167" s="71"/>
      <c r="D167" s="71"/>
      <c r="E167" s="71"/>
      <c r="F167" s="71"/>
      <c r="G167" s="71"/>
      <c r="H167" s="71"/>
      <c r="I167" s="71"/>
      <c r="J167" s="71"/>
      <c r="K167" s="71"/>
      <c r="L167" s="71"/>
      <c r="M167" s="71"/>
      <c r="N167" s="70"/>
      <c r="O167" s="70"/>
      <c r="P167" s="70"/>
      <c r="Q167" s="70"/>
      <c r="R167" s="70"/>
      <c r="S167" s="70"/>
      <c r="T167" s="70"/>
    </row>
    <row r="168" spans="1:20" s="58" customFormat="1" x14ac:dyDescent="0.2">
      <c r="A168" s="69"/>
      <c r="B168" s="86"/>
      <c r="C168" s="71"/>
      <c r="D168" s="71"/>
      <c r="E168" s="71"/>
      <c r="F168" s="71"/>
      <c r="G168" s="71"/>
      <c r="H168" s="71"/>
      <c r="I168" s="71"/>
      <c r="J168" s="71"/>
      <c r="K168" s="71"/>
      <c r="L168" s="71"/>
      <c r="M168" s="71"/>
      <c r="N168" s="70"/>
      <c r="O168" s="70"/>
      <c r="P168" s="70"/>
      <c r="Q168" s="70"/>
      <c r="R168" s="70"/>
      <c r="S168" s="70"/>
      <c r="T168" s="70"/>
    </row>
    <row r="169" spans="1:20" s="58" customFormat="1" x14ac:dyDescent="0.2">
      <c r="A169" s="69"/>
      <c r="B169" s="86"/>
      <c r="C169" s="71"/>
      <c r="D169" s="71"/>
      <c r="E169" s="71"/>
      <c r="F169" s="71"/>
      <c r="G169" s="71"/>
      <c r="H169" s="71"/>
      <c r="I169" s="71"/>
      <c r="J169" s="71"/>
      <c r="K169" s="71"/>
      <c r="L169" s="71"/>
      <c r="M169" s="71"/>
      <c r="N169" s="70"/>
      <c r="O169" s="70"/>
      <c r="P169" s="70"/>
      <c r="Q169" s="70"/>
      <c r="R169" s="70"/>
      <c r="S169" s="70"/>
      <c r="T169" s="70"/>
    </row>
    <row r="170" spans="1:20" s="58" customFormat="1" x14ac:dyDescent="0.2">
      <c r="A170" s="69"/>
      <c r="B170" s="86"/>
      <c r="C170" s="71"/>
      <c r="D170" s="71"/>
      <c r="E170" s="71"/>
      <c r="F170" s="71"/>
      <c r="G170" s="71"/>
      <c r="H170" s="71"/>
      <c r="I170" s="71"/>
      <c r="J170" s="71"/>
      <c r="K170" s="71"/>
      <c r="L170" s="71"/>
      <c r="M170" s="71"/>
      <c r="N170" s="70"/>
      <c r="O170" s="70"/>
      <c r="P170" s="70"/>
      <c r="Q170" s="70"/>
      <c r="R170" s="70"/>
      <c r="S170" s="70"/>
      <c r="T170" s="70"/>
    </row>
    <row r="171" spans="1:20" s="58" customFormat="1" x14ac:dyDescent="0.2">
      <c r="A171" s="69"/>
      <c r="B171" s="86"/>
      <c r="C171" s="71"/>
      <c r="D171" s="71"/>
      <c r="E171" s="71"/>
      <c r="F171" s="71"/>
      <c r="G171" s="71"/>
      <c r="H171" s="71"/>
      <c r="I171" s="71"/>
      <c r="J171" s="71"/>
      <c r="K171" s="71"/>
      <c r="L171" s="71"/>
      <c r="M171" s="71"/>
      <c r="N171" s="70"/>
      <c r="O171" s="70"/>
      <c r="P171" s="70"/>
      <c r="Q171" s="70"/>
      <c r="R171" s="70"/>
      <c r="S171" s="70"/>
      <c r="T171" s="70"/>
    </row>
    <row r="172" spans="1:20" s="58" customFormat="1" x14ac:dyDescent="0.2">
      <c r="A172" s="69"/>
      <c r="B172" s="86"/>
      <c r="C172" s="71"/>
      <c r="D172" s="71"/>
      <c r="E172" s="71"/>
      <c r="F172" s="71"/>
      <c r="G172" s="71"/>
      <c r="H172" s="71"/>
      <c r="I172" s="71"/>
      <c r="J172" s="71"/>
      <c r="K172" s="71"/>
      <c r="L172" s="71"/>
      <c r="M172" s="71"/>
      <c r="N172" s="70"/>
      <c r="O172" s="70"/>
      <c r="P172" s="70"/>
      <c r="Q172" s="70"/>
      <c r="R172" s="70"/>
      <c r="S172" s="70"/>
      <c r="T172" s="70"/>
    </row>
    <row r="173" spans="1:20" s="58" customFormat="1" x14ac:dyDescent="0.2">
      <c r="A173" s="69"/>
      <c r="B173" s="86"/>
      <c r="C173" s="71"/>
      <c r="D173" s="71"/>
      <c r="E173" s="71"/>
      <c r="F173" s="71"/>
      <c r="G173" s="71"/>
      <c r="H173" s="71"/>
      <c r="I173" s="71"/>
      <c r="J173" s="71"/>
      <c r="K173" s="71"/>
      <c r="L173" s="71"/>
      <c r="M173" s="71"/>
      <c r="N173" s="70"/>
      <c r="O173" s="70"/>
      <c r="P173" s="70"/>
      <c r="Q173" s="70"/>
      <c r="R173" s="70"/>
      <c r="S173" s="70"/>
      <c r="T173" s="70"/>
    </row>
    <row r="174" spans="1:20" s="58" customFormat="1" x14ac:dyDescent="0.2">
      <c r="A174" s="69"/>
      <c r="B174" s="86"/>
      <c r="C174" s="71"/>
      <c r="D174" s="71"/>
      <c r="E174" s="71"/>
      <c r="F174" s="71"/>
      <c r="G174" s="71"/>
      <c r="H174" s="71"/>
      <c r="I174" s="71"/>
      <c r="J174" s="71"/>
      <c r="K174" s="71"/>
      <c r="L174" s="71"/>
      <c r="M174" s="71"/>
      <c r="N174" s="70"/>
      <c r="O174" s="70"/>
      <c r="P174" s="70"/>
      <c r="Q174" s="70"/>
      <c r="R174" s="70"/>
      <c r="S174" s="70"/>
      <c r="T174" s="70"/>
    </row>
    <row r="175" spans="1:20" s="58" customFormat="1" x14ac:dyDescent="0.2">
      <c r="A175" s="69"/>
      <c r="B175" s="86"/>
      <c r="C175" s="71"/>
      <c r="D175" s="71"/>
      <c r="E175" s="71"/>
      <c r="F175" s="71"/>
      <c r="G175" s="71"/>
      <c r="H175" s="71"/>
      <c r="I175" s="71"/>
      <c r="J175" s="71"/>
      <c r="K175" s="71"/>
      <c r="L175" s="71"/>
      <c r="M175" s="71"/>
      <c r="N175" s="70"/>
      <c r="O175" s="70"/>
      <c r="P175" s="70"/>
      <c r="Q175" s="70"/>
      <c r="R175" s="70"/>
      <c r="S175" s="70"/>
      <c r="T175" s="70"/>
    </row>
    <row r="176" spans="1:20" s="58" customFormat="1" x14ac:dyDescent="0.2">
      <c r="A176" s="69"/>
      <c r="B176" s="86"/>
      <c r="C176" s="71"/>
      <c r="D176" s="71"/>
      <c r="E176" s="71"/>
      <c r="F176" s="71"/>
      <c r="G176" s="71"/>
      <c r="H176" s="71"/>
      <c r="I176" s="71"/>
      <c r="J176" s="71"/>
      <c r="K176" s="71"/>
      <c r="L176" s="71"/>
      <c r="M176" s="71"/>
      <c r="N176" s="70"/>
      <c r="O176" s="70"/>
      <c r="P176" s="70"/>
      <c r="Q176" s="70"/>
      <c r="R176" s="70"/>
      <c r="S176" s="70"/>
      <c r="T176" s="70"/>
    </row>
    <row r="177" spans="1:20" s="58" customFormat="1" x14ac:dyDescent="0.2">
      <c r="A177" s="69"/>
      <c r="B177" s="86"/>
      <c r="C177" s="71"/>
      <c r="D177" s="71"/>
      <c r="E177" s="71"/>
      <c r="F177" s="71"/>
      <c r="G177" s="71"/>
      <c r="H177" s="71"/>
      <c r="I177" s="71"/>
      <c r="J177" s="71"/>
      <c r="K177" s="71"/>
      <c r="L177" s="71"/>
      <c r="M177" s="71"/>
      <c r="N177" s="70"/>
      <c r="O177" s="70"/>
      <c r="P177" s="70"/>
      <c r="Q177" s="70"/>
      <c r="R177" s="70"/>
      <c r="S177" s="70"/>
      <c r="T177" s="70"/>
    </row>
    <row r="178" spans="1:20" s="58" customFormat="1" x14ac:dyDescent="0.2">
      <c r="A178" s="69"/>
      <c r="B178" s="86"/>
      <c r="C178" s="71"/>
      <c r="D178" s="71"/>
      <c r="E178" s="71"/>
      <c r="F178" s="71"/>
      <c r="G178" s="71"/>
      <c r="H178" s="71"/>
      <c r="I178" s="71"/>
      <c r="J178" s="71"/>
      <c r="K178" s="71"/>
      <c r="L178" s="71"/>
      <c r="M178" s="71"/>
      <c r="N178" s="70"/>
      <c r="O178" s="70"/>
      <c r="P178" s="70"/>
      <c r="Q178" s="70"/>
      <c r="R178" s="70"/>
      <c r="S178" s="70"/>
      <c r="T178" s="70"/>
    </row>
    <row r="179" spans="1:20" s="58" customFormat="1" x14ac:dyDescent="0.2">
      <c r="A179" s="69"/>
      <c r="B179" s="86"/>
      <c r="C179" s="71"/>
      <c r="D179" s="71"/>
      <c r="E179" s="71"/>
      <c r="F179" s="71"/>
      <c r="G179" s="71"/>
      <c r="H179" s="71"/>
      <c r="I179" s="71"/>
      <c r="J179" s="71"/>
      <c r="K179" s="71"/>
      <c r="L179" s="71"/>
      <c r="M179" s="71"/>
      <c r="N179" s="70"/>
      <c r="O179" s="70"/>
      <c r="P179" s="70"/>
      <c r="Q179" s="70"/>
      <c r="R179" s="70"/>
      <c r="S179" s="70"/>
      <c r="T179" s="70"/>
    </row>
    <row r="180" spans="1:20" s="58" customFormat="1" x14ac:dyDescent="0.2">
      <c r="A180" s="69"/>
      <c r="B180" s="86"/>
      <c r="C180" s="71"/>
      <c r="D180" s="71"/>
      <c r="E180" s="71"/>
      <c r="F180" s="71"/>
      <c r="G180" s="71"/>
      <c r="H180" s="71"/>
      <c r="I180" s="71"/>
      <c r="J180" s="71"/>
      <c r="K180" s="71"/>
      <c r="L180" s="71"/>
      <c r="M180" s="71"/>
      <c r="N180" s="70"/>
      <c r="O180" s="70"/>
      <c r="P180" s="70"/>
      <c r="Q180" s="70"/>
      <c r="R180" s="70"/>
      <c r="S180" s="70"/>
      <c r="T180" s="70"/>
    </row>
    <row r="181" spans="1:20" s="58" customFormat="1" x14ac:dyDescent="0.2">
      <c r="A181" s="69"/>
      <c r="B181" s="86"/>
      <c r="C181" s="71"/>
      <c r="D181" s="71"/>
      <c r="E181" s="71"/>
      <c r="F181" s="71"/>
      <c r="G181" s="71"/>
      <c r="H181" s="71"/>
      <c r="I181" s="71"/>
      <c r="J181" s="71"/>
      <c r="K181" s="71"/>
      <c r="L181" s="71"/>
      <c r="M181" s="71"/>
      <c r="N181" s="70"/>
      <c r="O181" s="70"/>
      <c r="P181" s="70"/>
      <c r="Q181" s="70"/>
      <c r="R181" s="70"/>
      <c r="S181" s="70"/>
      <c r="T181" s="70"/>
    </row>
    <row r="182" spans="1:20" s="58" customFormat="1" x14ac:dyDescent="0.2">
      <c r="A182" s="69"/>
      <c r="B182" s="86"/>
      <c r="C182" s="71"/>
      <c r="D182" s="71"/>
      <c r="E182" s="71"/>
      <c r="F182" s="71"/>
      <c r="G182" s="71"/>
      <c r="H182" s="71"/>
      <c r="I182" s="71"/>
      <c r="J182" s="71"/>
      <c r="K182" s="71"/>
      <c r="L182" s="71"/>
      <c r="M182" s="71"/>
      <c r="N182" s="70"/>
      <c r="O182" s="70"/>
      <c r="P182" s="70"/>
      <c r="Q182" s="70"/>
      <c r="R182" s="70"/>
      <c r="S182" s="70"/>
      <c r="T182" s="70"/>
    </row>
    <row r="183" spans="1:20" s="58" customFormat="1" x14ac:dyDescent="0.2">
      <c r="A183" s="69"/>
      <c r="B183" s="86"/>
      <c r="C183" s="71"/>
      <c r="D183" s="71"/>
      <c r="E183" s="71"/>
      <c r="F183" s="71"/>
      <c r="G183" s="71"/>
      <c r="H183" s="71"/>
      <c r="I183" s="71"/>
      <c r="J183" s="71"/>
      <c r="K183" s="71"/>
      <c r="L183" s="71"/>
      <c r="M183" s="71"/>
      <c r="N183" s="70"/>
      <c r="O183" s="70"/>
      <c r="P183" s="70"/>
      <c r="Q183" s="70"/>
      <c r="R183" s="70"/>
      <c r="S183" s="70"/>
      <c r="T183" s="70"/>
    </row>
    <row r="184" spans="1:20" s="58" customFormat="1" x14ac:dyDescent="0.2">
      <c r="A184" s="69"/>
      <c r="B184" s="86"/>
      <c r="C184" s="71"/>
      <c r="D184" s="71"/>
      <c r="E184" s="71"/>
      <c r="F184" s="71"/>
      <c r="G184" s="71"/>
      <c r="H184" s="71"/>
      <c r="I184" s="71"/>
      <c r="J184" s="71"/>
      <c r="K184" s="71"/>
      <c r="L184" s="71"/>
      <c r="M184" s="71"/>
      <c r="N184" s="70"/>
      <c r="O184" s="70"/>
      <c r="P184" s="70"/>
      <c r="Q184" s="70"/>
      <c r="R184" s="70"/>
      <c r="S184" s="70"/>
      <c r="T184" s="70"/>
    </row>
    <row r="185" spans="1:20" s="58" customFormat="1" x14ac:dyDescent="0.2">
      <c r="A185" s="69"/>
      <c r="B185" s="86"/>
      <c r="C185" s="71"/>
      <c r="D185" s="71"/>
      <c r="E185" s="71"/>
      <c r="F185" s="71"/>
      <c r="G185" s="71"/>
      <c r="H185" s="71"/>
      <c r="I185" s="71"/>
      <c r="J185" s="71"/>
      <c r="K185" s="71"/>
      <c r="L185" s="71"/>
      <c r="M185" s="71"/>
      <c r="N185" s="70"/>
      <c r="O185" s="70"/>
      <c r="P185" s="70"/>
      <c r="Q185" s="70"/>
      <c r="R185" s="70"/>
      <c r="S185" s="70"/>
      <c r="T185" s="70"/>
    </row>
    <row r="186" spans="1:20" s="58" customFormat="1" x14ac:dyDescent="0.2">
      <c r="A186" s="69"/>
      <c r="B186" s="86"/>
      <c r="C186" s="71"/>
      <c r="D186" s="71"/>
      <c r="E186" s="71"/>
      <c r="F186" s="71"/>
      <c r="G186" s="71"/>
      <c r="H186" s="71"/>
      <c r="I186" s="71"/>
      <c r="J186" s="71"/>
      <c r="K186" s="71"/>
      <c r="L186" s="71"/>
      <c r="M186" s="71"/>
      <c r="N186" s="70"/>
      <c r="O186" s="70"/>
      <c r="P186" s="70"/>
      <c r="Q186" s="70"/>
      <c r="R186" s="70"/>
      <c r="S186" s="70"/>
      <c r="T186" s="70"/>
    </row>
    <row r="187" spans="1:20" s="58" customFormat="1" x14ac:dyDescent="0.2">
      <c r="A187" s="69"/>
      <c r="B187" s="86"/>
      <c r="C187" s="71"/>
      <c r="D187" s="71"/>
      <c r="E187" s="71"/>
      <c r="F187" s="71"/>
      <c r="G187" s="71"/>
      <c r="H187" s="71"/>
      <c r="I187" s="71"/>
      <c r="J187" s="71"/>
      <c r="K187" s="71"/>
      <c r="L187" s="71"/>
      <c r="M187" s="71"/>
      <c r="N187" s="70"/>
      <c r="O187" s="70"/>
      <c r="P187" s="70"/>
      <c r="Q187" s="70"/>
      <c r="R187" s="70"/>
      <c r="S187" s="70"/>
      <c r="T187" s="70"/>
    </row>
    <row r="188" spans="1:20" s="58" customFormat="1" x14ac:dyDescent="0.2">
      <c r="A188" s="69"/>
      <c r="B188" s="86"/>
      <c r="C188" s="71"/>
      <c r="D188" s="71"/>
      <c r="E188" s="71"/>
      <c r="F188" s="71"/>
      <c r="G188" s="71"/>
      <c r="H188" s="71"/>
      <c r="I188" s="71"/>
      <c r="J188" s="71"/>
      <c r="K188" s="71"/>
      <c r="L188" s="71"/>
      <c r="M188" s="71"/>
      <c r="N188" s="70"/>
      <c r="O188" s="70"/>
      <c r="P188" s="70"/>
      <c r="Q188" s="70"/>
      <c r="R188" s="70"/>
      <c r="S188" s="70"/>
      <c r="T188" s="70"/>
    </row>
    <row r="189" spans="1:20" s="58" customFormat="1" x14ac:dyDescent="0.2">
      <c r="A189" s="69"/>
      <c r="B189" s="86"/>
      <c r="C189" s="71"/>
      <c r="D189" s="71"/>
      <c r="E189" s="71"/>
      <c r="F189" s="71"/>
      <c r="G189" s="71"/>
      <c r="H189" s="71"/>
      <c r="I189" s="71"/>
      <c r="J189" s="71"/>
      <c r="K189" s="71"/>
      <c r="L189" s="71"/>
      <c r="M189" s="71"/>
      <c r="N189" s="70"/>
      <c r="O189" s="70"/>
      <c r="P189" s="70"/>
      <c r="Q189" s="70"/>
      <c r="R189" s="70"/>
      <c r="S189" s="70"/>
      <c r="T189" s="70"/>
    </row>
    <row r="190" spans="1:20" s="58" customFormat="1" x14ac:dyDescent="0.2">
      <c r="A190" s="69"/>
      <c r="B190" s="86"/>
      <c r="C190" s="71"/>
      <c r="D190" s="71"/>
      <c r="E190" s="71"/>
      <c r="F190" s="71"/>
      <c r="G190" s="71"/>
      <c r="H190" s="71"/>
      <c r="I190" s="71"/>
      <c r="J190" s="71"/>
      <c r="K190" s="71"/>
      <c r="L190" s="71"/>
      <c r="M190" s="71"/>
      <c r="N190" s="70"/>
      <c r="O190" s="70"/>
      <c r="P190" s="70"/>
      <c r="Q190" s="70"/>
      <c r="R190" s="70"/>
      <c r="S190" s="70"/>
      <c r="T190" s="70"/>
    </row>
    <row r="191" spans="1:20" s="58" customFormat="1" x14ac:dyDescent="0.2">
      <c r="A191" s="69"/>
      <c r="B191" s="86"/>
      <c r="C191" s="71"/>
      <c r="D191" s="71"/>
      <c r="E191" s="71"/>
      <c r="F191" s="71"/>
      <c r="G191" s="71"/>
      <c r="H191" s="71"/>
      <c r="I191" s="71"/>
      <c r="J191" s="71"/>
      <c r="K191" s="71"/>
      <c r="L191" s="71"/>
      <c r="M191" s="71"/>
      <c r="N191" s="70"/>
      <c r="O191" s="70"/>
      <c r="P191" s="70"/>
      <c r="Q191" s="70"/>
      <c r="R191" s="70"/>
      <c r="S191" s="70"/>
      <c r="T191" s="70"/>
    </row>
    <row r="192" spans="1:20" s="58" customFormat="1" x14ac:dyDescent="0.2">
      <c r="A192" s="69"/>
      <c r="B192" s="86"/>
      <c r="C192" s="71"/>
      <c r="D192" s="71"/>
      <c r="E192" s="71"/>
      <c r="F192" s="71"/>
      <c r="G192" s="71"/>
      <c r="H192" s="71"/>
      <c r="I192" s="71"/>
      <c r="J192" s="71"/>
      <c r="K192" s="71"/>
      <c r="L192" s="71"/>
      <c r="M192" s="71"/>
      <c r="N192" s="70"/>
      <c r="O192" s="70"/>
      <c r="P192" s="70"/>
      <c r="Q192" s="70"/>
      <c r="R192" s="70"/>
      <c r="S192" s="70"/>
      <c r="T192" s="70"/>
    </row>
    <row r="193" spans="1:20" s="58" customFormat="1" x14ac:dyDescent="0.2">
      <c r="A193" s="69"/>
      <c r="B193" s="86"/>
      <c r="C193" s="71"/>
      <c r="D193" s="71"/>
      <c r="E193" s="71"/>
      <c r="F193" s="71"/>
      <c r="G193" s="71"/>
      <c r="H193" s="71"/>
      <c r="I193" s="71"/>
      <c r="J193" s="71"/>
      <c r="K193" s="71"/>
      <c r="L193" s="71"/>
      <c r="M193" s="71"/>
      <c r="N193" s="70"/>
      <c r="O193" s="70"/>
      <c r="P193" s="70"/>
      <c r="Q193" s="70"/>
      <c r="R193" s="70"/>
      <c r="S193" s="70"/>
      <c r="T193" s="70"/>
    </row>
    <row r="194" spans="1:20" s="58" customFormat="1" x14ac:dyDescent="0.2">
      <c r="A194" s="69"/>
      <c r="B194" s="86"/>
      <c r="C194" s="71"/>
      <c r="D194" s="71"/>
      <c r="E194" s="71"/>
      <c r="F194" s="71"/>
      <c r="G194" s="71"/>
      <c r="H194" s="71"/>
      <c r="I194" s="71"/>
      <c r="J194" s="71"/>
      <c r="K194" s="71"/>
      <c r="L194" s="71"/>
      <c r="M194" s="71"/>
      <c r="N194" s="70"/>
      <c r="O194" s="70"/>
      <c r="P194" s="70"/>
      <c r="Q194" s="70"/>
      <c r="R194" s="70"/>
      <c r="S194" s="70"/>
      <c r="T194" s="70"/>
    </row>
    <row r="195" spans="1:20" s="58" customFormat="1" x14ac:dyDescent="0.2">
      <c r="A195" s="69"/>
      <c r="B195" s="86"/>
      <c r="C195" s="71"/>
      <c r="D195" s="71"/>
      <c r="E195" s="71"/>
      <c r="F195" s="71"/>
      <c r="G195" s="71"/>
      <c r="H195" s="71"/>
      <c r="I195" s="71"/>
      <c r="J195" s="71"/>
      <c r="K195" s="71"/>
      <c r="L195" s="71"/>
      <c r="M195" s="71"/>
      <c r="N195" s="70"/>
      <c r="O195" s="70"/>
      <c r="P195" s="70"/>
      <c r="Q195" s="70"/>
      <c r="R195" s="70"/>
      <c r="S195" s="70"/>
      <c r="T195" s="70"/>
    </row>
    <row r="196" spans="1:20" s="58" customFormat="1" x14ac:dyDescent="0.2">
      <c r="A196" s="69"/>
      <c r="B196" s="86"/>
      <c r="C196" s="71"/>
      <c r="D196" s="71"/>
      <c r="E196" s="71"/>
      <c r="F196" s="71"/>
      <c r="G196" s="71"/>
      <c r="H196" s="71"/>
      <c r="I196" s="71"/>
      <c r="J196" s="71"/>
      <c r="K196" s="71"/>
      <c r="L196" s="71"/>
      <c r="M196" s="71"/>
      <c r="N196" s="70"/>
      <c r="O196" s="70"/>
      <c r="P196" s="70"/>
      <c r="Q196" s="70"/>
      <c r="R196" s="70"/>
      <c r="S196" s="70"/>
      <c r="T196" s="70"/>
    </row>
    <row r="197" spans="1:20" s="58" customFormat="1" x14ac:dyDescent="0.2">
      <c r="A197" s="69"/>
      <c r="B197" s="86"/>
      <c r="C197" s="71"/>
      <c r="D197" s="71"/>
      <c r="E197" s="71"/>
      <c r="F197" s="71"/>
      <c r="G197" s="71"/>
      <c r="H197" s="71"/>
      <c r="I197" s="71"/>
      <c r="J197" s="71"/>
      <c r="K197" s="71"/>
      <c r="L197" s="71"/>
      <c r="M197" s="71"/>
      <c r="N197" s="70"/>
      <c r="O197" s="70"/>
      <c r="P197" s="70"/>
      <c r="Q197" s="70"/>
      <c r="R197" s="70"/>
      <c r="S197" s="70"/>
      <c r="T197" s="70"/>
    </row>
    <row r="198" spans="1:20" s="58" customFormat="1" x14ac:dyDescent="0.2">
      <c r="A198" s="69"/>
      <c r="B198" s="86"/>
      <c r="C198" s="71"/>
      <c r="D198" s="71"/>
      <c r="E198" s="71"/>
      <c r="F198" s="71"/>
      <c r="G198" s="71"/>
      <c r="H198" s="71"/>
      <c r="I198" s="71"/>
      <c r="J198" s="71"/>
      <c r="K198" s="71"/>
      <c r="L198" s="71"/>
      <c r="M198" s="71"/>
      <c r="N198" s="70"/>
      <c r="O198" s="70"/>
      <c r="P198" s="70"/>
      <c r="Q198" s="70"/>
      <c r="R198" s="70"/>
      <c r="S198" s="70"/>
      <c r="T198" s="70"/>
    </row>
    <row r="199" spans="1:20" s="58" customFormat="1" x14ac:dyDescent="0.2">
      <c r="A199" s="69"/>
      <c r="B199" s="86"/>
      <c r="C199" s="71"/>
      <c r="D199" s="71"/>
      <c r="E199" s="71"/>
      <c r="F199" s="71"/>
      <c r="G199" s="71"/>
      <c r="H199" s="71"/>
      <c r="I199" s="71"/>
      <c r="J199" s="71"/>
      <c r="K199" s="71"/>
      <c r="L199" s="71"/>
      <c r="M199" s="71"/>
      <c r="N199" s="70"/>
      <c r="O199" s="70"/>
      <c r="P199" s="70"/>
      <c r="Q199" s="70"/>
      <c r="R199" s="70"/>
      <c r="S199" s="70"/>
      <c r="T199" s="70"/>
    </row>
    <row r="200" spans="1:20" s="58" customFormat="1" x14ac:dyDescent="0.2">
      <c r="A200" s="69"/>
      <c r="B200" s="86"/>
      <c r="C200" s="71"/>
      <c r="D200" s="71"/>
      <c r="E200" s="71"/>
      <c r="F200" s="71"/>
      <c r="G200" s="71"/>
      <c r="H200" s="71"/>
      <c r="I200" s="71"/>
      <c r="J200" s="71"/>
      <c r="K200" s="71"/>
      <c r="L200" s="71"/>
      <c r="M200" s="71"/>
      <c r="N200" s="70"/>
      <c r="O200" s="70"/>
      <c r="P200" s="70"/>
      <c r="Q200" s="70"/>
      <c r="R200" s="70"/>
      <c r="S200" s="70"/>
      <c r="T200" s="70"/>
    </row>
    <row r="201" spans="1:20" s="58" customFormat="1" x14ac:dyDescent="0.2">
      <c r="A201" s="69"/>
      <c r="B201" s="86"/>
      <c r="C201" s="71"/>
      <c r="D201" s="71"/>
      <c r="E201" s="71"/>
      <c r="F201" s="71"/>
      <c r="G201" s="71"/>
      <c r="H201" s="71"/>
      <c r="I201" s="71"/>
      <c r="J201" s="71"/>
      <c r="K201" s="71"/>
      <c r="L201" s="71"/>
      <c r="M201" s="71"/>
      <c r="N201" s="70"/>
      <c r="O201" s="70"/>
      <c r="P201" s="70"/>
      <c r="Q201" s="70"/>
      <c r="R201" s="70"/>
      <c r="S201" s="70"/>
      <c r="T201" s="70"/>
    </row>
    <row r="202" spans="1:20" s="58" customFormat="1" x14ac:dyDescent="0.2">
      <c r="A202" s="69"/>
      <c r="B202" s="86"/>
      <c r="C202" s="71"/>
      <c r="D202" s="71"/>
      <c r="E202" s="71"/>
      <c r="F202" s="71"/>
      <c r="G202" s="71"/>
      <c r="H202" s="71"/>
      <c r="I202" s="71"/>
      <c r="J202" s="71"/>
      <c r="K202" s="71"/>
      <c r="L202" s="71"/>
      <c r="M202" s="71"/>
      <c r="N202" s="70"/>
      <c r="O202" s="70"/>
      <c r="P202" s="70"/>
      <c r="Q202" s="70"/>
      <c r="R202" s="70"/>
      <c r="S202" s="70"/>
      <c r="T202" s="70"/>
    </row>
    <row r="203" spans="1:20" s="58" customFormat="1" x14ac:dyDescent="0.2">
      <c r="A203" s="69"/>
      <c r="B203" s="86"/>
      <c r="C203" s="71"/>
      <c r="D203" s="71"/>
      <c r="E203" s="71"/>
      <c r="F203" s="71"/>
      <c r="G203" s="71"/>
      <c r="H203" s="71"/>
      <c r="I203" s="71"/>
      <c r="J203" s="71"/>
      <c r="K203" s="71"/>
      <c r="L203" s="71"/>
      <c r="M203" s="71"/>
      <c r="N203" s="70"/>
      <c r="O203" s="70"/>
      <c r="P203" s="70"/>
      <c r="Q203" s="70"/>
      <c r="R203" s="70"/>
      <c r="S203" s="70"/>
      <c r="T203" s="70"/>
    </row>
    <row r="204" spans="1:20" s="58" customFormat="1" ht="12.75" customHeight="1" x14ac:dyDescent="0.2">
      <c r="A204" s="69"/>
      <c r="B204" s="86"/>
      <c r="C204" s="71"/>
      <c r="D204" s="71"/>
      <c r="E204" s="71"/>
      <c r="F204" s="71"/>
      <c r="G204" s="71"/>
      <c r="H204" s="71"/>
      <c r="I204" s="71"/>
      <c r="J204" s="71"/>
      <c r="K204" s="71"/>
      <c r="L204" s="71"/>
      <c r="M204" s="71"/>
      <c r="N204" s="70"/>
      <c r="O204" s="70"/>
      <c r="P204" s="70"/>
      <c r="Q204" s="70"/>
      <c r="R204" s="70"/>
      <c r="S204" s="70"/>
      <c r="T204" s="70"/>
    </row>
    <row r="205" spans="1:20" s="58" customFormat="1" x14ac:dyDescent="0.2">
      <c r="A205" s="69"/>
      <c r="B205" s="86"/>
      <c r="C205" s="71"/>
      <c r="D205" s="71"/>
      <c r="E205" s="71"/>
      <c r="F205" s="71"/>
      <c r="G205" s="71"/>
      <c r="H205" s="71"/>
      <c r="I205" s="71"/>
      <c r="J205" s="71"/>
      <c r="K205" s="71"/>
      <c r="L205" s="71"/>
      <c r="M205" s="71"/>
      <c r="N205" s="70"/>
      <c r="O205" s="70"/>
      <c r="P205" s="70"/>
      <c r="Q205" s="70"/>
      <c r="R205" s="70"/>
      <c r="S205" s="70"/>
      <c r="T205" s="70"/>
    </row>
    <row r="206" spans="1:20" s="58" customFormat="1" x14ac:dyDescent="0.2">
      <c r="A206" s="69"/>
      <c r="B206" s="86"/>
      <c r="C206" s="71"/>
      <c r="D206" s="71"/>
      <c r="E206" s="71"/>
      <c r="F206" s="71"/>
      <c r="G206" s="71"/>
      <c r="H206" s="71"/>
      <c r="I206" s="71"/>
      <c r="J206" s="71"/>
      <c r="K206" s="71"/>
      <c r="L206" s="71"/>
      <c r="M206" s="71"/>
      <c r="N206" s="70"/>
      <c r="O206" s="70"/>
      <c r="P206" s="70"/>
      <c r="Q206" s="70"/>
      <c r="R206" s="70"/>
      <c r="S206" s="70"/>
      <c r="T206" s="70"/>
    </row>
    <row r="207" spans="1:20" s="58" customFormat="1" x14ac:dyDescent="0.2">
      <c r="A207" s="69"/>
      <c r="B207" s="86"/>
      <c r="C207" s="71"/>
      <c r="D207" s="71"/>
      <c r="E207" s="71"/>
      <c r="F207" s="71"/>
      <c r="G207" s="71"/>
      <c r="H207" s="71"/>
      <c r="I207" s="71"/>
      <c r="J207" s="71"/>
      <c r="K207" s="71"/>
      <c r="L207" s="71"/>
      <c r="M207" s="71"/>
      <c r="N207" s="70"/>
      <c r="O207" s="70"/>
      <c r="P207" s="70"/>
      <c r="Q207" s="70"/>
      <c r="R207" s="70"/>
      <c r="S207" s="70"/>
      <c r="T207" s="70"/>
    </row>
    <row r="208" spans="1:20" s="58" customFormat="1" x14ac:dyDescent="0.2">
      <c r="A208" s="69"/>
      <c r="B208" s="86"/>
      <c r="C208" s="71"/>
      <c r="D208" s="71"/>
      <c r="E208" s="71"/>
      <c r="F208" s="71"/>
      <c r="G208" s="71"/>
      <c r="H208" s="71"/>
      <c r="I208" s="71"/>
      <c r="J208" s="71"/>
      <c r="K208" s="71"/>
      <c r="L208" s="71"/>
      <c r="M208" s="71"/>
      <c r="N208" s="70"/>
      <c r="O208" s="70"/>
      <c r="P208" s="70"/>
      <c r="Q208" s="70"/>
      <c r="R208" s="70"/>
      <c r="S208" s="70"/>
      <c r="T208" s="70"/>
    </row>
    <row r="209" spans="1:20" s="58" customFormat="1" ht="12.75" customHeight="1" x14ac:dyDescent="0.2">
      <c r="A209" s="69"/>
      <c r="B209" s="86"/>
      <c r="C209" s="71"/>
      <c r="D209" s="71"/>
      <c r="E209" s="71"/>
      <c r="F209" s="71"/>
      <c r="G209" s="71"/>
      <c r="H209" s="71"/>
      <c r="I209" s="71"/>
      <c r="J209" s="71"/>
      <c r="K209" s="71"/>
      <c r="L209" s="71"/>
      <c r="M209" s="71"/>
      <c r="N209" s="70"/>
      <c r="O209" s="70"/>
      <c r="P209" s="70"/>
      <c r="Q209" s="70"/>
      <c r="R209" s="70"/>
      <c r="S209" s="70"/>
      <c r="T209" s="70"/>
    </row>
    <row r="210" spans="1:20" s="58" customFormat="1" x14ac:dyDescent="0.2">
      <c r="A210" s="69"/>
      <c r="B210" s="86"/>
      <c r="C210" s="71"/>
      <c r="D210" s="71"/>
      <c r="E210" s="71"/>
      <c r="F210" s="71"/>
      <c r="G210" s="71"/>
      <c r="H210" s="71"/>
      <c r="I210" s="71"/>
      <c r="J210" s="71"/>
      <c r="K210" s="71"/>
      <c r="L210" s="71"/>
      <c r="M210" s="71"/>
      <c r="N210" s="70"/>
      <c r="O210" s="70"/>
      <c r="P210" s="70"/>
      <c r="Q210" s="70"/>
      <c r="R210" s="70"/>
      <c r="S210" s="70"/>
      <c r="T210" s="70"/>
    </row>
    <row r="211" spans="1:20" s="58" customFormat="1" x14ac:dyDescent="0.2">
      <c r="A211" s="69"/>
      <c r="B211" s="86"/>
      <c r="C211" s="71"/>
      <c r="D211" s="71"/>
      <c r="E211" s="71"/>
      <c r="F211" s="71"/>
      <c r="G211" s="71"/>
      <c r="H211" s="71"/>
      <c r="I211" s="71"/>
      <c r="J211" s="71"/>
      <c r="K211" s="71"/>
      <c r="L211" s="71"/>
      <c r="M211" s="71"/>
      <c r="N211" s="70"/>
      <c r="O211" s="70"/>
      <c r="P211" s="70"/>
      <c r="Q211" s="70"/>
      <c r="R211" s="70"/>
      <c r="S211" s="70"/>
      <c r="T211" s="70"/>
    </row>
    <row r="212" spans="1:20" s="58" customFormat="1" x14ac:dyDescent="0.2">
      <c r="A212" s="69"/>
      <c r="B212" s="86"/>
      <c r="C212" s="71"/>
      <c r="D212" s="71"/>
      <c r="E212" s="71"/>
      <c r="F212" s="71"/>
      <c r="G212" s="71"/>
      <c r="H212" s="71"/>
      <c r="I212" s="71"/>
      <c r="J212" s="71"/>
      <c r="K212" s="71"/>
      <c r="L212" s="71"/>
      <c r="M212" s="71"/>
      <c r="N212" s="70"/>
      <c r="O212" s="70"/>
      <c r="P212" s="70"/>
      <c r="Q212" s="70"/>
      <c r="R212" s="70"/>
      <c r="S212" s="70"/>
      <c r="T212" s="70"/>
    </row>
    <row r="213" spans="1:20" s="58" customFormat="1" x14ac:dyDescent="0.2">
      <c r="A213" s="69"/>
      <c r="B213" s="86"/>
      <c r="C213" s="71"/>
      <c r="D213" s="71"/>
      <c r="E213" s="71"/>
      <c r="F213" s="71"/>
      <c r="G213" s="71"/>
      <c r="H213" s="71"/>
      <c r="I213" s="71"/>
      <c r="J213" s="71"/>
      <c r="K213" s="71"/>
      <c r="L213" s="71"/>
      <c r="M213" s="71"/>
      <c r="N213" s="70"/>
      <c r="O213" s="70"/>
      <c r="P213" s="70"/>
      <c r="Q213" s="70"/>
      <c r="R213" s="70"/>
      <c r="S213" s="70"/>
      <c r="T213" s="70"/>
    </row>
    <row r="214" spans="1:20" s="58" customFormat="1" x14ac:dyDescent="0.2">
      <c r="A214" s="69"/>
      <c r="B214" s="86"/>
      <c r="C214" s="71"/>
      <c r="D214" s="71"/>
      <c r="E214" s="71"/>
      <c r="F214" s="71"/>
      <c r="G214" s="71"/>
      <c r="H214" s="71"/>
      <c r="I214" s="71"/>
      <c r="J214" s="71"/>
      <c r="K214" s="71"/>
      <c r="L214" s="71"/>
      <c r="M214" s="71"/>
      <c r="N214" s="70"/>
      <c r="O214" s="70"/>
      <c r="P214" s="70"/>
      <c r="Q214" s="70"/>
      <c r="R214" s="70"/>
      <c r="S214" s="70"/>
      <c r="T214" s="70"/>
    </row>
    <row r="215" spans="1:20" s="58" customFormat="1" x14ac:dyDescent="0.2">
      <c r="A215" s="69"/>
      <c r="B215" s="86"/>
      <c r="C215" s="71"/>
      <c r="D215" s="71"/>
      <c r="E215" s="71"/>
      <c r="F215" s="71"/>
      <c r="G215" s="71"/>
      <c r="H215" s="71"/>
      <c r="I215" s="71"/>
      <c r="J215" s="71"/>
      <c r="K215" s="71"/>
      <c r="L215" s="71"/>
      <c r="M215" s="71"/>
      <c r="N215" s="70"/>
      <c r="O215" s="70"/>
      <c r="P215" s="70"/>
      <c r="Q215" s="70"/>
      <c r="R215" s="70"/>
      <c r="S215" s="70"/>
      <c r="T215" s="70"/>
    </row>
    <row r="216" spans="1:20" s="58" customFormat="1" x14ac:dyDescent="0.2">
      <c r="A216" s="69"/>
      <c r="B216" s="86"/>
      <c r="C216" s="71"/>
      <c r="D216" s="71"/>
      <c r="E216" s="71"/>
      <c r="F216" s="71"/>
      <c r="G216" s="71"/>
      <c r="H216" s="71"/>
      <c r="I216" s="71"/>
      <c r="J216" s="71"/>
      <c r="K216" s="71"/>
      <c r="L216" s="71"/>
      <c r="M216" s="71"/>
      <c r="N216" s="70"/>
      <c r="O216" s="70"/>
      <c r="P216" s="70"/>
      <c r="Q216" s="70"/>
      <c r="R216" s="70"/>
      <c r="S216" s="70"/>
      <c r="T216" s="70"/>
    </row>
    <row r="217" spans="1:20" s="58" customFormat="1" x14ac:dyDescent="0.2">
      <c r="A217" s="69"/>
      <c r="B217" s="86"/>
      <c r="C217" s="71"/>
      <c r="D217" s="71"/>
      <c r="E217" s="71"/>
      <c r="F217" s="71"/>
      <c r="G217" s="71"/>
      <c r="H217" s="71"/>
      <c r="I217" s="71"/>
      <c r="J217" s="71"/>
      <c r="K217" s="71"/>
      <c r="L217" s="71"/>
      <c r="M217" s="71"/>
      <c r="N217" s="70"/>
      <c r="O217" s="70"/>
      <c r="P217" s="70"/>
      <c r="Q217" s="70"/>
      <c r="R217" s="70"/>
      <c r="S217" s="70"/>
      <c r="T217" s="70"/>
    </row>
    <row r="218" spans="1:20" s="58" customFormat="1" x14ac:dyDescent="0.2">
      <c r="A218" s="69"/>
      <c r="B218" s="86"/>
      <c r="C218" s="71"/>
      <c r="D218" s="71"/>
      <c r="E218" s="71"/>
      <c r="F218" s="71"/>
      <c r="G218" s="71"/>
      <c r="H218" s="71"/>
      <c r="I218" s="71"/>
      <c r="J218" s="71"/>
      <c r="K218" s="71"/>
      <c r="L218" s="71"/>
      <c r="M218" s="71"/>
      <c r="N218" s="70"/>
      <c r="O218" s="70"/>
      <c r="P218" s="70"/>
      <c r="Q218" s="70"/>
      <c r="R218" s="70"/>
      <c r="S218" s="70"/>
      <c r="T218" s="70"/>
    </row>
    <row r="219" spans="1:20" s="58" customFormat="1" x14ac:dyDescent="0.2">
      <c r="A219" s="69"/>
      <c r="B219" s="86"/>
      <c r="C219" s="71"/>
      <c r="D219" s="71"/>
      <c r="E219" s="71"/>
      <c r="F219" s="71"/>
      <c r="G219" s="71"/>
      <c r="H219" s="71"/>
      <c r="I219" s="71"/>
      <c r="J219" s="71"/>
      <c r="K219" s="71"/>
      <c r="L219" s="71"/>
      <c r="M219" s="71"/>
      <c r="N219" s="70"/>
      <c r="O219" s="70"/>
      <c r="P219" s="70"/>
      <c r="Q219" s="70"/>
      <c r="R219" s="70"/>
      <c r="S219" s="70"/>
      <c r="T219" s="70"/>
    </row>
    <row r="220" spans="1:20" s="58" customFormat="1" x14ac:dyDescent="0.2">
      <c r="A220" s="69"/>
      <c r="B220" s="86"/>
      <c r="C220" s="71"/>
      <c r="D220" s="71"/>
      <c r="E220" s="71"/>
      <c r="F220" s="71"/>
      <c r="G220" s="71"/>
      <c r="H220" s="71"/>
      <c r="I220" s="71"/>
      <c r="J220" s="71"/>
      <c r="K220" s="71"/>
      <c r="L220" s="71"/>
      <c r="M220" s="71"/>
      <c r="N220" s="70"/>
      <c r="O220" s="70"/>
      <c r="P220" s="70"/>
      <c r="Q220" s="70"/>
      <c r="R220" s="70"/>
      <c r="S220" s="70"/>
      <c r="T220" s="70"/>
    </row>
    <row r="221" spans="1:20" s="58" customFormat="1" x14ac:dyDescent="0.2">
      <c r="A221" s="69"/>
      <c r="B221" s="86"/>
      <c r="C221" s="71"/>
      <c r="D221" s="71"/>
      <c r="E221" s="71"/>
      <c r="F221" s="71"/>
      <c r="G221" s="71"/>
      <c r="H221" s="71"/>
      <c r="I221" s="71"/>
      <c r="J221" s="71"/>
      <c r="K221" s="71"/>
      <c r="L221" s="71"/>
      <c r="M221" s="71"/>
      <c r="N221" s="70"/>
      <c r="O221" s="70"/>
      <c r="P221" s="70"/>
      <c r="Q221" s="70"/>
      <c r="R221" s="70"/>
      <c r="S221" s="70"/>
      <c r="T221" s="70"/>
    </row>
    <row r="222" spans="1:20" s="58" customFormat="1" x14ac:dyDescent="0.2">
      <c r="A222" s="69"/>
      <c r="B222" s="86"/>
      <c r="C222" s="71"/>
      <c r="D222" s="71"/>
      <c r="E222" s="71"/>
      <c r="F222" s="71"/>
      <c r="G222" s="71"/>
      <c r="H222" s="71"/>
      <c r="I222" s="71"/>
      <c r="J222" s="71"/>
      <c r="K222" s="71"/>
      <c r="L222" s="71"/>
      <c r="M222" s="71"/>
      <c r="N222" s="70"/>
      <c r="O222" s="70"/>
      <c r="P222" s="70"/>
      <c r="Q222" s="70"/>
      <c r="R222" s="70"/>
      <c r="S222" s="70"/>
      <c r="T222" s="70"/>
    </row>
    <row r="223" spans="1:20" s="58" customFormat="1" x14ac:dyDescent="0.2">
      <c r="A223" s="69"/>
      <c r="B223" s="86"/>
      <c r="C223" s="71"/>
      <c r="D223" s="71"/>
      <c r="E223" s="71"/>
      <c r="F223" s="71"/>
      <c r="G223" s="71"/>
      <c r="H223" s="71"/>
      <c r="I223" s="71"/>
      <c r="J223" s="71"/>
      <c r="K223" s="71"/>
      <c r="L223" s="71"/>
      <c r="M223" s="71"/>
      <c r="N223" s="70"/>
      <c r="O223" s="70"/>
      <c r="P223" s="70"/>
      <c r="Q223" s="70"/>
      <c r="R223" s="70"/>
      <c r="S223" s="70"/>
      <c r="T223" s="70"/>
    </row>
    <row r="224" spans="1:20" s="58" customFormat="1" ht="12.75" customHeight="1" x14ac:dyDescent="0.2">
      <c r="A224" s="69"/>
      <c r="B224" s="86"/>
      <c r="C224" s="71"/>
      <c r="D224" s="71"/>
      <c r="E224" s="71"/>
      <c r="F224" s="71"/>
      <c r="G224" s="71"/>
      <c r="H224" s="71"/>
      <c r="I224" s="71"/>
      <c r="J224" s="71"/>
      <c r="K224" s="71"/>
      <c r="L224" s="71"/>
      <c r="M224" s="71"/>
      <c r="N224" s="70"/>
      <c r="O224" s="70"/>
      <c r="P224" s="70"/>
      <c r="Q224" s="70"/>
      <c r="R224" s="70"/>
      <c r="S224" s="70"/>
      <c r="T224" s="70"/>
    </row>
    <row r="225" spans="1:20" s="58" customFormat="1" x14ac:dyDescent="0.2">
      <c r="A225" s="69"/>
      <c r="B225" s="86"/>
      <c r="C225" s="71"/>
      <c r="D225" s="71"/>
      <c r="E225" s="71"/>
      <c r="F225" s="71"/>
      <c r="G225" s="71"/>
      <c r="H225" s="71"/>
      <c r="I225" s="71"/>
      <c r="J225" s="71"/>
      <c r="K225" s="71"/>
      <c r="L225" s="71"/>
      <c r="M225" s="71"/>
      <c r="N225" s="70"/>
      <c r="O225" s="70"/>
      <c r="P225" s="70"/>
      <c r="Q225" s="70"/>
      <c r="R225" s="70"/>
      <c r="S225" s="70"/>
      <c r="T225" s="70"/>
    </row>
    <row r="226" spans="1:20" s="58" customFormat="1" x14ac:dyDescent="0.2">
      <c r="A226" s="69"/>
      <c r="B226" s="86"/>
      <c r="C226" s="71"/>
      <c r="D226" s="71"/>
      <c r="E226" s="71"/>
      <c r="F226" s="71"/>
      <c r="G226" s="71"/>
      <c r="H226" s="71"/>
      <c r="I226" s="71"/>
      <c r="J226" s="71"/>
      <c r="K226" s="71"/>
      <c r="L226" s="71"/>
      <c r="M226" s="71"/>
      <c r="N226" s="70"/>
      <c r="O226" s="70"/>
      <c r="P226" s="70"/>
      <c r="Q226" s="70"/>
      <c r="R226" s="70"/>
      <c r="S226" s="70"/>
      <c r="T226" s="70"/>
    </row>
    <row r="227" spans="1:20" s="58" customFormat="1" x14ac:dyDescent="0.2">
      <c r="A227" s="69"/>
      <c r="B227" s="86"/>
      <c r="C227" s="71"/>
      <c r="D227" s="71"/>
      <c r="E227" s="71"/>
      <c r="F227" s="71"/>
      <c r="G227" s="71"/>
      <c r="H227" s="71"/>
      <c r="I227" s="71"/>
      <c r="J227" s="71"/>
      <c r="K227" s="71"/>
      <c r="L227" s="71"/>
      <c r="M227" s="71"/>
      <c r="N227" s="70"/>
      <c r="O227" s="70"/>
      <c r="P227" s="70"/>
      <c r="Q227" s="70"/>
      <c r="R227" s="70"/>
      <c r="S227" s="70"/>
      <c r="T227" s="70"/>
    </row>
    <row r="228" spans="1:20" s="58" customFormat="1" x14ac:dyDescent="0.2">
      <c r="A228" s="69"/>
      <c r="B228" s="69"/>
      <c r="D228" s="70"/>
      <c r="E228" s="70"/>
      <c r="F228" s="70"/>
      <c r="G228" s="70"/>
      <c r="H228" s="70"/>
      <c r="I228" s="70"/>
      <c r="J228" s="70"/>
      <c r="K228" s="70"/>
      <c r="L228" s="70"/>
      <c r="M228" s="70"/>
      <c r="N228" s="70"/>
      <c r="O228" s="70"/>
      <c r="P228" s="70"/>
      <c r="Q228" s="70"/>
      <c r="R228" s="70"/>
      <c r="S228" s="70"/>
      <c r="T228" s="70"/>
    </row>
    <row r="229" spans="1:20" s="58" customFormat="1" x14ac:dyDescent="0.2">
      <c r="A229" s="69"/>
      <c r="B229" s="69"/>
      <c r="D229" s="70"/>
      <c r="E229" s="70"/>
      <c r="F229" s="70"/>
      <c r="G229" s="70"/>
      <c r="H229" s="70"/>
      <c r="I229" s="70"/>
      <c r="J229" s="70"/>
      <c r="K229" s="70"/>
      <c r="L229" s="70"/>
      <c r="M229" s="70"/>
      <c r="N229" s="70"/>
      <c r="O229" s="70"/>
      <c r="P229" s="70"/>
      <c r="Q229" s="70"/>
      <c r="R229" s="70"/>
      <c r="S229" s="70"/>
      <c r="T229" s="70"/>
    </row>
    <row r="230" spans="1:20" x14ac:dyDescent="0.2">
      <c r="D230" s="2"/>
      <c r="E230" s="2"/>
      <c r="F230" s="2"/>
      <c r="G230" s="2"/>
      <c r="H230" s="2"/>
      <c r="I230" s="2"/>
      <c r="J230" s="2"/>
      <c r="K230" s="2"/>
      <c r="L230" s="2"/>
      <c r="M230" s="2"/>
      <c r="N230" s="2"/>
      <c r="O230" s="2"/>
      <c r="P230" s="2"/>
      <c r="Q230" s="2"/>
      <c r="R230" s="2"/>
      <c r="S230" s="2"/>
    </row>
  </sheetData>
  <mergeCells count="13">
    <mergeCell ref="B1:M1"/>
    <mergeCell ref="B19:M19"/>
    <mergeCell ref="B33:M33"/>
    <mergeCell ref="M4:M6"/>
    <mergeCell ref="C5:C6"/>
    <mergeCell ref="D5:H5"/>
    <mergeCell ref="B7:M7"/>
    <mergeCell ref="B4:B6"/>
    <mergeCell ref="C4:H4"/>
    <mergeCell ref="I4:I6"/>
    <mergeCell ref="J4:J6"/>
    <mergeCell ref="K4:K6"/>
    <mergeCell ref="L4:L6"/>
  </mergeCells>
  <pageMargins left="0.78740157499999996" right="0.78740157499999996" top="0.984251969" bottom="0.984251969" header="0.4921259845" footer="0.4921259845"/>
  <pageSetup paperSize="9" scale="6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rgb="FF7F6E51"/>
  </sheetPr>
  <dimension ref="B1:W19"/>
  <sheetViews>
    <sheetView view="pageBreakPreview" zoomScaleNormal="100" zoomScaleSheetLayoutView="100" workbookViewId="0"/>
  </sheetViews>
  <sheetFormatPr baseColWidth="10" defaultRowHeight="12.75" x14ac:dyDescent="0.2"/>
  <cols>
    <col min="1" max="1" width="2" customWidth="1"/>
    <col min="2" max="2" width="14.28515625" customWidth="1"/>
    <col min="3" max="8" width="15.7109375" customWidth="1"/>
    <col min="9" max="9" width="2.85546875" customWidth="1"/>
  </cols>
  <sheetData>
    <row r="1" spans="2:23" s="16" customFormat="1" ht="15.75" x14ac:dyDescent="0.2">
      <c r="B1" s="247" t="str">
        <f>Inhaltsverzeichnis!B48&amp;" "&amp;Inhaltsverzeichnis!C48&amp;" "&amp;Inhaltsverzeichnis!E48</f>
        <v>Tabelle 15: Holdinggesellschaften, Steuerfaktoren und Steuern nach Bezirken, 2013</v>
      </c>
      <c r="C1" s="247"/>
      <c r="D1" s="247"/>
      <c r="E1" s="247"/>
      <c r="F1" s="247"/>
      <c r="G1" s="247"/>
      <c r="H1" s="247"/>
      <c r="I1" s="232"/>
      <c r="J1" s="232"/>
      <c r="K1" s="232"/>
      <c r="L1" s="232"/>
      <c r="M1" s="232"/>
      <c r="N1" s="232"/>
      <c r="O1" s="232"/>
      <c r="P1" s="232"/>
      <c r="Q1" s="232"/>
      <c r="R1" s="232"/>
      <c r="S1" s="232"/>
      <c r="T1" s="232"/>
      <c r="U1" s="232"/>
      <c r="V1" s="232"/>
      <c r="W1" s="232"/>
    </row>
    <row r="2" spans="2:23" x14ac:dyDescent="0.2">
      <c r="B2" s="206"/>
    </row>
    <row r="4" spans="2:23" s="3" customFormat="1" ht="30" customHeight="1" x14ac:dyDescent="0.2">
      <c r="B4" s="55" t="s">
        <v>0</v>
      </c>
      <c r="C4" s="120" t="s">
        <v>224</v>
      </c>
      <c r="D4" s="133" t="s">
        <v>264</v>
      </c>
      <c r="E4" s="133" t="s">
        <v>265</v>
      </c>
      <c r="F4" s="133" t="s">
        <v>639</v>
      </c>
      <c r="G4" s="133" t="s">
        <v>640</v>
      </c>
      <c r="H4" s="133" t="s">
        <v>638</v>
      </c>
    </row>
    <row r="5" spans="2:23" x14ac:dyDescent="0.2">
      <c r="B5" s="18" t="s">
        <v>1</v>
      </c>
      <c r="C5" s="40">
        <v>73</v>
      </c>
      <c r="D5" s="40">
        <v>583.971</v>
      </c>
      <c r="E5" s="40">
        <v>3354327.1849849997</v>
      </c>
      <c r="F5" s="40">
        <v>51023.8</v>
      </c>
      <c r="G5" s="40">
        <v>335457.84449849994</v>
      </c>
      <c r="H5" s="40">
        <v>386481.64449849998</v>
      </c>
      <c r="J5" s="51"/>
      <c r="K5" s="51"/>
      <c r="L5" s="51"/>
    </row>
    <row r="6" spans="2:23" x14ac:dyDescent="0.2">
      <c r="B6" s="18" t="s">
        <v>2</v>
      </c>
      <c r="C6" s="40">
        <v>138</v>
      </c>
      <c r="D6" s="40">
        <v>270.31799999999998</v>
      </c>
      <c r="E6" s="40">
        <v>4819428.4699999988</v>
      </c>
      <c r="F6" s="40">
        <v>21178.751949999998</v>
      </c>
      <c r="G6" s="40">
        <v>480786.89999999973</v>
      </c>
      <c r="H6" s="40">
        <v>501965.65194999974</v>
      </c>
      <c r="J6" s="51"/>
      <c r="K6" s="51"/>
      <c r="L6" s="51"/>
    </row>
    <row r="7" spans="2:23" x14ac:dyDescent="0.2">
      <c r="B7" s="18" t="s">
        <v>3</v>
      </c>
      <c r="C7" s="40">
        <v>39</v>
      </c>
      <c r="D7" s="40">
        <v>37.247</v>
      </c>
      <c r="E7" s="40">
        <v>684728.95700000005</v>
      </c>
      <c r="F7" s="40">
        <v>3327.65</v>
      </c>
      <c r="G7" s="40">
        <v>68682.2</v>
      </c>
      <c r="H7" s="40">
        <v>72009.849999999991</v>
      </c>
      <c r="J7" s="51"/>
      <c r="K7" s="51"/>
      <c r="L7" s="51"/>
    </row>
    <row r="8" spans="2:23" x14ac:dyDescent="0.2">
      <c r="B8" s="18" t="s">
        <v>4</v>
      </c>
      <c r="C8" s="40">
        <v>37</v>
      </c>
      <c r="D8" s="40">
        <v>428.81999999999994</v>
      </c>
      <c r="E8" s="40">
        <v>636616.52400000009</v>
      </c>
      <c r="F8" s="40">
        <v>37597.25</v>
      </c>
      <c r="G8" s="40">
        <v>63619.731200000002</v>
      </c>
      <c r="H8" s="40">
        <v>101216.98120000001</v>
      </c>
      <c r="J8" s="51"/>
      <c r="K8" s="51"/>
      <c r="L8" s="51"/>
    </row>
    <row r="9" spans="2:23" x14ac:dyDescent="0.2">
      <c r="B9" s="18" t="s">
        <v>5</v>
      </c>
      <c r="C9" s="40">
        <v>23</v>
      </c>
      <c r="D9" s="40">
        <v>0</v>
      </c>
      <c r="E9" s="40">
        <v>1114784.5</v>
      </c>
      <c r="F9" s="40">
        <v>0</v>
      </c>
      <c r="G9" s="40">
        <v>111478.45000000003</v>
      </c>
      <c r="H9" s="40">
        <v>111478.45000000003</v>
      </c>
      <c r="J9" s="51"/>
      <c r="K9" s="51"/>
      <c r="L9" s="51"/>
    </row>
    <row r="10" spans="2:23" x14ac:dyDescent="0.2">
      <c r="B10" s="18" t="s">
        <v>6</v>
      </c>
      <c r="C10" s="40">
        <v>20</v>
      </c>
      <c r="D10" s="40">
        <v>108.307</v>
      </c>
      <c r="E10" s="40">
        <v>436094.24299999996</v>
      </c>
      <c r="F10" s="40">
        <v>8797.1999999999989</v>
      </c>
      <c r="G10" s="40">
        <v>43537.350000000006</v>
      </c>
      <c r="H10" s="40">
        <v>52334.55</v>
      </c>
      <c r="J10" s="51"/>
      <c r="K10" s="51"/>
      <c r="L10" s="51"/>
    </row>
    <row r="11" spans="2:23" x14ac:dyDescent="0.2">
      <c r="B11" s="18" t="s">
        <v>7</v>
      </c>
      <c r="C11" s="40">
        <v>53</v>
      </c>
      <c r="D11" s="40">
        <v>438.61099999999999</v>
      </c>
      <c r="E11" s="40">
        <v>1321529.177015</v>
      </c>
      <c r="F11" s="40">
        <v>38811.550000000003</v>
      </c>
      <c r="G11" s="40">
        <v>132134.02430149997</v>
      </c>
      <c r="H11" s="40">
        <v>170945.57430149999</v>
      </c>
      <c r="J11" s="51"/>
      <c r="K11" s="51"/>
      <c r="L11" s="51"/>
    </row>
    <row r="12" spans="2:23" x14ac:dyDescent="0.2">
      <c r="B12" s="18" t="s">
        <v>8</v>
      </c>
      <c r="C12" s="40">
        <v>21</v>
      </c>
      <c r="D12" s="40">
        <v>0</v>
      </c>
      <c r="E12" s="40">
        <v>158869.663</v>
      </c>
      <c r="F12" s="40">
        <v>0</v>
      </c>
      <c r="G12" s="40">
        <v>15927.850000000002</v>
      </c>
      <c r="H12" s="40">
        <v>15927.850000000002</v>
      </c>
      <c r="J12" s="51"/>
      <c r="K12" s="51"/>
      <c r="L12" s="51"/>
    </row>
    <row r="13" spans="2:23" x14ac:dyDescent="0.2">
      <c r="B13" s="18" t="s">
        <v>9</v>
      </c>
      <c r="C13" s="40">
        <v>32</v>
      </c>
      <c r="D13" s="40">
        <v>11.176</v>
      </c>
      <c r="E13" s="40">
        <v>550389.951</v>
      </c>
      <c r="F13" s="40">
        <v>862.25</v>
      </c>
      <c r="G13" s="40">
        <v>55160.55</v>
      </c>
      <c r="H13" s="40">
        <v>56022.8</v>
      </c>
      <c r="J13" s="51"/>
      <c r="K13" s="51"/>
      <c r="L13" s="51"/>
    </row>
    <row r="14" spans="2:23" x14ac:dyDescent="0.2">
      <c r="B14" s="18" t="s">
        <v>10</v>
      </c>
      <c r="C14" s="40">
        <v>53</v>
      </c>
      <c r="D14" s="40">
        <v>563.048</v>
      </c>
      <c r="E14" s="40">
        <v>4737462.5489999996</v>
      </c>
      <c r="F14" s="40">
        <v>48325.398050000003</v>
      </c>
      <c r="G14" s="40">
        <v>473761.29999999987</v>
      </c>
      <c r="H14" s="40">
        <v>522086.69804999989</v>
      </c>
      <c r="J14" s="51"/>
      <c r="K14" s="51"/>
      <c r="L14" s="51"/>
    </row>
    <row r="15" spans="2:23" x14ac:dyDescent="0.2">
      <c r="B15" s="18" t="s">
        <v>11</v>
      </c>
      <c r="C15" s="40">
        <v>16</v>
      </c>
      <c r="D15" s="40">
        <v>0</v>
      </c>
      <c r="E15" s="40">
        <v>1175740.5120000001</v>
      </c>
      <c r="F15" s="40">
        <v>0</v>
      </c>
      <c r="G15" s="40">
        <v>77337.649999999994</v>
      </c>
      <c r="H15" s="40">
        <v>77337.649999999994</v>
      </c>
      <c r="J15" s="51"/>
      <c r="K15" s="51"/>
      <c r="L15" s="51"/>
    </row>
    <row r="16" spans="2:23" x14ac:dyDescent="0.2">
      <c r="B16" s="15" t="s">
        <v>12</v>
      </c>
      <c r="C16" s="45">
        <v>501</v>
      </c>
      <c r="D16" s="45">
        <v>2441.498</v>
      </c>
      <c r="E16" s="45">
        <v>18989971.731000002</v>
      </c>
      <c r="F16" s="45">
        <v>209923.84999999995</v>
      </c>
      <c r="G16" s="45">
        <v>1857883.8500000015</v>
      </c>
      <c r="H16" s="45">
        <v>2067807.7000000014</v>
      </c>
      <c r="J16" s="51"/>
      <c r="K16" s="51"/>
      <c r="L16" s="51"/>
    </row>
    <row r="17" spans="2:8" x14ac:dyDescent="0.2">
      <c r="B17" s="3"/>
    </row>
    <row r="18" spans="2:8" x14ac:dyDescent="0.2">
      <c r="B18" s="108" t="s">
        <v>586</v>
      </c>
      <c r="C18" s="54"/>
      <c r="D18" s="54"/>
      <c r="E18" s="54"/>
      <c r="F18" s="54"/>
      <c r="G18" s="54"/>
      <c r="H18" s="54"/>
    </row>
    <row r="19" spans="2:8" x14ac:dyDescent="0.2">
      <c r="B19" s="11" t="s">
        <v>585</v>
      </c>
    </row>
  </sheetData>
  <mergeCells count="1">
    <mergeCell ref="B1:H1"/>
  </mergeCells>
  <phoneticPr fontId="7" type="noConversion"/>
  <pageMargins left="0.78740157499999996" right="0.78740157499999996" top="0.984251969" bottom="0.984251969" header="0.4921259845" footer="0.4921259845"/>
  <pageSetup paperSize="9" scale="78" orientation="portrait" r:id="rId1"/>
  <headerFooter alignWithMargins="0"/>
  <colBreaks count="1" manualBreakCount="1">
    <brk id="8" max="24"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9F8257"/>
  </sheetPr>
  <dimension ref="B1:W18"/>
  <sheetViews>
    <sheetView view="pageBreakPreview" zoomScaleNormal="100" zoomScaleSheetLayoutView="100" workbookViewId="0"/>
  </sheetViews>
  <sheetFormatPr baseColWidth="10" defaultRowHeight="12.75" x14ac:dyDescent="0.2"/>
  <cols>
    <col min="1" max="1" width="2" style="134" customWidth="1"/>
    <col min="2" max="2" width="14.28515625" style="31" customWidth="1"/>
    <col min="3" max="3" width="11.5703125" style="134" bestFit="1" customWidth="1"/>
    <col min="4" max="4" width="11.42578125" style="134"/>
    <col min="5" max="5" width="11.5703125" style="134" bestFit="1" customWidth="1"/>
    <col min="6" max="6" width="11.42578125" style="134"/>
    <col min="7" max="7" width="11.5703125" style="134" bestFit="1" customWidth="1"/>
    <col min="8" max="8" width="11.42578125" style="134"/>
    <col min="9" max="9" width="12.28515625" style="134" bestFit="1" customWidth="1"/>
    <col min="10" max="10" width="11.42578125" style="134"/>
    <col min="11" max="11" width="11.5703125" style="134" bestFit="1" customWidth="1"/>
    <col min="12" max="12" width="11.42578125" style="134"/>
    <col min="13" max="13" width="12.28515625" style="134" bestFit="1" customWidth="1"/>
    <col min="14" max="16384" width="11.42578125" style="134"/>
  </cols>
  <sheetData>
    <row r="1" spans="2:23" s="14" customFormat="1" ht="15.75" x14ac:dyDescent="0.2">
      <c r="B1" s="247" t="str">
        <f>Inhaltsverzeichnis!B51&amp;" "&amp;Inhaltsverzeichnis!C51&amp;" "&amp;Inhaltsverzeichnis!E51</f>
        <v>Tabelle 16: Vereine und Stiftungen, Steuerfaktoren und Steuern nach Steuerklassen, 2013</v>
      </c>
      <c r="C1" s="247"/>
      <c r="D1" s="247"/>
      <c r="E1" s="247"/>
      <c r="F1" s="247"/>
      <c r="G1" s="247"/>
      <c r="H1" s="247"/>
      <c r="I1" s="247"/>
      <c r="J1" s="247"/>
      <c r="K1" s="247"/>
      <c r="L1" s="247"/>
      <c r="M1" s="247"/>
      <c r="N1" s="247"/>
      <c r="O1" s="232"/>
      <c r="P1" s="232"/>
      <c r="Q1" s="232"/>
      <c r="R1" s="232"/>
      <c r="S1" s="232"/>
      <c r="T1" s="232"/>
      <c r="U1" s="232"/>
      <c r="V1" s="232"/>
      <c r="W1" s="232"/>
    </row>
    <row r="2" spans="2:23" x14ac:dyDescent="0.2">
      <c r="B2" s="206"/>
    </row>
    <row r="3" spans="2:23" x14ac:dyDescent="0.2">
      <c r="B3" s="134"/>
    </row>
    <row r="4" spans="2:23" s="102" customFormat="1" x14ac:dyDescent="0.2">
      <c r="B4" s="284" t="s">
        <v>420</v>
      </c>
      <c r="C4" s="309" t="s">
        <v>224</v>
      </c>
      <c r="D4" s="309"/>
      <c r="E4" s="281" t="s">
        <v>303</v>
      </c>
      <c r="F4" s="309"/>
      <c r="G4" s="281" t="s">
        <v>313</v>
      </c>
      <c r="H4" s="309"/>
      <c r="I4" s="281" t="s">
        <v>314</v>
      </c>
      <c r="J4" s="309"/>
      <c r="K4" s="281" t="s">
        <v>425</v>
      </c>
      <c r="L4" s="309"/>
      <c r="M4" s="281" t="s">
        <v>638</v>
      </c>
      <c r="N4" s="309"/>
    </row>
    <row r="5" spans="2:23" s="102" customFormat="1" ht="12.75" customHeight="1" x14ac:dyDescent="0.2">
      <c r="B5" s="285"/>
      <c r="C5" s="309"/>
      <c r="D5" s="309"/>
      <c r="E5" s="309"/>
      <c r="F5" s="309"/>
      <c r="G5" s="309"/>
      <c r="H5" s="309"/>
      <c r="I5" s="309"/>
      <c r="J5" s="309"/>
      <c r="K5" s="309"/>
      <c r="L5" s="309"/>
      <c r="M5" s="309"/>
      <c r="N5" s="309"/>
    </row>
    <row r="6" spans="2:23" s="102" customFormat="1" x14ac:dyDescent="0.2">
      <c r="B6" s="285"/>
      <c r="C6" s="120" t="s">
        <v>14</v>
      </c>
      <c r="D6" s="120" t="s">
        <v>15</v>
      </c>
      <c r="E6" s="120" t="s">
        <v>14</v>
      </c>
      <c r="F6" s="120" t="s">
        <v>15</v>
      </c>
      <c r="G6" s="120" t="s">
        <v>14</v>
      </c>
      <c r="H6" s="120" t="s">
        <v>15</v>
      </c>
      <c r="I6" s="120" t="s">
        <v>14</v>
      </c>
      <c r="J6" s="120" t="s">
        <v>15</v>
      </c>
      <c r="K6" s="120" t="s">
        <v>14</v>
      </c>
      <c r="L6" s="120" t="s">
        <v>15</v>
      </c>
      <c r="M6" s="120" t="s">
        <v>14</v>
      </c>
      <c r="N6" s="120" t="s">
        <v>15</v>
      </c>
    </row>
    <row r="7" spans="2:23" x14ac:dyDescent="0.2">
      <c r="B7" s="75" t="s">
        <v>237</v>
      </c>
      <c r="C7" s="76">
        <v>3683</v>
      </c>
      <c r="D7" s="101">
        <f>C7/$C$16*100</f>
        <v>76.841226789067392</v>
      </c>
      <c r="E7" s="76">
        <v>2014.3886972799987</v>
      </c>
      <c r="F7" s="101">
        <f>E7/$E$16*100</f>
        <v>6.5708726401500526</v>
      </c>
      <c r="G7" s="76">
        <v>62395.43234982017</v>
      </c>
      <c r="H7" s="101">
        <f>G7/$G$16*100</f>
        <v>6.0108545209088264</v>
      </c>
      <c r="I7" s="76">
        <v>0</v>
      </c>
      <c r="J7" s="101">
        <f>I7/$I$16*100</f>
        <v>0</v>
      </c>
      <c r="K7" s="76">
        <v>0</v>
      </c>
      <c r="L7" s="101">
        <f>K7/$K$16*100</f>
        <v>0</v>
      </c>
      <c r="M7" s="76">
        <v>0</v>
      </c>
      <c r="N7" s="101">
        <f>M7/$M$16*100</f>
        <v>0</v>
      </c>
    </row>
    <row r="8" spans="2:23" x14ac:dyDescent="0.2">
      <c r="B8" s="75" t="s">
        <v>510</v>
      </c>
      <c r="C8" s="76">
        <v>248</v>
      </c>
      <c r="D8" s="101">
        <f t="shared" ref="D8:D15" si="0">C8/$C$16*100</f>
        <v>5.1742123930732316</v>
      </c>
      <c r="E8" s="76">
        <v>467.84040160000012</v>
      </c>
      <c r="F8" s="101">
        <f t="shared" ref="F8:F15" si="1">E8/$E$16*100</f>
        <v>1.5260806908722211</v>
      </c>
      <c r="G8" s="76">
        <v>14046.323070199993</v>
      </c>
      <c r="H8" s="101">
        <f t="shared" ref="H8:H15" si="2">G8/$G$16*100</f>
        <v>1.3531504045888851</v>
      </c>
      <c r="I8" s="76">
        <v>0</v>
      </c>
      <c r="J8" s="101">
        <f t="shared" ref="J8:J15" si="3">I8/$I$16*100</f>
        <v>0</v>
      </c>
      <c r="K8" s="76">
        <v>2228.7499999999991</v>
      </c>
      <c r="L8" s="101">
        <f t="shared" ref="L8:L15" si="4">K8/$K$16*100</f>
        <v>0.19347641371685476</v>
      </c>
      <c r="M8" s="76">
        <v>2228.7499999999991</v>
      </c>
      <c r="N8" s="101">
        <f t="shared" ref="N8:N15" si="5">M8/$M$16*100</f>
        <v>6.0597060286047479E-2</v>
      </c>
    </row>
    <row r="9" spans="2:23" x14ac:dyDescent="0.2">
      <c r="B9" s="75" t="s">
        <v>511</v>
      </c>
      <c r="C9" s="76">
        <v>215</v>
      </c>
      <c r="D9" s="101">
        <f t="shared" si="0"/>
        <v>4.4857083246401004</v>
      </c>
      <c r="E9" s="76">
        <v>301.29891469999995</v>
      </c>
      <c r="F9" s="101">
        <f t="shared" si="1"/>
        <v>0.9828275931961028</v>
      </c>
      <c r="G9" s="76">
        <v>16351.529868439993</v>
      </c>
      <c r="H9" s="101">
        <f t="shared" si="2"/>
        <v>1.5752221521992789</v>
      </c>
      <c r="I9" s="76">
        <v>0</v>
      </c>
      <c r="J9" s="101">
        <f t="shared" si="3"/>
        <v>0</v>
      </c>
      <c r="K9" s="76">
        <v>7373.85</v>
      </c>
      <c r="L9" s="101">
        <f t="shared" si="4"/>
        <v>0.64011937331958735</v>
      </c>
      <c r="M9" s="76">
        <v>7373.85</v>
      </c>
      <c r="N9" s="101">
        <f t="shared" si="5"/>
        <v>0.2004862066136944</v>
      </c>
    </row>
    <row r="10" spans="2:23" x14ac:dyDescent="0.2">
      <c r="B10" s="75" t="s">
        <v>512</v>
      </c>
      <c r="C10" s="76">
        <v>183</v>
      </c>
      <c r="D10" s="101">
        <f t="shared" si="0"/>
        <v>3.8180680158564573</v>
      </c>
      <c r="E10" s="76">
        <v>394.07112427999994</v>
      </c>
      <c r="F10" s="101">
        <f t="shared" si="1"/>
        <v>1.2854476260222478</v>
      </c>
      <c r="G10" s="76">
        <v>19478.117675289996</v>
      </c>
      <c r="H10" s="101">
        <f t="shared" si="2"/>
        <v>1.8764215148137913</v>
      </c>
      <c r="I10" s="76">
        <v>163.4</v>
      </c>
      <c r="J10" s="101">
        <f t="shared" si="3"/>
        <v>6.4686369089574976E-3</v>
      </c>
      <c r="K10" s="76">
        <v>13198.05</v>
      </c>
      <c r="L10" s="101">
        <f t="shared" si="4"/>
        <v>1.1457145853306723</v>
      </c>
      <c r="M10" s="76">
        <v>13361.45</v>
      </c>
      <c r="N10" s="101">
        <f t="shared" si="5"/>
        <v>0.36328192536579224</v>
      </c>
    </row>
    <row r="11" spans="2:23" x14ac:dyDescent="0.2">
      <c r="B11" s="75" t="s">
        <v>513</v>
      </c>
      <c r="C11" s="76">
        <v>316</v>
      </c>
      <c r="D11" s="101">
        <f t="shared" si="0"/>
        <v>6.5929480492384727</v>
      </c>
      <c r="E11" s="76">
        <v>793.99202160000004</v>
      </c>
      <c r="F11" s="101">
        <f t="shared" si="1"/>
        <v>2.5899770279060892</v>
      </c>
      <c r="G11" s="76">
        <v>70332.89932267995</v>
      </c>
      <c r="H11" s="101">
        <f t="shared" si="2"/>
        <v>6.7755091990090932</v>
      </c>
      <c r="I11" s="76">
        <v>925.2</v>
      </c>
      <c r="J11" s="101">
        <f t="shared" si="3"/>
        <v>3.6626578140559835E-2</v>
      </c>
      <c r="K11" s="76">
        <v>68570.749999999985</v>
      </c>
      <c r="L11" s="101">
        <f t="shared" si="4"/>
        <v>5.9525845410544118</v>
      </c>
      <c r="M11" s="76">
        <v>69495.949999999983</v>
      </c>
      <c r="N11" s="101">
        <f t="shared" si="5"/>
        <v>1.8895121802742083</v>
      </c>
    </row>
    <row r="12" spans="2:23" x14ac:dyDescent="0.2">
      <c r="B12" s="75" t="s">
        <v>514</v>
      </c>
      <c r="C12" s="76">
        <v>56</v>
      </c>
      <c r="D12" s="101">
        <f t="shared" si="0"/>
        <v>1.1683705403713749</v>
      </c>
      <c r="E12" s="76">
        <v>451.03756450000009</v>
      </c>
      <c r="F12" s="101">
        <f t="shared" si="1"/>
        <v>1.4712703641828524</v>
      </c>
      <c r="G12" s="76">
        <v>29159.101999999999</v>
      </c>
      <c r="H12" s="101">
        <f t="shared" si="2"/>
        <v>2.8090376728168747</v>
      </c>
      <c r="I12" s="76">
        <v>5685.65</v>
      </c>
      <c r="J12" s="101">
        <f t="shared" si="3"/>
        <v>0.22508204064512974</v>
      </c>
      <c r="K12" s="76">
        <v>33120.000000000015</v>
      </c>
      <c r="L12" s="101">
        <f t="shared" si="4"/>
        <v>2.8751267851047606</v>
      </c>
      <c r="M12" s="76">
        <v>38805.650000000009</v>
      </c>
      <c r="N12" s="101">
        <f t="shared" si="5"/>
        <v>1.0550794447512102</v>
      </c>
    </row>
    <row r="13" spans="2:23" x14ac:dyDescent="0.2">
      <c r="B13" s="75" t="s">
        <v>503</v>
      </c>
      <c r="C13" s="76">
        <v>61</v>
      </c>
      <c r="D13" s="101">
        <f t="shared" si="0"/>
        <v>1.2726893386188189</v>
      </c>
      <c r="E13" s="76">
        <v>992.83582187000002</v>
      </c>
      <c r="F13" s="101">
        <f t="shared" si="1"/>
        <v>3.2385992568839712</v>
      </c>
      <c r="G13" s="76">
        <v>74053.950652979984</v>
      </c>
      <c r="H13" s="101">
        <f t="shared" si="2"/>
        <v>7.133976115078668</v>
      </c>
      <c r="I13" s="76">
        <v>46587.399999999987</v>
      </c>
      <c r="J13" s="101">
        <f t="shared" si="3"/>
        <v>1.8442899334906151</v>
      </c>
      <c r="K13" s="76">
        <v>89053.749999999985</v>
      </c>
      <c r="L13" s="101">
        <f t="shared" si="4"/>
        <v>7.7307011455019001</v>
      </c>
      <c r="M13" s="76">
        <v>135641.14999999997</v>
      </c>
      <c r="N13" s="101">
        <f t="shared" si="5"/>
        <v>3.6879214554431003</v>
      </c>
    </row>
    <row r="14" spans="2:23" x14ac:dyDescent="0.2">
      <c r="B14" s="75" t="s">
        <v>508</v>
      </c>
      <c r="C14" s="76">
        <v>2</v>
      </c>
      <c r="D14" s="101">
        <f t="shared" si="0"/>
        <v>4.1727519298977674E-2</v>
      </c>
      <c r="E14" s="76">
        <v>141.26900000000001</v>
      </c>
      <c r="F14" s="101">
        <f t="shared" si="1"/>
        <v>0.46081503944833252</v>
      </c>
      <c r="G14" s="76">
        <v>2407.866</v>
      </c>
      <c r="H14" s="101">
        <f t="shared" si="2"/>
        <v>0.23196140625643674</v>
      </c>
      <c r="I14" s="76">
        <v>10126.900000000001</v>
      </c>
      <c r="J14" s="101">
        <f t="shared" si="3"/>
        <v>0.40090109616475955</v>
      </c>
      <c r="K14" s="76">
        <v>2884.8</v>
      </c>
      <c r="L14" s="101">
        <f t="shared" si="4"/>
        <v>0.25042770983303775</v>
      </c>
      <c r="M14" s="76">
        <v>13011.7</v>
      </c>
      <c r="N14" s="101">
        <f t="shared" si="5"/>
        <v>0.35377263906852019</v>
      </c>
    </row>
    <row r="15" spans="2:23" x14ac:dyDescent="0.2">
      <c r="B15" s="75" t="s">
        <v>20</v>
      </c>
      <c r="C15" s="76">
        <v>29</v>
      </c>
      <c r="D15" s="101">
        <f t="shared" si="0"/>
        <v>0.60504902983517628</v>
      </c>
      <c r="E15" s="76">
        <v>25099.600971619999</v>
      </c>
      <c r="F15" s="101">
        <f t="shared" si="1"/>
        <v>81.874109761338119</v>
      </c>
      <c r="G15" s="76">
        <v>749820.73629973014</v>
      </c>
      <c r="H15" s="101">
        <f t="shared" si="2"/>
        <v>72.23386701432814</v>
      </c>
      <c r="I15" s="76">
        <v>2462545.9500000002</v>
      </c>
      <c r="J15" s="101">
        <f t="shared" si="3"/>
        <v>97.486631714649988</v>
      </c>
      <c r="K15" s="76">
        <v>935519.25000000023</v>
      </c>
      <c r="L15" s="101">
        <f t="shared" si="4"/>
        <v>81.211849446138771</v>
      </c>
      <c r="M15" s="76">
        <v>3398065.1999999993</v>
      </c>
      <c r="N15" s="101">
        <f t="shared" si="5"/>
        <v>92.38934908819742</v>
      </c>
    </row>
    <row r="16" spans="2:23" s="12" customFormat="1" x14ac:dyDescent="0.2">
      <c r="B16" s="138" t="s">
        <v>13</v>
      </c>
      <c r="C16" s="52">
        <f>SUM(C7:C15)</f>
        <v>4793</v>
      </c>
      <c r="D16" s="130">
        <f>SUM(D7:D15)</f>
        <v>99.999999999999986</v>
      </c>
      <c r="E16" s="52">
        <f t="shared" ref="E16:M16" si="6">SUM(E7:E15)</f>
        <v>30656.334517449999</v>
      </c>
      <c r="F16" s="130">
        <f>SUM(F7:F15)</f>
        <v>99.999999999999986</v>
      </c>
      <c r="G16" s="52">
        <f t="shared" si="6"/>
        <v>1038045.9572391403</v>
      </c>
      <c r="H16" s="130">
        <f>SUM(H7:H15)</f>
        <v>100</v>
      </c>
      <c r="I16" s="52">
        <f t="shared" si="6"/>
        <v>2526034.5</v>
      </c>
      <c r="J16" s="130">
        <f>SUM(J7:J15)</f>
        <v>100.00000000000001</v>
      </c>
      <c r="K16" s="52">
        <f t="shared" si="6"/>
        <v>1151949.2000000002</v>
      </c>
      <c r="L16" s="130">
        <f>SUM(L7:L15)</f>
        <v>100</v>
      </c>
      <c r="M16" s="52">
        <f t="shared" si="6"/>
        <v>3677983.6999999993</v>
      </c>
      <c r="N16" s="130">
        <f>SUM(N7:N15)</f>
        <v>100</v>
      </c>
    </row>
    <row r="17" spans="2:2" x14ac:dyDescent="0.2">
      <c r="B17" s="139"/>
    </row>
    <row r="18" spans="2:2" s="12" customFormat="1" x14ac:dyDescent="0.2">
      <c r="B18" s="140"/>
    </row>
  </sheetData>
  <mergeCells count="8">
    <mergeCell ref="B1:N1"/>
    <mergeCell ref="K4:L5"/>
    <mergeCell ref="M4:N5"/>
    <mergeCell ref="B4:B6"/>
    <mergeCell ref="C4:D5"/>
    <mergeCell ref="E4:F5"/>
    <mergeCell ref="G4:H5"/>
    <mergeCell ref="I4:J5"/>
  </mergeCells>
  <phoneticPr fontId="7" type="noConversion"/>
  <pageMargins left="0.78740157499999996" right="0.78740157499999996" top="0.984251969" bottom="0.984251969" header="0.4921259845" footer="0.4921259845"/>
  <pageSetup paperSize="9" scale="8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rgb="FFC6A294"/>
  </sheetPr>
  <dimension ref="B1:W29"/>
  <sheetViews>
    <sheetView view="pageBreakPreview" zoomScaleNormal="100" zoomScaleSheetLayoutView="100" workbookViewId="0"/>
  </sheetViews>
  <sheetFormatPr baseColWidth="10" defaultRowHeight="12.75" x14ac:dyDescent="0.2"/>
  <cols>
    <col min="1" max="1" width="2" customWidth="1"/>
    <col min="2" max="2" width="57.7109375" bestFit="1" customWidth="1"/>
    <col min="3" max="4" width="15.7109375" customWidth="1"/>
    <col min="13" max="13" width="11.42578125" style="11"/>
  </cols>
  <sheetData>
    <row r="1" spans="2:23" s="16" customFormat="1" ht="15.75" x14ac:dyDescent="0.2">
      <c r="B1" s="247" t="str">
        <f>Inhaltsverzeichnis!B54&amp;" "&amp;Inhaltsverzeichnis!C54&amp;" "&amp;Inhaltsverzeichnis!E54</f>
        <v>Tabelle 17: Steuerertrag der Gemeinden nach Herkunft, 2013</v>
      </c>
      <c r="C1" s="247"/>
      <c r="D1" s="247"/>
      <c r="E1" s="232"/>
      <c r="F1" s="232"/>
      <c r="G1" s="232"/>
      <c r="H1" s="232"/>
      <c r="I1" s="232"/>
      <c r="J1" s="232"/>
      <c r="K1" s="232"/>
      <c r="L1" s="232"/>
      <c r="M1" s="232"/>
      <c r="N1" s="232"/>
      <c r="O1" s="232"/>
      <c r="P1" s="232"/>
      <c r="Q1" s="232"/>
      <c r="R1" s="232"/>
      <c r="S1" s="232"/>
      <c r="T1" s="232"/>
      <c r="U1" s="232"/>
      <c r="V1" s="232"/>
      <c r="W1" s="232"/>
    </row>
    <row r="2" spans="2:23" x14ac:dyDescent="0.2">
      <c r="B2" s="143"/>
    </row>
    <row r="4" spans="2:23" s="108" customFormat="1" x14ac:dyDescent="0.2">
      <c r="B4" s="124" t="s">
        <v>315</v>
      </c>
      <c r="C4" s="118" t="s">
        <v>316</v>
      </c>
      <c r="D4" s="118" t="s">
        <v>317</v>
      </c>
      <c r="E4" s="125"/>
      <c r="F4" s="126"/>
      <c r="G4" s="127"/>
      <c r="H4" s="127"/>
      <c r="I4" s="128"/>
      <c r="J4" s="128"/>
      <c r="K4" s="128"/>
      <c r="L4" s="125"/>
      <c r="M4" s="125"/>
    </row>
    <row r="5" spans="2:23" s="58" customFormat="1" x14ac:dyDescent="0.2">
      <c r="B5" s="21" t="s">
        <v>218</v>
      </c>
      <c r="C5" s="63">
        <v>171572016.37218109</v>
      </c>
      <c r="D5" s="141">
        <f>C5/$C$10*100</f>
        <v>97.840394180337867</v>
      </c>
      <c r="E5" s="60"/>
      <c r="F5" s="60"/>
      <c r="G5" s="60"/>
      <c r="H5" s="60"/>
      <c r="I5" s="60"/>
      <c r="J5" s="60"/>
      <c r="K5" s="60"/>
      <c r="L5" s="60"/>
      <c r="M5" s="60"/>
    </row>
    <row r="6" spans="2:23" s="58" customFormat="1" x14ac:dyDescent="0.2">
      <c r="B6" s="21" t="s">
        <v>217</v>
      </c>
      <c r="C6" s="63">
        <v>1033903.8500000007</v>
      </c>
      <c r="D6" s="141">
        <f t="shared" ref="D6:D10" si="0">C6/$C$10*100</f>
        <v>0.5895924193671177</v>
      </c>
      <c r="E6" s="60"/>
      <c r="F6" s="60"/>
      <c r="G6" s="60"/>
      <c r="H6" s="60"/>
      <c r="I6" s="60"/>
      <c r="J6" s="60"/>
      <c r="K6" s="60"/>
      <c r="L6" s="60"/>
      <c r="M6" s="60"/>
    </row>
    <row r="7" spans="2:23" s="58" customFormat="1" x14ac:dyDescent="0.2">
      <c r="B7" s="18" t="s">
        <v>216</v>
      </c>
      <c r="C7" s="63">
        <v>914169.22499999998</v>
      </c>
      <c r="D7" s="141">
        <f t="shared" si="0"/>
        <v>0.52131273626528485</v>
      </c>
      <c r="E7" s="60"/>
      <c r="F7" s="60"/>
      <c r="G7" s="60"/>
      <c r="H7" s="60"/>
      <c r="I7" s="60"/>
      <c r="J7" s="60"/>
      <c r="K7" s="60"/>
      <c r="L7" s="60"/>
      <c r="M7" s="60"/>
    </row>
    <row r="8" spans="2:23" s="58" customFormat="1" x14ac:dyDescent="0.2">
      <c r="B8" s="18" t="s">
        <v>215</v>
      </c>
      <c r="C8" s="63">
        <v>1838991.85</v>
      </c>
      <c r="D8" s="141">
        <f t="shared" si="0"/>
        <v>1.048700664029746</v>
      </c>
      <c r="E8" s="60"/>
      <c r="F8" s="60"/>
      <c r="G8" s="60"/>
      <c r="H8" s="60"/>
      <c r="I8" s="60"/>
      <c r="J8" s="60"/>
      <c r="K8" s="60"/>
      <c r="L8" s="60"/>
      <c r="M8" s="60"/>
    </row>
    <row r="9" spans="2:23" s="58" customFormat="1" x14ac:dyDescent="0.2">
      <c r="B9" s="62" t="s">
        <v>319</v>
      </c>
      <c r="C9" s="63">
        <v>0</v>
      </c>
      <c r="D9" s="141">
        <f t="shared" si="0"/>
        <v>0</v>
      </c>
      <c r="E9" s="60"/>
      <c r="F9" s="60"/>
      <c r="G9" s="60"/>
      <c r="H9" s="60"/>
      <c r="I9" s="60"/>
      <c r="J9" s="60"/>
      <c r="K9" s="60"/>
      <c r="L9" s="60"/>
      <c r="M9" s="60"/>
    </row>
    <row r="10" spans="2:23" s="58" customFormat="1" x14ac:dyDescent="0.2">
      <c r="B10" s="22" t="s">
        <v>13</v>
      </c>
      <c r="C10" s="23">
        <f>SUM(C5:C9)</f>
        <v>175359081.29718107</v>
      </c>
      <c r="D10" s="142">
        <f t="shared" si="0"/>
        <v>100</v>
      </c>
      <c r="E10" s="60"/>
      <c r="F10" s="60"/>
      <c r="G10" s="60"/>
      <c r="H10" s="60"/>
      <c r="I10" s="60"/>
      <c r="J10" s="60"/>
      <c r="K10" s="60"/>
      <c r="L10" s="60"/>
      <c r="M10" s="60"/>
    </row>
    <row r="11" spans="2:23" s="58" customFormat="1" x14ac:dyDescent="0.2">
      <c r="C11" s="60"/>
      <c r="D11" s="60"/>
      <c r="E11" s="60"/>
      <c r="F11" s="60"/>
      <c r="G11" s="60"/>
      <c r="H11" s="60"/>
      <c r="I11" s="60"/>
      <c r="J11" s="60"/>
      <c r="K11" s="60"/>
      <c r="L11" s="60"/>
      <c r="M11" s="60"/>
    </row>
    <row r="12" spans="2:23" s="58" customFormat="1" x14ac:dyDescent="0.2">
      <c r="C12" s="60"/>
      <c r="D12" s="60"/>
      <c r="E12" s="60"/>
      <c r="F12" s="60"/>
      <c r="G12" s="60"/>
      <c r="H12" s="60"/>
      <c r="I12" s="60"/>
      <c r="J12" s="60"/>
      <c r="K12" s="60"/>
      <c r="L12" s="60"/>
      <c r="M12" s="60"/>
    </row>
    <row r="13" spans="2:23" s="58" customFormat="1" x14ac:dyDescent="0.2">
      <c r="C13" s="60"/>
      <c r="D13" s="60"/>
      <c r="E13" s="60"/>
      <c r="F13" s="60"/>
      <c r="G13" s="60"/>
      <c r="H13" s="60"/>
      <c r="I13" s="60"/>
      <c r="J13" s="60"/>
      <c r="K13" s="60"/>
      <c r="L13" s="60"/>
      <c r="M13" s="60"/>
    </row>
    <row r="14" spans="2:23" s="58" customFormat="1" x14ac:dyDescent="0.2">
      <c r="C14" s="60"/>
      <c r="D14" s="60"/>
      <c r="E14" s="60"/>
      <c r="F14" s="60"/>
      <c r="G14" s="60"/>
      <c r="H14" s="60"/>
      <c r="I14" s="60"/>
      <c r="J14" s="60"/>
      <c r="K14" s="60"/>
      <c r="L14" s="60"/>
      <c r="M14" s="60"/>
    </row>
    <row r="15" spans="2:23" s="58" customFormat="1" x14ac:dyDescent="0.2">
      <c r="C15" s="60"/>
      <c r="D15" s="60"/>
      <c r="E15" s="60"/>
      <c r="F15" s="60"/>
      <c r="G15" s="60"/>
      <c r="H15" s="60"/>
      <c r="I15" s="60"/>
      <c r="J15" s="60"/>
      <c r="K15" s="60"/>
      <c r="L15" s="60"/>
      <c r="M15" s="60"/>
    </row>
    <row r="16" spans="2:23" s="59" customFormat="1" x14ac:dyDescent="0.2">
      <c r="C16" s="61"/>
      <c r="D16" s="61"/>
      <c r="E16" s="61"/>
      <c r="F16" s="61"/>
      <c r="G16" s="61"/>
      <c r="H16" s="61"/>
      <c r="I16" s="61"/>
      <c r="J16" s="61"/>
      <c r="K16" s="61"/>
      <c r="L16" s="61"/>
      <c r="M16" s="61"/>
    </row>
    <row r="21" spans="14:18" x14ac:dyDescent="0.2">
      <c r="N21" s="10"/>
      <c r="O21" s="10"/>
      <c r="P21" s="10"/>
      <c r="Q21" s="10"/>
      <c r="R21" s="10"/>
    </row>
    <row r="22" spans="14:18" x14ac:dyDescent="0.2">
      <c r="N22" s="10"/>
      <c r="O22" s="10"/>
      <c r="P22" s="10"/>
      <c r="Q22" s="10"/>
      <c r="R22" s="10"/>
    </row>
    <row r="23" spans="14:18" x14ac:dyDescent="0.2">
      <c r="N23" s="10"/>
      <c r="O23" s="10"/>
      <c r="P23" s="10"/>
      <c r="Q23" s="10"/>
      <c r="R23" s="10"/>
    </row>
    <row r="24" spans="14:18" x14ac:dyDescent="0.2">
      <c r="N24" s="10"/>
      <c r="O24" s="10"/>
      <c r="P24" s="10"/>
      <c r="Q24" s="10"/>
      <c r="R24" s="10"/>
    </row>
    <row r="25" spans="14:18" x14ac:dyDescent="0.2">
      <c r="N25" s="10"/>
      <c r="O25" s="10"/>
      <c r="P25" s="10"/>
      <c r="Q25" s="10"/>
      <c r="R25" s="10"/>
    </row>
    <row r="26" spans="14:18" x14ac:dyDescent="0.2">
      <c r="N26" s="10"/>
      <c r="O26" s="10"/>
      <c r="P26" s="10"/>
      <c r="Q26" s="10"/>
      <c r="R26" s="10"/>
    </row>
    <row r="27" spans="14:18" x14ac:dyDescent="0.2">
      <c r="N27" s="10"/>
      <c r="O27" s="10"/>
      <c r="P27" s="10"/>
      <c r="Q27" s="10"/>
      <c r="R27" s="10"/>
    </row>
    <row r="28" spans="14:18" x14ac:dyDescent="0.2">
      <c r="N28" s="10"/>
      <c r="O28" s="10"/>
      <c r="P28" s="10"/>
      <c r="Q28" s="10"/>
      <c r="R28" s="10"/>
    </row>
    <row r="29" spans="14:18" x14ac:dyDescent="0.2">
      <c r="N29" s="10"/>
      <c r="O29" s="10"/>
      <c r="P29" s="10"/>
      <c r="Q29" s="10"/>
      <c r="R29" s="10"/>
    </row>
  </sheetData>
  <mergeCells count="1">
    <mergeCell ref="B1:D1"/>
  </mergeCells>
  <phoneticPr fontId="7" type="noConversion"/>
  <pageMargins left="0.78740157499999996" right="0.78740157499999996" top="0.984251969" bottom="0.984251969" header="0.4921259845" footer="0.4921259845"/>
  <pageSetup paperSize="9" scale="95" orientation="portrait" r:id="rId1"/>
  <headerFooter alignWithMargins="0"/>
  <colBreaks count="1" manualBreakCount="1">
    <brk id="4" max="21"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C6A294"/>
  </sheetPr>
  <dimension ref="B1:U10"/>
  <sheetViews>
    <sheetView view="pageBreakPreview" zoomScaleNormal="100" zoomScaleSheetLayoutView="100" workbookViewId="0"/>
  </sheetViews>
  <sheetFormatPr baseColWidth="10" defaultRowHeight="12.75" x14ac:dyDescent="0.2"/>
  <cols>
    <col min="1" max="1" width="2" customWidth="1"/>
    <col min="2" max="2" width="43.140625" customWidth="1"/>
    <col min="3" max="25" width="10.85546875" customWidth="1"/>
  </cols>
  <sheetData>
    <row r="1" spans="2:21" s="16" customFormat="1" ht="15.75" x14ac:dyDescent="0.2">
      <c r="B1" s="247" t="str">
        <f>Inhaltsverzeichnis!B55&amp;" "&amp;Inhaltsverzeichnis!C55&amp;" "&amp;Inhaltsverzeichnis!E55</f>
        <v>Tabelle 18: Steuermass der juristischen Personen, 2003 – 2013</v>
      </c>
      <c r="C1" s="247"/>
      <c r="D1" s="247"/>
      <c r="E1" s="247"/>
      <c r="F1" s="247"/>
      <c r="G1" s="247"/>
      <c r="H1" s="247"/>
      <c r="I1" s="247"/>
      <c r="J1" s="247"/>
      <c r="K1" s="247"/>
      <c r="L1" s="247"/>
      <c r="M1" s="247"/>
      <c r="N1" s="247"/>
      <c r="O1" s="247"/>
      <c r="P1" s="247"/>
      <c r="Q1" s="247"/>
      <c r="R1" s="247"/>
      <c r="S1" s="247"/>
      <c r="T1" s="247"/>
      <c r="U1" s="247"/>
    </row>
    <row r="3" spans="2:21" s="64" customFormat="1" x14ac:dyDescent="0.2"/>
    <row r="4" spans="2:21" s="3" customFormat="1" x14ac:dyDescent="0.2">
      <c r="B4" s="55" t="s">
        <v>315</v>
      </c>
      <c r="C4" s="55">
        <v>2003</v>
      </c>
      <c r="D4" s="55">
        <v>2004</v>
      </c>
      <c r="E4" s="55">
        <v>2005</v>
      </c>
      <c r="F4" s="55">
        <v>2006</v>
      </c>
      <c r="G4" s="55">
        <v>2007</v>
      </c>
      <c r="H4" s="55">
        <v>2008</v>
      </c>
      <c r="I4" s="55">
        <v>2009</v>
      </c>
      <c r="J4" s="55">
        <v>2010</v>
      </c>
      <c r="K4" s="55">
        <v>2011</v>
      </c>
      <c r="L4" s="55">
        <v>2012</v>
      </c>
      <c r="M4" s="55">
        <v>2013</v>
      </c>
    </row>
    <row r="5" spans="2:21" x14ac:dyDescent="0.2">
      <c r="B5" s="17" t="s">
        <v>320</v>
      </c>
      <c r="C5" s="41">
        <v>0.98899999999999999</v>
      </c>
      <c r="D5" s="41">
        <v>0.98899999999999999</v>
      </c>
      <c r="E5" s="41">
        <v>0.99</v>
      </c>
      <c r="F5" s="41">
        <v>0.99</v>
      </c>
      <c r="G5" s="41">
        <v>0.99</v>
      </c>
      <c r="H5" s="41">
        <v>0.94</v>
      </c>
      <c r="I5" s="41">
        <v>0.94</v>
      </c>
      <c r="J5" s="65">
        <v>0.94</v>
      </c>
      <c r="K5" s="65">
        <v>0.94</v>
      </c>
      <c r="L5" s="65">
        <v>0.94</v>
      </c>
      <c r="M5" s="65">
        <v>0.94</v>
      </c>
    </row>
    <row r="6" spans="2:21" x14ac:dyDescent="0.2">
      <c r="B6" s="17" t="s">
        <v>321</v>
      </c>
      <c r="C6" s="41">
        <v>0.05</v>
      </c>
      <c r="D6" s="41">
        <v>0.05</v>
      </c>
      <c r="E6" s="41">
        <v>0.05</v>
      </c>
      <c r="F6" s="41">
        <v>0.05</v>
      </c>
      <c r="G6" s="41">
        <v>0.05</v>
      </c>
      <c r="H6" s="41">
        <v>0.05</v>
      </c>
      <c r="I6" s="41">
        <v>0.05</v>
      </c>
      <c r="J6" s="41">
        <v>0.05</v>
      </c>
      <c r="K6" s="41">
        <v>0.05</v>
      </c>
      <c r="L6" s="41">
        <v>0.05</v>
      </c>
      <c r="M6" s="41">
        <v>0.05</v>
      </c>
    </row>
    <row r="7" spans="2:21" x14ac:dyDescent="0.2">
      <c r="B7" s="17" t="s">
        <v>322</v>
      </c>
      <c r="C7" s="41">
        <v>0.15</v>
      </c>
      <c r="D7" s="41">
        <v>0.15</v>
      </c>
      <c r="E7" s="41">
        <v>0.15</v>
      </c>
      <c r="F7" s="41">
        <v>0.15</v>
      </c>
      <c r="G7" s="41">
        <v>0.15</v>
      </c>
      <c r="H7" s="41">
        <v>0.15</v>
      </c>
      <c r="I7" s="41">
        <v>0.15</v>
      </c>
      <c r="J7" s="41">
        <v>0.15</v>
      </c>
      <c r="K7" s="41">
        <v>0.15</v>
      </c>
      <c r="L7" s="41">
        <v>0.15</v>
      </c>
      <c r="M7" s="41">
        <v>0.15</v>
      </c>
    </row>
    <row r="8" spans="2:21" x14ac:dyDescent="0.2">
      <c r="B8" s="17" t="s">
        <v>318</v>
      </c>
      <c r="C8" s="41">
        <v>0.151</v>
      </c>
      <c r="D8" s="41">
        <v>0.151</v>
      </c>
      <c r="E8" s="41">
        <v>0.15</v>
      </c>
      <c r="F8" s="41">
        <v>0.15</v>
      </c>
      <c r="G8" s="41">
        <v>0.15</v>
      </c>
      <c r="H8" s="41">
        <v>0.15</v>
      </c>
      <c r="I8" s="41">
        <v>0.15</v>
      </c>
      <c r="J8" s="66">
        <v>0</v>
      </c>
      <c r="K8" s="66">
        <v>0</v>
      </c>
      <c r="L8" s="66">
        <v>0</v>
      </c>
      <c r="M8" s="66">
        <v>0</v>
      </c>
    </row>
    <row r="9" spans="2:21" x14ac:dyDescent="0.2">
      <c r="B9" s="17" t="s">
        <v>17</v>
      </c>
      <c r="C9" s="41">
        <v>0.5</v>
      </c>
      <c r="D9" s="41">
        <v>0.5</v>
      </c>
      <c r="E9" s="41">
        <v>0.5</v>
      </c>
      <c r="F9" s="41">
        <v>0.5</v>
      </c>
      <c r="G9" s="41">
        <v>0.5</v>
      </c>
      <c r="H9" s="41">
        <v>0.5</v>
      </c>
      <c r="I9" s="41">
        <v>0.5</v>
      </c>
      <c r="J9" s="41">
        <v>0.5</v>
      </c>
      <c r="K9" s="41">
        <v>0.5</v>
      </c>
      <c r="L9" s="41">
        <v>0.5</v>
      </c>
      <c r="M9" s="41">
        <v>0.5</v>
      </c>
    </row>
    <row r="10" spans="2:21" x14ac:dyDescent="0.2">
      <c r="B10" s="15" t="s">
        <v>13</v>
      </c>
      <c r="C10" s="67">
        <v>1.84</v>
      </c>
      <c r="D10" s="67">
        <v>1.84</v>
      </c>
      <c r="E10" s="67">
        <v>1.84</v>
      </c>
      <c r="F10" s="67">
        <v>1.84</v>
      </c>
      <c r="G10" s="67">
        <v>1.84</v>
      </c>
      <c r="H10" s="67">
        <v>1.79</v>
      </c>
      <c r="I10" s="67">
        <v>1.79</v>
      </c>
      <c r="J10" s="68">
        <f>SUM(J5:J9)</f>
        <v>1.64</v>
      </c>
      <c r="K10" s="68">
        <f>SUM(K5:K9)</f>
        <v>1.64</v>
      </c>
      <c r="L10" s="68">
        <f>SUM(L5:L9)</f>
        <v>1.64</v>
      </c>
      <c r="M10" s="68">
        <f>SUM(M5:M9)</f>
        <v>1.64</v>
      </c>
    </row>
  </sheetData>
  <mergeCells count="1">
    <mergeCell ref="B1:U1"/>
  </mergeCells>
  <phoneticPr fontId="7" type="noConversion"/>
  <pageMargins left="0.78740157480314965" right="0.78740157480314965"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545F60"/>
  </sheetPr>
  <dimension ref="A1:X225"/>
  <sheetViews>
    <sheetView view="pageBreakPreview" zoomScaleNormal="100" zoomScaleSheetLayoutView="100" workbookViewId="0">
      <pane ySplit="6" topLeftCell="A7" activePane="bottomLeft" state="frozen"/>
      <selection pane="bottomLeft"/>
    </sheetView>
  </sheetViews>
  <sheetFormatPr baseColWidth="10" defaultRowHeight="12.75" x14ac:dyDescent="0.2"/>
  <cols>
    <col min="1" max="1" width="2" style="134" customWidth="1"/>
    <col min="2" max="2" width="10.7109375" style="187" customWidth="1"/>
    <col min="3" max="3" width="19" style="152" bestFit="1" customWidth="1"/>
    <col min="4" max="5" width="10.140625" style="240" customWidth="1"/>
    <col min="6" max="9" width="10.140625" style="134" customWidth="1"/>
    <col min="10" max="12" width="12.42578125" style="134" customWidth="1"/>
    <col min="13" max="14" width="12.7109375" style="134" customWidth="1"/>
    <col min="15" max="15" width="9.5703125" style="134" customWidth="1"/>
    <col min="16" max="20" width="14.28515625" style="134" customWidth="1"/>
    <col min="21" max="16384" width="11.42578125" style="134"/>
  </cols>
  <sheetData>
    <row r="1" spans="1:24" s="14" customFormat="1" ht="15.75" x14ac:dyDescent="0.2">
      <c r="B1" s="247" t="str">
        <f>Inhaltsverzeichnis!B58&amp;" "&amp;Inhaltsverzeichnis!C58&amp;" "&amp;Inhaltsverzeichnis!E58</f>
        <v>Tabelle 19a: Ordentlich besteuerte Kapitalgesellschaften und Genossenschaften, Steuerfaktoren und einfache Kantonssteuer nach Gemeinden, 2013</v>
      </c>
      <c r="C1" s="247"/>
      <c r="D1" s="247"/>
      <c r="E1" s="247"/>
      <c r="F1" s="247"/>
      <c r="G1" s="247"/>
      <c r="H1" s="247"/>
      <c r="I1" s="247"/>
      <c r="J1" s="247"/>
      <c r="K1" s="247"/>
      <c r="L1" s="247"/>
      <c r="M1" s="247"/>
      <c r="N1" s="247"/>
      <c r="O1" s="247"/>
      <c r="P1" s="247"/>
      <c r="Q1" s="247"/>
      <c r="R1" s="247"/>
      <c r="S1" s="247"/>
      <c r="T1" s="247"/>
      <c r="U1" s="247"/>
      <c r="V1" s="247"/>
      <c r="W1" s="247"/>
      <c r="X1" s="247"/>
    </row>
    <row r="2" spans="1:24" s="139" customFormat="1" x14ac:dyDescent="0.2">
      <c r="A2" s="143"/>
      <c r="B2" s="143"/>
      <c r="C2" s="145"/>
      <c r="D2" s="238"/>
      <c r="E2" s="238"/>
      <c r="F2" s="144"/>
      <c r="G2" s="144"/>
      <c r="H2" s="144"/>
      <c r="I2" s="144"/>
      <c r="J2" s="144"/>
      <c r="K2" s="144"/>
      <c r="L2" s="144"/>
      <c r="M2" s="144"/>
      <c r="N2" s="144"/>
      <c r="O2" s="144"/>
      <c r="P2" s="144"/>
      <c r="Q2" s="144"/>
      <c r="R2" s="144"/>
      <c r="S2" s="144"/>
      <c r="T2" s="144"/>
      <c r="U2" s="144"/>
    </row>
    <row r="3" spans="1:24" s="139" customFormat="1" x14ac:dyDescent="0.2">
      <c r="A3" s="143"/>
      <c r="B3" s="143"/>
      <c r="C3" s="143"/>
      <c r="D3" s="238"/>
      <c r="E3" s="238"/>
      <c r="F3" s="144"/>
      <c r="G3" s="144"/>
      <c r="H3" s="144"/>
      <c r="I3" s="144"/>
      <c r="J3" s="144"/>
      <c r="K3" s="144"/>
      <c r="L3" s="144"/>
      <c r="M3" s="144"/>
      <c r="N3" s="144"/>
      <c r="O3" s="144"/>
      <c r="P3" s="144"/>
      <c r="Q3" s="144"/>
      <c r="R3" s="144"/>
      <c r="S3" s="144"/>
      <c r="T3" s="144"/>
      <c r="U3" s="144"/>
    </row>
    <row r="4" spans="1:24" s="147" customFormat="1" x14ac:dyDescent="0.2">
      <c r="A4" s="145"/>
      <c r="B4" s="255" t="s">
        <v>361</v>
      </c>
      <c r="C4" s="316" t="s">
        <v>21</v>
      </c>
      <c r="D4" s="315" t="s">
        <v>323</v>
      </c>
      <c r="E4" s="315"/>
      <c r="F4" s="315"/>
      <c r="G4" s="315"/>
      <c r="H4" s="315"/>
      <c r="I4" s="316"/>
      <c r="J4" s="302" t="s">
        <v>291</v>
      </c>
      <c r="K4" s="302" t="s">
        <v>292</v>
      </c>
      <c r="L4" s="302" t="s">
        <v>416</v>
      </c>
      <c r="M4" s="302" t="s">
        <v>415</v>
      </c>
      <c r="N4" s="310" t="s">
        <v>632</v>
      </c>
      <c r="O4" s="146"/>
      <c r="P4" s="146"/>
      <c r="Q4" s="146"/>
      <c r="R4" s="146"/>
      <c r="S4" s="146"/>
      <c r="T4" s="146"/>
      <c r="U4" s="146"/>
    </row>
    <row r="5" spans="1:24" s="147" customFormat="1" x14ac:dyDescent="0.2">
      <c r="A5" s="145"/>
      <c r="B5" s="256"/>
      <c r="C5" s="316"/>
      <c r="D5" s="313" t="s">
        <v>13</v>
      </c>
      <c r="E5" s="315" t="s">
        <v>324</v>
      </c>
      <c r="F5" s="315"/>
      <c r="G5" s="315"/>
      <c r="H5" s="315"/>
      <c r="I5" s="315"/>
      <c r="J5" s="302"/>
      <c r="K5" s="302"/>
      <c r="L5" s="302"/>
      <c r="M5" s="302"/>
      <c r="N5" s="311"/>
      <c r="O5" s="146"/>
      <c r="P5" s="146"/>
      <c r="Q5" s="146"/>
      <c r="R5" s="146"/>
      <c r="S5" s="146"/>
      <c r="T5" s="146"/>
      <c r="U5" s="146"/>
    </row>
    <row r="6" spans="1:24" s="147" customFormat="1" x14ac:dyDescent="0.2">
      <c r="A6" s="145"/>
      <c r="B6" s="257"/>
      <c r="C6" s="316"/>
      <c r="D6" s="314"/>
      <c r="E6" s="241">
        <v>1</v>
      </c>
      <c r="F6" s="148">
        <v>2</v>
      </c>
      <c r="G6" s="149" t="s">
        <v>437</v>
      </c>
      <c r="H6" s="150" t="s">
        <v>438</v>
      </c>
      <c r="I6" s="103" t="s">
        <v>325</v>
      </c>
      <c r="J6" s="302"/>
      <c r="K6" s="302"/>
      <c r="L6" s="302"/>
      <c r="M6" s="302"/>
      <c r="N6" s="312"/>
      <c r="O6" s="146"/>
      <c r="P6" s="146"/>
      <c r="Q6" s="146"/>
      <c r="R6" s="146"/>
      <c r="S6" s="146"/>
      <c r="T6" s="146"/>
      <c r="U6" s="146"/>
    </row>
    <row r="7" spans="1:24" s="139" customFormat="1" x14ac:dyDescent="0.2">
      <c r="A7" s="143"/>
      <c r="B7" s="230">
        <v>4001</v>
      </c>
      <c r="C7" s="234" t="s">
        <v>1</v>
      </c>
      <c r="D7" s="239">
        <v>1601</v>
      </c>
      <c r="E7" s="242">
        <v>1147</v>
      </c>
      <c r="F7" s="231">
        <v>197</v>
      </c>
      <c r="G7" s="231">
        <v>121</v>
      </c>
      <c r="H7" s="231">
        <v>75</v>
      </c>
      <c r="I7" s="231">
        <v>61</v>
      </c>
      <c r="J7" s="235">
        <v>262664.44234407006</v>
      </c>
      <c r="K7" s="235">
        <v>2639906.529058089</v>
      </c>
      <c r="L7" s="235">
        <v>22497.639783419498</v>
      </c>
      <c r="M7" s="235">
        <v>732.19004544701647</v>
      </c>
      <c r="N7" s="235">
        <v>23229.82982886651</v>
      </c>
      <c r="O7" s="144"/>
      <c r="P7" s="151"/>
      <c r="Q7" s="151"/>
      <c r="R7" s="151"/>
      <c r="S7" s="144"/>
      <c r="T7" s="144"/>
      <c r="U7" s="144"/>
    </row>
    <row r="8" spans="1:24" s="139" customFormat="1" x14ac:dyDescent="0.2">
      <c r="A8" s="143"/>
      <c r="B8" s="230">
        <v>4002</v>
      </c>
      <c r="C8" s="234" t="s">
        <v>23</v>
      </c>
      <c r="D8" s="239">
        <v>42</v>
      </c>
      <c r="E8" s="242">
        <v>24</v>
      </c>
      <c r="F8" s="231">
        <v>8</v>
      </c>
      <c r="G8" s="231">
        <v>2</v>
      </c>
      <c r="H8" s="231">
        <v>4</v>
      </c>
      <c r="I8" s="231">
        <v>4</v>
      </c>
      <c r="J8" s="235">
        <v>1397.19992594</v>
      </c>
      <c r="K8" s="235">
        <v>14857.12108114</v>
      </c>
      <c r="L8" s="235">
        <v>113.5972607225</v>
      </c>
      <c r="M8" s="235">
        <v>12.141506683722225</v>
      </c>
      <c r="N8" s="235">
        <v>125.73876740622219</v>
      </c>
      <c r="O8" s="144"/>
      <c r="P8" s="151"/>
      <c r="Q8" s="151"/>
      <c r="R8" s="151"/>
      <c r="S8" s="144"/>
      <c r="T8" s="144"/>
      <c r="U8" s="144"/>
    </row>
    <row r="9" spans="1:24" s="139" customFormat="1" x14ac:dyDescent="0.2">
      <c r="A9" s="143"/>
      <c r="B9" s="230">
        <v>4003</v>
      </c>
      <c r="C9" s="236" t="s">
        <v>535</v>
      </c>
      <c r="D9" s="239">
        <v>316</v>
      </c>
      <c r="E9" s="242">
        <v>179</v>
      </c>
      <c r="F9" s="231">
        <v>42</v>
      </c>
      <c r="G9" s="231">
        <v>32</v>
      </c>
      <c r="H9" s="231">
        <v>30</v>
      </c>
      <c r="I9" s="231">
        <v>33</v>
      </c>
      <c r="J9" s="235">
        <v>73003.054644959993</v>
      </c>
      <c r="K9" s="235">
        <v>424019.56831720023</v>
      </c>
      <c r="L9" s="235">
        <v>6359.338395224494</v>
      </c>
      <c r="M9" s="235">
        <v>116.27089344522219</v>
      </c>
      <c r="N9" s="235">
        <v>6475.6092886697197</v>
      </c>
      <c r="O9" s="144"/>
      <c r="P9" s="151"/>
      <c r="Q9" s="151"/>
      <c r="R9" s="151"/>
      <c r="S9" s="144"/>
      <c r="T9" s="144"/>
      <c r="U9" s="144"/>
    </row>
    <row r="10" spans="1:24" s="139" customFormat="1" x14ac:dyDescent="0.2">
      <c r="A10" s="143"/>
      <c r="B10" s="230">
        <v>4004</v>
      </c>
      <c r="C10" s="234" t="s">
        <v>24</v>
      </c>
      <c r="D10" s="239">
        <v>44</v>
      </c>
      <c r="E10" s="242">
        <v>20</v>
      </c>
      <c r="F10" s="231">
        <v>9</v>
      </c>
      <c r="G10" s="231">
        <v>4</v>
      </c>
      <c r="H10" s="231">
        <v>2</v>
      </c>
      <c r="I10" s="231">
        <v>9</v>
      </c>
      <c r="J10" s="235">
        <v>1564.81713784</v>
      </c>
      <c r="K10" s="235">
        <v>14844.400394799999</v>
      </c>
      <c r="L10" s="235">
        <v>121.672575995</v>
      </c>
      <c r="M10" s="235">
        <v>7.3628992653333336</v>
      </c>
      <c r="N10" s="235">
        <v>129.03547526033333</v>
      </c>
      <c r="O10" s="144"/>
      <c r="P10" s="151"/>
      <c r="Q10" s="151"/>
      <c r="R10" s="151"/>
      <c r="S10" s="144"/>
      <c r="T10" s="144"/>
      <c r="U10" s="144"/>
    </row>
    <row r="11" spans="1:24" s="139" customFormat="1" x14ac:dyDescent="0.2">
      <c r="A11" s="143"/>
      <c r="B11" s="230">
        <v>4005</v>
      </c>
      <c r="C11" s="236" t="s">
        <v>536</v>
      </c>
      <c r="D11" s="239">
        <v>94</v>
      </c>
      <c r="E11" s="242">
        <v>56</v>
      </c>
      <c r="F11" s="231">
        <v>11</v>
      </c>
      <c r="G11" s="231">
        <v>11</v>
      </c>
      <c r="H11" s="231">
        <v>5</v>
      </c>
      <c r="I11" s="231">
        <v>11</v>
      </c>
      <c r="J11" s="235">
        <v>3576.8881942399994</v>
      </c>
      <c r="K11" s="235">
        <v>44464.248687499996</v>
      </c>
      <c r="L11" s="235">
        <v>264.39967748049997</v>
      </c>
      <c r="M11" s="235">
        <v>23.862607477833333</v>
      </c>
      <c r="N11" s="235">
        <v>288.2622849583334</v>
      </c>
      <c r="O11" s="144"/>
      <c r="P11" s="151"/>
      <c r="Q11" s="151"/>
      <c r="R11" s="151"/>
      <c r="S11" s="144"/>
      <c r="T11" s="144"/>
      <c r="U11" s="144"/>
    </row>
    <row r="12" spans="1:24" s="139" customFormat="1" x14ac:dyDescent="0.2">
      <c r="A12" s="143"/>
      <c r="B12" s="230">
        <v>4006</v>
      </c>
      <c r="C12" s="234" t="s">
        <v>25</v>
      </c>
      <c r="D12" s="239">
        <v>196</v>
      </c>
      <c r="E12" s="242">
        <v>123</v>
      </c>
      <c r="F12" s="231">
        <v>19</v>
      </c>
      <c r="G12" s="231">
        <v>14</v>
      </c>
      <c r="H12" s="231">
        <v>13</v>
      </c>
      <c r="I12" s="231">
        <v>27</v>
      </c>
      <c r="J12" s="235">
        <v>11127.028432469997</v>
      </c>
      <c r="K12" s="235">
        <v>127017.4254658</v>
      </c>
      <c r="L12" s="235">
        <v>901.79920993749977</v>
      </c>
      <c r="M12" s="235">
        <v>58.945474663311089</v>
      </c>
      <c r="N12" s="235">
        <v>960.74468460081118</v>
      </c>
      <c r="O12" s="144"/>
      <c r="P12" s="151"/>
      <c r="Q12" s="151"/>
      <c r="R12" s="151"/>
      <c r="S12" s="144"/>
      <c r="T12" s="144"/>
      <c r="U12" s="144"/>
    </row>
    <row r="13" spans="1:24" s="139" customFormat="1" x14ac:dyDescent="0.2">
      <c r="A13" s="143"/>
      <c r="B13" s="230">
        <v>4007</v>
      </c>
      <c r="C13" s="234" t="s">
        <v>26</v>
      </c>
      <c r="D13" s="239">
        <v>60</v>
      </c>
      <c r="E13" s="242">
        <v>34</v>
      </c>
      <c r="F13" s="231">
        <v>13</v>
      </c>
      <c r="G13" s="231">
        <v>7</v>
      </c>
      <c r="H13" s="231">
        <v>0</v>
      </c>
      <c r="I13" s="231">
        <v>6</v>
      </c>
      <c r="J13" s="235">
        <v>12741.060863890003</v>
      </c>
      <c r="K13" s="235">
        <v>53824.917031820012</v>
      </c>
      <c r="L13" s="235">
        <v>1098.8421785619996</v>
      </c>
      <c r="M13" s="235">
        <v>9.9565409110555549</v>
      </c>
      <c r="N13" s="235">
        <v>1108.7987194730554</v>
      </c>
      <c r="O13" s="144"/>
      <c r="P13" s="151"/>
      <c r="Q13" s="151"/>
      <c r="R13" s="151"/>
      <c r="S13" s="144"/>
      <c r="T13" s="144"/>
      <c r="U13" s="144"/>
    </row>
    <row r="14" spans="1:24" s="139" customFormat="1" x14ac:dyDescent="0.2">
      <c r="A14" s="143"/>
      <c r="B14" s="230">
        <v>4008</v>
      </c>
      <c r="C14" s="234" t="s">
        <v>27</v>
      </c>
      <c r="D14" s="239">
        <v>192</v>
      </c>
      <c r="E14" s="242">
        <v>133</v>
      </c>
      <c r="F14" s="231">
        <v>15</v>
      </c>
      <c r="G14" s="231">
        <v>14</v>
      </c>
      <c r="H14" s="231">
        <v>12</v>
      </c>
      <c r="I14" s="231">
        <v>18</v>
      </c>
      <c r="J14" s="235">
        <v>11347.277934889999</v>
      </c>
      <c r="K14" s="235">
        <v>150306.61656319993</v>
      </c>
      <c r="L14" s="235">
        <v>919.85791495649983</v>
      </c>
      <c r="M14" s="235">
        <v>58.663525676833316</v>
      </c>
      <c r="N14" s="235">
        <v>978.52144063333321</v>
      </c>
      <c r="O14" s="144"/>
      <c r="P14" s="151"/>
      <c r="Q14" s="151"/>
      <c r="R14" s="151"/>
      <c r="S14" s="144"/>
      <c r="T14" s="144"/>
      <c r="U14" s="144"/>
    </row>
    <row r="15" spans="1:24" s="139" customFormat="1" x14ac:dyDescent="0.2">
      <c r="A15" s="143"/>
      <c r="B15" s="230">
        <v>4009</v>
      </c>
      <c r="C15" s="234" t="s">
        <v>28</v>
      </c>
      <c r="D15" s="239">
        <v>143</v>
      </c>
      <c r="E15" s="242">
        <v>90</v>
      </c>
      <c r="F15" s="231">
        <v>22</v>
      </c>
      <c r="G15" s="231">
        <v>8</v>
      </c>
      <c r="H15" s="231">
        <v>9</v>
      </c>
      <c r="I15" s="231">
        <v>14</v>
      </c>
      <c r="J15" s="235">
        <v>9076.130620750002</v>
      </c>
      <c r="K15" s="235">
        <v>66810.421616549997</v>
      </c>
      <c r="L15" s="235">
        <v>696.32699290000005</v>
      </c>
      <c r="M15" s="235">
        <v>33.203475029099998</v>
      </c>
      <c r="N15" s="235">
        <v>729.53046792910004</v>
      </c>
      <c r="O15" s="144"/>
      <c r="P15" s="151"/>
      <c r="Q15" s="151"/>
      <c r="R15" s="151"/>
      <c r="S15" s="144"/>
      <c r="T15" s="144"/>
      <c r="U15" s="144"/>
    </row>
    <row r="16" spans="1:24" s="139" customFormat="1" x14ac:dyDescent="0.2">
      <c r="A16" s="143"/>
      <c r="B16" s="230">
        <v>4010</v>
      </c>
      <c r="C16" s="234" t="s">
        <v>29</v>
      </c>
      <c r="D16" s="239">
        <v>322</v>
      </c>
      <c r="E16" s="242">
        <v>206</v>
      </c>
      <c r="F16" s="231">
        <v>40</v>
      </c>
      <c r="G16" s="231">
        <v>23</v>
      </c>
      <c r="H16" s="231">
        <v>18</v>
      </c>
      <c r="I16" s="231">
        <v>35</v>
      </c>
      <c r="J16" s="235">
        <v>47446.69523515999</v>
      </c>
      <c r="K16" s="235">
        <v>321046.46454471018</v>
      </c>
      <c r="L16" s="235">
        <v>4038.4041855870005</v>
      </c>
      <c r="M16" s="235">
        <v>107.449101887</v>
      </c>
      <c r="N16" s="235">
        <v>4145.8532874740013</v>
      </c>
      <c r="O16" s="144"/>
      <c r="P16" s="151"/>
      <c r="Q16" s="151"/>
      <c r="R16" s="151"/>
      <c r="S16" s="144"/>
      <c r="T16" s="144"/>
      <c r="U16" s="144"/>
    </row>
    <row r="17" spans="1:21" s="139" customFormat="1" x14ac:dyDescent="0.2">
      <c r="A17" s="143"/>
      <c r="B17" s="230">
        <v>4012</v>
      </c>
      <c r="C17" s="234" t="s">
        <v>30</v>
      </c>
      <c r="D17" s="239">
        <v>305</v>
      </c>
      <c r="E17" s="242">
        <v>180</v>
      </c>
      <c r="F17" s="231">
        <v>47</v>
      </c>
      <c r="G17" s="231">
        <v>23</v>
      </c>
      <c r="H17" s="231">
        <v>19</v>
      </c>
      <c r="I17" s="231">
        <v>36</v>
      </c>
      <c r="J17" s="235">
        <v>65023.487066040012</v>
      </c>
      <c r="K17" s="235">
        <v>663601.9793208394</v>
      </c>
      <c r="L17" s="235">
        <v>5636.0547641599987</v>
      </c>
      <c r="M17" s="235">
        <v>160.53653947196668</v>
      </c>
      <c r="N17" s="235">
        <v>5796.591303631968</v>
      </c>
      <c r="O17" s="144"/>
      <c r="P17" s="151"/>
      <c r="Q17" s="151"/>
      <c r="R17" s="151"/>
      <c r="S17" s="144"/>
      <c r="T17" s="144"/>
      <c r="U17" s="144"/>
    </row>
    <row r="18" spans="1:21" s="139" customFormat="1" x14ac:dyDescent="0.2">
      <c r="A18" s="143"/>
      <c r="B18" s="230">
        <v>4013</v>
      </c>
      <c r="C18" s="234" t="s">
        <v>31</v>
      </c>
      <c r="D18" s="239">
        <v>157</v>
      </c>
      <c r="E18" s="242">
        <v>91</v>
      </c>
      <c r="F18" s="231">
        <v>23</v>
      </c>
      <c r="G18" s="231">
        <v>13</v>
      </c>
      <c r="H18" s="231">
        <v>7</v>
      </c>
      <c r="I18" s="231">
        <v>23</v>
      </c>
      <c r="J18" s="235">
        <v>19956.985559760004</v>
      </c>
      <c r="K18" s="235">
        <v>147946.96108537997</v>
      </c>
      <c r="L18" s="235">
        <v>1708.2797219030003</v>
      </c>
      <c r="M18" s="235">
        <v>56.039714251183334</v>
      </c>
      <c r="N18" s="235">
        <v>1764.319436154183</v>
      </c>
      <c r="O18" s="144"/>
      <c r="P18" s="151"/>
      <c r="Q18" s="151"/>
      <c r="R18" s="151"/>
      <c r="S18" s="144"/>
      <c r="T18" s="144"/>
      <c r="U18" s="144"/>
    </row>
    <row r="19" spans="1:21" s="139" customFormat="1" x14ac:dyDescent="0.2">
      <c r="A19" s="143"/>
      <c r="B19" s="230">
        <v>4021</v>
      </c>
      <c r="C19" s="231" t="s">
        <v>2</v>
      </c>
      <c r="D19" s="239">
        <v>1630</v>
      </c>
      <c r="E19" s="242">
        <v>1257</v>
      </c>
      <c r="F19" s="231">
        <v>156</v>
      </c>
      <c r="G19" s="231">
        <v>103</v>
      </c>
      <c r="H19" s="231">
        <v>66</v>
      </c>
      <c r="I19" s="231">
        <v>48</v>
      </c>
      <c r="J19" s="235">
        <v>614068.55465896986</v>
      </c>
      <c r="K19" s="235">
        <v>3262349.808909785</v>
      </c>
      <c r="L19" s="235">
        <v>54031.967234686126</v>
      </c>
      <c r="M19" s="235">
        <v>721.62416381656681</v>
      </c>
      <c r="N19" s="235">
        <v>54753.591398502627</v>
      </c>
      <c r="O19" s="144"/>
      <c r="P19" s="151"/>
      <c r="Q19" s="151"/>
      <c r="R19" s="151"/>
      <c r="S19" s="144"/>
      <c r="T19" s="144"/>
      <c r="U19" s="144"/>
    </row>
    <row r="20" spans="1:21" s="139" customFormat="1" x14ac:dyDescent="0.2">
      <c r="A20" s="143"/>
      <c r="B20" s="230">
        <v>4022</v>
      </c>
      <c r="C20" s="231" t="s">
        <v>32</v>
      </c>
      <c r="D20" s="239">
        <v>71</v>
      </c>
      <c r="E20" s="242">
        <v>50</v>
      </c>
      <c r="F20" s="231">
        <v>4</v>
      </c>
      <c r="G20" s="231">
        <v>6</v>
      </c>
      <c r="H20" s="231">
        <v>3</v>
      </c>
      <c r="I20" s="231">
        <v>8</v>
      </c>
      <c r="J20" s="235">
        <v>721.38322716999994</v>
      </c>
      <c r="K20" s="235">
        <v>15936.033978520003</v>
      </c>
      <c r="L20" s="235">
        <v>47.698314207499998</v>
      </c>
      <c r="M20" s="235">
        <v>21.443582708444445</v>
      </c>
      <c r="N20" s="235">
        <v>69.141896915944457</v>
      </c>
      <c r="O20" s="144"/>
      <c r="P20" s="151"/>
      <c r="Q20" s="151"/>
      <c r="R20" s="151"/>
      <c r="S20" s="144"/>
      <c r="T20" s="144"/>
      <c r="U20" s="144"/>
    </row>
    <row r="21" spans="1:21" s="139" customFormat="1" x14ac:dyDescent="0.2">
      <c r="A21" s="143"/>
      <c r="B21" s="230">
        <v>4023</v>
      </c>
      <c r="C21" s="231" t="s">
        <v>33</v>
      </c>
      <c r="D21" s="239">
        <v>116</v>
      </c>
      <c r="E21" s="242">
        <v>101</v>
      </c>
      <c r="F21" s="231">
        <v>3</v>
      </c>
      <c r="G21" s="231">
        <v>2</v>
      </c>
      <c r="H21" s="231">
        <v>3</v>
      </c>
      <c r="I21" s="231">
        <v>7</v>
      </c>
      <c r="J21" s="235">
        <v>41516.684388630012</v>
      </c>
      <c r="K21" s="235">
        <v>86744.908915200023</v>
      </c>
      <c r="L21" s="235">
        <v>3662.2937637930008</v>
      </c>
      <c r="M21" s="235">
        <v>58.820815712666672</v>
      </c>
      <c r="N21" s="235">
        <v>3721.1145795056677</v>
      </c>
      <c r="O21" s="144"/>
      <c r="P21" s="151"/>
      <c r="Q21" s="151"/>
      <c r="R21" s="151"/>
      <c r="S21" s="144"/>
      <c r="T21" s="144"/>
      <c r="U21" s="144"/>
    </row>
    <row r="22" spans="1:21" s="139" customFormat="1" x14ac:dyDescent="0.2">
      <c r="A22" s="143"/>
      <c r="B22" s="230">
        <v>4024</v>
      </c>
      <c r="C22" s="231" t="s">
        <v>537</v>
      </c>
      <c r="D22" s="239">
        <v>137</v>
      </c>
      <c r="E22" s="242">
        <v>91</v>
      </c>
      <c r="F22" s="231">
        <v>17</v>
      </c>
      <c r="G22" s="231">
        <v>11</v>
      </c>
      <c r="H22" s="231">
        <v>4</v>
      </c>
      <c r="I22" s="231">
        <v>14</v>
      </c>
      <c r="J22" s="235">
        <v>11535.800472500001</v>
      </c>
      <c r="K22" s="235">
        <v>78190.610318219973</v>
      </c>
      <c r="L22" s="235">
        <v>958.52175365999983</v>
      </c>
      <c r="M22" s="235">
        <v>45.908313373966692</v>
      </c>
      <c r="N22" s="235">
        <v>1004.4300670339665</v>
      </c>
      <c r="O22" s="144"/>
      <c r="P22" s="151"/>
      <c r="Q22" s="151"/>
      <c r="R22" s="151"/>
      <c r="S22" s="144"/>
      <c r="T22" s="144"/>
      <c r="U22" s="144"/>
    </row>
    <row r="23" spans="1:21" s="139" customFormat="1" x14ac:dyDescent="0.2">
      <c r="A23" s="143"/>
      <c r="B23" s="230">
        <v>4049</v>
      </c>
      <c r="C23" s="231" t="s">
        <v>34</v>
      </c>
      <c r="D23" s="239">
        <v>130</v>
      </c>
      <c r="E23" s="242">
        <v>88</v>
      </c>
      <c r="F23" s="231">
        <v>13</v>
      </c>
      <c r="G23" s="231">
        <v>7</v>
      </c>
      <c r="H23" s="231">
        <v>11</v>
      </c>
      <c r="I23" s="231">
        <v>11</v>
      </c>
      <c r="J23" s="235">
        <v>7701.1916947899972</v>
      </c>
      <c r="K23" s="235">
        <v>51805.799512000005</v>
      </c>
      <c r="L23" s="235">
        <v>630.2801061304998</v>
      </c>
      <c r="M23" s="235">
        <v>34.50290650329444</v>
      </c>
      <c r="N23" s="235">
        <v>664.78301263379433</v>
      </c>
      <c r="O23" s="144"/>
      <c r="P23" s="151"/>
      <c r="Q23" s="151"/>
      <c r="R23" s="151"/>
      <c r="S23" s="144"/>
      <c r="T23" s="144"/>
      <c r="U23" s="144"/>
    </row>
    <row r="24" spans="1:21" s="139" customFormat="1" x14ac:dyDescent="0.2">
      <c r="A24" s="143"/>
      <c r="B24" s="230">
        <v>4026</v>
      </c>
      <c r="C24" s="231" t="s">
        <v>35</v>
      </c>
      <c r="D24" s="239">
        <v>111</v>
      </c>
      <c r="E24" s="242">
        <v>71</v>
      </c>
      <c r="F24" s="231">
        <v>17</v>
      </c>
      <c r="G24" s="231">
        <v>9</v>
      </c>
      <c r="H24" s="231">
        <v>8</v>
      </c>
      <c r="I24" s="231">
        <v>6</v>
      </c>
      <c r="J24" s="235">
        <v>6116.3127337599999</v>
      </c>
      <c r="K24" s="235">
        <v>30742.20829559999</v>
      </c>
      <c r="L24" s="235">
        <v>503.54449922849977</v>
      </c>
      <c r="M24" s="235">
        <v>33.291429305333324</v>
      </c>
      <c r="N24" s="235">
        <v>536.835928533833</v>
      </c>
      <c r="O24" s="144"/>
      <c r="P24" s="151"/>
      <c r="Q24" s="151"/>
      <c r="R24" s="151"/>
      <c r="S24" s="144"/>
      <c r="T24" s="144"/>
      <c r="U24" s="144"/>
    </row>
    <row r="25" spans="1:21" s="139" customFormat="1" x14ac:dyDescent="0.2">
      <c r="A25" s="143"/>
      <c r="B25" s="230">
        <v>4027</v>
      </c>
      <c r="C25" s="231" t="s">
        <v>36</v>
      </c>
      <c r="D25" s="239">
        <v>161</v>
      </c>
      <c r="E25" s="242">
        <v>92</v>
      </c>
      <c r="F25" s="231">
        <v>17</v>
      </c>
      <c r="G25" s="231">
        <v>22</v>
      </c>
      <c r="H25" s="231">
        <v>8</v>
      </c>
      <c r="I25" s="231">
        <v>22</v>
      </c>
      <c r="J25" s="235">
        <v>7200.8171771899988</v>
      </c>
      <c r="K25" s="235">
        <v>88643.064043939972</v>
      </c>
      <c r="L25" s="235">
        <v>565.02154530849975</v>
      </c>
      <c r="M25" s="235">
        <v>51.536479921666668</v>
      </c>
      <c r="N25" s="235">
        <v>616.55802523016621</v>
      </c>
      <c r="O25" s="144"/>
      <c r="P25" s="151"/>
      <c r="Q25" s="151"/>
      <c r="R25" s="151"/>
      <c r="S25" s="144"/>
      <c r="T25" s="144"/>
      <c r="U25" s="144"/>
    </row>
    <row r="26" spans="1:21" s="139" customFormat="1" x14ac:dyDescent="0.2">
      <c r="A26" s="143"/>
      <c r="B26" s="230">
        <v>4028</v>
      </c>
      <c r="C26" s="231" t="s">
        <v>37</v>
      </c>
      <c r="D26" s="239">
        <v>31</v>
      </c>
      <c r="E26" s="242">
        <v>19</v>
      </c>
      <c r="F26" s="231">
        <v>3</v>
      </c>
      <c r="G26" s="231">
        <v>1</v>
      </c>
      <c r="H26" s="231">
        <v>1</v>
      </c>
      <c r="I26" s="231">
        <v>7</v>
      </c>
      <c r="J26" s="235">
        <v>940.23212599999999</v>
      </c>
      <c r="K26" s="235">
        <v>12739.098612800002</v>
      </c>
      <c r="L26" s="235">
        <v>75.695866539999997</v>
      </c>
      <c r="M26" s="235">
        <v>6.5373916249999997</v>
      </c>
      <c r="N26" s="235">
        <v>82.233258164999995</v>
      </c>
      <c r="O26" s="144"/>
      <c r="P26" s="151"/>
      <c r="Q26" s="151"/>
      <c r="R26" s="151"/>
      <c r="S26" s="144"/>
      <c r="T26" s="144"/>
      <c r="U26" s="144"/>
    </row>
    <row r="27" spans="1:21" s="139" customFormat="1" x14ac:dyDescent="0.2">
      <c r="A27" s="143"/>
      <c r="B27" s="230">
        <v>4029</v>
      </c>
      <c r="C27" s="231" t="s">
        <v>38</v>
      </c>
      <c r="D27" s="239">
        <v>206</v>
      </c>
      <c r="E27" s="242">
        <v>126</v>
      </c>
      <c r="F27" s="231">
        <v>27</v>
      </c>
      <c r="G27" s="231">
        <v>20</v>
      </c>
      <c r="H27" s="231">
        <v>15</v>
      </c>
      <c r="I27" s="231">
        <v>18</v>
      </c>
      <c r="J27" s="235">
        <v>13606.641207290004</v>
      </c>
      <c r="K27" s="235">
        <v>109528.80412919997</v>
      </c>
      <c r="L27" s="235">
        <v>1089.8798296149996</v>
      </c>
      <c r="M27" s="235">
        <v>43.584082445588898</v>
      </c>
      <c r="N27" s="235">
        <v>1133.4639120605889</v>
      </c>
      <c r="O27" s="144"/>
      <c r="P27" s="151"/>
      <c r="Q27" s="151"/>
      <c r="R27" s="151"/>
      <c r="S27" s="144"/>
      <c r="T27" s="144"/>
      <c r="U27" s="144"/>
    </row>
    <row r="28" spans="1:21" s="139" customFormat="1" x14ac:dyDescent="0.2">
      <c r="A28" s="143"/>
      <c r="B28" s="230">
        <v>4030</v>
      </c>
      <c r="C28" s="231" t="s">
        <v>39</v>
      </c>
      <c r="D28" s="239">
        <v>103</v>
      </c>
      <c r="E28" s="242">
        <v>67</v>
      </c>
      <c r="F28" s="231">
        <v>9</v>
      </c>
      <c r="G28" s="231">
        <v>7</v>
      </c>
      <c r="H28" s="231">
        <v>2</v>
      </c>
      <c r="I28" s="231">
        <v>18</v>
      </c>
      <c r="J28" s="235">
        <v>2435.8623449700003</v>
      </c>
      <c r="K28" s="235">
        <v>46266.988114000043</v>
      </c>
      <c r="L28" s="235">
        <v>179.74281052399999</v>
      </c>
      <c r="M28" s="235">
        <v>36.94901061111112</v>
      </c>
      <c r="N28" s="235">
        <v>216.69182113511118</v>
      </c>
      <c r="O28" s="144"/>
      <c r="P28" s="151"/>
      <c r="Q28" s="151"/>
      <c r="R28" s="151"/>
      <c r="S28" s="144"/>
      <c r="T28" s="144"/>
      <c r="U28" s="144"/>
    </row>
    <row r="29" spans="1:21" s="139" customFormat="1" x14ac:dyDescent="0.2">
      <c r="A29" s="143"/>
      <c r="B29" s="230">
        <v>4031</v>
      </c>
      <c r="C29" s="231" t="s">
        <v>40</v>
      </c>
      <c r="D29" s="239">
        <v>51</v>
      </c>
      <c r="E29" s="242">
        <v>31</v>
      </c>
      <c r="F29" s="231">
        <v>4</v>
      </c>
      <c r="G29" s="231">
        <v>2</v>
      </c>
      <c r="H29" s="231">
        <v>9</v>
      </c>
      <c r="I29" s="231">
        <v>5</v>
      </c>
      <c r="J29" s="235">
        <v>2884.8476343900002</v>
      </c>
      <c r="K29" s="235">
        <v>19077.757121600003</v>
      </c>
      <c r="L29" s="235">
        <v>215.98289990550001</v>
      </c>
      <c r="M29" s="235">
        <v>7.2840113436666654</v>
      </c>
      <c r="N29" s="235">
        <v>223.2669112491667</v>
      </c>
      <c r="O29" s="144"/>
      <c r="P29" s="151"/>
      <c r="Q29" s="151"/>
      <c r="R29" s="151"/>
      <c r="S29" s="144"/>
      <c r="T29" s="144"/>
      <c r="U29" s="144"/>
    </row>
    <row r="30" spans="1:21" s="139" customFormat="1" x14ac:dyDescent="0.2">
      <c r="A30" s="143"/>
      <c r="B30" s="230">
        <v>4032</v>
      </c>
      <c r="C30" s="231" t="s">
        <v>41</v>
      </c>
      <c r="D30" s="239">
        <v>185</v>
      </c>
      <c r="E30" s="242">
        <v>128</v>
      </c>
      <c r="F30" s="231">
        <v>14</v>
      </c>
      <c r="G30" s="231">
        <v>11</v>
      </c>
      <c r="H30" s="231">
        <v>11</v>
      </c>
      <c r="I30" s="231">
        <v>21</v>
      </c>
      <c r="J30" s="235">
        <v>28977.796581420007</v>
      </c>
      <c r="K30" s="235">
        <v>194771.44522440006</v>
      </c>
      <c r="L30" s="235">
        <v>2475.126388406999</v>
      </c>
      <c r="M30" s="235">
        <v>76.430052801888877</v>
      </c>
      <c r="N30" s="235">
        <v>2551.5564412088875</v>
      </c>
      <c r="O30" s="144"/>
      <c r="P30" s="151"/>
      <c r="Q30" s="151"/>
      <c r="R30" s="151"/>
      <c r="S30" s="144"/>
      <c r="T30" s="144"/>
      <c r="U30" s="144"/>
    </row>
    <row r="31" spans="1:21" s="139" customFormat="1" x14ac:dyDescent="0.2">
      <c r="A31" s="143"/>
      <c r="B31" s="230">
        <v>4033</v>
      </c>
      <c r="C31" s="231" t="s">
        <v>42</v>
      </c>
      <c r="D31" s="239">
        <v>272</v>
      </c>
      <c r="E31" s="242">
        <v>188</v>
      </c>
      <c r="F31" s="231">
        <v>26</v>
      </c>
      <c r="G31" s="231">
        <v>24</v>
      </c>
      <c r="H31" s="231">
        <v>14</v>
      </c>
      <c r="I31" s="231">
        <v>20</v>
      </c>
      <c r="J31" s="235">
        <v>15738.250354900001</v>
      </c>
      <c r="K31" s="235">
        <v>158693.66274408001</v>
      </c>
      <c r="L31" s="235">
        <v>1262.2243022110008</v>
      </c>
      <c r="M31" s="235">
        <v>88.120614563816687</v>
      </c>
      <c r="N31" s="235">
        <v>1350.3449167748161</v>
      </c>
      <c r="O31" s="144"/>
      <c r="P31" s="151"/>
      <c r="Q31" s="151"/>
      <c r="R31" s="151"/>
      <c r="S31" s="144"/>
      <c r="T31" s="144"/>
      <c r="U31" s="144"/>
    </row>
    <row r="32" spans="1:21" s="139" customFormat="1" x14ac:dyDescent="0.2">
      <c r="A32" s="143"/>
      <c r="B32" s="230">
        <v>4034</v>
      </c>
      <c r="C32" s="231" t="s">
        <v>43</v>
      </c>
      <c r="D32" s="239">
        <v>295</v>
      </c>
      <c r="E32" s="242">
        <v>216</v>
      </c>
      <c r="F32" s="231">
        <v>25</v>
      </c>
      <c r="G32" s="231">
        <v>19</v>
      </c>
      <c r="H32" s="231">
        <v>11</v>
      </c>
      <c r="I32" s="231">
        <v>24</v>
      </c>
      <c r="J32" s="235">
        <v>29805.670527270009</v>
      </c>
      <c r="K32" s="235">
        <v>245705.75484199999</v>
      </c>
      <c r="L32" s="235">
        <v>2431.2481075305018</v>
      </c>
      <c r="M32" s="235">
        <v>112.97565165233335</v>
      </c>
      <c r="N32" s="235">
        <v>2544.2237591828361</v>
      </c>
      <c r="O32" s="144"/>
      <c r="P32" s="151"/>
      <c r="Q32" s="151"/>
      <c r="R32" s="151"/>
      <c r="S32" s="144"/>
      <c r="T32" s="144"/>
      <c r="U32" s="144"/>
    </row>
    <row r="33" spans="1:21" s="139" customFormat="1" x14ac:dyDescent="0.2">
      <c r="A33" s="143"/>
      <c r="B33" s="230">
        <v>4035</v>
      </c>
      <c r="C33" s="231" t="s">
        <v>44</v>
      </c>
      <c r="D33" s="239">
        <v>143</v>
      </c>
      <c r="E33" s="242">
        <v>95</v>
      </c>
      <c r="F33" s="231">
        <v>16</v>
      </c>
      <c r="G33" s="231">
        <v>11</v>
      </c>
      <c r="H33" s="231">
        <v>12</v>
      </c>
      <c r="I33" s="231">
        <v>9</v>
      </c>
      <c r="J33" s="235">
        <v>9880.7654641700065</v>
      </c>
      <c r="K33" s="235">
        <v>103393.75862080001</v>
      </c>
      <c r="L33" s="235">
        <v>809.43314707449952</v>
      </c>
      <c r="M33" s="235">
        <v>54.414562377522216</v>
      </c>
      <c r="N33" s="235">
        <v>863.8477094520216</v>
      </c>
      <c r="O33" s="144"/>
      <c r="P33" s="151"/>
      <c r="Q33" s="151"/>
      <c r="R33" s="151"/>
      <c r="S33" s="144"/>
      <c r="T33" s="144"/>
      <c r="U33" s="144"/>
    </row>
    <row r="34" spans="1:21" s="139" customFormat="1" x14ac:dyDescent="0.2">
      <c r="A34" s="143"/>
      <c r="B34" s="230">
        <v>4037</v>
      </c>
      <c r="C34" s="231" t="s">
        <v>45</v>
      </c>
      <c r="D34" s="239">
        <v>155</v>
      </c>
      <c r="E34" s="242">
        <v>98</v>
      </c>
      <c r="F34" s="231">
        <v>19</v>
      </c>
      <c r="G34" s="231">
        <v>11</v>
      </c>
      <c r="H34" s="231">
        <v>12</v>
      </c>
      <c r="I34" s="231">
        <v>15</v>
      </c>
      <c r="J34" s="235">
        <v>10021.047057859998</v>
      </c>
      <c r="K34" s="235">
        <v>101240.67885399995</v>
      </c>
      <c r="L34" s="235">
        <v>812.74302766150004</v>
      </c>
      <c r="M34" s="235">
        <v>45.624456551899982</v>
      </c>
      <c r="N34" s="235">
        <v>858.3674842134003</v>
      </c>
      <c r="O34" s="144"/>
      <c r="P34" s="151"/>
      <c r="Q34" s="151"/>
      <c r="R34" s="151"/>
      <c r="S34" s="144"/>
      <c r="T34" s="144"/>
      <c r="U34" s="144"/>
    </row>
    <row r="35" spans="1:21" s="139" customFormat="1" x14ac:dyDescent="0.2">
      <c r="A35" s="143"/>
      <c r="B35" s="230">
        <v>4038</v>
      </c>
      <c r="C35" s="231" t="s">
        <v>46</v>
      </c>
      <c r="D35" s="239">
        <v>225</v>
      </c>
      <c r="E35" s="242">
        <v>142</v>
      </c>
      <c r="F35" s="231">
        <v>20</v>
      </c>
      <c r="G35" s="231">
        <v>20</v>
      </c>
      <c r="H35" s="231">
        <v>19</v>
      </c>
      <c r="I35" s="231">
        <v>24</v>
      </c>
      <c r="J35" s="235">
        <v>10821.7459624</v>
      </c>
      <c r="K35" s="235">
        <v>130413.89277573004</v>
      </c>
      <c r="L35" s="235">
        <v>845.42532460749965</v>
      </c>
      <c r="M35" s="235">
        <v>59.562413465816242</v>
      </c>
      <c r="N35" s="235">
        <v>904.98773807331634</v>
      </c>
      <c r="O35" s="144"/>
      <c r="P35" s="151"/>
      <c r="Q35" s="151"/>
      <c r="R35" s="151"/>
      <c r="S35" s="144"/>
      <c r="T35" s="144"/>
      <c r="U35" s="144"/>
    </row>
    <row r="36" spans="1:21" s="139" customFormat="1" x14ac:dyDescent="0.2">
      <c r="A36" s="143"/>
      <c r="B36" s="230">
        <v>4039</v>
      </c>
      <c r="C36" s="231" t="s">
        <v>47</v>
      </c>
      <c r="D36" s="239">
        <v>99</v>
      </c>
      <c r="E36" s="242">
        <v>61</v>
      </c>
      <c r="F36" s="231">
        <v>15</v>
      </c>
      <c r="G36" s="231">
        <v>6</v>
      </c>
      <c r="H36" s="231">
        <v>7</v>
      </c>
      <c r="I36" s="231">
        <v>10</v>
      </c>
      <c r="J36" s="235">
        <v>3121.8314255200007</v>
      </c>
      <c r="K36" s="235">
        <v>32414.881542000006</v>
      </c>
      <c r="L36" s="235">
        <v>252.68595167449999</v>
      </c>
      <c r="M36" s="235">
        <v>36.490875697511122</v>
      </c>
      <c r="N36" s="235">
        <v>289.17682737201113</v>
      </c>
      <c r="O36" s="144"/>
      <c r="P36" s="151"/>
      <c r="Q36" s="151"/>
      <c r="R36" s="151"/>
      <c r="S36" s="144"/>
      <c r="T36" s="144"/>
      <c r="U36" s="144"/>
    </row>
    <row r="37" spans="1:21" s="139" customFormat="1" x14ac:dyDescent="0.2">
      <c r="A37" s="143"/>
      <c r="B37" s="230">
        <v>4040</v>
      </c>
      <c r="C37" s="231" t="s">
        <v>48</v>
      </c>
      <c r="D37" s="239">
        <v>589</v>
      </c>
      <c r="E37" s="242">
        <v>422</v>
      </c>
      <c r="F37" s="231">
        <v>54</v>
      </c>
      <c r="G37" s="231">
        <v>38</v>
      </c>
      <c r="H37" s="231">
        <v>33</v>
      </c>
      <c r="I37" s="231">
        <v>42</v>
      </c>
      <c r="J37" s="235">
        <v>215525.14072248005</v>
      </c>
      <c r="K37" s="235">
        <v>774786.03188932</v>
      </c>
      <c r="L37" s="235">
        <v>18988.134760369016</v>
      </c>
      <c r="M37" s="235">
        <v>277.05663615528891</v>
      </c>
      <c r="N37" s="235">
        <v>19265.191396524282</v>
      </c>
      <c r="O37" s="144"/>
      <c r="P37" s="151"/>
      <c r="Q37" s="151"/>
      <c r="R37" s="151"/>
      <c r="S37" s="144"/>
      <c r="T37" s="144"/>
      <c r="U37" s="144"/>
    </row>
    <row r="38" spans="1:21" s="139" customFormat="1" x14ac:dyDescent="0.2">
      <c r="A38" s="143"/>
      <c r="B38" s="230">
        <v>4041</v>
      </c>
      <c r="C38" s="231" t="s">
        <v>538</v>
      </c>
      <c r="D38" s="239">
        <v>99</v>
      </c>
      <c r="E38" s="242">
        <v>65</v>
      </c>
      <c r="F38" s="231">
        <v>14</v>
      </c>
      <c r="G38" s="231">
        <v>5</v>
      </c>
      <c r="H38" s="231">
        <v>5</v>
      </c>
      <c r="I38" s="231">
        <v>10</v>
      </c>
      <c r="J38" s="235">
        <v>9675.5499010000058</v>
      </c>
      <c r="K38" s="235">
        <v>133372.04942560007</v>
      </c>
      <c r="L38" s="235">
        <v>781.30185698050013</v>
      </c>
      <c r="M38" s="235">
        <v>30.356185924866669</v>
      </c>
      <c r="N38" s="235">
        <v>811.65804290536664</v>
      </c>
      <c r="O38" s="144"/>
      <c r="P38" s="151"/>
      <c r="Q38" s="151"/>
      <c r="R38" s="151"/>
      <c r="S38" s="144"/>
      <c r="T38" s="144"/>
      <c r="U38" s="144"/>
    </row>
    <row r="39" spans="1:21" s="139" customFormat="1" x14ac:dyDescent="0.2">
      <c r="A39" s="143"/>
      <c r="B39" s="230">
        <v>4042</v>
      </c>
      <c r="C39" s="231" t="s">
        <v>49</v>
      </c>
      <c r="D39" s="239">
        <v>122</v>
      </c>
      <c r="E39" s="242">
        <v>58</v>
      </c>
      <c r="F39" s="231">
        <v>19</v>
      </c>
      <c r="G39" s="231">
        <v>16</v>
      </c>
      <c r="H39" s="231">
        <v>6</v>
      </c>
      <c r="I39" s="231">
        <v>23</v>
      </c>
      <c r="J39" s="235">
        <v>16745.102339819994</v>
      </c>
      <c r="K39" s="235">
        <v>61616.157166000012</v>
      </c>
      <c r="L39" s="235">
        <v>1427.3011370149998</v>
      </c>
      <c r="M39" s="235">
        <v>27.298472535777783</v>
      </c>
      <c r="N39" s="235">
        <v>1454.5996095507771</v>
      </c>
      <c r="O39" s="144"/>
      <c r="P39" s="151"/>
      <c r="Q39" s="151"/>
      <c r="R39" s="151"/>
      <c r="S39" s="144"/>
      <c r="T39" s="144"/>
      <c r="U39" s="144"/>
    </row>
    <row r="40" spans="1:21" s="139" customFormat="1" x14ac:dyDescent="0.2">
      <c r="A40" s="143"/>
      <c r="B40" s="230">
        <v>4044</v>
      </c>
      <c r="C40" s="231" t="s">
        <v>50</v>
      </c>
      <c r="D40" s="239">
        <v>211</v>
      </c>
      <c r="E40" s="242">
        <v>124</v>
      </c>
      <c r="F40" s="231">
        <v>28</v>
      </c>
      <c r="G40" s="231">
        <v>15</v>
      </c>
      <c r="H40" s="231">
        <v>20</v>
      </c>
      <c r="I40" s="231">
        <v>24</v>
      </c>
      <c r="J40" s="235">
        <v>43898.382985980039</v>
      </c>
      <c r="K40" s="235">
        <v>115833.34714539998</v>
      </c>
      <c r="L40" s="235">
        <v>3801.6036145180005</v>
      </c>
      <c r="M40" s="235">
        <v>58.103310443055541</v>
      </c>
      <c r="N40" s="235">
        <v>3859.7069249610558</v>
      </c>
      <c r="O40" s="144"/>
      <c r="P40" s="151"/>
      <c r="Q40" s="151"/>
      <c r="R40" s="151"/>
      <c r="S40" s="144"/>
      <c r="T40" s="144"/>
      <c r="U40" s="144"/>
    </row>
    <row r="41" spans="1:21" s="139" customFormat="1" x14ac:dyDescent="0.2">
      <c r="A41" s="143"/>
      <c r="B41" s="230">
        <v>4045</v>
      </c>
      <c r="C41" s="231" t="s">
        <v>51</v>
      </c>
      <c r="D41" s="239">
        <v>842</v>
      </c>
      <c r="E41" s="242">
        <v>611</v>
      </c>
      <c r="F41" s="231">
        <v>87</v>
      </c>
      <c r="G41" s="231">
        <v>47</v>
      </c>
      <c r="H41" s="231">
        <v>46</v>
      </c>
      <c r="I41" s="231">
        <v>51</v>
      </c>
      <c r="J41" s="235">
        <v>95282.867398179995</v>
      </c>
      <c r="K41" s="235">
        <v>543575.61141127942</v>
      </c>
      <c r="L41" s="235">
        <v>7949.12188627251</v>
      </c>
      <c r="M41" s="235">
        <v>243.07585204117771</v>
      </c>
      <c r="N41" s="235">
        <v>8192.1977383136891</v>
      </c>
      <c r="O41" s="144"/>
      <c r="P41" s="151"/>
      <c r="Q41" s="151"/>
      <c r="R41" s="151"/>
      <c r="S41" s="144"/>
      <c r="T41" s="144"/>
      <c r="U41" s="144"/>
    </row>
    <row r="42" spans="1:21" s="139" customFormat="1" x14ac:dyDescent="0.2">
      <c r="A42" s="143"/>
      <c r="B42" s="230">
        <v>4046</v>
      </c>
      <c r="C42" s="231" t="s">
        <v>52</v>
      </c>
      <c r="D42" s="239">
        <v>39</v>
      </c>
      <c r="E42" s="242">
        <v>23</v>
      </c>
      <c r="F42" s="231">
        <v>5</v>
      </c>
      <c r="G42" s="231">
        <v>3</v>
      </c>
      <c r="H42" s="231">
        <v>2</v>
      </c>
      <c r="I42" s="231">
        <v>6</v>
      </c>
      <c r="J42" s="235">
        <v>1578.66058585</v>
      </c>
      <c r="K42" s="235">
        <v>11761.971252800004</v>
      </c>
      <c r="L42" s="235">
        <v>119.4063068725</v>
      </c>
      <c r="M42" s="235">
        <v>8.6267298468777796</v>
      </c>
      <c r="N42" s="235">
        <v>128.03303671937778</v>
      </c>
      <c r="O42" s="144"/>
      <c r="P42" s="151"/>
      <c r="Q42" s="151"/>
      <c r="R42" s="151"/>
      <c r="S42" s="144"/>
      <c r="T42" s="144"/>
      <c r="U42" s="144"/>
    </row>
    <row r="43" spans="1:21" s="139" customFormat="1" x14ac:dyDescent="0.2">
      <c r="A43" s="143"/>
      <c r="B43" s="230">
        <v>4047</v>
      </c>
      <c r="C43" s="231" t="s">
        <v>53</v>
      </c>
      <c r="D43" s="239">
        <v>185</v>
      </c>
      <c r="E43" s="242">
        <v>109</v>
      </c>
      <c r="F43" s="231">
        <v>16</v>
      </c>
      <c r="G43" s="231">
        <v>22</v>
      </c>
      <c r="H43" s="231">
        <v>14</v>
      </c>
      <c r="I43" s="231">
        <v>24</v>
      </c>
      <c r="J43" s="235">
        <v>53346.170457799984</v>
      </c>
      <c r="K43" s="235">
        <v>334954.04278791987</v>
      </c>
      <c r="L43" s="235">
        <v>4635.0865192355004</v>
      </c>
      <c r="M43" s="235">
        <v>65.358344771111121</v>
      </c>
      <c r="N43" s="235">
        <v>4700.4448640066103</v>
      </c>
      <c r="O43" s="144"/>
      <c r="P43" s="151"/>
      <c r="Q43" s="151"/>
      <c r="R43" s="151"/>
      <c r="S43" s="144"/>
      <c r="T43" s="144"/>
      <c r="U43" s="144"/>
    </row>
    <row r="44" spans="1:21" s="139" customFormat="1" x14ac:dyDescent="0.2">
      <c r="A44" s="143"/>
      <c r="B44" s="230">
        <v>4048</v>
      </c>
      <c r="C44" s="231" t="s">
        <v>54</v>
      </c>
      <c r="D44" s="239">
        <v>254</v>
      </c>
      <c r="E44" s="242">
        <v>182</v>
      </c>
      <c r="F44" s="231">
        <v>25</v>
      </c>
      <c r="G44" s="231">
        <v>21</v>
      </c>
      <c r="H44" s="231">
        <v>7</v>
      </c>
      <c r="I44" s="231">
        <v>19</v>
      </c>
      <c r="J44" s="235">
        <v>22545.889196030002</v>
      </c>
      <c r="K44" s="235">
        <v>141452.77023287999</v>
      </c>
      <c r="L44" s="235">
        <v>1894.7853252504999</v>
      </c>
      <c r="M44" s="235">
        <v>74.582455872722221</v>
      </c>
      <c r="N44" s="235">
        <v>1969.3677811232228</v>
      </c>
      <c r="O44" s="144"/>
      <c r="P44" s="151"/>
      <c r="Q44" s="151"/>
      <c r="R44" s="151"/>
      <c r="S44" s="144"/>
      <c r="T44" s="144"/>
      <c r="U44" s="144"/>
    </row>
    <row r="45" spans="1:21" s="139" customFormat="1" x14ac:dyDescent="0.2">
      <c r="A45" s="143"/>
      <c r="B45" s="230">
        <v>4061</v>
      </c>
      <c r="C45" s="231" t="s">
        <v>539</v>
      </c>
      <c r="D45" s="239">
        <v>69</v>
      </c>
      <c r="E45" s="242">
        <v>56</v>
      </c>
      <c r="F45" s="231">
        <v>4</v>
      </c>
      <c r="G45" s="231">
        <v>0</v>
      </c>
      <c r="H45" s="231">
        <v>2</v>
      </c>
      <c r="I45" s="231">
        <v>7</v>
      </c>
      <c r="J45" s="235">
        <v>1900.7495397800001</v>
      </c>
      <c r="K45" s="235">
        <v>20935.163812819999</v>
      </c>
      <c r="L45" s="235">
        <v>137.86924443400002</v>
      </c>
      <c r="M45" s="235">
        <v>20.958123708888888</v>
      </c>
      <c r="N45" s="235">
        <v>158.82736814288887</v>
      </c>
      <c r="O45" s="144"/>
      <c r="P45" s="151"/>
      <c r="Q45" s="151"/>
      <c r="R45" s="151"/>
      <c r="S45" s="144"/>
      <c r="T45" s="144"/>
      <c r="U45" s="144"/>
    </row>
    <row r="46" spans="1:21" s="139" customFormat="1" x14ac:dyDescent="0.2">
      <c r="A46" s="143"/>
      <c r="B46" s="230">
        <v>4062</v>
      </c>
      <c r="C46" s="231" t="s">
        <v>55</v>
      </c>
      <c r="D46" s="239">
        <v>178</v>
      </c>
      <c r="E46" s="242">
        <v>126</v>
      </c>
      <c r="F46" s="231">
        <v>16</v>
      </c>
      <c r="G46" s="231">
        <v>7</v>
      </c>
      <c r="H46" s="231">
        <v>7</v>
      </c>
      <c r="I46" s="231">
        <v>22</v>
      </c>
      <c r="J46" s="235">
        <v>7316.2173268199995</v>
      </c>
      <c r="K46" s="235">
        <v>67587.096077599956</v>
      </c>
      <c r="L46" s="235">
        <v>595.57143115000019</v>
      </c>
      <c r="M46" s="235">
        <v>55.959763605499994</v>
      </c>
      <c r="N46" s="235">
        <v>651.5311947555</v>
      </c>
      <c r="O46" s="144"/>
      <c r="P46" s="151"/>
      <c r="Q46" s="151"/>
      <c r="R46" s="151"/>
      <c r="S46" s="144"/>
      <c r="T46" s="144"/>
      <c r="U46" s="144"/>
    </row>
    <row r="47" spans="1:21" s="139" customFormat="1" x14ac:dyDescent="0.2">
      <c r="A47" s="143"/>
      <c r="B47" s="230">
        <v>4063</v>
      </c>
      <c r="C47" s="231" t="s">
        <v>540</v>
      </c>
      <c r="D47" s="239">
        <v>346</v>
      </c>
      <c r="E47" s="242">
        <v>241</v>
      </c>
      <c r="F47" s="231">
        <v>30</v>
      </c>
      <c r="G47" s="231">
        <v>23</v>
      </c>
      <c r="H47" s="231">
        <v>19</v>
      </c>
      <c r="I47" s="231">
        <v>33</v>
      </c>
      <c r="J47" s="235">
        <v>33696.934123200001</v>
      </c>
      <c r="K47" s="235">
        <v>293083.55253360001</v>
      </c>
      <c r="L47" s="235">
        <v>2797.2670476700005</v>
      </c>
      <c r="M47" s="235">
        <v>127.19256621958883</v>
      </c>
      <c r="N47" s="235">
        <v>2924.4596138895872</v>
      </c>
      <c r="O47" s="144"/>
      <c r="P47" s="151"/>
      <c r="Q47" s="151"/>
      <c r="R47" s="151"/>
      <c r="S47" s="144"/>
      <c r="T47" s="144"/>
      <c r="U47" s="144"/>
    </row>
    <row r="48" spans="1:21" s="139" customFormat="1" x14ac:dyDescent="0.2">
      <c r="A48" s="143"/>
      <c r="B48" s="230">
        <v>4064</v>
      </c>
      <c r="C48" s="231" t="s">
        <v>56</v>
      </c>
      <c r="D48" s="239">
        <v>38</v>
      </c>
      <c r="E48" s="242">
        <v>21</v>
      </c>
      <c r="F48" s="231">
        <v>2</v>
      </c>
      <c r="G48" s="231">
        <v>3</v>
      </c>
      <c r="H48" s="231">
        <v>6</v>
      </c>
      <c r="I48" s="231">
        <v>6</v>
      </c>
      <c r="J48" s="235">
        <v>1672.8926424900003</v>
      </c>
      <c r="K48" s="235">
        <v>17496.374939599995</v>
      </c>
      <c r="L48" s="235">
        <v>136.54934230150005</v>
      </c>
      <c r="M48" s="235">
        <v>8.6624348508888893</v>
      </c>
      <c r="N48" s="235">
        <v>145.21177715238892</v>
      </c>
      <c r="O48" s="144"/>
      <c r="P48" s="151"/>
      <c r="Q48" s="151"/>
      <c r="R48" s="151"/>
      <c r="S48" s="144"/>
      <c r="T48" s="144"/>
      <c r="U48" s="144"/>
    </row>
    <row r="49" spans="1:21" s="139" customFormat="1" x14ac:dyDescent="0.2">
      <c r="A49" s="143"/>
      <c r="B49" s="230">
        <v>4065</v>
      </c>
      <c r="C49" s="231" t="s">
        <v>57</v>
      </c>
      <c r="D49" s="239">
        <v>124</v>
      </c>
      <c r="E49" s="242">
        <v>78</v>
      </c>
      <c r="F49" s="231">
        <v>13</v>
      </c>
      <c r="G49" s="231">
        <v>6</v>
      </c>
      <c r="H49" s="231">
        <v>12</v>
      </c>
      <c r="I49" s="231">
        <v>15</v>
      </c>
      <c r="J49" s="235">
        <v>14073.56334063</v>
      </c>
      <c r="K49" s="235">
        <v>99666.120012400032</v>
      </c>
      <c r="L49" s="235">
        <v>1168.6279566900002</v>
      </c>
      <c r="M49" s="235">
        <v>35.775837863933333</v>
      </c>
      <c r="N49" s="235">
        <v>1204.403794553933</v>
      </c>
      <c r="O49" s="144"/>
      <c r="P49" s="151"/>
      <c r="Q49" s="151"/>
      <c r="R49" s="151"/>
      <c r="S49" s="144"/>
      <c r="T49" s="144"/>
      <c r="U49" s="144"/>
    </row>
    <row r="50" spans="1:21" s="139" customFormat="1" x14ac:dyDescent="0.2">
      <c r="A50" s="143"/>
      <c r="B50" s="230">
        <v>4066</v>
      </c>
      <c r="C50" s="231" t="s">
        <v>58</v>
      </c>
      <c r="D50" s="239">
        <v>42</v>
      </c>
      <c r="E50" s="242">
        <v>27</v>
      </c>
      <c r="F50" s="231">
        <v>3</v>
      </c>
      <c r="G50" s="231">
        <v>6</v>
      </c>
      <c r="H50" s="231">
        <v>1</v>
      </c>
      <c r="I50" s="231">
        <v>5</v>
      </c>
      <c r="J50" s="235">
        <v>274.91811842000004</v>
      </c>
      <c r="K50" s="235">
        <v>11507.543885200002</v>
      </c>
      <c r="L50" s="235">
        <v>20.2174433305</v>
      </c>
      <c r="M50" s="235">
        <v>10.645939327055554</v>
      </c>
      <c r="N50" s="235">
        <v>30.863382657555555</v>
      </c>
      <c r="O50" s="144"/>
      <c r="P50" s="151"/>
      <c r="Q50" s="151"/>
      <c r="R50" s="151"/>
      <c r="S50" s="144"/>
      <c r="T50" s="144"/>
      <c r="U50" s="144"/>
    </row>
    <row r="51" spans="1:21" s="139" customFormat="1" x14ac:dyDescent="0.2">
      <c r="A51" s="143"/>
      <c r="B51" s="230">
        <v>4067</v>
      </c>
      <c r="C51" s="231" t="s">
        <v>59</v>
      </c>
      <c r="D51" s="239">
        <v>64</v>
      </c>
      <c r="E51" s="242">
        <v>34</v>
      </c>
      <c r="F51" s="231">
        <v>7</v>
      </c>
      <c r="G51" s="231">
        <v>2</v>
      </c>
      <c r="H51" s="231">
        <v>7</v>
      </c>
      <c r="I51" s="231">
        <v>14</v>
      </c>
      <c r="J51" s="235">
        <v>4206.062324640001</v>
      </c>
      <c r="K51" s="235">
        <v>36556.397307199986</v>
      </c>
      <c r="L51" s="235">
        <v>334.26464048999998</v>
      </c>
      <c r="M51" s="235">
        <v>21.945581369177777</v>
      </c>
      <c r="N51" s="235">
        <v>356.21022185917775</v>
      </c>
      <c r="O51" s="144"/>
      <c r="P51" s="151"/>
      <c r="Q51" s="151"/>
      <c r="R51" s="151"/>
      <c r="S51" s="144"/>
      <c r="T51" s="144"/>
      <c r="U51" s="144"/>
    </row>
    <row r="52" spans="1:21" s="139" customFormat="1" x14ac:dyDescent="0.2">
      <c r="A52" s="143"/>
      <c r="B52" s="230">
        <v>4068</v>
      </c>
      <c r="C52" s="231" t="s">
        <v>60</v>
      </c>
      <c r="D52" s="239">
        <v>80</v>
      </c>
      <c r="E52" s="242">
        <v>51</v>
      </c>
      <c r="F52" s="231">
        <v>5</v>
      </c>
      <c r="G52" s="231">
        <v>9</v>
      </c>
      <c r="H52" s="231">
        <v>7</v>
      </c>
      <c r="I52" s="231">
        <v>8</v>
      </c>
      <c r="J52" s="235">
        <v>2286.3363854300001</v>
      </c>
      <c r="K52" s="235">
        <v>25958.071002400004</v>
      </c>
      <c r="L52" s="235">
        <v>173.08119247650004</v>
      </c>
      <c r="M52" s="235">
        <v>17.274336677944444</v>
      </c>
      <c r="N52" s="235">
        <v>190.35552915444441</v>
      </c>
      <c r="O52" s="144"/>
      <c r="P52" s="151"/>
      <c r="Q52" s="151"/>
      <c r="R52" s="151"/>
      <c r="S52" s="144"/>
      <c r="T52" s="144"/>
      <c r="U52" s="144"/>
    </row>
    <row r="53" spans="1:21" s="139" customFormat="1" x14ac:dyDescent="0.2">
      <c r="A53" s="143"/>
      <c r="B53" s="230">
        <v>4069</v>
      </c>
      <c r="C53" s="231" t="s">
        <v>61</v>
      </c>
      <c r="D53" s="239">
        <v>24</v>
      </c>
      <c r="E53" s="242">
        <v>17</v>
      </c>
      <c r="F53" s="231">
        <v>3</v>
      </c>
      <c r="G53" s="231">
        <v>0</v>
      </c>
      <c r="H53" s="231">
        <v>0</v>
      </c>
      <c r="I53" s="231">
        <v>4</v>
      </c>
      <c r="J53" s="235">
        <v>848.53343504999975</v>
      </c>
      <c r="K53" s="235">
        <v>5366.5091215999992</v>
      </c>
      <c r="L53" s="235">
        <v>58.578195894499991</v>
      </c>
      <c r="M53" s="235">
        <v>4.4043088888888882</v>
      </c>
      <c r="N53" s="235">
        <v>62.982504783388876</v>
      </c>
      <c r="O53" s="144"/>
      <c r="P53" s="151"/>
      <c r="Q53" s="151"/>
      <c r="R53" s="151"/>
      <c r="S53" s="144"/>
      <c r="T53" s="144"/>
      <c r="U53" s="144"/>
    </row>
    <row r="54" spans="1:21" s="139" customFormat="1" x14ac:dyDescent="0.2">
      <c r="A54" s="143"/>
      <c r="B54" s="230">
        <v>4084</v>
      </c>
      <c r="C54" s="231" t="s">
        <v>62</v>
      </c>
      <c r="D54" s="239">
        <v>16</v>
      </c>
      <c r="E54" s="242">
        <v>10</v>
      </c>
      <c r="F54" s="231">
        <v>2</v>
      </c>
      <c r="G54" s="231">
        <v>3</v>
      </c>
      <c r="H54" s="231">
        <v>0</v>
      </c>
      <c r="I54" s="231">
        <v>1</v>
      </c>
      <c r="J54" s="235">
        <v>419.06445241</v>
      </c>
      <c r="K54" s="235">
        <v>2214.346438</v>
      </c>
      <c r="L54" s="235">
        <v>30.986288319999996</v>
      </c>
      <c r="M54" s="235">
        <v>2.8008743525000002</v>
      </c>
      <c r="N54" s="235">
        <v>33.787162672499996</v>
      </c>
      <c r="O54" s="144"/>
      <c r="P54" s="151"/>
      <c r="Q54" s="151"/>
      <c r="R54" s="151"/>
      <c r="S54" s="144"/>
      <c r="T54" s="144"/>
      <c r="U54" s="144"/>
    </row>
    <row r="55" spans="1:21" s="139" customFormat="1" x14ac:dyDescent="0.2">
      <c r="A55" s="143"/>
      <c r="B55" s="230">
        <v>4071</v>
      </c>
      <c r="C55" s="231" t="s">
        <v>63</v>
      </c>
      <c r="D55" s="239">
        <v>63</v>
      </c>
      <c r="E55" s="242">
        <v>43</v>
      </c>
      <c r="F55" s="231">
        <v>5</v>
      </c>
      <c r="G55" s="231">
        <v>2</v>
      </c>
      <c r="H55" s="231">
        <v>4</v>
      </c>
      <c r="I55" s="231">
        <v>9</v>
      </c>
      <c r="J55" s="235">
        <v>2134.7343890900001</v>
      </c>
      <c r="K55" s="235">
        <v>39350.681234499993</v>
      </c>
      <c r="L55" s="235">
        <v>163.875765632</v>
      </c>
      <c r="M55" s="235">
        <v>22.689222188333336</v>
      </c>
      <c r="N55" s="235">
        <v>186.56498782033336</v>
      </c>
      <c r="O55" s="144"/>
      <c r="P55" s="151"/>
      <c r="Q55" s="151"/>
      <c r="R55" s="151"/>
      <c r="S55" s="144"/>
      <c r="T55" s="144"/>
      <c r="U55" s="144"/>
    </row>
    <row r="56" spans="1:21" s="139" customFormat="1" x14ac:dyDescent="0.2">
      <c r="A56" s="143"/>
      <c r="B56" s="230">
        <v>4072</v>
      </c>
      <c r="C56" s="231" t="s">
        <v>541</v>
      </c>
      <c r="D56" s="239">
        <v>106</v>
      </c>
      <c r="E56" s="242">
        <v>68</v>
      </c>
      <c r="F56" s="231">
        <v>10</v>
      </c>
      <c r="G56" s="231">
        <v>7</v>
      </c>
      <c r="H56" s="231">
        <v>9</v>
      </c>
      <c r="I56" s="231">
        <v>12</v>
      </c>
      <c r="J56" s="235">
        <v>8626.2186781599976</v>
      </c>
      <c r="K56" s="235">
        <v>59184.335676960021</v>
      </c>
      <c r="L56" s="235">
        <v>717.98379038149994</v>
      </c>
      <c r="M56" s="235">
        <v>23.201093084111111</v>
      </c>
      <c r="N56" s="235">
        <v>741.18488346561128</v>
      </c>
      <c r="O56" s="144"/>
      <c r="P56" s="151"/>
      <c r="Q56" s="151"/>
      <c r="R56" s="151"/>
      <c r="S56" s="144"/>
      <c r="T56" s="144"/>
      <c r="U56" s="144"/>
    </row>
    <row r="57" spans="1:21" s="139" customFormat="1" x14ac:dyDescent="0.2">
      <c r="A57" s="143"/>
      <c r="B57" s="230">
        <v>4073</v>
      </c>
      <c r="C57" s="231" t="s">
        <v>64</v>
      </c>
      <c r="D57" s="239">
        <v>76</v>
      </c>
      <c r="E57" s="242">
        <v>55</v>
      </c>
      <c r="F57" s="231">
        <v>6</v>
      </c>
      <c r="G57" s="231">
        <v>3</v>
      </c>
      <c r="H57" s="231">
        <v>3</v>
      </c>
      <c r="I57" s="231">
        <v>9</v>
      </c>
      <c r="J57" s="235">
        <v>4761.4979484300002</v>
      </c>
      <c r="K57" s="235">
        <v>45177.881702800019</v>
      </c>
      <c r="L57" s="235">
        <v>381.80150821099994</v>
      </c>
      <c r="M57" s="235">
        <v>19.426363995666669</v>
      </c>
      <c r="N57" s="235">
        <v>401.22787220666663</v>
      </c>
      <c r="O57" s="144"/>
      <c r="P57" s="151"/>
      <c r="Q57" s="151"/>
      <c r="R57" s="151"/>
      <c r="S57" s="144"/>
      <c r="T57" s="144"/>
      <c r="U57" s="144"/>
    </row>
    <row r="58" spans="1:21" s="139" customFormat="1" x14ac:dyDescent="0.2">
      <c r="A58" s="143"/>
      <c r="B58" s="230">
        <v>4074</v>
      </c>
      <c r="C58" s="231" t="s">
        <v>65</v>
      </c>
      <c r="D58" s="239">
        <v>105</v>
      </c>
      <c r="E58" s="242">
        <v>73</v>
      </c>
      <c r="F58" s="231">
        <v>8</v>
      </c>
      <c r="G58" s="231">
        <v>14</v>
      </c>
      <c r="H58" s="231">
        <v>6</v>
      </c>
      <c r="I58" s="231">
        <v>4</v>
      </c>
      <c r="J58" s="235">
        <v>4998.2861698199986</v>
      </c>
      <c r="K58" s="235">
        <v>30552.076310970002</v>
      </c>
      <c r="L58" s="235">
        <v>406.47165476299989</v>
      </c>
      <c r="M58" s="235">
        <v>27.335160775277778</v>
      </c>
      <c r="N58" s="235">
        <v>433.80681553827765</v>
      </c>
      <c r="O58" s="144"/>
      <c r="P58" s="151"/>
      <c r="Q58" s="151"/>
      <c r="R58" s="151"/>
      <c r="S58" s="144"/>
      <c r="T58" s="144"/>
      <c r="U58" s="144"/>
    </row>
    <row r="59" spans="1:21" s="139" customFormat="1" x14ac:dyDescent="0.2">
      <c r="A59" s="143"/>
      <c r="B59" s="230">
        <v>4075</v>
      </c>
      <c r="C59" s="231" t="s">
        <v>210</v>
      </c>
      <c r="D59" s="239">
        <v>157</v>
      </c>
      <c r="E59" s="242">
        <v>128</v>
      </c>
      <c r="F59" s="231">
        <v>9</v>
      </c>
      <c r="G59" s="231">
        <v>4</v>
      </c>
      <c r="H59" s="231">
        <v>6</v>
      </c>
      <c r="I59" s="231">
        <v>10</v>
      </c>
      <c r="J59" s="235">
        <v>8630.2447253899991</v>
      </c>
      <c r="K59" s="235">
        <v>67303.484500800041</v>
      </c>
      <c r="L59" s="235">
        <v>686.58937723999998</v>
      </c>
      <c r="M59" s="235">
        <v>43.570563591333332</v>
      </c>
      <c r="N59" s="235">
        <v>730.15994083133353</v>
      </c>
      <c r="O59" s="144"/>
      <c r="P59" s="151"/>
      <c r="Q59" s="151"/>
      <c r="R59" s="151"/>
      <c r="S59" s="144"/>
      <c r="T59" s="144"/>
      <c r="U59" s="144"/>
    </row>
    <row r="60" spans="1:21" s="139" customFormat="1" x14ac:dyDescent="0.2">
      <c r="A60" s="143"/>
      <c r="B60" s="230">
        <v>4076</v>
      </c>
      <c r="C60" s="231" t="s">
        <v>66</v>
      </c>
      <c r="D60" s="239">
        <v>116</v>
      </c>
      <c r="E60" s="242">
        <v>78</v>
      </c>
      <c r="F60" s="231">
        <v>14</v>
      </c>
      <c r="G60" s="231">
        <v>8</v>
      </c>
      <c r="H60" s="231">
        <v>8</v>
      </c>
      <c r="I60" s="231">
        <v>8</v>
      </c>
      <c r="J60" s="235">
        <v>5831.021461180002</v>
      </c>
      <c r="K60" s="235">
        <v>51423.746748399994</v>
      </c>
      <c r="L60" s="235">
        <v>461.7455330985</v>
      </c>
      <c r="M60" s="235">
        <v>26.521404400999998</v>
      </c>
      <c r="N60" s="235">
        <v>488.26693749950005</v>
      </c>
      <c r="O60" s="144"/>
      <c r="P60" s="151"/>
      <c r="Q60" s="151"/>
      <c r="R60" s="151"/>
      <c r="S60" s="144"/>
      <c r="T60" s="144"/>
      <c r="U60" s="144"/>
    </row>
    <row r="61" spans="1:21" s="139" customFormat="1" x14ac:dyDescent="0.2">
      <c r="A61" s="143"/>
      <c r="B61" s="230">
        <v>4077</v>
      </c>
      <c r="C61" s="231" t="s">
        <v>67</v>
      </c>
      <c r="D61" s="239">
        <v>42</v>
      </c>
      <c r="E61" s="242">
        <v>22</v>
      </c>
      <c r="F61" s="231">
        <v>4</v>
      </c>
      <c r="G61" s="231">
        <v>4</v>
      </c>
      <c r="H61" s="231">
        <v>4</v>
      </c>
      <c r="I61" s="231">
        <v>8</v>
      </c>
      <c r="J61" s="235">
        <v>1790.6245095000002</v>
      </c>
      <c r="K61" s="235">
        <v>21983.391373199996</v>
      </c>
      <c r="L61" s="235">
        <v>150.69519157399995</v>
      </c>
      <c r="M61" s="235">
        <v>10.331305926511114</v>
      </c>
      <c r="N61" s="235">
        <v>161.02649750051108</v>
      </c>
      <c r="O61" s="144"/>
      <c r="P61" s="151"/>
      <c r="Q61" s="151"/>
      <c r="R61" s="151"/>
      <c r="S61" s="144"/>
      <c r="T61" s="144"/>
      <c r="U61" s="144"/>
    </row>
    <row r="62" spans="1:21" s="139" customFormat="1" x14ac:dyDescent="0.2">
      <c r="A62" s="143"/>
      <c r="B62" s="230">
        <v>4078</v>
      </c>
      <c r="C62" s="231" t="s">
        <v>68</v>
      </c>
      <c r="D62" s="239">
        <v>15</v>
      </c>
      <c r="E62" s="242">
        <v>6</v>
      </c>
      <c r="F62" s="231">
        <v>2</v>
      </c>
      <c r="G62" s="231">
        <v>3</v>
      </c>
      <c r="H62" s="231">
        <v>1</v>
      </c>
      <c r="I62" s="231">
        <v>3</v>
      </c>
      <c r="J62" s="235">
        <v>205.77872761</v>
      </c>
      <c r="K62" s="235">
        <v>4642.8052812000005</v>
      </c>
      <c r="L62" s="235">
        <v>17.114522039000001</v>
      </c>
      <c r="M62" s="235">
        <v>5.2269229564999993</v>
      </c>
      <c r="N62" s="235">
        <v>22.341444995499998</v>
      </c>
      <c r="O62" s="144"/>
      <c r="P62" s="151"/>
      <c r="Q62" s="151"/>
      <c r="R62" s="151"/>
      <c r="S62" s="144"/>
      <c r="T62" s="144"/>
      <c r="U62" s="144"/>
    </row>
    <row r="63" spans="1:21" s="139" customFormat="1" x14ac:dyDescent="0.2">
      <c r="A63" s="143"/>
      <c r="B63" s="230">
        <v>4079</v>
      </c>
      <c r="C63" s="231" t="s">
        <v>69</v>
      </c>
      <c r="D63" s="239">
        <v>41</v>
      </c>
      <c r="E63" s="242">
        <v>23</v>
      </c>
      <c r="F63" s="231">
        <v>2</v>
      </c>
      <c r="G63" s="231">
        <v>5</v>
      </c>
      <c r="H63" s="231">
        <v>3</v>
      </c>
      <c r="I63" s="231">
        <v>8</v>
      </c>
      <c r="J63" s="235">
        <v>1906.6154448700001</v>
      </c>
      <c r="K63" s="235">
        <v>15481.6823876</v>
      </c>
      <c r="L63" s="235">
        <v>153.91165185</v>
      </c>
      <c r="M63" s="235">
        <v>6.7890912942222217</v>
      </c>
      <c r="N63" s="235">
        <v>160.70074314422223</v>
      </c>
      <c r="O63" s="144"/>
      <c r="P63" s="151"/>
      <c r="Q63" s="151"/>
      <c r="R63" s="151"/>
      <c r="S63" s="144"/>
      <c r="T63" s="144"/>
      <c r="U63" s="144"/>
    </row>
    <row r="64" spans="1:21" s="139" customFormat="1" x14ac:dyDescent="0.2">
      <c r="A64" s="143"/>
      <c r="B64" s="230">
        <v>4080</v>
      </c>
      <c r="C64" s="231" t="s">
        <v>70</v>
      </c>
      <c r="D64" s="239">
        <v>308</v>
      </c>
      <c r="E64" s="242">
        <v>200</v>
      </c>
      <c r="F64" s="231">
        <v>36</v>
      </c>
      <c r="G64" s="231">
        <v>22</v>
      </c>
      <c r="H64" s="231">
        <v>26</v>
      </c>
      <c r="I64" s="231">
        <v>24</v>
      </c>
      <c r="J64" s="235">
        <v>48879.062447909957</v>
      </c>
      <c r="K64" s="235">
        <v>347430.28410679987</v>
      </c>
      <c r="L64" s="235">
        <v>4124.2854126365</v>
      </c>
      <c r="M64" s="235">
        <v>106.08863947503337</v>
      </c>
      <c r="N64" s="235">
        <v>4230.3740521115305</v>
      </c>
      <c r="O64" s="144"/>
      <c r="P64" s="151"/>
      <c r="Q64" s="151"/>
      <c r="R64" s="151"/>
      <c r="S64" s="144"/>
      <c r="T64" s="144"/>
      <c r="U64" s="144"/>
    </row>
    <row r="65" spans="1:21" s="139" customFormat="1" x14ac:dyDescent="0.2">
      <c r="A65" s="143"/>
      <c r="B65" s="230">
        <v>4081</v>
      </c>
      <c r="C65" s="231" t="s">
        <v>71</v>
      </c>
      <c r="D65" s="239">
        <v>116</v>
      </c>
      <c r="E65" s="242">
        <v>80</v>
      </c>
      <c r="F65" s="231">
        <v>12</v>
      </c>
      <c r="G65" s="231">
        <v>6</v>
      </c>
      <c r="H65" s="231">
        <v>6</v>
      </c>
      <c r="I65" s="231">
        <v>12</v>
      </c>
      <c r="J65" s="235">
        <v>11774.7496849</v>
      </c>
      <c r="K65" s="235">
        <v>44512.940890000013</v>
      </c>
      <c r="L65" s="235">
        <v>1009.2698355075001</v>
      </c>
      <c r="M65" s="235">
        <v>26.932064752722223</v>
      </c>
      <c r="N65" s="235">
        <v>1036.2019002602226</v>
      </c>
      <c r="O65" s="144"/>
      <c r="P65" s="151"/>
      <c r="Q65" s="151"/>
      <c r="R65" s="151"/>
      <c r="S65" s="144"/>
      <c r="T65" s="144"/>
      <c r="U65" s="144"/>
    </row>
    <row r="66" spans="1:21" s="139" customFormat="1" x14ac:dyDescent="0.2">
      <c r="A66" s="143"/>
      <c r="B66" s="230">
        <v>4082</v>
      </c>
      <c r="C66" s="231" t="s">
        <v>542</v>
      </c>
      <c r="D66" s="239">
        <v>713</v>
      </c>
      <c r="E66" s="242">
        <v>479</v>
      </c>
      <c r="F66" s="231">
        <v>78</v>
      </c>
      <c r="G66" s="231">
        <v>51</v>
      </c>
      <c r="H66" s="231">
        <v>46</v>
      </c>
      <c r="I66" s="231">
        <v>59</v>
      </c>
      <c r="J66" s="235">
        <v>70215.928389020031</v>
      </c>
      <c r="K66" s="235">
        <v>610888.66122359992</v>
      </c>
      <c r="L66" s="235">
        <v>5805.8268638015015</v>
      </c>
      <c r="M66" s="235">
        <v>278.2907242648555</v>
      </c>
      <c r="N66" s="235">
        <v>6084.1175880663532</v>
      </c>
      <c r="O66" s="144"/>
      <c r="P66" s="151"/>
      <c r="Q66" s="151"/>
      <c r="R66" s="151"/>
      <c r="S66" s="144"/>
      <c r="T66" s="144"/>
      <c r="U66" s="144"/>
    </row>
    <row r="67" spans="1:21" s="139" customFormat="1" x14ac:dyDescent="0.2">
      <c r="A67" s="143"/>
      <c r="B67" s="230">
        <v>4083</v>
      </c>
      <c r="C67" s="231" t="s">
        <v>73</v>
      </c>
      <c r="D67" s="239">
        <v>129</v>
      </c>
      <c r="E67" s="242">
        <v>94</v>
      </c>
      <c r="F67" s="231">
        <v>13</v>
      </c>
      <c r="G67" s="231">
        <v>5</v>
      </c>
      <c r="H67" s="231">
        <v>6</v>
      </c>
      <c r="I67" s="231">
        <v>11</v>
      </c>
      <c r="J67" s="235">
        <v>18351.223776950003</v>
      </c>
      <c r="K67" s="235">
        <v>96922.926211600003</v>
      </c>
      <c r="L67" s="235">
        <v>1568.9661913965001</v>
      </c>
      <c r="M67" s="235">
        <v>52.436458961888889</v>
      </c>
      <c r="N67" s="235">
        <v>1621.4026503583896</v>
      </c>
      <c r="O67" s="144"/>
      <c r="P67" s="151"/>
      <c r="Q67" s="151"/>
      <c r="R67" s="151"/>
      <c r="S67" s="144"/>
      <c r="T67" s="144"/>
      <c r="U67" s="144"/>
    </row>
    <row r="68" spans="1:21" s="139" customFormat="1" x14ac:dyDescent="0.2">
      <c r="A68" s="143"/>
      <c r="B68" s="230">
        <v>4091</v>
      </c>
      <c r="C68" s="231" t="s">
        <v>74</v>
      </c>
      <c r="D68" s="239">
        <v>59</v>
      </c>
      <c r="E68" s="242">
        <v>35</v>
      </c>
      <c r="F68" s="231">
        <v>2</v>
      </c>
      <c r="G68" s="231">
        <v>4</v>
      </c>
      <c r="H68" s="231">
        <v>11</v>
      </c>
      <c r="I68" s="231">
        <v>7</v>
      </c>
      <c r="J68" s="235">
        <v>4155.2988196099996</v>
      </c>
      <c r="K68" s="235">
        <v>47405.248409600004</v>
      </c>
      <c r="L68" s="235">
        <v>334.27735337649995</v>
      </c>
      <c r="M68" s="235">
        <v>10.052421287222222</v>
      </c>
      <c r="N68" s="235">
        <v>344.32977466372228</v>
      </c>
      <c r="O68" s="144"/>
      <c r="P68" s="151"/>
      <c r="Q68" s="151"/>
      <c r="R68" s="151"/>
      <c r="S68" s="144"/>
      <c r="T68" s="144"/>
      <c r="U68" s="144"/>
    </row>
    <row r="69" spans="1:21" s="139" customFormat="1" x14ac:dyDescent="0.2">
      <c r="A69" s="143"/>
      <c r="B69" s="230">
        <v>4092</v>
      </c>
      <c r="C69" s="231" t="s">
        <v>75</v>
      </c>
      <c r="D69" s="239">
        <v>102</v>
      </c>
      <c r="E69" s="242">
        <v>45</v>
      </c>
      <c r="F69" s="231">
        <v>13</v>
      </c>
      <c r="G69" s="231">
        <v>13</v>
      </c>
      <c r="H69" s="231">
        <v>11</v>
      </c>
      <c r="I69" s="231">
        <v>20</v>
      </c>
      <c r="J69" s="235">
        <v>36569.605976420011</v>
      </c>
      <c r="K69" s="235">
        <v>217748.31730199995</v>
      </c>
      <c r="L69" s="235">
        <v>3216.6247845495</v>
      </c>
      <c r="M69" s="235">
        <v>11.219287795066666</v>
      </c>
      <c r="N69" s="235">
        <v>3227.8440723445665</v>
      </c>
      <c r="O69" s="144"/>
      <c r="P69" s="151"/>
      <c r="Q69" s="151"/>
      <c r="R69" s="151"/>
      <c r="S69" s="144"/>
      <c r="T69" s="144"/>
      <c r="U69" s="144"/>
    </row>
    <row r="70" spans="1:21" s="139" customFormat="1" x14ac:dyDescent="0.2">
      <c r="A70" s="143"/>
      <c r="B70" s="230">
        <v>4093</v>
      </c>
      <c r="C70" s="231" t="s">
        <v>76</v>
      </c>
      <c r="D70" s="239">
        <v>32</v>
      </c>
      <c r="E70" s="242">
        <v>15</v>
      </c>
      <c r="F70" s="231">
        <v>5</v>
      </c>
      <c r="G70" s="231">
        <v>6</v>
      </c>
      <c r="H70" s="231">
        <v>1</v>
      </c>
      <c r="I70" s="231">
        <v>5</v>
      </c>
      <c r="J70" s="235">
        <v>2553.8374150100003</v>
      </c>
      <c r="K70" s="235">
        <v>27153.395922400003</v>
      </c>
      <c r="L70" s="235">
        <v>213.15428247249997</v>
      </c>
      <c r="M70" s="235">
        <v>9.0134966685000002</v>
      </c>
      <c r="N70" s="235">
        <v>222.16777914099995</v>
      </c>
      <c r="O70" s="144"/>
      <c r="P70" s="151"/>
      <c r="Q70" s="151"/>
      <c r="R70" s="151"/>
      <c r="S70" s="144"/>
      <c r="T70" s="144"/>
      <c r="U70" s="144"/>
    </row>
    <row r="71" spans="1:21" s="139" customFormat="1" ht="12.75" customHeight="1" x14ac:dyDescent="0.2">
      <c r="A71" s="143"/>
      <c r="B71" s="230">
        <v>4124</v>
      </c>
      <c r="C71" s="231" t="s">
        <v>630</v>
      </c>
      <c r="D71" s="239">
        <v>51</v>
      </c>
      <c r="E71" s="242">
        <v>33</v>
      </c>
      <c r="F71" s="231">
        <v>6</v>
      </c>
      <c r="G71" s="231">
        <v>2</v>
      </c>
      <c r="H71" s="231">
        <v>3</v>
      </c>
      <c r="I71" s="231">
        <v>7</v>
      </c>
      <c r="J71" s="235">
        <v>594.63411245999998</v>
      </c>
      <c r="K71" s="235">
        <v>10783.644628799999</v>
      </c>
      <c r="L71" s="235">
        <v>43.562122238500002</v>
      </c>
      <c r="M71" s="235">
        <v>13.019709791222221</v>
      </c>
      <c r="N71" s="235">
        <v>56.581832029722207</v>
      </c>
      <c r="O71" s="144"/>
      <c r="P71" s="151"/>
      <c r="Q71" s="151"/>
      <c r="R71" s="151"/>
      <c r="S71" s="144"/>
      <c r="T71" s="144"/>
      <c r="U71" s="144"/>
    </row>
    <row r="72" spans="1:21" s="139" customFormat="1" x14ac:dyDescent="0.2">
      <c r="A72" s="143"/>
      <c r="B72" s="230">
        <v>4094</v>
      </c>
      <c r="C72" s="231" t="s">
        <v>77</v>
      </c>
      <c r="D72" s="239">
        <v>25</v>
      </c>
      <c r="E72" s="242">
        <v>13</v>
      </c>
      <c r="F72" s="231">
        <v>4</v>
      </c>
      <c r="G72" s="231">
        <v>0</v>
      </c>
      <c r="H72" s="231">
        <v>1</v>
      </c>
      <c r="I72" s="231">
        <v>7</v>
      </c>
      <c r="J72" s="235">
        <v>403.20364722999994</v>
      </c>
      <c r="K72" s="235">
        <v>3240.5119119199999</v>
      </c>
      <c r="L72" s="235">
        <v>28.040331689000002</v>
      </c>
      <c r="M72" s="235">
        <v>3.0818418416111109</v>
      </c>
      <c r="N72" s="235">
        <v>31.122173530611111</v>
      </c>
      <c r="O72" s="144"/>
      <c r="P72" s="151"/>
      <c r="Q72" s="151"/>
      <c r="R72" s="151"/>
      <c r="S72" s="144"/>
      <c r="T72" s="144"/>
      <c r="U72" s="144"/>
    </row>
    <row r="73" spans="1:21" s="139" customFormat="1" x14ac:dyDescent="0.2">
      <c r="A73" s="143"/>
      <c r="B73" s="230">
        <v>4095</v>
      </c>
      <c r="C73" s="231" t="s">
        <v>4</v>
      </c>
      <c r="D73" s="239">
        <v>556</v>
      </c>
      <c r="E73" s="242">
        <v>349</v>
      </c>
      <c r="F73" s="231">
        <v>66</v>
      </c>
      <c r="G73" s="231">
        <v>42</v>
      </c>
      <c r="H73" s="231">
        <v>42</v>
      </c>
      <c r="I73" s="231">
        <v>57</v>
      </c>
      <c r="J73" s="235">
        <v>104637.80211425999</v>
      </c>
      <c r="K73" s="235">
        <v>870152.86769159976</v>
      </c>
      <c r="L73" s="235">
        <v>8991.0637152099935</v>
      </c>
      <c r="M73" s="235">
        <v>257.58258544574437</v>
      </c>
      <c r="N73" s="235">
        <v>9248.6463006557424</v>
      </c>
      <c r="O73" s="144"/>
      <c r="P73" s="151"/>
      <c r="Q73" s="151"/>
      <c r="R73" s="151"/>
      <c r="S73" s="144"/>
      <c r="T73" s="144"/>
      <c r="U73" s="144"/>
    </row>
    <row r="74" spans="1:21" s="139" customFormat="1" x14ac:dyDescent="0.2">
      <c r="A74" s="143"/>
      <c r="B74" s="230">
        <v>4096</v>
      </c>
      <c r="C74" s="231" t="s">
        <v>78</v>
      </c>
      <c r="D74" s="239">
        <v>28</v>
      </c>
      <c r="E74" s="242">
        <v>18</v>
      </c>
      <c r="F74" s="231">
        <v>0</v>
      </c>
      <c r="G74" s="231">
        <v>1</v>
      </c>
      <c r="H74" s="231">
        <v>1</v>
      </c>
      <c r="I74" s="231">
        <v>8</v>
      </c>
      <c r="J74" s="235">
        <v>609.42681857000002</v>
      </c>
      <c r="K74" s="235">
        <v>6983.673214800001</v>
      </c>
      <c r="L74" s="235">
        <v>44.434181533500002</v>
      </c>
      <c r="M74" s="235">
        <v>5.5461520549999994</v>
      </c>
      <c r="N74" s="235">
        <v>49.980333588499995</v>
      </c>
      <c r="O74" s="144"/>
      <c r="P74" s="151"/>
      <c r="Q74" s="151"/>
      <c r="R74" s="151"/>
      <c r="S74" s="144"/>
      <c r="T74" s="144"/>
      <c r="U74" s="144"/>
    </row>
    <row r="75" spans="1:21" s="139" customFormat="1" x14ac:dyDescent="0.2">
      <c r="A75" s="143"/>
      <c r="B75" s="230">
        <v>4097</v>
      </c>
      <c r="C75" s="231" t="s">
        <v>79</v>
      </c>
      <c r="D75" s="239">
        <v>17</v>
      </c>
      <c r="E75" s="242">
        <v>10</v>
      </c>
      <c r="F75" s="231">
        <v>2</v>
      </c>
      <c r="G75" s="231">
        <v>0</v>
      </c>
      <c r="H75" s="231">
        <v>0</v>
      </c>
      <c r="I75" s="231">
        <v>5</v>
      </c>
      <c r="J75" s="235">
        <v>155.89063847</v>
      </c>
      <c r="K75" s="235">
        <v>2587.6113436000001</v>
      </c>
      <c r="L75" s="235">
        <v>10.698821868</v>
      </c>
      <c r="M75" s="235">
        <v>4.8973851777222217</v>
      </c>
      <c r="N75" s="235">
        <v>15.596207045722222</v>
      </c>
      <c r="O75" s="144"/>
      <c r="P75" s="151"/>
      <c r="Q75" s="151"/>
      <c r="R75" s="151"/>
      <c r="S75" s="144"/>
      <c r="T75" s="144"/>
      <c r="U75" s="144"/>
    </row>
    <row r="76" spans="1:21" s="139" customFormat="1" ht="12.75" customHeight="1" x14ac:dyDescent="0.2">
      <c r="A76" s="143"/>
      <c r="B76" s="230">
        <v>4099</v>
      </c>
      <c r="C76" s="231" t="s">
        <v>80</v>
      </c>
      <c r="D76" s="239">
        <v>22</v>
      </c>
      <c r="E76" s="242">
        <v>13</v>
      </c>
      <c r="F76" s="231">
        <v>2</v>
      </c>
      <c r="G76" s="231">
        <v>1</v>
      </c>
      <c r="H76" s="231">
        <v>1</v>
      </c>
      <c r="I76" s="231">
        <v>5</v>
      </c>
      <c r="J76" s="235">
        <v>118.36126132000001</v>
      </c>
      <c r="K76" s="235">
        <v>1894.4307128</v>
      </c>
      <c r="L76" s="235">
        <v>8.8555641065000028</v>
      </c>
      <c r="M76" s="235">
        <v>4.1725870825555553</v>
      </c>
      <c r="N76" s="235">
        <v>13.028151189055556</v>
      </c>
      <c r="O76" s="144"/>
      <c r="P76" s="151"/>
      <c r="Q76" s="151"/>
      <c r="R76" s="151"/>
      <c r="S76" s="144"/>
      <c r="T76" s="144"/>
      <c r="U76" s="144"/>
    </row>
    <row r="77" spans="1:21" s="139" customFormat="1" x14ac:dyDescent="0.2">
      <c r="A77" s="143"/>
      <c r="B77" s="230">
        <v>4100</v>
      </c>
      <c r="C77" s="231" t="s">
        <v>543</v>
      </c>
      <c r="D77" s="239">
        <v>117</v>
      </c>
      <c r="E77" s="242">
        <v>61</v>
      </c>
      <c r="F77" s="231">
        <v>21</v>
      </c>
      <c r="G77" s="231">
        <v>10</v>
      </c>
      <c r="H77" s="231">
        <v>13</v>
      </c>
      <c r="I77" s="231">
        <v>12</v>
      </c>
      <c r="J77" s="235">
        <v>7024.5743586200006</v>
      </c>
      <c r="K77" s="235">
        <v>53850.009754800012</v>
      </c>
      <c r="L77" s="235">
        <v>567.0738658890001</v>
      </c>
      <c r="M77" s="235">
        <v>25.580360382433327</v>
      </c>
      <c r="N77" s="235">
        <v>592.65422627143346</v>
      </c>
      <c r="O77" s="144"/>
      <c r="P77" s="151"/>
      <c r="Q77" s="151"/>
      <c r="R77" s="151"/>
      <c r="S77" s="144"/>
      <c r="T77" s="144"/>
      <c r="U77" s="144"/>
    </row>
    <row r="78" spans="1:21" s="139" customFormat="1" x14ac:dyDescent="0.2">
      <c r="A78" s="143"/>
      <c r="B78" s="230">
        <v>4104</v>
      </c>
      <c r="C78" s="231" t="s">
        <v>81</v>
      </c>
      <c r="D78" s="239">
        <v>156</v>
      </c>
      <c r="E78" s="242">
        <v>92</v>
      </c>
      <c r="F78" s="231">
        <v>18</v>
      </c>
      <c r="G78" s="231">
        <v>11</v>
      </c>
      <c r="H78" s="231">
        <v>16</v>
      </c>
      <c r="I78" s="231">
        <v>19</v>
      </c>
      <c r="J78" s="235">
        <v>37827.453979780017</v>
      </c>
      <c r="K78" s="235">
        <v>209947.67246359985</v>
      </c>
      <c r="L78" s="235">
        <v>3265.5972328720009</v>
      </c>
      <c r="M78" s="235">
        <v>66.932366673833343</v>
      </c>
      <c r="N78" s="235">
        <v>3332.5295995458359</v>
      </c>
      <c r="O78" s="144"/>
      <c r="P78" s="151"/>
      <c r="Q78" s="151"/>
      <c r="R78" s="151"/>
      <c r="S78" s="144"/>
      <c r="T78" s="144"/>
      <c r="U78" s="144"/>
    </row>
    <row r="79" spans="1:21" s="139" customFormat="1" x14ac:dyDescent="0.2">
      <c r="A79" s="143"/>
      <c r="B79" s="230">
        <v>4105</v>
      </c>
      <c r="C79" s="231" t="s">
        <v>82</v>
      </c>
      <c r="D79" s="239">
        <v>11</v>
      </c>
      <c r="E79" s="242">
        <v>4</v>
      </c>
      <c r="F79" s="231">
        <v>1</v>
      </c>
      <c r="G79" s="231">
        <v>0</v>
      </c>
      <c r="H79" s="231">
        <v>3</v>
      </c>
      <c r="I79" s="231">
        <v>3</v>
      </c>
      <c r="J79" s="235">
        <v>75.21885331</v>
      </c>
      <c r="K79" s="235">
        <v>1504.1946236000003</v>
      </c>
      <c r="L79" s="235">
        <v>6.0714743990000004</v>
      </c>
      <c r="M79" s="235">
        <v>0.98032675650000012</v>
      </c>
      <c r="N79" s="235">
        <v>7.0518011554999989</v>
      </c>
      <c r="O79" s="144"/>
      <c r="P79" s="151"/>
      <c r="Q79" s="151"/>
      <c r="R79" s="151"/>
      <c r="S79" s="144"/>
      <c r="T79" s="144"/>
      <c r="U79" s="144"/>
    </row>
    <row r="80" spans="1:21" s="139" customFormat="1" x14ac:dyDescent="0.2">
      <c r="A80" s="143"/>
      <c r="B80" s="230">
        <v>4106</v>
      </c>
      <c r="C80" s="231" t="s">
        <v>83</v>
      </c>
      <c r="D80" s="239">
        <v>19</v>
      </c>
      <c r="E80" s="242">
        <v>11</v>
      </c>
      <c r="F80" s="231">
        <v>1</v>
      </c>
      <c r="G80" s="231">
        <v>0</v>
      </c>
      <c r="H80" s="231">
        <v>2</v>
      </c>
      <c r="I80" s="231">
        <v>5</v>
      </c>
      <c r="J80" s="235">
        <v>300.57401844000003</v>
      </c>
      <c r="K80" s="235">
        <v>3898.2994839999997</v>
      </c>
      <c r="L80" s="235">
        <v>26.029164920000003</v>
      </c>
      <c r="M80" s="235">
        <v>6.2635566004444447</v>
      </c>
      <c r="N80" s="235">
        <v>32.292721520444452</v>
      </c>
      <c r="O80" s="144"/>
      <c r="P80" s="151"/>
      <c r="Q80" s="151"/>
      <c r="R80" s="151"/>
      <c r="S80" s="144"/>
      <c r="T80" s="144"/>
      <c r="U80" s="144"/>
    </row>
    <row r="81" spans="1:21" s="139" customFormat="1" x14ac:dyDescent="0.2">
      <c r="A81" s="143"/>
      <c r="B81" s="230">
        <v>4107</v>
      </c>
      <c r="C81" s="231" t="s">
        <v>84</v>
      </c>
      <c r="D81" s="239">
        <v>46</v>
      </c>
      <c r="E81" s="242">
        <v>16</v>
      </c>
      <c r="F81" s="231">
        <v>8</v>
      </c>
      <c r="G81" s="231">
        <v>3</v>
      </c>
      <c r="H81" s="231">
        <v>7</v>
      </c>
      <c r="I81" s="231">
        <v>12</v>
      </c>
      <c r="J81" s="235">
        <v>2509.7048610600004</v>
      </c>
      <c r="K81" s="235">
        <v>24951.1154972</v>
      </c>
      <c r="L81" s="235">
        <v>205.8597963885</v>
      </c>
      <c r="M81" s="235">
        <v>7.1157168252666674</v>
      </c>
      <c r="N81" s="235">
        <v>212.9755132137667</v>
      </c>
      <c r="O81" s="144"/>
      <c r="P81" s="151"/>
      <c r="Q81" s="151"/>
      <c r="R81" s="151"/>
      <c r="S81" s="144"/>
      <c r="T81" s="144"/>
      <c r="U81" s="144"/>
    </row>
    <row r="82" spans="1:21" s="139" customFormat="1" x14ac:dyDescent="0.2">
      <c r="A82" s="143"/>
      <c r="B82" s="230">
        <v>4109</v>
      </c>
      <c r="C82" s="231" t="s">
        <v>85</v>
      </c>
      <c r="D82" s="239">
        <v>13</v>
      </c>
      <c r="E82" s="242">
        <v>9</v>
      </c>
      <c r="F82" s="231">
        <v>2</v>
      </c>
      <c r="G82" s="231">
        <v>0</v>
      </c>
      <c r="H82" s="231">
        <v>0</v>
      </c>
      <c r="I82" s="231">
        <v>2</v>
      </c>
      <c r="J82" s="235">
        <v>1935.5860046</v>
      </c>
      <c r="K82" s="235">
        <v>5767.9857632000003</v>
      </c>
      <c r="L82" s="235">
        <v>163.87696340199997</v>
      </c>
      <c r="M82" s="235">
        <v>2.0577000000000001</v>
      </c>
      <c r="N82" s="235">
        <v>165.93466340199998</v>
      </c>
      <c r="O82" s="144"/>
      <c r="P82" s="151"/>
      <c r="Q82" s="151"/>
      <c r="R82" s="151"/>
      <c r="S82" s="144"/>
      <c r="T82" s="144"/>
      <c r="U82" s="144"/>
    </row>
    <row r="83" spans="1:21" s="139" customFormat="1" x14ac:dyDescent="0.2">
      <c r="A83" s="143"/>
      <c r="B83" s="230">
        <v>4110</v>
      </c>
      <c r="C83" s="231" t="s">
        <v>86</v>
      </c>
      <c r="D83" s="239">
        <v>46</v>
      </c>
      <c r="E83" s="242">
        <v>21</v>
      </c>
      <c r="F83" s="231">
        <v>10</v>
      </c>
      <c r="G83" s="231">
        <v>2</v>
      </c>
      <c r="H83" s="231">
        <v>4</v>
      </c>
      <c r="I83" s="231">
        <v>9</v>
      </c>
      <c r="J83" s="235">
        <v>2357.5487480500005</v>
      </c>
      <c r="K83" s="235">
        <v>19048.6205032</v>
      </c>
      <c r="L83" s="235">
        <v>194.03086193399994</v>
      </c>
      <c r="M83" s="235">
        <v>10.303682647388889</v>
      </c>
      <c r="N83" s="235">
        <v>204.33454458138885</v>
      </c>
      <c r="O83" s="144"/>
      <c r="P83" s="151"/>
      <c r="Q83" s="151"/>
      <c r="R83" s="151"/>
      <c r="S83" s="144"/>
      <c r="T83" s="144"/>
      <c r="U83" s="144"/>
    </row>
    <row r="84" spans="1:21" s="139" customFormat="1" x14ac:dyDescent="0.2">
      <c r="A84" s="143"/>
      <c r="B84" s="230">
        <v>4111</v>
      </c>
      <c r="C84" s="231" t="s">
        <v>87</v>
      </c>
      <c r="D84" s="239">
        <v>42</v>
      </c>
      <c r="E84" s="242">
        <v>25</v>
      </c>
      <c r="F84" s="231">
        <v>3</v>
      </c>
      <c r="G84" s="231">
        <v>1</v>
      </c>
      <c r="H84" s="231">
        <v>6</v>
      </c>
      <c r="I84" s="231">
        <v>7</v>
      </c>
      <c r="J84" s="235">
        <v>1249.1444791600002</v>
      </c>
      <c r="K84" s="235">
        <v>16639.535193600012</v>
      </c>
      <c r="L84" s="235">
        <v>91.030303318499975</v>
      </c>
      <c r="M84" s="235">
        <v>8.5530255555555552</v>
      </c>
      <c r="N84" s="235">
        <v>99.583328874055539</v>
      </c>
      <c r="O84" s="144"/>
      <c r="P84" s="151"/>
      <c r="Q84" s="151"/>
      <c r="R84" s="151"/>
      <c r="S84" s="144"/>
      <c r="T84" s="144"/>
      <c r="U84" s="144"/>
    </row>
    <row r="85" spans="1:21" s="139" customFormat="1" x14ac:dyDescent="0.2">
      <c r="A85" s="143"/>
      <c r="B85" s="230">
        <v>4112</v>
      </c>
      <c r="C85" s="231" t="s">
        <v>88</v>
      </c>
      <c r="D85" s="239">
        <v>31</v>
      </c>
      <c r="E85" s="242">
        <v>12</v>
      </c>
      <c r="F85" s="231">
        <v>0</v>
      </c>
      <c r="G85" s="231">
        <v>1</v>
      </c>
      <c r="H85" s="231">
        <v>6</v>
      </c>
      <c r="I85" s="231">
        <v>12</v>
      </c>
      <c r="J85" s="235">
        <v>523.72981845000004</v>
      </c>
      <c r="K85" s="235">
        <v>9556.0861912000018</v>
      </c>
      <c r="L85" s="235">
        <v>39.55448000749999</v>
      </c>
      <c r="M85" s="235">
        <v>4.2088173520000005</v>
      </c>
      <c r="N85" s="235">
        <v>43.763297359499994</v>
      </c>
      <c r="O85" s="144"/>
      <c r="P85" s="151"/>
      <c r="Q85" s="151"/>
      <c r="R85" s="151"/>
      <c r="S85" s="144"/>
      <c r="T85" s="144"/>
      <c r="U85" s="144"/>
    </row>
    <row r="86" spans="1:21" s="139" customFormat="1" x14ac:dyDescent="0.2">
      <c r="A86" s="143"/>
      <c r="B86" s="230">
        <v>4113</v>
      </c>
      <c r="C86" s="231" t="s">
        <v>89</v>
      </c>
      <c r="D86" s="239">
        <v>36</v>
      </c>
      <c r="E86" s="242">
        <v>21</v>
      </c>
      <c r="F86" s="231">
        <v>2</v>
      </c>
      <c r="G86" s="231">
        <v>0</v>
      </c>
      <c r="H86" s="231">
        <v>4</v>
      </c>
      <c r="I86" s="231">
        <v>9</v>
      </c>
      <c r="J86" s="235">
        <v>691.13728632999982</v>
      </c>
      <c r="K86" s="235">
        <v>7417.3685755999986</v>
      </c>
      <c r="L86" s="235">
        <v>49.374081460500001</v>
      </c>
      <c r="M86" s="235">
        <v>6.6833019933333331</v>
      </c>
      <c r="N86" s="235">
        <v>56.057383453833339</v>
      </c>
      <c r="O86" s="144"/>
      <c r="P86" s="151"/>
      <c r="Q86" s="151"/>
      <c r="R86" s="151"/>
      <c r="S86" s="144"/>
      <c r="T86" s="144"/>
      <c r="U86" s="144"/>
    </row>
    <row r="87" spans="1:21" s="139" customFormat="1" x14ac:dyDescent="0.2">
      <c r="A87" s="143"/>
      <c r="B87" s="230">
        <v>4114</v>
      </c>
      <c r="C87" s="231" t="s">
        <v>90</v>
      </c>
      <c r="D87" s="239">
        <v>45</v>
      </c>
      <c r="E87" s="242">
        <v>16</v>
      </c>
      <c r="F87" s="231">
        <v>9</v>
      </c>
      <c r="G87" s="231">
        <v>3</v>
      </c>
      <c r="H87" s="231">
        <v>3</v>
      </c>
      <c r="I87" s="231">
        <v>14</v>
      </c>
      <c r="J87" s="235">
        <v>2862.0104859399999</v>
      </c>
      <c r="K87" s="235">
        <v>89519.864663600005</v>
      </c>
      <c r="L87" s="235">
        <v>239.29647559099996</v>
      </c>
      <c r="M87" s="235">
        <v>51.67347726700001</v>
      </c>
      <c r="N87" s="235">
        <v>290.96995285800006</v>
      </c>
      <c r="O87" s="144"/>
      <c r="P87" s="151"/>
      <c r="Q87" s="151"/>
      <c r="R87" s="151"/>
      <c r="S87" s="144"/>
      <c r="T87" s="144"/>
      <c r="U87" s="144"/>
    </row>
    <row r="88" spans="1:21" s="139" customFormat="1" x14ac:dyDescent="0.2">
      <c r="A88" s="143"/>
      <c r="B88" s="230">
        <v>4115</v>
      </c>
      <c r="C88" s="231" t="s">
        <v>91</v>
      </c>
      <c r="D88" s="239">
        <v>74</v>
      </c>
      <c r="E88" s="242">
        <v>46</v>
      </c>
      <c r="F88" s="231">
        <v>6</v>
      </c>
      <c r="G88" s="231">
        <v>6</v>
      </c>
      <c r="H88" s="231">
        <v>3</v>
      </c>
      <c r="I88" s="231">
        <v>13</v>
      </c>
      <c r="J88" s="235">
        <v>7309.4678009200006</v>
      </c>
      <c r="K88" s="235">
        <v>90575.519316000005</v>
      </c>
      <c r="L88" s="235">
        <v>595.89673282100011</v>
      </c>
      <c r="M88" s="235">
        <v>19.842132315666664</v>
      </c>
      <c r="N88" s="235">
        <v>615.73886513666685</v>
      </c>
      <c r="O88" s="144"/>
      <c r="P88" s="151"/>
      <c r="Q88" s="151"/>
      <c r="R88" s="151"/>
      <c r="S88" s="144"/>
      <c r="T88" s="144"/>
      <c r="U88" s="144"/>
    </row>
    <row r="89" spans="1:21" s="139" customFormat="1" x14ac:dyDescent="0.2">
      <c r="A89" s="143"/>
      <c r="B89" s="230">
        <v>4117</v>
      </c>
      <c r="C89" s="231" t="s">
        <v>544</v>
      </c>
      <c r="D89" s="239">
        <v>28</v>
      </c>
      <c r="E89" s="242">
        <v>14</v>
      </c>
      <c r="F89" s="231">
        <v>4</v>
      </c>
      <c r="G89" s="231">
        <v>2</v>
      </c>
      <c r="H89" s="231">
        <v>2</v>
      </c>
      <c r="I89" s="231">
        <v>6</v>
      </c>
      <c r="J89" s="235">
        <v>1394.0535281500001</v>
      </c>
      <c r="K89" s="235">
        <v>9907.615717239998</v>
      </c>
      <c r="L89" s="235">
        <v>111.710707302</v>
      </c>
      <c r="M89" s="235">
        <v>5.581429866722222</v>
      </c>
      <c r="N89" s="235">
        <v>117.29213716872222</v>
      </c>
      <c r="O89" s="144"/>
      <c r="P89" s="151"/>
      <c r="Q89" s="151"/>
      <c r="R89" s="151"/>
      <c r="S89" s="144"/>
      <c r="T89" s="144"/>
      <c r="U89" s="144"/>
    </row>
    <row r="90" spans="1:21" s="139" customFormat="1" x14ac:dyDescent="0.2">
      <c r="A90" s="143"/>
      <c r="B90" s="230">
        <v>4120</v>
      </c>
      <c r="C90" s="231" t="s">
        <v>545</v>
      </c>
      <c r="D90" s="239">
        <v>55</v>
      </c>
      <c r="E90" s="242">
        <v>34</v>
      </c>
      <c r="F90" s="231">
        <v>8</v>
      </c>
      <c r="G90" s="231">
        <v>2</v>
      </c>
      <c r="H90" s="231">
        <v>3</v>
      </c>
      <c r="I90" s="231">
        <v>8</v>
      </c>
      <c r="J90" s="235">
        <v>11493.961665300001</v>
      </c>
      <c r="K90" s="235">
        <v>74237.282428799983</v>
      </c>
      <c r="L90" s="235">
        <v>992.98104288750039</v>
      </c>
      <c r="M90" s="235">
        <v>12.2300902755</v>
      </c>
      <c r="N90" s="235">
        <v>1005.2111331630002</v>
      </c>
      <c r="O90" s="144"/>
      <c r="P90" s="151"/>
      <c r="Q90" s="151"/>
      <c r="R90" s="151"/>
      <c r="S90" s="144"/>
      <c r="T90" s="144"/>
      <c r="U90" s="144"/>
    </row>
    <row r="91" spans="1:21" s="139" customFormat="1" x14ac:dyDescent="0.2">
      <c r="A91" s="143"/>
      <c r="B91" s="230">
        <v>4121</v>
      </c>
      <c r="C91" s="231" t="s">
        <v>92</v>
      </c>
      <c r="D91" s="239">
        <v>71</v>
      </c>
      <c r="E91" s="242">
        <v>41</v>
      </c>
      <c r="F91" s="231">
        <v>1</v>
      </c>
      <c r="G91" s="231">
        <v>5</v>
      </c>
      <c r="H91" s="231">
        <v>7</v>
      </c>
      <c r="I91" s="231">
        <v>17</v>
      </c>
      <c r="J91" s="235">
        <v>4113.3797031699996</v>
      </c>
      <c r="K91" s="235">
        <v>32296.108531999995</v>
      </c>
      <c r="L91" s="235">
        <v>339.62681314000002</v>
      </c>
      <c r="M91" s="235">
        <v>19.974554064833335</v>
      </c>
      <c r="N91" s="235">
        <v>359.60136720483337</v>
      </c>
      <c r="O91" s="144"/>
      <c r="P91" s="151"/>
      <c r="Q91" s="151"/>
      <c r="R91" s="151"/>
      <c r="S91" s="144"/>
      <c r="T91" s="144"/>
      <c r="U91" s="144"/>
    </row>
    <row r="92" spans="1:21" s="139" customFormat="1" x14ac:dyDescent="0.2">
      <c r="A92" s="143"/>
      <c r="B92" s="230">
        <v>4122</v>
      </c>
      <c r="C92" s="231" t="s">
        <v>93</v>
      </c>
      <c r="D92" s="239">
        <v>43</v>
      </c>
      <c r="E92" s="242">
        <v>27</v>
      </c>
      <c r="F92" s="231">
        <v>4</v>
      </c>
      <c r="G92" s="231">
        <v>3</v>
      </c>
      <c r="H92" s="231">
        <v>2</v>
      </c>
      <c r="I92" s="231">
        <v>7</v>
      </c>
      <c r="J92" s="235">
        <v>2201.0978192099997</v>
      </c>
      <c r="K92" s="235">
        <v>28739.233001200002</v>
      </c>
      <c r="L92" s="235">
        <v>190.37480669800001</v>
      </c>
      <c r="M92" s="235">
        <v>10.121294164333332</v>
      </c>
      <c r="N92" s="235">
        <v>200.49610086233338</v>
      </c>
      <c r="O92" s="144"/>
      <c r="P92" s="151"/>
      <c r="Q92" s="151"/>
      <c r="R92" s="151"/>
      <c r="S92" s="144"/>
      <c r="T92" s="144"/>
      <c r="U92" s="144"/>
    </row>
    <row r="93" spans="1:21" s="139" customFormat="1" x14ac:dyDescent="0.2">
      <c r="A93" s="143"/>
      <c r="B93" s="230">
        <v>4123</v>
      </c>
      <c r="C93" s="231" t="s">
        <v>94</v>
      </c>
      <c r="D93" s="239">
        <v>193</v>
      </c>
      <c r="E93" s="242">
        <v>119</v>
      </c>
      <c r="F93" s="231">
        <v>25</v>
      </c>
      <c r="G93" s="231">
        <v>17</v>
      </c>
      <c r="H93" s="231">
        <v>11</v>
      </c>
      <c r="I93" s="231">
        <v>21</v>
      </c>
      <c r="J93" s="235">
        <v>19473.140822479985</v>
      </c>
      <c r="K93" s="235">
        <v>160895.17252316</v>
      </c>
      <c r="L93" s="235">
        <v>1626.166818333</v>
      </c>
      <c r="M93" s="235">
        <v>124.53782177637778</v>
      </c>
      <c r="N93" s="235">
        <v>1750.704640109378</v>
      </c>
      <c r="O93" s="144"/>
      <c r="P93" s="151"/>
      <c r="Q93" s="151"/>
      <c r="R93" s="151"/>
      <c r="S93" s="144"/>
      <c r="T93" s="144"/>
      <c r="U93" s="144"/>
    </row>
    <row r="94" spans="1:21" s="139" customFormat="1" x14ac:dyDescent="0.2">
      <c r="A94" s="143"/>
      <c r="B94" s="230">
        <v>4131</v>
      </c>
      <c r="C94" s="231" t="s">
        <v>95</v>
      </c>
      <c r="D94" s="239">
        <v>136</v>
      </c>
      <c r="E94" s="242">
        <v>93</v>
      </c>
      <c r="F94" s="231">
        <v>14</v>
      </c>
      <c r="G94" s="231">
        <v>10</v>
      </c>
      <c r="H94" s="231">
        <v>5</v>
      </c>
      <c r="I94" s="231">
        <v>14</v>
      </c>
      <c r="J94" s="235">
        <v>4976.99071817</v>
      </c>
      <c r="K94" s="235">
        <v>57308.739613600002</v>
      </c>
      <c r="L94" s="235">
        <v>349.92655110999988</v>
      </c>
      <c r="M94" s="235">
        <v>32.341436875722223</v>
      </c>
      <c r="N94" s="235">
        <v>382.26798798572196</v>
      </c>
      <c r="O94" s="144"/>
      <c r="P94" s="151"/>
      <c r="Q94" s="151"/>
      <c r="R94" s="151"/>
      <c r="S94" s="144"/>
      <c r="T94" s="144"/>
      <c r="U94" s="144"/>
    </row>
    <row r="95" spans="1:21" s="139" customFormat="1" x14ac:dyDescent="0.2">
      <c r="A95" s="143"/>
      <c r="B95" s="230">
        <v>4132</v>
      </c>
      <c r="C95" s="231" t="s">
        <v>96</v>
      </c>
      <c r="D95" s="239">
        <v>65</v>
      </c>
      <c r="E95" s="242">
        <v>40</v>
      </c>
      <c r="F95" s="231">
        <v>9</v>
      </c>
      <c r="G95" s="231">
        <v>5</v>
      </c>
      <c r="H95" s="231">
        <v>2</v>
      </c>
      <c r="I95" s="231">
        <v>9</v>
      </c>
      <c r="J95" s="235">
        <v>1141.3934276</v>
      </c>
      <c r="K95" s="235">
        <v>15207.2262292</v>
      </c>
      <c r="L95" s="235">
        <v>79.122213553000009</v>
      </c>
      <c r="M95" s="235">
        <v>18.691768104999994</v>
      </c>
      <c r="N95" s="235">
        <v>97.813981658000017</v>
      </c>
      <c r="O95" s="144"/>
      <c r="P95" s="151"/>
      <c r="Q95" s="151"/>
      <c r="R95" s="151"/>
      <c r="S95" s="144"/>
      <c r="T95" s="144"/>
      <c r="U95" s="144"/>
    </row>
    <row r="96" spans="1:21" s="139" customFormat="1" x14ac:dyDescent="0.2">
      <c r="A96" s="143"/>
      <c r="B96" s="230">
        <v>4133</v>
      </c>
      <c r="C96" s="231" t="s">
        <v>546</v>
      </c>
      <c r="D96" s="239">
        <v>28</v>
      </c>
      <c r="E96" s="242">
        <v>16</v>
      </c>
      <c r="F96" s="231">
        <v>3</v>
      </c>
      <c r="G96" s="231">
        <v>5</v>
      </c>
      <c r="H96" s="231">
        <v>2</v>
      </c>
      <c r="I96" s="231">
        <v>2</v>
      </c>
      <c r="J96" s="235">
        <v>3443.2122066400002</v>
      </c>
      <c r="K96" s="235">
        <v>21406.388386400002</v>
      </c>
      <c r="L96" s="235">
        <v>284.42361033699996</v>
      </c>
      <c r="M96" s="235">
        <v>7.1915346191666663</v>
      </c>
      <c r="N96" s="235">
        <v>291.6151449561666</v>
      </c>
      <c r="O96" s="144"/>
      <c r="P96" s="151"/>
      <c r="Q96" s="151"/>
      <c r="R96" s="151"/>
      <c r="S96" s="144"/>
      <c r="T96" s="144"/>
      <c r="U96" s="144"/>
    </row>
    <row r="97" spans="1:21" s="139" customFormat="1" x14ac:dyDescent="0.2">
      <c r="A97" s="143"/>
      <c r="B97" s="230">
        <v>4134</v>
      </c>
      <c r="C97" s="231" t="s">
        <v>97</v>
      </c>
      <c r="D97" s="239">
        <v>45</v>
      </c>
      <c r="E97" s="242">
        <v>32</v>
      </c>
      <c r="F97" s="231">
        <v>2</v>
      </c>
      <c r="G97" s="231">
        <v>2</v>
      </c>
      <c r="H97" s="231">
        <v>2</v>
      </c>
      <c r="I97" s="231">
        <v>7</v>
      </c>
      <c r="J97" s="235">
        <v>5281.1402515699992</v>
      </c>
      <c r="K97" s="235">
        <v>108531.99220319997</v>
      </c>
      <c r="L97" s="235">
        <v>451.00953608649991</v>
      </c>
      <c r="M97" s="235">
        <v>14.276888053333334</v>
      </c>
      <c r="N97" s="235">
        <v>465.28642413983323</v>
      </c>
      <c r="O97" s="144"/>
      <c r="P97" s="151"/>
      <c r="Q97" s="151"/>
      <c r="R97" s="151"/>
      <c r="S97" s="144"/>
      <c r="T97" s="144"/>
      <c r="U97" s="144"/>
    </row>
    <row r="98" spans="1:21" s="139" customFormat="1" x14ac:dyDescent="0.2">
      <c r="A98" s="143"/>
      <c r="B98" s="230">
        <v>4135</v>
      </c>
      <c r="C98" s="231" t="s">
        <v>98</v>
      </c>
      <c r="D98" s="239">
        <v>73</v>
      </c>
      <c r="E98" s="242">
        <v>41</v>
      </c>
      <c r="F98" s="231">
        <v>8</v>
      </c>
      <c r="G98" s="231">
        <v>9</v>
      </c>
      <c r="H98" s="231">
        <v>7</v>
      </c>
      <c r="I98" s="231">
        <v>8</v>
      </c>
      <c r="J98" s="235">
        <v>6973.1333814299996</v>
      </c>
      <c r="K98" s="235">
        <v>82387.524784800014</v>
      </c>
      <c r="L98" s="235">
        <v>558.91976145900003</v>
      </c>
      <c r="M98" s="235">
        <v>11.063272360777777</v>
      </c>
      <c r="N98" s="235">
        <v>569.98303381977769</v>
      </c>
      <c r="O98" s="144"/>
      <c r="P98" s="151"/>
      <c r="Q98" s="151"/>
      <c r="R98" s="151"/>
      <c r="S98" s="144"/>
      <c r="T98" s="144"/>
      <c r="U98" s="144"/>
    </row>
    <row r="99" spans="1:21" s="139" customFormat="1" x14ac:dyDescent="0.2">
      <c r="A99" s="143"/>
      <c r="B99" s="230">
        <v>4136</v>
      </c>
      <c r="C99" s="231" t="s">
        <v>99</v>
      </c>
      <c r="D99" s="239">
        <v>51</v>
      </c>
      <c r="E99" s="242">
        <v>31</v>
      </c>
      <c r="F99" s="231">
        <v>9</v>
      </c>
      <c r="G99" s="231">
        <v>2</v>
      </c>
      <c r="H99" s="231">
        <v>1</v>
      </c>
      <c r="I99" s="231">
        <v>8</v>
      </c>
      <c r="J99" s="235">
        <v>2049.2585164799998</v>
      </c>
      <c r="K99" s="235">
        <v>16312.58147085</v>
      </c>
      <c r="L99" s="235">
        <v>150.68426073750001</v>
      </c>
      <c r="M99" s="235">
        <v>6.3563918163888884</v>
      </c>
      <c r="N99" s="235">
        <v>157.04065255388889</v>
      </c>
      <c r="O99" s="144"/>
      <c r="P99" s="151"/>
      <c r="Q99" s="151"/>
      <c r="R99" s="151"/>
      <c r="S99" s="144"/>
      <c r="T99" s="144"/>
      <c r="U99" s="144"/>
    </row>
    <row r="100" spans="1:21" s="139" customFormat="1" x14ac:dyDescent="0.2">
      <c r="A100" s="143"/>
      <c r="B100" s="230">
        <v>4137</v>
      </c>
      <c r="C100" s="231" t="s">
        <v>547</v>
      </c>
      <c r="D100" s="239">
        <v>19</v>
      </c>
      <c r="E100" s="242">
        <v>10</v>
      </c>
      <c r="F100" s="231">
        <v>3</v>
      </c>
      <c r="G100" s="231">
        <v>3</v>
      </c>
      <c r="H100" s="231">
        <v>0</v>
      </c>
      <c r="I100" s="231">
        <v>3</v>
      </c>
      <c r="J100" s="235">
        <v>1806.3534591600001</v>
      </c>
      <c r="K100" s="235">
        <v>43790.512236800001</v>
      </c>
      <c r="L100" s="235">
        <v>147.84841918950002</v>
      </c>
      <c r="M100" s="235">
        <v>13.482561412222221</v>
      </c>
      <c r="N100" s="235">
        <v>161.33098060172225</v>
      </c>
      <c r="O100" s="144"/>
      <c r="P100" s="151"/>
      <c r="Q100" s="151"/>
      <c r="R100" s="151"/>
      <c r="S100" s="144"/>
      <c r="T100" s="144"/>
      <c r="U100" s="144"/>
    </row>
    <row r="101" spans="1:21" s="139" customFormat="1" x14ac:dyDescent="0.2">
      <c r="A101" s="143"/>
      <c r="B101" s="230">
        <v>4138</v>
      </c>
      <c r="C101" s="231" t="s">
        <v>100</v>
      </c>
      <c r="D101" s="239">
        <v>25</v>
      </c>
      <c r="E101" s="242">
        <v>15</v>
      </c>
      <c r="F101" s="231">
        <v>4</v>
      </c>
      <c r="G101" s="231">
        <v>0</v>
      </c>
      <c r="H101" s="231">
        <v>2</v>
      </c>
      <c r="I101" s="231">
        <v>4</v>
      </c>
      <c r="J101" s="235">
        <v>458.38683176000001</v>
      </c>
      <c r="K101" s="235">
        <v>6661.114953199999</v>
      </c>
      <c r="L101" s="235">
        <v>33.3447361355</v>
      </c>
      <c r="M101" s="235">
        <v>4.9997734439999997</v>
      </c>
      <c r="N101" s="235">
        <v>38.344509579500006</v>
      </c>
      <c r="O101" s="144"/>
      <c r="P101" s="151"/>
      <c r="Q101" s="151"/>
      <c r="R101" s="151"/>
      <c r="S101" s="144"/>
      <c r="T101" s="144"/>
      <c r="U101" s="144"/>
    </row>
    <row r="102" spans="1:21" s="139" customFormat="1" x14ac:dyDescent="0.2">
      <c r="A102" s="143"/>
      <c r="B102" s="230">
        <v>4139</v>
      </c>
      <c r="C102" s="231" t="s">
        <v>101</v>
      </c>
      <c r="D102" s="239">
        <v>229</v>
      </c>
      <c r="E102" s="242">
        <v>149</v>
      </c>
      <c r="F102" s="231">
        <v>30</v>
      </c>
      <c r="G102" s="231">
        <v>20</v>
      </c>
      <c r="H102" s="231">
        <v>12</v>
      </c>
      <c r="I102" s="231">
        <v>18</v>
      </c>
      <c r="J102" s="235">
        <v>12217.974898299992</v>
      </c>
      <c r="K102" s="235">
        <v>187755.17848079975</v>
      </c>
      <c r="L102" s="235">
        <v>941.22731529000009</v>
      </c>
      <c r="M102" s="235">
        <v>127.89931677308333</v>
      </c>
      <c r="N102" s="235">
        <v>1069.1266320630839</v>
      </c>
      <c r="O102" s="144"/>
      <c r="P102" s="151"/>
      <c r="Q102" s="151"/>
      <c r="R102" s="151"/>
      <c r="S102" s="144"/>
      <c r="T102" s="144"/>
      <c r="U102" s="144"/>
    </row>
    <row r="103" spans="1:21" s="139" customFormat="1" x14ac:dyDescent="0.2">
      <c r="A103" s="143"/>
      <c r="B103" s="230">
        <v>4140</v>
      </c>
      <c r="C103" s="231" t="s">
        <v>102</v>
      </c>
      <c r="D103" s="239">
        <v>96</v>
      </c>
      <c r="E103" s="242">
        <v>55</v>
      </c>
      <c r="F103" s="231">
        <v>12</v>
      </c>
      <c r="G103" s="231">
        <v>10</v>
      </c>
      <c r="H103" s="231">
        <v>9</v>
      </c>
      <c r="I103" s="231">
        <v>10</v>
      </c>
      <c r="J103" s="235">
        <v>8317.0225219300046</v>
      </c>
      <c r="K103" s="235">
        <v>55821.134829600021</v>
      </c>
      <c r="L103" s="235">
        <v>696.27781747949973</v>
      </c>
      <c r="M103" s="235">
        <v>29.849139064055557</v>
      </c>
      <c r="N103" s="235">
        <v>726.12695654355525</v>
      </c>
      <c r="O103" s="144"/>
      <c r="P103" s="151"/>
      <c r="Q103" s="151"/>
      <c r="R103" s="151"/>
      <c r="S103" s="144"/>
      <c r="T103" s="144"/>
      <c r="U103" s="144"/>
    </row>
    <row r="104" spans="1:21" s="139" customFormat="1" x14ac:dyDescent="0.2">
      <c r="A104" s="143"/>
      <c r="B104" s="230">
        <v>4141</v>
      </c>
      <c r="C104" s="231" t="s">
        <v>548</v>
      </c>
      <c r="D104" s="239">
        <v>354</v>
      </c>
      <c r="E104" s="242">
        <v>214</v>
      </c>
      <c r="F104" s="231">
        <v>37</v>
      </c>
      <c r="G104" s="231">
        <v>33</v>
      </c>
      <c r="H104" s="231">
        <v>31</v>
      </c>
      <c r="I104" s="231">
        <v>39</v>
      </c>
      <c r="J104" s="235">
        <v>31900.449925919998</v>
      </c>
      <c r="K104" s="235">
        <v>295492.71669919993</v>
      </c>
      <c r="L104" s="235">
        <v>2653.9764744775016</v>
      </c>
      <c r="M104" s="235">
        <v>85.559776272388902</v>
      </c>
      <c r="N104" s="235">
        <v>2739.5362507498917</v>
      </c>
      <c r="O104" s="144"/>
      <c r="P104" s="151"/>
      <c r="Q104" s="151"/>
      <c r="R104" s="151"/>
      <c r="S104" s="144"/>
      <c r="T104" s="144"/>
      <c r="U104" s="144"/>
    </row>
    <row r="105" spans="1:21" s="139" customFormat="1" x14ac:dyDescent="0.2">
      <c r="A105" s="143"/>
      <c r="B105" s="230">
        <v>4142</v>
      </c>
      <c r="C105" s="231" t="s">
        <v>103</v>
      </c>
      <c r="D105" s="239">
        <v>33</v>
      </c>
      <c r="E105" s="242">
        <v>19</v>
      </c>
      <c r="F105" s="231">
        <v>5</v>
      </c>
      <c r="G105" s="231">
        <v>4</v>
      </c>
      <c r="H105" s="231">
        <v>1</v>
      </c>
      <c r="I105" s="231">
        <v>4</v>
      </c>
      <c r="J105" s="235">
        <v>1500.8174054900001</v>
      </c>
      <c r="K105" s="235">
        <v>19648.364468799995</v>
      </c>
      <c r="L105" s="235">
        <v>117.20420631300001</v>
      </c>
      <c r="M105" s="235">
        <v>7.1999550000000001</v>
      </c>
      <c r="N105" s="235">
        <v>124.40416131300002</v>
      </c>
      <c r="O105" s="144"/>
      <c r="P105" s="151"/>
      <c r="Q105" s="151"/>
      <c r="R105" s="151"/>
      <c r="S105" s="144"/>
      <c r="T105" s="144"/>
      <c r="U105" s="144"/>
    </row>
    <row r="106" spans="1:21" s="139" customFormat="1" x14ac:dyDescent="0.2">
      <c r="A106" s="143"/>
      <c r="B106" s="230">
        <v>4143</v>
      </c>
      <c r="C106" s="231" t="s">
        <v>104</v>
      </c>
      <c r="D106" s="239">
        <v>27</v>
      </c>
      <c r="E106" s="242">
        <v>19</v>
      </c>
      <c r="F106" s="231">
        <v>2</v>
      </c>
      <c r="G106" s="231">
        <v>1</v>
      </c>
      <c r="H106" s="231">
        <v>2</v>
      </c>
      <c r="I106" s="231">
        <v>3</v>
      </c>
      <c r="J106" s="235">
        <v>1641.8059253100002</v>
      </c>
      <c r="K106" s="235">
        <v>21332.5863144</v>
      </c>
      <c r="L106" s="235">
        <v>127.91922337249999</v>
      </c>
      <c r="M106" s="235">
        <v>4.1271181862777784</v>
      </c>
      <c r="N106" s="235">
        <v>132.04634155877775</v>
      </c>
      <c r="O106" s="144"/>
      <c r="P106" s="151"/>
      <c r="Q106" s="151"/>
      <c r="R106" s="151"/>
      <c r="S106" s="144"/>
      <c r="T106" s="144"/>
      <c r="U106" s="144"/>
    </row>
    <row r="107" spans="1:21" s="139" customFormat="1" x14ac:dyDescent="0.2">
      <c r="A107" s="143"/>
      <c r="B107" s="230">
        <v>4144</v>
      </c>
      <c r="C107" s="231" t="s">
        <v>105</v>
      </c>
      <c r="D107" s="239">
        <v>221</v>
      </c>
      <c r="E107" s="242">
        <v>140</v>
      </c>
      <c r="F107" s="231">
        <v>27</v>
      </c>
      <c r="G107" s="231">
        <v>21</v>
      </c>
      <c r="H107" s="231">
        <v>8</v>
      </c>
      <c r="I107" s="231">
        <v>25</v>
      </c>
      <c r="J107" s="235">
        <v>12345.030206009993</v>
      </c>
      <c r="K107" s="235">
        <v>146714.81628559995</v>
      </c>
      <c r="L107" s="235">
        <v>963.4416051740003</v>
      </c>
      <c r="M107" s="235">
        <v>58.207008847011082</v>
      </c>
      <c r="N107" s="235">
        <v>1021.6486140210114</v>
      </c>
      <c r="O107" s="144"/>
      <c r="P107" s="151"/>
      <c r="Q107" s="151"/>
      <c r="R107" s="151"/>
      <c r="S107" s="144"/>
      <c r="T107" s="144"/>
      <c r="U107" s="144"/>
    </row>
    <row r="108" spans="1:21" s="139" customFormat="1" x14ac:dyDescent="0.2">
      <c r="A108" s="143"/>
      <c r="B108" s="230">
        <v>4145</v>
      </c>
      <c r="C108" s="231" t="s">
        <v>549</v>
      </c>
      <c r="D108" s="239">
        <v>53</v>
      </c>
      <c r="E108" s="242">
        <v>25</v>
      </c>
      <c r="F108" s="231">
        <v>7</v>
      </c>
      <c r="G108" s="231">
        <v>5</v>
      </c>
      <c r="H108" s="231">
        <v>5</v>
      </c>
      <c r="I108" s="231">
        <v>11</v>
      </c>
      <c r="J108" s="235">
        <v>4656.0918126900015</v>
      </c>
      <c r="K108" s="235">
        <v>15603.970353999997</v>
      </c>
      <c r="L108" s="235">
        <v>396.77846345450007</v>
      </c>
      <c r="M108" s="235">
        <v>16.706647319333335</v>
      </c>
      <c r="N108" s="235">
        <v>413.48511077383341</v>
      </c>
      <c r="O108" s="144"/>
      <c r="P108" s="151"/>
      <c r="Q108" s="151"/>
      <c r="R108" s="151"/>
      <c r="S108" s="144"/>
      <c r="T108" s="144"/>
      <c r="U108" s="144"/>
    </row>
    <row r="109" spans="1:21" s="139" customFormat="1" x14ac:dyDescent="0.2">
      <c r="A109" s="143"/>
      <c r="B109" s="230">
        <v>4146</v>
      </c>
      <c r="C109" s="231" t="s">
        <v>106</v>
      </c>
      <c r="D109" s="239">
        <v>111</v>
      </c>
      <c r="E109" s="242">
        <v>67</v>
      </c>
      <c r="F109" s="231">
        <v>11</v>
      </c>
      <c r="G109" s="231">
        <v>6</v>
      </c>
      <c r="H109" s="231">
        <v>9</v>
      </c>
      <c r="I109" s="231">
        <v>18</v>
      </c>
      <c r="J109" s="235">
        <v>3948.8388169599993</v>
      </c>
      <c r="K109" s="235">
        <v>81762.853506399988</v>
      </c>
      <c r="L109" s="235">
        <v>292.17438284599996</v>
      </c>
      <c r="M109" s="235">
        <v>21.675126103611113</v>
      </c>
      <c r="N109" s="235">
        <v>313.84950894961105</v>
      </c>
      <c r="O109" s="144"/>
      <c r="P109" s="151"/>
      <c r="Q109" s="151"/>
      <c r="R109" s="151"/>
      <c r="S109" s="144"/>
      <c r="T109" s="144"/>
      <c r="U109" s="144"/>
    </row>
    <row r="110" spans="1:21" s="139" customFormat="1" x14ac:dyDescent="0.2">
      <c r="A110" s="143"/>
      <c r="B110" s="230">
        <v>4147</v>
      </c>
      <c r="C110" s="231" t="s">
        <v>107</v>
      </c>
      <c r="D110" s="239">
        <v>53</v>
      </c>
      <c r="E110" s="242">
        <v>34</v>
      </c>
      <c r="F110" s="231">
        <v>4</v>
      </c>
      <c r="G110" s="231">
        <v>6</v>
      </c>
      <c r="H110" s="231">
        <v>5</v>
      </c>
      <c r="I110" s="231">
        <v>4</v>
      </c>
      <c r="J110" s="235">
        <v>1505.1955900600001</v>
      </c>
      <c r="K110" s="235">
        <v>19203.74661694</v>
      </c>
      <c r="L110" s="235">
        <v>114.48434020950002</v>
      </c>
      <c r="M110" s="235">
        <v>12.646356137500002</v>
      </c>
      <c r="N110" s="235">
        <v>127.13069634700003</v>
      </c>
      <c r="O110" s="144"/>
      <c r="P110" s="151"/>
      <c r="Q110" s="151"/>
      <c r="R110" s="151"/>
      <c r="S110" s="144"/>
      <c r="T110" s="144"/>
      <c r="U110" s="144"/>
    </row>
    <row r="111" spans="1:21" s="139" customFormat="1" x14ac:dyDescent="0.2">
      <c r="A111" s="143"/>
      <c r="B111" s="230">
        <v>4161</v>
      </c>
      <c r="C111" s="231" t="s">
        <v>108</v>
      </c>
      <c r="D111" s="239">
        <v>104</v>
      </c>
      <c r="E111" s="242">
        <v>61</v>
      </c>
      <c r="F111" s="231">
        <v>12</v>
      </c>
      <c r="G111" s="231">
        <v>11</v>
      </c>
      <c r="H111" s="231">
        <v>7</v>
      </c>
      <c r="I111" s="231">
        <v>13</v>
      </c>
      <c r="J111" s="235">
        <v>6104.3305744300014</v>
      </c>
      <c r="K111" s="235">
        <v>94545.120379199987</v>
      </c>
      <c r="L111" s="235">
        <v>484.89022071549994</v>
      </c>
      <c r="M111" s="235">
        <v>64.558986976277765</v>
      </c>
      <c r="N111" s="235">
        <v>549.44920769177759</v>
      </c>
      <c r="O111" s="144"/>
      <c r="P111" s="151"/>
      <c r="Q111" s="151"/>
      <c r="R111" s="151"/>
      <c r="S111" s="144"/>
      <c r="T111" s="144"/>
      <c r="U111" s="144"/>
    </row>
    <row r="112" spans="1:21" s="139" customFormat="1" x14ac:dyDescent="0.2">
      <c r="A112" s="143"/>
      <c r="B112" s="230">
        <v>4163</v>
      </c>
      <c r="C112" s="231" t="s">
        <v>109</v>
      </c>
      <c r="D112" s="239">
        <v>294</v>
      </c>
      <c r="E112" s="242">
        <v>179</v>
      </c>
      <c r="F112" s="231">
        <v>29</v>
      </c>
      <c r="G112" s="231">
        <v>23</v>
      </c>
      <c r="H112" s="231">
        <v>22</v>
      </c>
      <c r="I112" s="231">
        <v>41</v>
      </c>
      <c r="J112" s="235">
        <v>47582.399710700025</v>
      </c>
      <c r="K112" s="235">
        <v>247982.60791352022</v>
      </c>
      <c r="L112" s="235">
        <v>4082.4742641510011</v>
      </c>
      <c r="M112" s="235">
        <v>115.73455233883112</v>
      </c>
      <c r="N112" s="235">
        <v>4198.2088164898323</v>
      </c>
      <c r="O112" s="144"/>
      <c r="P112" s="151"/>
      <c r="Q112" s="151"/>
      <c r="R112" s="151"/>
      <c r="S112" s="144"/>
      <c r="T112" s="144"/>
      <c r="U112" s="144"/>
    </row>
    <row r="113" spans="1:21" s="139" customFormat="1" x14ac:dyDescent="0.2">
      <c r="A113" s="143"/>
      <c r="B113" s="230">
        <v>4164</v>
      </c>
      <c r="C113" s="231" t="s">
        <v>110</v>
      </c>
      <c r="D113" s="239">
        <v>30</v>
      </c>
      <c r="E113" s="242">
        <v>19</v>
      </c>
      <c r="F113" s="231">
        <v>3</v>
      </c>
      <c r="G113" s="231">
        <v>1</v>
      </c>
      <c r="H113" s="231">
        <v>1</v>
      </c>
      <c r="I113" s="231">
        <v>6</v>
      </c>
      <c r="J113" s="235">
        <v>2528.2216900200006</v>
      </c>
      <c r="K113" s="235">
        <v>30153.114448400003</v>
      </c>
      <c r="L113" s="235">
        <v>214.24793437600002</v>
      </c>
      <c r="M113" s="235">
        <v>7.5063780166111114</v>
      </c>
      <c r="N113" s="235">
        <v>221.7543123926111</v>
      </c>
      <c r="O113" s="144"/>
      <c r="P113" s="151"/>
      <c r="Q113" s="151"/>
      <c r="R113" s="151"/>
      <c r="S113" s="144"/>
      <c r="T113" s="144"/>
      <c r="U113" s="144"/>
    </row>
    <row r="114" spans="1:21" s="139" customFormat="1" x14ac:dyDescent="0.2">
      <c r="A114" s="143"/>
      <c r="B114" s="230">
        <v>4165</v>
      </c>
      <c r="C114" s="231" t="s">
        <v>111</v>
      </c>
      <c r="D114" s="239">
        <v>111</v>
      </c>
      <c r="E114" s="242">
        <v>71</v>
      </c>
      <c r="F114" s="231">
        <v>19</v>
      </c>
      <c r="G114" s="231">
        <v>9</v>
      </c>
      <c r="H114" s="231">
        <v>6</v>
      </c>
      <c r="I114" s="231">
        <v>6</v>
      </c>
      <c r="J114" s="235">
        <v>5172.3959730799988</v>
      </c>
      <c r="K114" s="235">
        <v>53717.348415680019</v>
      </c>
      <c r="L114" s="235">
        <v>384.13137966049987</v>
      </c>
      <c r="M114" s="235">
        <v>23.650444569307773</v>
      </c>
      <c r="N114" s="235">
        <v>407.78182422980774</v>
      </c>
      <c r="O114" s="144"/>
      <c r="P114" s="151"/>
      <c r="Q114" s="151"/>
      <c r="R114" s="151"/>
      <c r="S114" s="144"/>
      <c r="T114" s="144"/>
      <c r="U114" s="144"/>
    </row>
    <row r="115" spans="1:21" s="139" customFormat="1" x14ac:dyDescent="0.2">
      <c r="A115" s="143"/>
      <c r="B115" s="230">
        <v>4166</v>
      </c>
      <c r="C115" s="231" t="s">
        <v>112</v>
      </c>
      <c r="D115" s="239">
        <v>59</v>
      </c>
      <c r="E115" s="242">
        <v>41</v>
      </c>
      <c r="F115" s="231">
        <v>5</v>
      </c>
      <c r="G115" s="231">
        <v>2</v>
      </c>
      <c r="H115" s="231">
        <v>3</v>
      </c>
      <c r="I115" s="231">
        <v>8</v>
      </c>
      <c r="J115" s="235">
        <v>1499.7446662299994</v>
      </c>
      <c r="K115" s="235">
        <v>23091.288218400005</v>
      </c>
      <c r="L115" s="235">
        <v>110.95516860299999</v>
      </c>
      <c r="M115" s="235">
        <v>12.771570663777778</v>
      </c>
      <c r="N115" s="235">
        <v>123.72673926677777</v>
      </c>
      <c r="O115" s="144"/>
      <c r="P115" s="151"/>
      <c r="Q115" s="151"/>
      <c r="R115" s="151"/>
      <c r="S115" s="144"/>
      <c r="T115" s="144"/>
      <c r="U115" s="144"/>
    </row>
    <row r="116" spans="1:21" s="139" customFormat="1" x14ac:dyDescent="0.2">
      <c r="A116" s="143"/>
      <c r="B116" s="230">
        <v>4167</v>
      </c>
      <c r="C116" s="231" t="s">
        <v>113</v>
      </c>
      <c r="D116" s="239">
        <v>43</v>
      </c>
      <c r="E116" s="242">
        <v>24</v>
      </c>
      <c r="F116" s="231">
        <v>6</v>
      </c>
      <c r="G116" s="231">
        <v>2</v>
      </c>
      <c r="H116" s="231">
        <v>3</v>
      </c>
      <c r="I116" s="231">
        <v>8</v>
      </c>
      <c r="J116" s="235">
        <v>1305.46192578</v>
      </c>
      <c r="K116" s="235">
        <v>7602.6791975999995</v>
      </c>
      <c r="L116" s="235">
        <v>89.982021436000011</v>
      </c>
      <c r="M116" s="235">
        <v>4.9020777370555573</v>
      </c>
      <c r="N116" s="235">
        <v>94.884099173055574</v>
      </c>
      <c r="O116" s="144"/>
      <c r="P116" s="151"/>
      <c r="Q116" s="151"/>
      <c r="R116" s="151"/>
      <c r="S116" s="144"/>
      <c r="T116" s="144"/>
      <c r="U116" s="144"/>
    </row>
    <row r="117" spans="1:21" s="139" customFormat="1" x14ac:dyDescent="0.2">
      <c r="A117" s="143"/>
      <c r="B117" s="230">
        <v>4169</v>
      </c>
      <c r="C117" s="231" t="s">
        <v>114</v>
      </c>
      <c r="D117" s="239">
        <v>69</v>
      </c>
      <c r="E117" s="242">
        <v>38</v>
      </c>
      <c r="F117" s="231">
        <v>4</v>
      </c>
      <c r="G117" s="231">
        <v>8</v>
      </c>
      <c r="H117" s="231">
        <v>3</v>
      </c>
      <c r="I117" s="231">
        <v>16</v>
      </c>
      <c r="J117" s="235">
        <v>11274.162818859999</v>
      </c>
      <c r="K117" s="235">
        <v>177163.2472636</v>
      </c>
      <c r="L117" s="235">
        <v>961.20878453750026</v>
      </c>
      <c r="M117" s="235">
        <v>77.078551978888896</v>
      </c>
      <c r="N117" s="235">
        <v>1038.2873365163889</v>
      </c>
      <c r="O117" s="144"/>
      <c r="P117" s="151"/>
      <c r="Q117" s="151"/>
      <c r="R117" s="151"/>
      <c r="S117" s="144"/>
      <c r="T117" s="144"/>
      <c r="U117" s="144"/>
    </row>
    <row r="118" spans="1:21" s="139" customFormat="1" x14ac:dyDescent="0.2">
      <c r="A118" s="143"/>
      <c r="B118" s="230">
        <v>4170</v>
      </c>
      <c r="C118" s="231" t="s">
        <v>6</v>
      </c>
      <c r="D118" s="239">
        <v>173</v>
      </c>
      <c r="E118" s="242">
        <v>118</v>
      </c>
      <c r="F118" s="231">
        <v>21</v>
      </c>
      <c r="G118" s="231">
        <v>8</v>
      </c>
      <c r="H118" s="231">
        <v>6</v>
      </c>
      <c r="I118" s="231">
        <v>20</v>
      </c>
      <c r="J118" s="235">
        <v>34147.101127939997</v>
      </c>
      <c r="K118" s="235">
        <v>1319495.9884775982</v>
      </c>
      <c r="L118" s="235">
        <v>2960.3766919600012</v>
      </c>
      <c r="M118" s="235">
        <v>695.91994440377789</v>
      </c>
      <c r="N118" s="235">
        <v>3656.2966363637788</v>
      </c>
      <c r="O118" s="144"/>
      <c r="P118" s="151"/>
      <c r="Q118" s="151"/>
      <c r="R118" s="151"/>
      <c r="S118" s="144"/>
      <c r="T118" s="144"/>
      <c r="U118" s="144"/>
    </row>
    <row r="119" spans="1:21" s="139" customFormat="1" x14ac:dyDescent="0.2">
      <c r="A119" s="143"/>
      <c r="B119" s="230">
        <v>4184</v>
      </c>
      <c r="C119" s="231" t="s">
        <v>115</v>
      </c>
      <c r="D119" s="239">
        <v>91</v>
      </c>
      <c r="E119" s="242">
        <v>61</v>
      </c>
      <c r="F119" s="231">
        <v>11</v>
      </c>
      <c r="G119" s="231">
        <v>5</v>
      </c>
      <c r="H119" s="231">
        <v>6</v>
      </c>
      <c r="I119" s="231">
        <v>8</v>
      </c>
      <c r="J119" s="235">
        <v>3358.99402543</v>
      </c>
      <c r="K119" s="235">
        <v>36160.652421759994</v>
      </c>
      <c r="L119" s="235">
        <v>241.38118378950003</v>
      </c>
      <c r="M119" s="235">
        <v>19.119017818111114</v>
      </c>
      <c r="N119" s="235">
        <v>260.50020160761107</v>
      </c>
      <c r="O119" s="144"/>
      <c r="P119" s="151"/>
      <c r="Q119" s="151"/>
      <c r="R119" s="151"/>
      <c r="S119" s="144"/>
      <c r="T119" s="144"/>
      <c r="U119" s="144"/>
    </row>
    <row r="120" spans="1:21" s="139" customFormat="1" x14ac:dyDescent="0.2">
      <c r="A120" s="143"/>
      <c r="B120" s="230">
        <v>4172</v>
      </c>
      <c r="C120" s="231" t="s">
        <v>550</v>
      </c>
      <c r="D120" s="239">
        <v>48</v>
      </c>
      <c r="E120" s="242">
        <v>27</v>
      </c>
      <c r="F120" s="231">
        <v>2</v>
      </c>
      <c r="G120" s="231">
        <v>5</v>
      </c>
      <c r="H120" s="231">
        <v>3</v>
      </c>
      <c r="I120" s="231">
        <v>11</v>
      </c>
      <c r="J120" s="235">
        <v>6824.1977007900032</v>
      </c>
      <c r="K120" s="235">
        <v>59133.399713600018</v>
      </c>
      <c r="L120" s="235">
        <v>582.78952523050009</v>
      </c>
      <c r="M120" s="235">
        <v>9.9226577900555544</v>
      </c>
      <c r="N120" s="235">
        <v>592.71218302055547</v>
      </c>
      <c r="O120" s="144"/>
      <c r="P120" s="151"/>
      <c r="Q120" s="151"/>
      <c r="R120" s="151"/>
      <c r="S120" s="144"/>
      <c r="T120" s="144"/>
      <c r="U120" s="144"/>
    </row>
    <row r="121" spans="1:21" s="139" customFormat="1" x14ac:dyDescent="0.2">
      <c r="A121" s="143"/>
      <c r="B121" s="230">
        <v>4173</v>
      </c>
      <c r="C121" s="231" t="s">
        <v>116</v>
      </c>
      <c r="D121" s="239">
        <v>16</v>
      </c>
      <c r="E121" s="242">
        <v>9</v>
      </c>
      <c r="F121" s="231">
        <v>2</v>
      </c>
      <c r="G121" s="231">
        <v>1</v>
      </c>
      <c r="H121" s="231">
        <v>0</v>
      </c>
      <c r="I121" s="231">
        <v>4</v>
      </c>
      <c r="J121" s="235">
        <v>342.99121116999999</v>
      </c>
      <c r="K121" s="235">
        <v>3843.1210167999998</v>
      </c>
      <c r="L121" s="235">
        <v>25.273237848499999</v>
      </c>
      <c r="M121" s="235">
        <v>2.8880499999999998</v>
      </c>
      <c r="N121" s="235">
        <v>28.161287848499999</v>
      </c>
      <c r="O121" s="144"/>
      <c r="P121" s="151"/>
      <c r="Q121" s="151"/>
      <c r="R121" s="151"/>
      <c r="S121" s="144"/>
      <c r="T121" s="144"/>
      <c r="U121" s="144"/>
    </row>
    <row r="122" spans="1:21" s="139" customFormat="1" x14ac:dyDescent="0.2">
      <c r="A122" s="143"/>
      <c r="B122" s="230">
        <v>4175</v>
      </c>
      <c r="C122" s="231" t="s">
        <v>117</v>
      </c>
      <c r="D122" s="239">
        <v>43</v>
      </c>
      <c r="E122" s="242">
        <v>30</v>
      </c>
      <c r="F122" s="231">
        <v>3</v>
      </c>
      <c r="G122" s="231">
        <v>1</v>
      </c>
      <c r="H122" s="231">
        <v>2</v>
      </c>
      <c r="I122" s="231">
        <v>7</v>
      </c>
      <c r="J122" s="235">
        <v>860.89809440000022</v>
      </c>
      <c r="K122" s="235">
        <v>18544.7738016</v>
      </c>
      <c r="L122" s="235">
        <v>58.627695710499999</v>
      </c>
      <c r="M122" s="235">
        <v>10.032101652611111</v>
      </c>
      <c r="N122" s="235">
        <v>68.65979736311111</v>
      </c>
      <c r="O122" s="144"/>
      <c r="P122" s="151"/>
      <c r="Q122" s="151"/>
      <c r="R122" s="151"/>
      <c r="S122" s="144"/>
      <c r="T122" s="144"/>
      <c r="U122" s="144"/>
    </row>
    <row r="123" spans="1:21" s="139" customFormat="1" x14ac:dyDescent="0.2">
      <c r="A123" s="143"/>
      <c r="B123" s="230">
        <v>4176</v>
      </c>
      <c r="C123" s="231" t="s">
        <v>118</v>
      </c>
      <c r="D123" s="239">
        <v>31</v>
      </c>
      <c r="E123" s="242">
        <v>18</v>
      </c>
      <c r="F123" s="231">
        <v>3</v>
      </c>
      <c r="G123" s="231">
        <v>3</v>
      </c>
      <c r="H123" s="231">
        <v>1</v>
      </c>
      <c r="I123" s="231">
        <v>6</v>
      </c>
      <c r="J123" s="235">
        <v>601.63532298000007</v>
      </c>
      <c r="K123" s="235">
        <v>11618.245010799999</v>
      </c>
      <c r="L123" s="235">
        <v>41.592586774000004</v>
      </c>
      <c r="M123" s="235">
        <v>8.5810961609999996</v>
      </c>
      <c r="N123" s="235">
        <v>50.173682935000002</v>
      </c>
      <c r="O123" s="144"/>
      <c r="P123" s="151"/>
      <c r="Q123" s="151"/>
      <c r="R123" s="151"/>
      <c r="S123" s="144"/>
      <c r="T123" s="144"/>
      <c r="U123" s="144"/>
    </row>
    <row r="124" spans="1:21" s="139" customFormat="1" x14ac:dyDescent="0.2">
      <c r="A124" s="143"/>
      <c r="B124" s="230">
        <v>4177</v>
      </c>
      <c r="C124" s="231" t="s">
        <v>119</v>
      </c>
      <c r="D124" s="239">
        <v>62</v>
      </c>
      <c r="E124" s="242">
        <v>38</v>
      </c>
      <c r="F124" s="231">
        <v>6</v>
      </c>
      <c r="G124" s="231">
        <v>6</v>
      </c>
      <c r="H124" s="231">
        <v>5</v>
      </c>
      <c r="I124" s="231">
        <v>7</v>
      </c>
      <c r="J124" s="235">
        <v>15935.18177535</v>
      </c>
      <c r="K124" s="235">
        <v>163219.73044960006</v>
      </c>
      <c r="L124" s="235">
        <v>1389.1321174739999</v>
      </c>
      <c r="M124" s="235">
        <v>12.630219011777777</v>
      </c>
      <c r="N124" s="235">
        <v>1401.762336485778</v>
      </c>
      <c r="O124" s="144"/>
      <c r="P124" s="151"/>
      <c r="Q124" s="151"/>
      <c r="R124" s="151"/>
      <c r="S124" s="144"/>
      <c r="T124" s="144"/>
      <c r="U124" s="144"/>
    </row>
    <row r="125" spans="1:21" s="139" customFormat="1" x14ac:dyDescent="0.2">
      <c r="A125" s="143"/>
      <c r="B125" s="230">
        <v>4179</v>
      </c>
      <c r="C125" s="231" t="s">
        <v>120</v>
      </c>
      <c r="D125" s="239">
        <v>30</v>
      </c>
      <c r="E125" s="242">
        <v>17</v>
      </c>
      <c r="F125" s="231">
        <v>3</v>
      </c>
      <c r="G125" s="231">
        <v>4</v>
      </c>
      <c r="H125" s="231">
        <v>2</v>
      </c>
      <c r="I125" s="231">
        <v>4</v>
      </c>
      <c r="J125" s="235">
        <v>1010.1511376599999</v>
      </c>
      <c r="K125" s="235">
        <v>3581.5522811999995</v>
      </c>
      <c r="L125" s="235">
        <v>83.717411291000005</v>
      </c>
      <c r="M125" s="235">
        <v>4.120235374</v>
      </c>
      <c r="N125" s="235">
        <v>87.837646665000008</v>
      </c>
      <c r="O125" s="144"/>
      <c r="P125" s="151"/>
      <c r="Q125" s="151"/>
      <c r="R125" s="151"/>
      <c r="S125" s="144"/>
      <c r="T125" s="144"/>
      <c r="U125" s="144"/>
    </row>
    <row r="126" spans="1:21" s="139" customFormat="1" x14ac:dyDescent="0.2">
      <c r="A126" s="143"/>
      <c r="B126" s="230">
        <v>4181</v>
      </c>
      <c r="C126" s="231" t="s">
        <v>121</v>
      </c>
      <c r="D126" s="239">
        <v>49</v>
      </c>
      <c r="E126" s="242">
        <v>32</v>
      </c>
      <c r="F126" s="231">
        <v>9</v>
      </c>
      <c r="G126" s="231">
        <v>2</v>
      </c>
      <c r="H126" s="231">
        <v>1</v>
      </c>
      <c r="I126" s="231">
        <v>5</v>
      </c>
      <c r="J126" s="235">
        <v>1278.1249343499994</v>
      </c>
      <c r="K126" s="235">
        <v>14435.727724799994</v>
      </c>
      <c r="L126" s="235">
        <v>88.057970839000006</v>
      </c>
      <c r="M126" s="235">
        <v>10.292728857944443</v>
      </c>
      <c r="N126" s="235">
        <v>98.350699696944446</v>
      </c>
      <c r="O126" s="144"/>
      <c r="P126" s="151"/>
      <c r="Q126" s="151"/>
      <c r="R126" s="151"/>
      <c r="S126" s="144"/>
      <c r="T126" s="144"/>
      <c r="U126" s="144"/>
    </row>
    <row r="127" spans="1:21" s="139" customFormat="1" x14ac:dyDescent="0.2">
      <c r="A127" s="143"/>
      <c r="B127" s="230">
        <v>4182</v>
      </c>
      <c r="C127" s="231" t="s">
        <v>122</v>
      </c>
      <c r="D127" s="239">
        <v>34</v>
      </c>
      <c r="E127" s="242">
        <v>19</v>
      </c>
      <c r="F127" s="231">
        <v>4</v>
      </c>
      <c r="G127" s="231">
        <v>1</v>
      </c>
      <c r="H127" s="231">
        <v>2</v>
      </c>
      <c r="I127" s="231">
        <v>8</v>
      </c>
      <c r="J127" s="235">
        <v>1743.78710363</v>
      </c>
      <c r="K127" s="235">
        <v>15843.019101599997</v>
      </c>
      <c r="L127" s="235">
        <v>133.02254189950003</v>
      </c>
      <c r="M127" s="235">
        <v>2.9899887999999999</v>
      </c>
      <c r="N127" s="235">
        <v>136.01253069950002</v>
      </c>
      <c r="O127" s="144"/>
      <c r="P127" s="151"/>
      <c r="Q127" s="151"/>
      <c r="R127" s="151"/>
      <c r="S127" s="144"/>
      <c r="T127" s="144"/>
      <c r="U127" s="144"/>
    </row>
    <row r="128" spans="1:21" s="139" customFormat="1" x14ac:dyDescent="0.2">
      <c r="A128" s="143"/>
      <c r="B128" s="230">
        <v>4183</v>
      </c>
      <c r="C128" s="231" t="s">
        <v>123</v>
      </c>
      <c r="D128" s="239">
        <v>43</v>
      </c>
      <c r="E128" s="242">
        <v>22</v>
      </c>
      <c r="F128" s="231">
        <v>6</v>
      </c>
      <c r="G128" s="231">
        <v>5</v>
      </c>
      <c r="H128" s="231">
        <v>2</v>
      </c>
      <c r="I128" s="231">
        <v>8</v>
      </c>
      <c r="J128" s="235">
        <v>1026.30571538</v>
      </c>
      <c r="K128" s="235">
        <v>13888.229516800004</v>
      </c>
      <c r="L128" s="235">
        <v>78.236680194999991</v>
      </c>
      <c r="M128" s="235">
        <v>8.3464364798333328</v>
      </c>
      <c r="N128" s="235">
        <v>86.583116674833335</v>
      </c>
      <c r="O128" s="144"/>
      <c r="P128" s="151"/>
      <c r="Q128" s="151"/>
      <c r="R128" s="151"/>
      <c r="S128" s="144"/>
      <c r="T128" s="144"/>
      <c r="U128" s="144"/>
    </row>
    <row r="129" spans="1:21" s="139" customFormat="1" x14ac:dyDescent="0.2">
      <c r="A129" s="143"/>
      <c r="B129" s="230">
        <v>4191</v>
      </c>
      <c r="C129" s="231" t="s">
        <v>124</v>
      </c>
      <c r="D129" s="239">
        <v>30</v>
      </c>
      <c r="E129" s="242">
        <v>10</v>
      </c>
      <c r="F129" s="231">
        <v>6</v>
      </c>
      <c r="G129" s="231">
        <v>5</v>
      </c>
      <c r="H129" s="231">
        <v>4</v>
      </c>
      <c r="I129" s="231">
        <v>5</v>
      </c>
      <c r="J129" s="235">
        <v>471.85276144000005</v>
      </c>
      <c r="K129" s="235">
        <v>4160.9056788000007</v>
      </c>
      <c r="L129" s="235">
        <v>34.422214393500006</v>
      </c>
      <c r="M129" s="235">
        <v>2.0554323082499999</v>
      </c>
      <c r="N129" s="235">
        <v>36.477646701749997</v>
      </c>
      <c r="O129" s="144"/>
      <c r="P129" s="151"/>
      <c r="Q129" s="151"/>
      <c r="R129" s="151"/>
      <c r="S129" s="144"/>
      <c r="T129" s="144"/>
      <c r="U129" s="144"/>
    </row>
    <row r="130" spans="1:21" s="139" customFormat="1" x14ac:dyDescent="0.2">
      <c r="A130" s="143"/>
      <c r="B130" s="230">
        <v>4192</v>
      </c>
      <c r="C130" s="231" t="s">
        <v>125</v>
      </c>
      <c r="D130" s="239">
        <v>90</v>
      </c>
      <c r="E130" s="242">
        <v>51</v>
      </c>
      <c r="F130" s="231">
        <v>15</v>
      </c>
      <c r="G130" s="231">
        <v>6</v>
      </c>
      <c r="H130" s="231">
        <v>6</v>
      </c>
      <c r="I130" s="231">
        <v>12</v>
      </c>
      <c r="J130" s="235">
        <v>1864.7609265199999</v>
      </c>
      <c r="K130" s="235">
        <v>60332.143245519997</v>
      </c>
      <c r="L130" s="235">
        <v>133.40961983699998</v>
      </c>
      <c r="M130" s="235">
        <v>54.07772822463334</v>
      </c>
      <c r="N130" s="235">
        <v>187.48734806163338</v>
      </c>
      <c r="O130" s="144"/>
      <c r="P130" s="151"/>
      <c r="Q130" s="151"/>
      <c r="R130" s="151"/>
      <c r="S130" s="144"/>
      <c r="T130" s="144"/>
      <c r="U130" s="144"/>
    </row>
    <row r="131" spans="1:21" s="139" customFormat="1" x14ac:dyDescent="0.2">
      <c r="A131" s="143"/>
      <c r="B131" s="230">
        <v>4193</v>
      </c>
      <c r="C131" s="231" t="s">
        <v>126</v>
      </c>
      <c r="D131" s="239">
        <v>56</v>
      </c>
      <c r="E131" s="242">
        <v>27</v>
      </c>
      <c r="F131" s="231">
        <v>9</v>
      </c>
      <c r="G131" s="231">
        <v>6</v>
      </c>
      <c r="H131" s="231">
        <v>4</v>
      </c>
      <c r="I131" s="231">
        <v>10</v>
      </c>
      <c r="J131" s="235">
        <v>12216.009447320001</v>
      </c>
      <c r="K131" s="235">
        <v>70340.396007600008</v>
      </c>
      <c r="L131" s="235">
        <v>1051.8086579260003</v>
      </c>
      <c r="M131" s="235">
        <v>18.148819490499999</v>
      </c>
      <c r="N131" s="235">
        <v>1069.9574774165003</v>
      </c>
      <c r="O131" s="144"/>
      <c r="P131" s="151"/>
      <c r="Q131" s="151"/>
      <c r="R131" s="151"/>
      <c r="S131" s="144"/>
      <c r="T131" s="144"/>
      <c r="U131" s="144"/>
    </row>
    <row r="132" spans="1:21" s="139" customFormat="1" x14ac:dyDescent="0.2">
      <c r="A132" s="143"/>
      <c r="B132" s="230">
        <v>4194</v>
      </c>
      <c r="C132" s="231" t="s">
        <v>127</v>
      </c>
      <c r="D132" s="239">
        <v>104</v>
      </c>
      <c r="E132" s="242">
        <v>65</v>
      </c>
      <c r="F132" s="231">
        <v>8</v>
      </c>
      <c r="G132" s="231">
        <v>9</v>
      </c>
      <c r="H132" s="231">
        <v>8</v>
      </c>
      <c r="I132" s="231">
        <v>14</v>
      </c>
      <c r="J132" s="235">
        <v>18325.919099930004</v>
      </c>
      <c r="K132" s="235">
        <v>104823.77104967998</v>
      </c>
      <c r="L132" s="235">
        <v>1583.3509859345011</v>
      </c>
      <c r="M132" s="235">
        <v>28.890683371600005</v>
      </c>
      <c r="N132" s="235">
        <v>1612.2416693061011</v>
      </c>
      <c r="O132" s="144"/>
      <c r="P132" s="151"/>
      <c r="Q132" s="151"/>
      <c r="R132" s="151"/>
      <c r="S132" s="144"/>
      <c r="T132" s="144"/>
      <c r="U132" s="144"/>
    </row>
    <row r="133" spans="1:21" s="139" customFormat="1" x14ac:dyDescent="0.2">
      <c r="A133" s="143"/>
      <c r="B133" s="230">
        <v>4195</v>
      </c>
      <c r="C133" s="231" t="s">
        <v>128</v>
      </c>
      <c r="D133" s="239">
        <v>78</v>
      </c>
      <c r="E133" s="242">
        <v>52</v>
      </c>
      <c r="F133" s="231">
        <v>8</v>
      </c>
      <c r="G133" s="231">
        <v>2</v>
      </c>
      <c r="H133" s="231">
        <v>8</v>
      </c>
      <c r="I133" s="231">
        <v>8</v>
      </c>
      <c r="J133" s="235">
        <v>6981.1543865400008</v>
      </c>
      <c r="K133" s="235">
        <v>65309.659377600001</v>
      </c>
      <c r="L133" s="235">
        <v>572.87057217900019</v>
      </c>
      <c r="M133" s="235">
        <v>14.736340161944446</v>
      </c>
      <c r="N133" s="235">
        <v>587.6069123409444</v>
      </c>
      <c r="O133" s="144"/>
      <c r="P133" s="151"/>
      <c r="Q133" s="151"/>
      <c r="R133" s="151"/>
      <c r="S133" s="144"/>
      <c r="T133" s="144"/>
      <c r="U133" s="144"/>
    </row>
    <row r="134" spans="1:21" s="139" customFormat="1" x14ac:dyDescent="0.2">
      <c r="A134" s="143"/>
      <c r="B134" s="230">
        <v>4196</v>
      </c>
      <c r="C134" s="231" t="s">
        <v>129</v>
      </c>
      <c r="D134" s="239">
        <v>102</v>
      </c>
      <c r="E134" s="242">
        <v>65</v>
      </c>
      <c r="F134" s="231">
        <v>13</v>
      </c>
      <c r="G134" s="231">
        <v>7</v>
      </c>
      <c r="H134" s="231">
        <v>2</v>
      </c>
      <c r="I134" s="231">
        <v>15</v>
      </c>
      <c r="J134" s="235">
        <v>5622.9072730199987</v>
      </c>
      <c r="K134" s="235">
        <v>46158.63004560001</v>
      </c>
      <c r="L134" s="235">
        <v>441.59095627800002</v>
      </c>
      <c r="M134" s="235">
        <v>17.622212528722219</v>
      </c>
      <c r="N134" s="235">
        <v>459.21316880672231</v>
      </c>
      <c r="O134" s="144"/>
      <c r="P134" s="151"/>
      <c r="Q134" s="151"/>
      <c r="R134" s="151"/>
      <c r="S134" s="144"/>
      <c r="T134" s="144"/>
      <c r="U134" s="144"/>
    </row>
    <row r="135" spans="1:21" s="139" customFormat="1" x14ac:dyDescent="0.2">
      <c r="A135" s="143"/>
      <c r="B135" s="230">
        <v>4197</v>
      </c>
      <c r="C135" s="231" t="s">
        <v>130</v>
      </c>
      <c r="D135" s="239">
        <v>61</v>
      </c>
      <c r="E135" s="242">
        <v>41</v>
      </c>
      <c r="F135" s="231">
        <v>7</v>
      </c>
      <c r="G135" s="231">
        <v>0</v>
      </c>
      <c r="H135" s="231">
        <v>4</v>
      </c>
      <c r="I135" s="231">
        <v>9</v>
      </c>
      <c r="J135" s="235">
        <v>936.53207373999999</v>
      </c>
      <c r="K135" s="235">
        <v>26013.741232799995</v>
      </c>
      <c r="L135" s="235">
        <v>66.809872737499987</v>
      </c>
      <c r="M135" s="235">
        <v>14.839272296888886</v>
      </c>
      <c r="N135" s="235">
        <v>81.64914503438888</v>
      </c>
      <c r="O135" s="144"/>
      <c r="P135" s="151"/>
      <c r="Q135" s="151"/>
      <c r="R135" s="151"/>
      <c r="S135" s="144"/>
      <c r="T135" s="144"/>
      <c r="U135" s="144"/>
    </row>
    <row r="136" spans="1:21" s="139" customFormat="1" x14ac:dyDescent="0.2">
      <c r="A136" s="143"/>
      <c r="B136" s="230">
        <v>4198</v>
      </c>
      <c r="C136" s="231" t="s">
        <v>131</v>
      </c>
      <c r="D136" s="239">
        <v>59</v>
      </c>
      <c r="E136" s="242">
        <v>34</v>
      </c>
      <c r="F136" s="231">
        <v>6</v>
      </c>
      <c r="G136" s="231">
        <v>4</v>
      </c>
      <c r="H136" s="231">
        <v>4</v>
      </c>
      <c r="I136" s="231">
        <v>11</v>
      </c>
      <c r="J136" s="235">
        <v>2426.7369100400001</v>
      </c>
      <c r="K136" s="235">
        <v>31433.955871200011</v>
      </c>
      <c r="L136" s="235">
        <v>194.43184991350003</v>
      </c>
      <c r="M136" s="235">
        <v>20.623932413333332</v>
      </c>
      <c r="N136" s="235">
        <v>215.05578232683339</v>
      </c>
      <c r="O136" s="144"/>
      <c r="P136" s="151"/>
      <c r="Q136" s="151"/>
      <c r="R136" s="151"/>
      <c r="S136" s="144"/>
      <c r="T136" s="144"/>
      <c r="U136" s="144"/>
    </row>
    <row r="137" spans="1:21" s="139" customFormat="1" x14ac:dyDescent="0.2">
      <c r="A137" s="143"/>
      <c r="B137" s="230">
        <v>4199</v>
      </c>
      <c r="C137" s="231" t="s">
        <v>551</v>
      </c>
      <c r="D137" s="239">
        <v>46</v>
      </c>
      <c r="E137" s="242">
        <v>23</v>
      </c>
      <c r="F137" s="231">
        <v>2</v>
      </c>
      <c r="G137" s="231">
        <v>5</v>
      </c>
      <c r="H137" s="231">
        <v>6</v>
      </c>
      <c r="I137" s="231">
        <v>10</v>
      </c>
      <c r="J137" s="235">
        <v>13705.636025930002</v>
      </c>
      <c r="K137" s="235">
        <v>25480.904700800009</v>
      </c>
      <c r="L137" s="235">
        <v>1212.9482447304997</v>
      </c>
      <c r="M137" s="235">
        <v>6.3230352490000001</v>
      </c>
      <c r="N137" s="235">
        <v>1219.2712799794997</v>
      </c>
      <c r="O137" s="144"/>
      <c r="P137" s="151"/>
      <c r="Q137" s="151"/>
      <c r="R137" s="151"/>
      <c r="S137" s="144"/>
      <c r="T137" s="144"/>
      <c r="U137" s="144"/>
    </row>
    <row r="138" spans="1:21" s="139" customFormat="1" x14ac:dyDescent="0.2">
      <c r="A138" s="143"/>
      <c r="B138" s="230">
        <v>4200</v>
      </c>
      <c r="C138" s="231" t="s">
        <v>132</v>
      </c>
      <c r="D138" s="239">
        <v>232</v>
      </c>
      <c r="E138" s="242">
        <v>148</v>
      </c>
      <c r="F138" s="231">
        <v>34</v>
      </c>
      <c r="G138" s="231">
        <v>11</v>
      </c>
      <c r="H138" s="231">
        <v>19</v>
      </c>
      <c r="I138" s="231">
        <v>20</v>
      </c>
      <c r="J138" s="235">
        <v>35384.198876499999</v>
      </c>
      <c r="K138" s="235">
        <v>267439.27570760006</v>
      </c>
      <c r="L138" s="235">
        <v>2984.9854879539994</v>
      </c>
      <c r="M138" s="235">
        <v>56.929581568111111</v>
      </c>
      <c r="N138" s="235">
        <v>3041.9150695221119</v>
      </c>
      <c r="O138" s="144"/>
      <c r="P138" s="151"/>
      <c r="Q138" s="151"/>
      <c r="R138" s="151"/>
      <c r="S138" s="144"/>
      <c r="T138" s="144"/>
      <c r="U138" s="144"/>
    </row>
    <row r="139" spans="1:21" s="139" customFormat="1" x14ac:dyDescent="0.2">
      <c r="A139" s="143"/>
      <c r="B139" s="230">
        <v>4201</v>
      </c>
      <c r="C139" s="231" t="s">
        <v>7</v>
      </c>
      <c r="D139" s="239">
        <v>646</v>
      </c>
      <c r="E139" s="242">
        <v>436</v>
      </c>
      <c r="F139" s="231">
        <v>79</v>
      </c>
      <c r="G139" s="231">
        <v>43</v>
      </c>
      <c r="H139" s="231">
        <v>40</v>
      </c>
      <c r="I139" s="231">
        <v>48</v>
      </c>
      <c r="J139" s="235">
        <v>92005.071031230051</v>
      </c>
      <c r="K139" s="235">
        <v>872785.49853600131</v>
      </c>
      <c r="L139" s="235">
        <v>7787.2531095680042</v>
      </c>
      <c r="M139" s="235">
        <v>365.96310393091147</v>
      </c>
      <c r="N139" s="235">
        <v>8153.2162134989067</v>
      </c>
      <c r="O139" s="144"/>
      <c r="P139" s="151"/>
      <c r="Q139" s="151"/>
      <c r="R139" s="151"/>
      <c r="S139" s="144"/>
      <c r="T139" s="144"/>
      <c r="U139" s="144"/>
    </row>
    <row r="140" spans="1:21" s="139" customFormat="1" x14ac:dyDescent="0.2">
      <c r="A140" s="143"/>
      <c r="B140" s="230">
        <v>4202</v>
      </c>
      <c r="C140" s="231" t="s">
        <v>133</v>
      </c>
      <c r="D140" s="239">
        <v>138</v>
      </c>
      <c r="E140" s="242">
        <v>100</v>
      </c>
      <c r="F140" s="231">
        <v>15</v>
      </c>
      <c r="G140" s="231">
        <v>6</v>
      </c>
      <c r="H140" s="231">
        <v>8</v>
      </c>
      <c r="I140" s="231">
        <v>9</v>
      </c>
      <c r="J140" s="235">
        <v>5594.881310329999</v>
      </c>
      <c r="K140" s="235">
        <v>92243.330121200022</v>
      </c>
      <c r="L140" s="235">
        <v>437.27433207249987</v>
      </c>
      <c r="M140" s="235">
        <v>68.36290522616666</v>
      </c>
      <c r="N140" s="235">
        <v>505.63723729866655</v>
      </c>
      <c r="O140" s="144"/>
      <c r="P140" s="151"/>
      <c r="Q140" s="151"/>
      <c r="R140" s="151"/>
      <c r="S140" s="144"/>
      <c r="T140" s="144"/>
      <c r="U140" s="144"/>
    </row>
    <row r="141" spans="1:21" s="139" customFormat="1" x14ac:dyDescent="0.2">
      <c r="A141" s="143"/>
      <c r="B141" s="230">
        <v>4203</v>
      </c>
      <c r="C141" s="231" t="s">
        <v>134</v>
      </c>
      <c r="D141" s="239">
        <v>199</v>
      </c>
      <c r="E141" s="242">
        <v>129</v>
      </c>
      <c r="F141" s="231">
        <v>23</v>
      </c>
      <c r="G141" s="231">
        <v>12</v>
      </c>
      <c r="H141" s="231">
        <v>12</v>
      </c>
      <c r="I141" s="231">
        <v>23</v>
      </c>
      <c r="J141" s="235">
        <v>41159.42834816</v>
      </c>
      <c r="K141" s="235">
        <v>254493.23273200012</v>
      </c>
      <c r="L141" s="235">
        <v>3567.4029434454987</v>
      </c>
      <c r="M141" s="235">
        <v>70.00831801494445</v>
      </c>
      <c r="N141" s="235">
        <v>3637.4112614604437</v>
      </c>
      <c r="O141" s="144"/>
      <c r="P141" s="151"/>
      <c r="Q141" s="151"/>
      <c r="R141" s="151"/>
      <c r="S141" s="144"/>
      <c r="T141" s="144"/>
      <c r="U141" s="144"/>
    </row>
    <row r="142" spans="1:21" s="139" customFormat="1" x14ac:dyDescent="0.2">
      <c r="A142" s="143"/>
      <c r="B142" s="230">
        <v>4204</v>
      </c>
      <c r="C142" s="231" t="s">
        <v>135</v>
      </c>
      <c r="D142" s="239">
        <v>166</v>
      </c>
      <c r="E142" s="242">
        <v>97</v>
      </c>
      <c r="F142" s="231">
        <v>23</v>
      </c>
      <c r="G142" s="231">
        <v>12</v>
      </c>
      <c r="H142" s="231">
        <v>14</v>
      </c>
      <c r="I142" s="231">
        <v>20</v>
      </c>
      <c r="J142" s="235">
        <v>20225.772142559996</v>
      </c>
      <c r="K142" s="235">
        <v>78102.238990800004</v>
      </c>
      <c r="L142" s="235">
        <v>1712.9835969919998</v>
      </c>
      <c r="M142" s="235">
        <v>45.238099044222231</v>
      </c>
      <c r="N142" s="235">
        <v>1758.2216960362221</v>
      </c>
      <c r="O142" s="144"/>
      <c r="P142" s="151"/>
      <c r="Q142" s="151"/>
      <c r="R142" s="151"/>
      <c r="S142" s="144"/>
      <c r="T142" s="144"/>
      <c r="U142" s="144"/>
    </row>
    <row r="143" spans="1:21" s="139" customFormat="1" x14ac:dyDescent="0.2">
      <c r="A143" s="143"/>
      <c r="B143" s="230">
        <v>4205</v>
      </c>
      <c r="C143" s="231" t="s">
        <v>136</v>
      </c>
      <c r="D143" s="239">
        <v>145</v>
      </c>
      <c r="E143" s="242">
        <v>93</v>
      </c>
      <c r="F143" s="231">
        <v>15</v>
      </c>
      <c r="G143" s="231">
        <v>7</v>
      </c>
      <c r="H143" s="231">
        <v>8</v>
      </c>
      <c r="I143" s="231">
        <v>22</v>
      </c>
      <c r="J143" s="235">
        <v>9735.3918555200034</v>
      </c>
      <c r="K143" s="235">
        <v>61435.762453600008</v>
      </c>
      <c r="L143" s="235">
        <v>768.66179674949956</v>
      </c>
      <c r="M143" s="235">
        <v>25.959960046111103</v>
      </c>
      <c r="N143" s="235">
        <v>794.62175679561074</v>
      </c>
      <c r="O143" s="144"/>
      <c r="P143" s="151"/>
      <c r="Q143" s="151"/>
      <c r="R143" s="151"/>
      <c r="S143" s="144"/>
      <c r="T143" s="144"/>
      <c r="U143" s="144"/>
    </row>
    <row r="144" spans="1:21" s="139" customFormat="1" x14ac:dyDescent="0.2">
      <c r="A144" s="143"/>
      <c r="B144" s="230">
        <v>4206</v>
      </c>
      <c r="C144" s="231" t="s">
        <v>137</v>
      </c>
      <c r="D144" s="239">
        <v>220</v>
      </c>
      <c r="E144" s="242">
        <v>148</v>
      </c>
      <c r="F144" s="231">
        <v>24</v>
      </c>
      <c r="G144" s="231">
        <v>14</v>
      </c>
      <c r="H144" s="231">
        <v>13</v>
      </c>
      <c r="I144" s="231">
        <v>21</v>
      </c>
      <c r="J144" s="235">
        <v>23222.939089870015</v>
      </c>
      <c r="K144" s="235">
        <v>218450.92626799995</v>
      </c>
      <c r="L144" s="235">
        <v>1903.2172372060006</v>
      </c>
      <c r="M144" s="235">
        <v>54.119301263055554</v>
      </c>
      <c r="N144" s="235">
        <v>1957.336538469056</v>
      </c>
      <c r="O144" s="144"/>
      <c r="P144" s="151"/>
      <c r="Q144" s="151"/>
      <c r="R144" s="151"/>
      <c r="S144" s="144"/>
      <c r="T144" s="144"/>
      <c r="U144" s="144"/>
    </row>
    <row r="145" spans="1:21" s="139" customFormat="1" x14ac:dyDescent="0.2">
      <c r="A145" s="143"/>
      <c r="B145" s="230">
        <v>4207</v>
      </c>
      <c r="C145" s="231" t="s">
        <v>138</v>
      </c>
      <c r="D145" s="239">
        <v>116</v>
      </c>
      <c r="E145" s="242">
        <v>57</v>
      </c>
      <c r="F145" s="231">
        <v>21</v>
      </c>
      <c r="G145" s="231">
        <v>11</v>
      </c>
      <c r="H145" s="231">
        <v>14</v>
      </c>
      <c r="I145" s="231">
        <v>13</v>
      </c>
      <c r="J145" s="235">
        <v>23308.958873719992</v>
      </c>
      <c r="K145" s="235">
        <v>125985.01839079999</v>
      </c>
      <c r="L145" s="235">
        <v>1994.7702508920004</v>
      </c>
      <c r="M145" s="235">
        <v>16.782336464499998</v>
      </c>
      <c r="N145" s="235">
        <v>2011.5525873565</v>
      </c>
      <c r="O145" s="144"/>
      <c r="P145" s="151"/>
      <c r="Q145" s="151"/>
      <c r="R145" s="151"/>
      <c r="S145" s="144"/>
      <c r="T145" s="144"/>
      <c r="U145" s="144"/>
    </row>
    <row r="146" spans="1:21" s="139" customFormat="1" x14ac:dyDescent="0.2">
      <c r="A146" s="143"/>
      <c r="B146" s="230">
        <v>4208</v>
      </c>
      <c r="C146" s="231" t="s">
        <v>139</v>
      </c>
      <c r="D146" s="239">
        <v>173</v>
      </c>
      <c r="E146" s="242">
        <v>119</v>
      </c>
      <c r="F146" s="231">
        <v>20</v>
      </c>
      <c r="G146" s="231">
        <v>12</v>
      </c>
      <c r="H146" s="231">
        <v>10</v>
      </c>
      <c r="I146" s="231">
        <v>12</v>
      </c>
      <c r="J146" s="235">
        <v>8034.7089952200022</v>
      </c>
      <c r="K146" s="235">
        <v>102803.97280720001</v>
      </c>
      <c r="L146" s="235">
        <v>609.12780310849985</v>
      </c>
      <c r="M146" s="235">
        <v>52.658969306555576</v>
      </c>
      <c r="N146" s="235">
        <v>661.78677241505568</v>
      </c>
      <c r="O146" s="144"/>
      <c r="P146" s="151"/>
      <c r="Q146" s="151"/>
      <c r="R146" s="151"/>
      <c r="S146" s="144"/>
      <c r="T146" s="144"/>
      <c r="U146" s="144"/>
    </row>
    <row r="147" spans="1:21" s="139" customFormat="1" x14ac:dyDescent="0.2">
      <c r="A147" s="143"/>
      <c r="B147" s="230">
        <v>4209</v>
      </c>
      <c r="C147" s="231" t="s">
        <v>140</v>
      </c>
      <c r="D147" s="239">
        <v>240</v>
      </c>
      <c r="E147" s="242">
        <v>170</v>
      </c>
      <c r="F147" s="231">
        <v>23</v>
      </c>
      <c r="G147" s="231">
        <v>16</v>
      </c>
      <c r="H147" s="231">
        <v>11</v>
      </c>
      <c r="I147" s="231">
        <v>20</v>
      </c>
      <c r="J147" s="235">
        <v>41572.930455579975</v>
      </c>
      <c r="K147" s="235">
        <v>214040.83940307007</v>
      </c>
      <c r="L147" s="235">
        <v>3522.2841348230004</v>
      </c>
      <c r="M147" s="235">
        <v>76.282750982239293</v>
      </c>
      <c r="N147" s="235">
        <v>3598.5668858052404</v>
      </c>
      <c r="O147" s="144"/>
      <c r="P147" s="151"/>
      <c r="Q147" s="151"/>
      <c r="R147" s="151"/>
      <c r="S147" s="144"/>
      <c r="T147" s="144"/>
      <c r="U147" s="144"/>
    </row>
    <row r="148" spans="1:21" s="139" customFormat="1" x14ac:dyDescent="0.2">
      <c r="A148" s="143"/>
      <c r="B148" s="230">
        <v>4210</v>
      </c>
      <c r="C148" s="231" t="s">
        <v>141</v>
      </c>
      <c r="D148" s="239">
        <v>84</v>
      </c>
      <c r="E148" s="242">
        <v>37</v>
      </c>
      <c r="F148" s="231">
        <v>12</v>
      </c>
      <c r="G148" s="231">
        <v>9</v>
      </c>
      <c r="H148" s="231">
        <v>12</v>
      </c>
      <c r="I148" s="231">
        <v>14</v>
      </c>
      <c r="J148" s="235">
        <v>5852.4613314999988</v>
      </c>
      <c r="K148" s="235">
        <v>59140.84925520001</v>
      </c>
      <c r="L148" s="235">
        <v>480.20835886849989</v>
      </c>
      <c r="M148" s="235">
        <v>16.822996772777778</v>
      </c>
      <c r="N148" s="235">
        <v>497.03135564127763</v>
      </c>
      <c r="O148" s="144"/>
      <c r="P148" s="151"/>
      <c r="Q148" s="151"/>
      <c r="R148" s="151"/>
      <c r="S148" s="144"/>
      <c r="T148" s="144"/>
      <c r="U148" s="144"/>
    </row>
    <row r="149" spans="1:21" s="139" customFormat="1" x14ac:dyDescent="0.2">
      <c r="A149" s="143"/>
      <c r="B149" s="230">
        <v>4221</v>
      </c>
      <c r="C149" s="231" t="s">
        <v>142</v>
      </c>
      <c r="D149" s="239">
        <v>25</v>
      </c>
      <c r="E149" s="242">
        <v>19</v>
      </c>
      <c r="F149" s="231">
        <v>1</v>
      </c>
      <c r="G149" s="231">
        <v>1</v>
      </c>
      <c r="H149" s="231">
        <v>1</v>
      </c>
      <c r="I149" s="231">
        <v>3</v>
      </c>
      <c r="J149" s="235">
        <v>1096.2687515999996</v>
      </c>
      <c r="K149" s="235">
        <v>11430.9764856</v>
      </c>
      <c r="L149" s="235">
        <v>72.476217613499998</v>
      </c>
      <c r="M149" s="235">
        <v>5.0127230442222226</v>
      </c>
      <c r="N149" s="235">
        <v>77.488940657722225</v>
      </c>
      <c r="O149" s="144"/>
      <c r="P149" s="151"/>
      <c r="Q149" s="151"/>
      <c r="R149" s="151"/>
      <c r="S149" s="144"/>
      <c r="T149" s="144"/>
      <c r="U149" s="144"/>
    </row>
    <row r="150" spans="1:21" s="139" customFormat="1" x14ac:dyDescent="0.2">
      <c r="A150" s="143"/>
      <c r="B150" s="230">
        <v>4222</v>
      </c>
      <c r="C150" s="231" t="s">
        <v>143</v>
      </c>
      <c r="D150" s="239">
        <v>51</v>
      </c>
      <c r="E150" s="242">
        <v>23</v>
      </c>
      <c r="F150" s="231">
        <v>6</v>
      </c>
      <c r="G150" s="231">
        <v>7</v>
      </c>
      <c r="H150" s="231">
        <v>7</v>
      </c>
      <c r="I150" s="231">
        <v>8</v>
      </c>
      <c r="J150" s="235">
        <v>1582.4412198</v>
      </c>
      <c r="K150" s="235">
        <v>10356.307938400001</v>
      </c>
      <c r="L150" s="235">
        <v>127.92165734450001</v>
      </c>
      <c r="M150" s="235">
        <v>10.162470398277776</v>
      </c>
      <c r="N150" s="235">
        <v>138.08412774277781</v>
      </c>
      <c r="O150" s="144"/>
      <c r="P150" s="151"/>
      <c r="Q150" s="151"/>
      <c r="R150" s="151"/>
      <c r="S150" s="144"/>
      <c r="T150" s="144"/>
      <c r="U150" s="144"/>
    </row>
    <row r="151" spans="1:21" s="139" customFormat="1" x14ac:dyDescent="0.2">
      <c r="A151" s="143"/>
      <c r="B151" s="230">
        <v>4223</v>
      </c>
      <c r="C151" s="231" t="s">
        <v>144</v>
      </c>
      <c r="D151" s="239">
        <v>69</v>
      </c>
      <c r="E151" s="242">
        <v>49</v>
      </c>
      <c r="F151" s="231">
        <v>5</v>
      </c>
      <c r="G151" s="231">
        <v>4</v>
      </c>
      <c r="H151" s="231">
        <v>1</v>
      </c>
      <c r="I151" s="231">
        <v>10</v>
      </c>
      <c r="J151" s="235">
        <v>3903.9921891699996</v>
      </c>
      <c r="K151" s="235">
        <v>44950.954008800014</v>
      </c>
      <c r="L151" s="235">
        <v>291.89192717100002</v>
      </c>
      <c r="M151" s="235">
        <v>12.970592981000001</v>
      </c>
      <c r="N151" s="235">
        <v>304.86252015200012</v>
      </c>
      <c r="O151" s="144"/>
      <c r="P151" s="151"/>
      <c r="Q151" s="151"/>
      <c r="R151" s="151"/>
      <c r="S151" s="144"/>
      <c r="T151" s="144"/>
      <c r="U151" s="144"/>
    </row>
    <row r="152" spans="1:21" s="139" customFormat="1" x14ac:dyDescent="0.2">
      <c r="A152" s="143"/>
      <c r="B152" s="230">
        <v>4224</v>
      </c>
      <c r="C152" s="231" t="s">
        <v>145</v>
      </c>
      <c r="D152" s="239">
        <v>51</v>
      </c>
      <c r="E152" s="242">
        <v>36</v>
      </c>
      <c r="F152" s="231">
        <v>5</v>
      </c>
      <c r="G152" s="231">
        <v>2</v>
      </c>
      <c r="H152" s="231">
        <v>0</v>
      </c>
      <c r="I152" s="231">
        <v>8</v>
      </c>
      <c r="J152" s="235">
        <v>3379.50025009</v>
      </c>
      <c r="K152" s="235">
        <v>24022.502494000015</v>
      </c>
      <c r="L152" s="235">
        <v>268.56679778199998</v>
      </c>
      <c r="M152" s="235">
        <v>9.0650166819999978</v>
      </c>
      <c r="N152" s="235">
        <v>277.63181446399994</v>
      </c>
      <c r="O152" s="144"/>
      <c r="P152" s="151"/>
      <c r="Q152" s="151"/>
      <c r="R152" s="151"/>
      <c r="S152" s="144"/>
      <c r="T152" s="144"/>
      <c r="U152" s="144"/>
    </row>
    <row r="153" spans="1:21" s="139" customFormat="1" x14ac:dyDescent="0.2">
      <c r="A153" s="143"/>
      <c r="B153" s="230">
        <v>4226</v>
      </c>
      <c r="C153" s="231" t="s">
        <v>146</v>
      </c>
      <c r="D153" s="239">
        <v>25</v>
      </c>
      <c r="E153" s="242">
        <v>16</v>
      </c>
      <c r="F153" s="231">
        <v>2</v>
      </c>
      <c r="G153" s="231">
        <v>0</v>
      </c>
      <c r="H153" s="231">
        <v>2</v>
      </c>
      <c r="I153" s="231">
        <v>5</v>
      </c>
      <c r="J153" s="235">
        <v>1175.0261352099999</v>
      </c>
      <c r="K153" s="235">
        <v>8667.6177712000008</v>
      </c>
      <c r="L153" s="235">
        <v>85.653028261499983</v>
      </c>
      <c r="M153" s="235">
        <v>8.6877377366666675</v>
      </c>
      <c r="N153" s="235">
        <v>94.340765998166646</v>
      </c>
      <c r="O153" s="144"/>
      <c r="P153" s="151"/>
      <c r="Q153" s="151"/>
      <c r="R153" s="151"/>
      <c r="S153" s="144"/>
      <c r="T153" s="144"/>
      <c r="U153" s="144"/>
    </row>
    <row r="154" spans="1:21" s="139" customFormat="1" x14ac:dyDescent="0.2">
      <c r="A154" s="143"/>
      <c r="B154" s="230">
        <v>4227</v>
      </c>
      <c r="C154" s="231" t="s">
        <v>147</v>
      </c>
      <c r="D154" s="239">
        <v>23</v>
      </c>
      <c r="E154" s="242">
        <v>15</v>
      </c>
      <c r="F154" s="231">
        <v>5</v>
      </c>
      <c r="G154" s="231">
        <v>0</v>
      </c>
      <c r="H154" s="231">
        <v>0</v>
      </c>
      <c r="I154" s="231">
        <v>3</v>
      </c>
      <c r="J154" s="235">
        <v>344.33525822999997</v>
      </c>
      <c r="K154" s="235">
        <v>8578.2343742400008</v>
      </c>
      <c r="L154" s="235">
        <v>23.659685472</v>
      </c>
      <c r="M154" s="235">
        <v>11.908889919277778</v>
      </c>
      <c r="N154" s="235">
        <v>35.568575391277776</v>
      </c>
      <c r="O154" s="144"/>
      <c r="P154" s="151"/>
      <c r="Q154" s="151"/>
      <c r="R154" s="151"/>
      <c r="S154" s="144"/>
      <c r="T154" s="144"/>
      <c r="U154" s="144"/>
    </row>
    <row r="155" spans="1:21" s="139" customFormat="1" x14ac:dyDescent="0.2">
      <c r="A155" s="143"/>
      <c r="B155" s="230">
        <v>4228</v>
      </c>
      <c r="C155" s="231" t="s">
        <v>148</v>
      </c>
      <c r="D155" s="239">
        <v>107</v>
      </c>
      <c r="E155" s="242">
        <v>64</v>
      </c>
      <c r="F155" s="231">
        <v>21</v>
      </c>
      <c r="G155" s="231">
        <v>6</v>
      </c>
      <c r="H155" s="231">
        <v>7</v>
      </c>
      <c r="I155" s="231">
        <v>9</v>
      </c>
      <c r="J155" s="235">
        <v>10780.011237420002</v>
      </c>
      <c r="K155" s="235">
        <v>89898.562886399988</v>
      </c>
      <c r="L155" s="235">
        <v>862.47995490149992</v>
      </c>
      <c r="M155" s="235">
        <v>24.863460751872221</v>
      </c>
      <c r="N155" s="235">
        <v>887.3434156533724</v>
      </c>
      <c r="O155" s="144"/>
      <c r="P155" s="151"/>
      <c r="Q155" s="151"/>
      <c r="R155" s="151"/>
      <c r="S155" s="144"/>
      <c r="T155" s="144"/>
      <c r="U155" s="144"/>
    </row>
    <row r="156" spans="1:21" s="139" customFormat="1" x14ac:dyDescent="0.2">
      <c r="A156" s="143"/>
      <c r="B156" s="230">
        <v>4229</v>
      </c>
      <c r="C156" s="231" t="s">
        <v>149</v>
      </c>
      <c r="D156" s="239">
        <v>34</v>
      </c>
      <c r="E156" s="242">
        <v>15</v>
      </c>
      <c r="F156" s="231">
        <v>7</v>
      </c>
      <c r="G156" s="231">
        <v>4</v>
      </c>
      <c r="H156" s="231">
        <v>2</v>
      </c>
      <c r="I156" s="231">
        <v>6</v>
      </c>
      <c r="J156" s="235">
        <v>2288.8630839699999</v>
      </c>
      <c r="K156" s="235">
        <v>22368.952950000003</v>
      </c>
      <c r="L156" s="235">
        <v>191.821726837</v>
      </c>
      <c r="M156" s="235">
        <v>6.0210934913888883</v>
      </c>
      <c r="N156" s="235">
        <v>197.84282032838891</v>
      </c>
      <c r="O156" s="144"/>
      <c r="P156" s="151"/>
      <c r="Q156" s="151"/>
      <c r="R156" s="151"/>
      <c r="S156" s="144"/>
      <c r="T156" s="144"/>
      <c r="U156" s="144"/>
    </row>
    <row r="157" spans="1:21" s="139" customFormat="1" x14ac:dyDescent="0.2">
      <c r="A157" s="143"/>
      <c r="B157" s="230">
        <v>4230</v>
      </c>
      <c r="C157" s="231" t="s">
        <v>150</v>
      </c>
      <c r="D157" s="239">
        <v>42</v>
      </c>
      <c r="E157" s="242">
        <v>29</v>
      </c>
      <c r="F157" s="231">
        <v>6</v>
      </c>
      <c r="G157" s="231">
        <v>2</v>
      </c>
      <c r="H157" s="231">
        <v>1</v>
      </c>
      <c r="I157" s="231">
        <v>4</v>
      </c>
      <c r="J157" s="235">
        <v>1173.3231801700001</v>
      </c>
      <c r="K157" s="235">
        <v>17263.672853200002</v>
      </c>
      <c r="L157" s="235">
        <v>84.842156203000016</v>
      </c>
      <c r="M157" s="235">
        <v>13.910144689500001</v>
      </c>
      <c r="N157" s="235">
        <v>98.752300892500017</v>
      </c>
      <c r="O157" s="144"/>
      <c r="P157" s="151"/>
      <c r="Q157" s="151"/>
      <c r="R157" s="151"/>
      <c r="S157" s="144"/>
      <c r="T157" s="144"/>
      <c r="U157" s="144"/>
    </row>
    <row r="158" spans="1:21" s="139" customFormat="1" x14ac:dyDescent="0.2">
      <c r="A158" s="143"/>
      <c r="B158" s="230">
        <v>4231</v>
      </c>
      <c r="C158" s="231" t="s">
        <v>151</v>
      </c>
      <c r="D158" s="239">
        <v>37</v>
      </c>
      <c r="E158" s="242">
        <v>25</v>
      </c>
      <c r="F158" s="231">
        <v>5</v>
      </c>
      <c r="G158" s="231">
        <v>1</v>
      </c>
      <c r="H158" s="231">
        <v>1</v>
      </c>
      <c r="I158" s="231">
        <v>5</v>
      </c>
      <c r="J158" s="235">
        <v>4274.6190656500003</v>
      </c>
      <c r="K158" s="235">
        <v>29486.127877999996</v>
      </c>
      <c r="L158" s="235">
        <v>348.17845215899996</v>
      </c>
      <c r="M158" s="235">
        <v>4.7866679589999999</v>
      </c>
      <c r="N158" s="235">
        <v>352.96512011800002</v>
      </c>
      <c r="O158" s="144"/>
      <c r="P158" s="151"/>
      <c r="Q158" s="151"/>
      <c r="R158" s="151"/>
      <c r="S158" s="144"/>
      <c r="T158" s="144"/>
      <c r="U158" s="144"/>
    </row>
    <row r="159" spans="1:21" s="139" customFormat="1" x14ac:dyDescent="0.2">
      <c r="A159" s="143"/>
      <c r="B159" s="230">
        <v>4232</v>
      </c>
      <c r="C159" s="231" t="s">
        <v>152</v>
      </c>
      <c r="D159" s="239">
        <v>10</v>
      </c>
      <c r="E159" s="242">
        <v>5</v>
      </c>
      <c r="F159" s="231">
        <v>1</v>
      </c>
      <c r="G159" s="231">
        <v>1</v>
      </c>
      <c r="H159" s="231">
        <v>0</v>
      </c>
      <c r="I159" s="231">
        <v>3</v>
      </c>
      <c r="J159" s="235">
        <v>442.49299905000009</v>
      </c>
      <c r="K159" s="235">
        <v>5760.9500083999992</v>
      </c>
      <c r="L159" s="235">
        <v>34.102320964</v>
      </c>
      <c r="M159" s="235">
        <v>0.34299999999999997</v>
      </c>
      <c r="N159" s="235">
        <v>34.445320963999997</v>
      </c>
      <c r="O159" s="144"/>
      <c r="P159" s="151"/>
      <c r="Q159" s="151"/>
      <c r="R159" s="151"/>
      <c r="S159" s="144"/>
      <c r="T159" s="144"/>
      <c r="U159" s="144"/>
    </row>
    <row r="160" spans="1:21" s="139" customFormat="1" x14ac:dyDescent="0.2">
      <c r="A160" s="143"/>
      <c r="B160" s="230">
        <v>4233</v>
      </c>
      <c r="C160" s="231" t="s">
        <v>153</v>
      </c>
      <c r="D160" s="239">
        <v>13</v>
      </c>
      <c r="E160" s="242">
        <v>9</v>
      </c>
      <c r="F160" s="231">
        <v>0</v>
      </c>
      <c r="G160" s="231">
        <v>2</v>
      </c>
      <c r="H160" s="231">
        <v>0</v>
      </c>
      <c r="I160" s="231">
        <v>2</v>
      </c>
      <c r="J160" s="235">
        <v>153.31579245</v>
      </c>
      <c r="K160" s="235">
        <v>3219.8898903999998</v>
      </c>
      <c r="L160" s="235">
        <v>10.049051140999998</v>
      </c>
      <c r="M160" s="235">
        <v>3.0465202815000003</v>
      </c>
      <c r="N160" s="235">
        <v>13.095571422499999</v>
      </c>
      <c r="O160" s="144"/>
      <c r="P160" s="151"/>
      <c r="Q160" s="151"/>
      <c r="R160" s="151"/>
      <c r="S160" s="144"/>
      <c r="T160" s="144"/>
      <c r="U160" s="144"/>
    </row>
    <row r="161" spans="1:21" s="139" customFormat="1" x14ac:dyDescent="0.2">
      <c r="A161" s="143"/>
      <c r="B161" s="230">
        <v>4234</v>
      </c>
      <c r="C161" s="231" t="s">
        <v>154</v>
      </c>
      <c r="D161" s="239">
        <v>144</v>
      </c>
      <c r="E161" s="242">
        <v>103</v>
      </c>
      <c r="F161" s="231">
        <v>13</v>
      </c>
      <c r="G161" s="231">
        <v>10</v>
      </c>
      <c r="H161" s="231">
        <v>4</v>
      </c>
      <c r="I161" s="231">
        <v>14</v>
      </c>
      <c r="J161" s="235">
        <v>18510.892000299998</v>
      </c>
      <c r="K161" s="235">
        <v>107121.01196439994</v>
      </c>
      <c r="L161" s="235">
        <v>1505.4031711180007</v>
      </c>
      <c r="M161" s="235">
        <v>26.860003861833334</v>
      </c>
      <c r="N161" s="235">
        <v>1532.263174979834</v>
      </c>
      <c r="O161" s="144"/>
      <c r="P161" s="151"/>
      <c r="Q161" s="151"/>
      <c r="R161" s="151"/>
      <c r="S161" s="144"/>
      <c r="T161" s="144"/>
      <c r="U161" s="144"/>
    </row>
    <row r="162" spans="1:21" s="139" customFormat="1" x14ac:dyDescent="0.2">
      <c r="A162" s="143"/>
      <c r="B162" s="230">
        <v>4235</v>
      </c>
      <c r="C162" s="231" t="s">
        <v>155</v>
      </c>
      <c r="D162" s="239">
        <v>43</v>
      </c>
      <c r="E162" s="242">
        <v>23</v>
      </c>
      <c r="F162" s="231">
        <v>4</v>
      </c>
      <c r="G162" s="231">
        <v>5</v>
      </c>
      <c r="H162" s="231">
        <v>2</v>
      </c>
      <c r="I162" s="231">
        <v>9</v>
      </c>
      <c r="J162" s="235">
        <v>1368.7907670899999</v>
      </c>
      <c r="K162" s="235">
        <v>11910.908275600001</v>
      </c>
      <c r="L162" s="235">
        <v>97.015873740999993</v>
      </c>
      <c r="M162" s="235">
        <v>6.3536003775555558</v>
      </c>
      <c r="N162" s="235">
        <v>103.36947411855556</v>
      </c>
      <c r="O162" s="144"/>
      <c r="P162" s="151"/>
      <c r="Q162" s="151"/>
      <c r="R162" s="151"/>
      <c r="S162" s="144"/>
      <c r="T162" s="144"/>
      <c r="U162" s="144"/>
    </row>
    <row r="163" spans="1:21" s="139" customFormat="1" x14ac:dyDescent="0.2">
      <c r="A163" s="143"/>
      <c r="B163" s="230">
        <v>4236</v>
      </c>
      <c r="C163" s="231" t="s">
        <v>552</v>
      </c>
      <c r="D163" s="239">
        <v>348</v>
      </c>
      <c r="E163" s="242">
        <v>255</v>
      </c>
      <c r="F163" s="231">
        <v>35</v>
      </c>
      <c r="G163" s="231">
        <v>17</v>
      </c>
      <c r="H163" s="231">
        <v>11</v>
      </c>
      <c r="I163" s="231">
        <v>30</v>
      </c>
      <c r="J163" s="235">
        <v>29289.403698610007</v>
      </c>
      <c r="K163" s="235">
        <v>278913.86578560004</v>
      </c>
      <c r="L163" s="235">
        <v>2355.5812570365006</v>
      </c>
      <c r="M163" s="235">
        <v>140.62879039718345</v>
      </c>
      <c r="N163" s="235">
        <v>2496.2100474336839</v>
      </c>
      <c r="O163" s="144"/>
      <c r="P163" s="151"/>
      <c r="Q163" s="151"/>
      <c r="R163" s="151"/>
      <c r="S163" s="144"/>
      <c r="T163" s="144"/>
      <c r="U163" s="144"/>
    </row>
    <row r="164" spans="1:21" s="139" customFormat="1" x14ac:dyDescent="0.2">
      <c r="A164" s="143"/>
      <c r="B164" s="230">
        <v>4237</v>
      </c>
      <c r="C164" s="231" t="s">
        <v>156</v>
      </c>
      <c r="D164" s="239">
        <v>58</v>
      </c>
      <c r="E164" s="242">
        <v>35</v>
      </c>
      <c r="F164" s="231">
        <v>7</v>
      </c>
      <c r="G164" s="231">
        <v>3</v>
      </c>
      <c r="H164" s="231">
        <v>3</v>
      </c>
      <c r="I164" s="231">
        <v>10</v>
      </c>
      <c r="J164" s="235">
        <v>2433.0697581700001</v>
      </c>
      <c r="K164" s="235">
        <v>23887.547920800003</v>
      </c>
      <c r="L164" s="235">
        <v>179.91613170250002</v>
      </c>
      <c r="M164" s="235">
        <v>8.838092357999999</v>
      </c>
      <c r="N164" s="235">
        <v>188.75422406049995</v>
      </c>
      <c r="O164" s="144"/>
      <c r="P164" s="151"/>
      <c r="Q164" s="151"/>
      <c r="R164" s="151"/>
      <c r="S164" s="144"/>
      <c r="T164" s="144"/>
      <c r="U164" s="144"/>
    </row>
    <row r="165" spans="1:21" s="139" customFormat="1" x14ac:dyDescent="0.2">
      <c r="A165" s="143"/>
      <c r="B165" s="230">
        <v>4238</v>
      </c>
      <c r="C165" s="231" t="s">
        <v>157</v>
      </c>
      <c r="D165" s="239">
        <v>25</v>
      </c>
      <c r="E165" s="242">
        <v>13</v>
      </c>
      <c r="F165" s="231">
        <v>3</v>
      </c>
      <c r="G165" s="231">
        <v>2</v>
      </c>
      <c r="H165" s="231">
        <v>0</v>
      </c>
      <c r="I165" s="231">
        <v>7</v>
      </c>
      <c r="J165" s="235">
        <v>351.01496940999994</v>
      </c>
      <c r="K165" s="235">
        <v>8320.8303191999985</v>
      </c>
      <c r="L165" s="235">
        <v>24.923512022499999</v>
      </c>
      <c r="M165" s="235">
        <v>7.8216500000000009</v>
      </c>
      <c r="N165" s="235">
        <v>32.745162022500004</v>
      </c>
      <c r="O165" s="144"/>
      <c r="P165" s="151"/>
      <c r="Q165" s="151"/>
      <c r="R165" s="151"/>
      <c r="S165" s="144"/>
      <c r="T165" s="144"/>
      <c r="U165" s="144"/>
    </row>
    <row r="166" spans="1:21" s="139" customFormat="1" x14ac:dyDescent="0.2">
      <c r="A166" s="143"/>
      <c r="B166" s="230">
        <v>4239</v>
      </c>
      <c r="C166" s="231" t="s">
        <v>158</v>
      </c>
      <c r="D166" s="239">
        <v>188</v>
      </c>
      <c r="E166" s="242">
        <v>151</v>
      </c>
      <c r="F166" s="231">
        <v>10</v>
      </c>
      <c r="G166" s="231">
        <v>9</v>
      </c>
      <c r="H166" s="231">
        <v>3</v>
      </c>
      <c r="I166" s="231">
        <v>15</v>
      </c>
      <c r="J166" s="235">
        <v>15166.480035770002</v>
      </c>
      <c r="K166" s="235">
        <v>130749.35220589992</v>
      </c>
      <c r="L166" s="235">
        <v>1207.7827328635001</v>
      </c>
      <c r="M166" s="235">
        <v>52.209459116833344</v>
      </c>
      <c r="N166" s="235">
        <v>1259.992191980333</v>
      </c>
      <c r="O166" s="144"/>
      <c r="P166" s="151"/>
      <c r="Q166" s="151"/>
      <c r="R166" s="151"/>
      <c r="S166" s="144"/>
      <c r="T166" s="144"/>
      <c r="U166" s="144"/>
    </row>
    <row r="167" spans="1:21" s="139" customFormat="1" x14ac:dyDescent="0.2">
      <c r="A167" s="143"/>
      <c r="B167" s="230">
        <v>4240</v>
      </c>
      <c r="C167" s="231" t="s">
        <v>159</v>
      </c>
      <c r="D167" s="239">
        <v>92</v>
      </c>
      <c r="E167" s="242">
        <v>52</v>
      </c>
      <c r="F167" s="231">
        <v>14</v>
      </c>
      <c r="G167" s="231">
        <v>11</v>
      </c>
      <c r="H167" s="231">
        <v>6</v>
      </c>
      <c r="I167" s="231">
        <v>9</v>
      </c>
      <c r="J167" s="235">
        <v>3004.4968138299992</v>
      </c>
      <c r="K167" s="235">
        <v>66439.972144399988</v>
      </c>
      <c r="L167" s="235">
        <v>223.63273700850002</v>
      </c>
      <c r="M167" s="235">
        <v>43.336339556388879</v>
      </c>
      <c r="N167" s="235">
        <v>266.96907656488884</v>
      </c>
      <c r="O167" s="144"/>
      <c r="P167" s="151"/>
      <c r="Q167" s="151"/>
      <c r="R167" s="151"/>
      <c r="S167" s="144"/>
      <c r="T167" s="144"/>
      <c r="U167" s="144"/>
    </row>
    <row r="168" spans="1:21" s="139" customFormat="1" x14ac:dyDescent="0.2">
      <c r="A168" s="143"/>
      <c r="B168" s="230">
        <v>4251</v>
      </c>
      <c r="C168" s="231" t="s">
        <v>160</v>
      </c>
      <c r="D168" s="239">
        <v>24</v>
      </c>
      <c r="E168" s="242">
        <v>15</v>
      </c>
      <c r="F168" s="231">
        <v>0</v>
      </c>
      <c r="G168" s="231">
        <v>1</v>
      </c>
      <c r="H168" s="231">
        <v>0</v>
      </c>
      <c r="I168" s="231">
        <v>8</v>
      </c>
      <c r="J168" s="235">
        <v>1341.7447884200001</v>
      </c>
      <c r="K168" s="235">
        <v>7365.6862947999989</v>
      </c>
      <c r="L168" s="235">
        <v>111.8471057965</v>
      </c>
      <c r="M168" s="235">
        <v>4.5488508669999996</v>
      </c>
      <c r="N168" s="235">
        <v>116.3959566635</v>
      </c>
      <c r="O168" s="144"/>
      <c r="P168" s="151"/>
      <c r="Q168" s="151"/>
      <c r="R168" s="151"/>
      <c r="S168" s="144"/>
      <c r="T168" s="144"/>
      <c r="U168" s="144"/>
    </row>
    <row r="169" spans="1:21" s="139" customFormat="1" x14ac:dyDescent="0.2">
      <c r="A169" s="143"/>
      <c r="B169" s="230">
        <v>4252</v>
      </c>
      <c r="C169" s="231" t="s">
        <v>161</v>
      </c>
      <c r="D169" s="239">
        <v>186</v>
      </c>
      <c r="E169" s="242">
        <v>139</v>
      </c>
      <c r="F169" s="231">
        <v>16</v>
      </c>
      <c r="G169" s="231">
        <v>4</v>
      </c>
      <c r="H169" s="231">
        <v>5</v>
      </c>
      <c r="I169" s="231">
        <v>22</v>
      </c>
      <c r="J169" s="235">
        <v>89275.870707519964</v>
      </c>
      <c r="K169" s="235">
        <v>238887.07231960003</v>
      </c>
      <c r="L169" s="235">
        <v>7919.2448895359967</v>
      </c>
      <c r="M169" s="235">
        <v>103.90731370168889</v>
      </c>
      <c r="N169" s="235">
        <v>8023.1522032376852</v>
      </c>
      <c r="O169" s="144"/>
      <c r="P169" s="151"/>
      <c r="Q169" s="151"/>
      <c r="R169" s="151"/>
      <c r="S169" s="144"/>
      <c r="T169" s="144"/>
      <c r="U169" s="144"/>
    </row>
    <row r="170" spans="1:21" s="139" customFormat="1" x14ac:dyDescent="0.2">
      <c r="A170" s="143"/>
      <c r="B170" s="230">
        <v>4253</v>
      </c>
      <c r="C170" s="231" t="s">
        <v>162</v>
      </c>
      <c r="D170" s="239">
        <v>133</v>
      </c>
      <c r="E170" s="242">
        <v>105</v>
      </c>
      <c r="F170" s="231">
        <v>9</v>
      </c>
      <c r="G170" s="231">
        <v>5</v>
      </c>
      <c r="H170" s="231">
        <v>7</v>
      </c>
      <c r="I170" s="231">
        <v>7</v>
      </c>
      <c r="J170" s="235">
        <v>6963.6535088999972</v>
      </c>
      <c r="K170" s="235">
        <v>48128.581218799976</v>
      </c>
      <c r="L170" s="235">
        <v>550.39141823250009</v>
      </c>
      <c r="M170" s="235">
        <v>39.323389577722217</v>
      </c>
      <c r="N170" s="235">
        <v>589.71480781022206</v>
      </c>
      <c r="O170" s="144"/>
      <c r="P170" s="151"/>
      <c r="Q170" s="151"/>
      <c r="R170" s="151"/>
      <c r="S170" s="144"/>
      <c r="T170" s="144"/>
      <c r="U170" s="144"/>
    </row>
    <row r="171" spans="1:21" s="139" customFormat="1" x14ac:dyDescent="0.2">
      <c r="A171" s="143"/>
      <c r="B171" s="230">
        <v>4254</v>
      </c>
      <c r="C171" s="231" t="s">
        <v>163</v>
      </c>
      <c r="D171" s="239">
        <v>402</v>
      </c>
      <c r="E171" s="242">
        <v>313</v>
      </c>
      <c r="F171" s="231">
        <v>33</v>
      </c>
      <c r="G171" s="231">
        <v>17</v>
      </c>
      <c r="H171" s="231">
        <v>12</v>
      </c>
      <c r="I171" s="231">
        <v>27</v>
      </c>
      <c r="J171" s="235">
        <v>44671.227906389962</v>
      </c>
      <c r="K171" s="235">
        <v>407926.11177240009</v>
      </c>
      <c r="L171" s="235">
        <v>3791.8422605264991</v>
      </c>
      <c r="M171" s="235">
        <v>157.48764195133327</v>
      </c>
      <c r="N171" s="235">
        <v>3949.3299024778335</v>
      </c>
      <c r="O171" s="144"/>
      <c r="P171" s="151"/>
      <c r="Q171" s="151"/>
      <c r="R171" s="151"/>
      <c r="S171" s="144"/>
      <c r="T171" s="144"/>
      <c r="U171" s="144"/>
    </row>
    <row r="172" spans="1:21" s="139" customFormat="1" x14ac:dyDescent="0.2">
      <c r="A172" s="143"/>
      <c r="B172" s="230">
        <v>4255</v>
      </c>
      <c r="C172" s="231" t="s">
        <v>164</v>
      </c>
      <c r="D172" s="239">
        <v>56</v>
      </c>
      <c r="E172" s="242">
        <v>23</v>
      </c>
      <c r="F172" s="231">
        <v>7</v>
      </c>
      <c r="G172" s="231">
        <v>7</v>
      </c>
      <c r="H172" s="231">
        <v>8</v>
      </c>
      <c r="I172" s="231">
        <v>11</v>
      </c>
      <c r="J172" s="235">
        <v>2152.0538744599999</v>
      </c>
      <c r="K172" s="235">
        <v>16197.853588400001</v>
      </c>
      <c r="L172" s="235">
        <v>172.30301013200003</v>
      </c>
      <c r="M172" s="235">
        <v>7.3663513043555549</v>
      </c>
      <c r="N172" s="235">
        <v>179.66936143635556</v>
      </c>
      <c r="O172" s="144"/>
      <c r="P172" s="151"/>
      <c r="Q172" s="151"/>
      <c r="R172" s="151"/>
      <c r="S172" s="144"/>
      <c r="T172" s="144"/>
      <c r="U172" s="144"/>
    </row>
    <row r="173" spans="1:21" s="139" customFormat="1" x14ac:dyDescent="0.2">
      <c r="A173" s="143"/>
      <c r="B173" s="230">
        <v>4256</v>
      </c>
      <c r="C173" s="231" t="s">
        <v>165</v>
      </c>
      <c r="D173" s="239">
        <v>36</v>
      </c>
      <c r="E173" s="242">
        <v>21</v>
      </c>
      <c r="F173" s="231">
        <v>3</v>
      </c>
      <c r="G173" s="231">
        <v>1</v>
      </c>
      <c r="H173" s="231">
        <v>2</v>
      </c>
      <c r="I173" s="231">
        <v>9</v>
      </c>
      <c r="J173" s="235">
        <v>731.87063700999988</v>
      </c>
      <c r="K173" s="235">
        <v>6121.7721658400005</v>
      </c>
      <c r="L173" s="235">
        <v>55.173572581000009</v>
      </c>
      <c r="M173" s="235">
        <v>6.2042989135000006</v>
      </c>
      <c r="N173" s="235">
        <v>61.377871494500006</v>
      </c>
      <c r="O173" s="144"/>
      <c r="P173" s="151"/>
      <c r="Q173" s="151"/>
      <c r="R173" s="151"/>
      <c r="S173" s="144"/>
      <c r="T173" s="144"/>
      <c r="U173" s="144"/>
    </row>
    <row r="174" spans="1:21" s="139" customFormat="1" x14ac:dyDescent="0.2">
      <c r="A174" s="143"/>
      <c r="B174" s="230">
        <v>4257</v>
      </c>
      <c r="C174" s="231" t="s">
        <v>166</v>
      </c>
      <c r="D174" s="239">
        <v>17</v>
      </c>
      <c r="E174" s="242">
        <v>11</v>
      </c>
      <c r="F174" s="231">
        <v>2</v>
      </c>
      <c r="G174" s="231">
        <v>0</v>
      </c>
      <c r="H174" s="231">
        <v>0</v>
      </c>
      <c r="I174" s="231">
        <v>4</v>
      </c>
      <c r="J174" s="235">
        <v>150.86664347000001</v>
      </c>
      <c r="K174" s="235">
        <v>1481.7193600000003</v>
      </c>
      <c r="L174" s="235">
        <v>9.945487387</v>
      </c>
      <c r="M174" s="235">
        <v>2.3882931000000003</v>
      </c>
      <c r="N174" s="235">
        <v>12.333780486999999</v>
      </c>
      <c r="O174" s="144"/>
      <c r="P174" s="151"/>
      <c r="Q174" s="151"/>
      <c r="R174" s="151"/>
      <c r="S174" s="144"/>
      <c r="T174" s="144"/>
      <c r="U174" s="144"/>
    </row>
    <row r="175" spans="1:21" s="139" customFormat="1" x14ac:dyDescent="0.2">
      <c r="A175" s="143"/>
      <c r="B175" s="230">
        <v>4258</v>
      </c>
      <c r="C175" s="231" t="s">
        <v>9</v>
      </c>
      <c r="D175" s="239">
        <v>568</v>
      </c>
      <c r="E175" s="242">
        <v>436</v>
      </c>
      <c r="F175" s="231">
        <v>45</v>
      </c>
      <c r="G175" s="231">
        <v>26</v>
      </c>
      <c r="H175" s="231">
        <v>22</v>
      </c>
      <c r="I175" s="231">
        <v>39</v>
      </c>
      <c r="J175" s="235">
        <v>129835.44478930999</v>
      </c>
      <c r="K175" s="235">
        <v>732805.18802119943</v>
      </c>
      <c r="L175" s="235">
        <v>11349.941094305988</v>
      </c>
      <c r="M175" s="235">
        <v>227.88808898119981</v>
      </c>
      <c r="N175" s="235">
        <v>11577.829183287191</v>
      </c>
      <c r="O175" s="144"/>
      <c r="P175" s="151"/>
      <c r="Q175" s="151"/>
      <c r="R175" s="151"/>
      <c r="S175" s="144"/>
      <c r="T175" s="144"/>
      <c r="U175" s="144"/>
    </row>
    <row r="176" spans="1:21" s="139" customFormat="1" x14ac:dyDescent="0.2">
      <c r="A176" s="143"/>
      <c r="B176" s="230">
        <v>4259</v>
      </c>
      <c r="C176" s="231" t="s">
        <v>167</v>
      </c>
      <c r="D176" s="239">
        <v>34</v>
      </c>
      <c r="E176" s="242">
        <v>18</v>
      </c>
      <c r="F176" s="231">
        <v>2</v>
      </c>
      <c r="G176" s="231">
        <v>3</v>
      </c>
      <c r="H176" s="231">
        <v>1</v>
      </c>
      <c r="I176" s="231">
        <v>10</v>
      </c>
      <c r="J176" s="235">
        <v>598.31303103999994</v>
      </c>
      <c r="K176" s="235">
        <v>5747.1729442399974</v>
      </c>
      <c r="L176" s="235">
        <v>41.013879802500007</v>
      </c>
      <c r="M176" s="235">
        <v>5.0653178713333338</v>
      </c>
      <c r="N176" s="235">
        <v>46.079197673833335</v>
      </c>
      <c r="O176" s="144"/>
      <c r="P176" s="151"/>
      <c r="Q176" s="151"/>
      <c r="R176" s="151"/>
      <c r="S176" s="144"/>
      <c r="T176" s="144"/>
      <c r="U176" s="144"/>
    </row>
    <row r="177" spans="1:21" s="139" customFormat="1" x14ac:dyDescent="0.2">
      <c r="A177" s="143"/>
      <c r="B177" s="230">
        <v>4260</v>
      </c>
      <c r="C177" s="231" t="s">
        <v>553</v>
      </c>
      <c r="D177" s="239">
        <v>132</v>
      </c>
      <c r="E177" s="242">
        <v>79</v>
      </c>
      <c r="F177" s="231">
        <v>13</v>
      </c>
      <c r="G177" s="231">
        <v>10</v>
      </c>
      <c r="H177" s="231">
        <v>10</v>
      </c>
      <c r="I177" s="231">
        <v>20</v>
      </c>
      <c r="J177" s="235">
        <v>28577.633259049999</v>
      </c>
      <c r="K177" s="235">
        <v>314546.45901244978</v>
      </c>
      <c r="L177" s="235">
        <v>2519.2362575015022</v>
      </c>
      <c r="M177" s="235">
        <v>43.570973915166675</v>
      </c>
      <c r="N177" s="235">
        <v>2562.8072314166679</v>
      </c>
      <c r="O177" s="144"/>
      <c r="P177" s="151"/>
      <c r="Q177" s="151"/>
      <c r="R177" s="151"/>
      <c r="S177" s="144"/>
      <c r="T177" s="144"/>
      <c r="U177" s="144"/>
    </row>
    <row r="178" spans="1:21" s="139" customFormat="1" x14ac:dyDescent="0.2">
      <c r="A178" s="143"/>
      <c r="B178" s="230">
        <v>4261</v>
      </c>
      <c r="C178" s="231" t="s">
        <v>168</v>
      </c>
      <c r="D178" s="239">
        <v>76</v>
      </c>
      <c r="E178" s="242">
        <v>46</v>
      </c>
      <c r="F178" s="231">
        <v>10</v>
      </c>
      <c r="G178" s="231">
        <v>5</v>
      </c>
      <c r="H178" s="231">
        <v>4</v>
      </c>
      <c r="I178" s="231">
        <v>11</v>
      </c>
      <c r="J178" s="235">
        <v>4023.9751082499993</v>
      </c>
      <c r="K178" s="235">
        <v>58933.902572400024</v>
      </c>
      <c r="L178" s="235">
        <v>303.79681005550003</v>
      </c>
      <c r="M178" s="235">
        <v>21.413825136888889</v>
      </c>
      <c r="N178" s="235">
        <v>325.21063519238902</v>
      </c>
      <c r="O178" s="144"/>
      <c r="P178" s="151"/>
      <c r="Q178" s="151"/>
      <c r="R178" s="151"/>
      <c r="S178" s="144"/>
      <c r="T178" s="144"/>
      <c r="U178" s="144"/>
    </row>
    <row r="179" spans="1:21" s="139" customFormat="1" x14ac:dyDescent="0.2">
      <c r="A179" s="143"/>
      <c r="B179" s="230">
        <v>4262</v>
      </c>
      <c r="C179" s="231" t="s">
        <v>169</v>
      </c>
      <c r="D179" s="239">
        <v>29</v>
      </c>
      <c r="E179" s="242">
        <v>20</v>
      </c>
      <c r="F179" s="231">
        <v>3</v>
      </c>
      <c r="G179" s="231">
        <v>2</v>
      </c>
      <c r="H179" s="231">
        <v>1</v>
      </c>
      <c r="I179" s="231">
        <v>3</v>
      </c>
      <c r="J179" s="235">
        <v>408.57945734999998</v>
      </c>
      <c r="K179" s="235">
        <v>9215.2831065099999</v>
      </c>
      <c r="L179" s="235">
        <v>30.191078510999997</v>
      </c>
      <c r="M179" s="235">
        <v>4.4310250308888897</v>
      </c>
      <c r="N179" s="235">
        <v>34.622103541888883</v>
      </c>
      <c r="O179" s="144"/>
      <c r="P179" s="151"/>
      <c r="Q179" s="151"/>
      <c r="R179" s="151"/>
      <c r="S179" s="144"/>
      <c r="T179" s="144"/>
      <c r="U179" s="144"/>
    </row>
    <row r="180" spans="1:21" s="139" customFormat="1" x14ac:dyDescent="0.2">
      <c r="A180" s="143"/>
      <c r="B180" s="230">
        <v>4263</v>
      </c>
      <c r="C180" s="231" t="s">
        <v>170</v>
      </c>
      <c r="D180" s="239">
        <v>99</v>
      </c>
      <c r="E180" s="242">
        <v>65</v>
      </c>
      <c r="F180" s="231">
        <v>7</v>
      </c>
      <c r="G180" s="231">
        <v>8</v>
      </c>
      <c r="H180" s="231">
        <v>6</v>
      </c>
      <c r="I180" s="231">
        <v>13</v>
      </c>
      <c r="J180" s="235">
        <v>3493.0845646500002</v>
      </c>
      <c r="K180" s="235">
        <v>39536.48384999999</v>
      </c>
      <c r="L180" s="235">
        <v>265.95136377550006</v>
      </c>
      <c r="M180" s="235">
        <v>23.480677970055556</v>
      </c>
      <c r="N180" s="235">
        <v>289.43204174555558</v>
      </c>
      <c r="O180" s="144"/>
      <c r="P180" s="151"/>
      <c r="Q180" s="151"/>
      <c r="R180" s="151"/>
      <c r="S180" s="144"/>
      <c r="T180" s="144"/>
      <c r="U180" s="144"/>
    </row>
    <row r="181" spans="1:21" s="139" customFormat="1" x14ac:dyDescent="0.2">
      <c r="A181" s="143"/>
      <c r="B181" s="230">
        <v>4264</v>
      </c>
      <c r="C181" s="231" t="s">
        <v>171</v>
      </c>
      <c r="D181" s="239">
        <v>37</v>
      </c>
      <c r="E181" s="242">
        <v>26</v>
      </c>
      <c r="F181" s="231">
        <v>0</v>
      </c>
      <c r="G181" s="231">
        <v>1</v>
      </c>
      <c r="H181" s="231">
        <v>2</v>
      </c>
      <c r="I181" s="231">
        <v>8</v>
      </c>
      <c r="J181" s="235">
        <v>756.98535584000024</v>
      </c>
      <c r="K181" s="235">
        <v>12926.108770000003</v>
      </c>
      <c r="L181" s="235">
        <v>51.448101399000002</v>
      </c>
      <c r="M181" s="235">
        <v>9.4233193459999978</v>
      </c>
      <c r="N181" s="235">
        <v>60.871420745000016</v>
      </c>
      <c r="O181" s="144"/>
      <c r="P181" s="151"/>
      <c r="Q181" s="151"/>
      <c r="R181" s="151"/>
      <c r="S181" s="144"/>
      <c r="T181" s="144"/>
      <c r="U181" s="144"/>
    </row>
    <row r="182" spans="1:21" s="139" customFormat="1" x14ac:dyDescent="0.2">
      <c r="A182" s="143"/>
      <c r="B182" s="230">
        <v>4271</v>
      </c>
      <c r="C182" s="231" t="s">
        <v>172</v>
      </c>
      <c r="D182" s="239">
        <v>312</v>
      </c>
      <c r="E182" s="242">
        <v>211</v>
      </c>
      <c r="F182" s="231">
        <v>29</v>
      </c>
      <c r="G182" s="231">
        <v>21</v>
      </c>
      <c r="H182" s="231">
        <v>24</v>
      </c>
      <c r="I182" s="231">
        <v>27</v>
      </c>
      <c r="J182" s="235">
        <v>27335.365179480006</v>
      </c>
      <c r="K182" s="235">
        <v>234135.89272280005</v>
      </c>
      <c r="L182" s="235">
        <v>2265.2793097019999</v>
      </c>
      <c r="M182" s="235">
        <v>101.09188376423333</v>
      </c>
      <c r="N182" s="235">
        <v>2366.3711934662333</v>
      </c>
      <c r="O182" s="144"/>
      <c r="P182" s="151"/>
      <c r="Q182" s="151"/>
      <c r="R182" s="151"/>
      <c r="S182" s="144"/>
      <c r="T182" s="144"/>
      <c r="U182" s="144"/>
    </row>
    <row r="183" spans="1:21" s="139" customFormat="1" x14ac:dyDescent="0.2">
      <c r="A183" s="143"/>
      <c r="B183" s="230">
        <v>4272</v>
      </c>
      <c r="C183" s="231" t="s">
        <v>173</v>
      </c>
      <c r="D183" s="239">
        <v>21</v>
      </c>
      <c r="E183" s="242">
        <v>14</v>
      </c>
      <c r="F183" s="231">
        <v>2</v>
      </c>
      <c r="G183" s="231">
        <v>0</v>
      </c>
      <c r="H183" s="231">
        <v>0</v>
      </c>
      <c r="I183" s="231">
        <v>5</v>
      </c>
      <c r="J183" s="235">
        <v>1052.3846908600003</v>
      </c>
      <c r="K183" s="235">
        <v>6548.4887264000017</v>
      </c>
      <c r="L183" s="235">
        <v>82.966464443000007</v>
      </c>
      <c r="M183" s="235">
        <v>6.0236833333333335</v>
      </c>
      <c r="N183" s="235">
        <v>88.99014777633333</v>
      </c>
      <c r="O183" s="144"/>
      <c r="P183" s="151"/>
      <c r="Q183" s="151"/>
      <c r="R183" s="151"/>
      <c r="S183" s="144"/>
      <c r="T183" s="144"/>
      <c r="U183" s="144"/>
    </row>
    <row r="184" spans="1:21" s="139" customFormat="1" x14ac:dyDescent="0.2">
      <c r="A184" s="143"/>
      <c r="B184" s="230">
        <v>4273</v>
      </c>
      <c r="C184" s="231" t="s">
        <v>174</v>
      </c>
      <c r="D184" s="239">
        <v>35</v>
      </c>
      <c r="E184" s="242">
        <v>22</v>
      </c>
      <c r="F184" s="231">
        <v>2</v>
      </c>
      <c r="G184" s="231">
        <v>1</v>
      </c>
      <c r="H184" s="231">
        <v>1</v>
      </c>
      <c r="I184" s="231">
        <v>9</v>
      </c>
      <c r="J184" s="235">
        <v>888.31435282999996</v>
      </c>
      <c r="K184" s="235">
        <v>6283.974528400001</v>
      </c>
      <c r="L184" s="235">
        <v>62.498410696500017</v>
      </c>
      <c r="M184" s="235">
        <v>4.5478719735000004</v>
      </c>
      <c r="N184" s="235">
        <v>67.046282670000011</v>
      </c>
      <c r="O184" s="144"/>
      <c r="P184" s="151"/>
      <c r="Q184" s="151"/>
      <c r="R184" s="151"/>
      <c r="S184" s="144"/>
      <c r="T184" s="144"/>
      <c r="U184" s="144"/>
    </row>
    <row r="185" spans="1:21" s="139" customFormat="1" x14ac:dyDescent="0.2">
      <c r="A185" s="143"/>
      <c r="B185" s="230">
        <v>4274</v>
      </c>
      <c r="C185" s="231" t="s">
        <v>175</v>
      </c>
      <c r="D185" s="239">
        <v>118</v>
      </c>
      <c r="E185" s="242">
        <v>76</v>
      </c>
      <c r="F185" s="231">
        <v>18</v>
      </c>
      <c r="G185" s="231">
        <v>6</v>
      </c>
      <c r="H185" s="231">
        <v>9</v>
      </c>
      <c r="I185" s="231">
        <v>9</v>
      </c>
      <c r="J185" s="235">
        <v>7050.080232379999</v>
      </c>
      <c r="K185" s="235">
        <v>46364.076509960018</v>
      </c>
      <c r="L185" s="235">
        <v>560.22609020600021</v>
      </c>
      <c r="M185" s="235">
        <v>33.544781183055555</v>
      </c>
      <c r="N185" s="235">
        <v>593.77087138905586</v>
      </c>
      <c r="O185" s="144"/>
      <c r="P185" s="151"/>
      <c r="Q185" s="151"/>
      <c r="R185" s="151"/>
      <c r="S185" s="144"/>
      <c r="T185" s="144"/>
      <c r="U185" s="144"/>
    </row>
    <row r="186" spans="1:21" s="139" customFormat="1" x14ac:dyDescent="0.2">
      <c r="A186" s="143"/>
      <c r="B186" s="230">
        <v>4275</v>
      </c>
      <c r="C186" s="231" t="s">
        <v>176</v>
      </c>
      <c r="D186" s="239">
        <v>44</v>
      </c>
      <c r="E186" s="242">
        <v>22</v>
      </c>
      <c r="F186" s="231">
        <v>5</v>
      </c>
      <c r="G186" s="231">
        <v>3</v>
      </c>
      <c r="H186" s="231">
        <v>2</v>
      </c>
      <c r="I186" s="231">
        <v>12</v>
      </c>
      <c r="J186" s="235">
        <v>2339.7496882000009</v>
      </c>
      <c r="K186" s="235">
        <v>33629.336593999993</v>
      </c>
      <c r="L186" s="235">
        <v>192.70262401499997</v>
      </c>
      <c r="M186" s="235">
        <v>11.310337246444448</v>
      </c>
      <c r="N186" s="235">
        <v>204.01296126144439</v>
      </c>
      <c r="O186" s="144"/>
      <c r="P186" s="151"/>
      <c r="Q186" s="151"/>
      <c r="R186" s="151"/>
      <c r="S186" s="144"/>
      <c r="T186" s="144"/>
      <c r="U186" s="144"/>
    </row>
    <row r="187" spans="1:21" s="139" customFormat="1" x14ac:dyDescent="0.2">
      <c r="A187" s="143"/>
      <c r="B187" s="230">
        <v>4276</v>
      </c>
      <c r="C187" s="231" t="s">
        <v>177</v>
      </c>
      <c r="D187" s="239">
        <v>184</v>
      </c>
      <c r="E187" s="242">
        <v>121</v>
      </c>
      <c r="F187" s="231">
        <v>24</v>
      </c>
      <c r="G187" s="231">
        <v>11</v>
      </c>
      <c r="H187" s="231">
        <v>10</v>
      </c>
      <c r="I187" s="231">
        <v>18</v>
      </c>
      <c r="J187" s="235">
        <v>16150.896541950005</v>
      </c>
      <c r="K187" s="235">
        <v>126969.00260880002</v>
      </c>
      <c r="L187" s="235">
        <v>1350.1998660355</v>
      </c>
      <c r="M187" s="235">
        <v>67.850710485444452</v>
      </c>
      <c r="N187" s="235">
        <v>1418.050576520945</v>
      </c>
      <c r="O187" s="144"/>
      <c r="P187" s="151"/>
      <c r="Q187" s="151"/>
      <c r="R187" s="151"/>
      <c r="S187" s="144"/>
      <c r="T187" s="144"/>
      <c r="U187" s="144"/>
    </row>
    <row r="188" spans="1:21" s="139" customFormat="1" x14ac:dyDescent="0.2">
      <c r="A188" s="143"/>
      <c r="B188" s="230">
        <v>4277</v>
      </c>
      <c r="C188" s="231" t="s">
        <v>178</v>
      </c>
      <c r="D188" s="239">
        <v>36</v>
      </c>
      <c r="E188" s="242">
        <v>18</v>
      </c>
      <c r="F188" s="231">
        <v>5</v>
      </c>
      <c r="G188" s="231">
        <v>2</v>
      </c>
      <c r="H188" s="231">
        <v>4</v>
      </c>
      <c r="I188" s="231">
        <v>7</v>
      </c>
      <c r="J188" s="235">
        <v>1943.65342031</v>
      </c>
      <c r="K188" s="235">
        <v>18928.395190799994</v>
      </c>
      <c r="L188" s="235">
        <v>145.89024838949999</v>
      </c>
      <c r="M188" s="235">
        <v>3.72275104665</v>
      </c>
      <c r="N188" s="235">
        <v>149.61299943615001</v>
      </c>
      <c r="O188" s="144"/>
      <c r="P188" s="151"/>
      <c r="Q188" s="151"/>
      <c r="R188" s="151"/>
      <c r="S188" s="144"/>
      <c r="T188" s="144"/>
      <c r="U188" s="144"/>
    </row>
    <row r="189" spans="1:21" s="139" customFormat="1" x14ac:dyDescent="0.2">
      <c r="A189" s="143"/>
      <c r="B189" s="230">
        <v>4279</v>
      </c>
      <c r="C189" s="231" t="s">
        <v>179</v>
      </c>
      <c r="D189" s="239">
        <v>141</v>
      </c>
      <c r="E189" s="242">
        <v>103</v>
      </c>
      <c r="F189" s="231">
        <v>15</v>
      </c>
      <c r="G189" s="231">
        <v>4</v>
      </c>
      <c r="H189" s="231">
        <v>3</v>
      </c>
      <c r="I189" s="231">
        <v>16</v>
      </c>
      <c r="J189" s="235">
        <v>9193.6960975499969</v>
      </c>
      <c r="K189" s="235">
        <v>57718.621362400001</v>
      </c>
      <c r="L189" s="235">
        <v>765.6997597704999</v>
      </c>
      <c r="M189" s="235">
        <v>36.40893984404444</v>
      </c>
      <c r="N189" s="235">
        <v>802.10869961454443</v>
      </c>
      <c r="O189" s="144"/>
      <c r="P189" s="151"/>
      <c r="Q189" s="151"/>
      <c r="R189" s="151"/>
      <c r="S189" s="144"/>
      <c r="T189" s="144"/>
      <c r="U189" s="144"/>
    </row>
    <row r="190" spans="1:21" s="139" customFormat="1" x14ac:dyDescent="0.2">
      <c r="A190" s="143"/>
      <c r="B190" s="230">
        <v>4280</v>
      </c>
      <c r="C190" s="231" t="s">
        <v>180</v>
      </c>
      <c r="D190" s="239">
        <v>553</v>
      </c>
      <c r="E190" s="242">
        <v>364</v>
      </c>
      <c r="F190" s="231">
        <v>71</v>
      </c>
      <c r="G190" s="231">
        <v>47</v>
      </c>
      <c r="H190" s="231">
        <v>35</v>
      </c>
      <c r="I190" s="231">
        <v>36</v>
      </c>
      <c r="J190" s="235">
        <v>53860.218295700026</v>
      </c>
      <c r="K190" s="235">
        <v>850132.06814855966</v>
      </c>
      <c r="L190" s="235">
        <v>4495.5062251575009</v>
      </c>
      <c r="M190" s="235">
        <v>705.20022583167804</v>
      </c>
      <c r="N190" s="235">
        <v>5200.7064509891779</v>
      </c>
      <c r="O190" s="144"/>
      <c r="P190" s="151"/>
      <c r="Q190" s="151"/>
      <c r="R190" s="151"/>
      <c r="S190" s="144"/>
      <c r="T190" s="144"/>
      <c r="U190" s="144"/>
    </row>
    <row r="191" spans="1:21" s="139" customFormat="1" x14ac:dyDescent="0.2">
      <c r="A191" s="143"/>
      <c r="B191" s="230">
        <v>4281</v>
      </c>
      <c r="C191" s="231" t="s">
        <v>181</v>
      </c>
      <c r="D191" s="239">
        <v>56</v>
      </c>
      <c r="E191" s="242">
        <v>36</v>
      </c>
      <c r="F191" s="231">
        <v>7</v>
      </c>
      <c r="G191" s="231">
        <v>2</v>
      </c>
      <c r="H191" s="231">
        <v>5</v>
      </c>
      <c r="I191" s="231">
        <v>6</v>
      </c>
      <c r="J191" s="235">
        <v>819.28427163999982</v>
      </c>
      <c r="K191" s="235">
        <v>21041.9696984</v>
      </c>
      <c r="L191" s="235">
        <v>58.623488087000013</v>
      </c>
      <c r="M191" s="235">
        <v>18.401856160238886</v>
      </c>
      <c r="N191" s="235">
        <v>77.025344247238891</v>
      </c>
      <c r="O191" s="144"/>
      <c r="P191" s="151"/>
      <c r="Q191" s="151"/>
      <c r="R191" s="151"/>
      <c r="S191" s="144"/>
      <c r="T191" s="144"/>
      <c r="U191" s="144"/>
    </row>
    <row r="192" spans="1:21" s="139" customFormat="1" x14ac:dyDescent="0.2">
      <c r="A192" s="143"/>
      <c r="B192" s="230">
        <v>4282</v>
      </c>
      <c r="C192" s="231" t="s">
        <v>182</v>
      </c>
      <c r="D192" s="239">
        <v>348</v>
      </c>
      <c r="E192" s="242">
        <v>251</v>
      </c>
      <c r="F192" s="231">
        <v>43</v>
      </c>
      <c r="G192" s="231">
        <v>15</v>
      </c>
      <c r="H192" s="231">
        <v>16</v>
      </c>
      <c r="I192" s="231">
        <v>23</v>
      </c>
      <c r="J192" s="235">
        <v>48822.909010439995</v>
      </c>
      <c r="K192" s="235">
        <v>415295.21089896018</v>
      </c>
      <c r="L192" s="235">
        <v>4105.3345211594997</v>
      </c>
      <c r="M192" s="235">
        <v>219.75948945517769</v>
      </c>
      <c r="N192" s="235">
        <v>4325.0940106146763</v>
      </c>
      <c r="O192" s="144"/>
      <c r="P192" s="151"/>
      <c r="Q192" s="151"/>
      <c r="R192" s="151"/>
      <c r="S192" s="144"/>
      <c r="T192" s="144"/>
      <c r="U192" s="144"/>
    </row>
    <row r="193" spans="1:21" s="139" customFormat="1" x14ac:dyDescent="0.2">
      <c r="A193" s="143"/>
      <c r="B193" s="230">
        <v>4283</v>
      </c>
      <c r="C193" s="231" t="s">
        <v>183</v>
      </c>
      <c r="D193" s="239">
        <v>180</v>
      </c>
      <c r="E193" s="242">
        <v>122</v>
      </c>
      <c r="F193" s="231">
        <v>20</v>
      </c>
      <c r="G193" s="231">
        <v>11</v>
      </c>
      <c r="H193" s="231">
        <v>10</v>
      </c>
      <c r="I193" s="231">
        <v>17</v>
      </c>
      <c r="J193" s="235">
        <v>37709.518627960031</v>
      </c>
      <c r="K193" s="235">
        <v>427403.43946542003</v>
      </c>
      <c r="L193" s="235">
        <v>3261.1546224830008</v>
      </c>
      <c r="M193" s="235">
        <v>176.99771689671104</v>
      </c>
      <c r="N193" s="235">
        <v>3438.152339379712</v>
      </c>
      <c r="O193" s="144"/>
      <c r="P193" s="151"/>
      <c r="Q193" s="151"/>
      <c r="R193" s="151"/>
      <c r="S193" s="144"/>
      <c r="T193" s="144"/>
      <c r="U193" s="144"/>
    </row>
    <row r="194" spans="1:21" s="139" customFormat="1" x14ac:dyDescent="0.2">
      <c r="A194" s="143"/>
      <c r="B194" s="230">
        <v>4284</v>
      </c>
      <c r="C194" s="231" t="s">
        <v>184</v>
      </c>
      <c r="D194" s="239">
        <v>53</v>
      </c>
      <c r="E194" s="242">
        <v>30</v>
      </c>
      <c r="F194" s="231">
        <v>7</v>
      </c>
      <c r="G194" s="231">
        <v>1</v>
      </c>
      <c r="H194" s="231">
        <v>4</v>
      </c>
      <c r="I194" s="231">
        <v>11</v>
      </c>
      <c r="J194" s="235">
        <v>3970.4842698899997</v>
      </c>
      <c r="K194" s="235">
        <v>18995.247025600005</v>
      </c>
      <c r="L194" s="235">
        <v>314.73111058799992</v>
      </c>
      <c r="M194" s="235">
        <v>6.9007086920000003</v>
      </c>
      <c r="N194" s="235">
        <v>321.63181927999989</v>
      </c>
      <c r="O194" s="144"/>
      <c r="P194" s="151"/>
      <c r="Q194" s="151"/>
      <c r="R194" s="151"/>
      <c r="S194" s="144"/>
      <c r="T194" s="144"/>
      <c r="U194" s="144"/>
    </row>
    <row r="195" spans="1:21" s="139" customFormat="1" x14ac:dyDescent="0.2">
      <c r="A195" s="143"/>
      <c r="B195" s="230">
        <v>4285</v>
      </c>
      <c r="C195" s="231" t="s">
        <v>185</v>
      </c>
      <c r="D195" s="239">
        <v>127</v>
      </c>
      <c r="E195" s="242">
        <v>82</v>
      </c>
      <c r="F195" s="231">
        <v>14</v>
      </c>
      <c r="G195" s="231">
        <v>10</v>
      </c>
      <c r="H195" s="231">
        <v>10</v>
      </c>
      <c r="I195" s="231">
        <v>11</v>
      </c>
      <c r="J195" s="235">
        <v>12811.24351446</v>
      </c>
      <c r="K195" s="235">
        <v>102730.87065080003</v>
      </c>
      <c r="L195" s="235">
        <v>1041.6714601299998</v>
      </c>
      <c r="M195" s="235">
        <v>23.232394118388889</v>
      </c>
      <c r="N195" s="235">
        <v>1064.9038542483886</v>
      </c>
      <c r="O195" s="144"/>
      <c r="P195" s="151"/>
      <c r="Q195" s="151"/>
      <c r="R195" s="151"/>
      <c r="S195" s="144"/>
      <c r="T195" s="144"/>
      <c r="U195" s="144"/>
    </row>
    <row r="196" spans="1:21" s="139" customFormat="1" x14ac:dyDescent="0.2">
      <c r="A196" s="143"/>
      <c r="B196" s="230">
        <v>4286</v>
      </c>
      <c r="C196" s="231" t="s">
        <v>186</v>
      </c>
      <c r="D196" s="239">
        <v>50</v>
      </c>
      <c r="E196" s="242">
        <v>32</v>
      </c>
      <c r="F196" s="231">
        <v>7</v>
      </c>
      <c r="G196" s="231">
        <v>2</v>
      </c>
      <c r="H196" s="231">
        <v>1</v>
      </c>
      <c r="I196" s="231">
        <v>8</v>
      </c>
      <c r="J196" s="235">
        <v>869.0777333399999</v>
      </c>
      <c r="K196" s="235">
        <v>11443.5847732</v>
      </c>
      <c r="L196" s="235">
        <v>58.049717325999993</v>
      </c>
      <c r="M196" s="235">
        <v>9.5616225462222229</v>
      </c>
      <c r="N196" s="235">
        <v>67.611339872222217</v>
      </c>
      <c r="O196" s="144"/>
      <c r="P196" s="151"/>
      <c r="Q196" s="151"/>
      <c r="R196" s="151"/>
      <c r="S196" s="144"/>
      <c r="T196" s="144"/>
      <c r="U196" s="144"/>
    </row>
    <row r="197" spans="1:21" s="139" customFormat="1" x14ac:dyDescent="0.2">
      <c r="A197" s="143"/>
      <c r="B197" s="230">
        <v>4287</v>
      </c>
      <c r="C197" s="231" t="s">
        <v>187</v>
      </c>
      <c r="D197" s="239">
        <v>55</v>
      </c>
      <c r="E197" s="242">
        <v>36</v>
      </c>
      <c r="F197" s="231">
        <v>6</v>
      </c>
      <c r="G197" s="231">
        <v>0</v>
      </c>
      <c r="H197" s="231">
        <v>5</v>
      </c>
      <c r="I197" s="231">
        <v>8</v>
      </c>
      <c r="J197" s="235">
        <v>4140.6548390099997</v>
      </c>
      <c r="K197" s="235">
        <v>24124.922397199993</v>
      </c>
      <c r="L197" s="235">
        <v>343.14603670650001</v>
      </c>
      <c r="M197" s="235">
        <v>14.586449159277777</v>
      </c>
      <c r="N197" s="235">
        <v>357.73248586577779</v>
      </c>
      <c r="O197" s="144"/>
      <c r="P197" s="151"/>
      <c r="Q197" s="151"/>
      <c r="R197" s="151"/>
      <c r="S197" s="144"/>
      <c r="T197" s="144"/>
      <c r="U197" s="144"/>
    </row>
    <row r="198" spans="1:21" s="139" customFormat="1" x14ac:dyDescent="0.2">
      <c r="A198" s="143"/>
      <c r="B198" s="230">
        <v>4288</v>
      </c>
      <c r="C198" s="231" t="s">
        <v>188</v>
      </c>
      <c r="D198" s="239">
        <v>9</v>
      </c>
      <c r="E198" s="242">
        <v>6</v>
      </c>
      <c r="F198" s="231">
        <v>0</v>
      </c>
      <c r="G198" s="231">
        <v>0</v>
      </c>
      <c r="H198" s="231">
        <v>0</v>
      </c>
      <c r="I198" s="231">
        <v>3</v>
      </c>
      <c r="J198" s="235">
        <v>47.282844420000004</v>
      </c>
      <c r="K198" s="235">
        <v>714.78972199999998</v>
      </c>
      <c r="L198" s="235">
        <v>3.2116407209999998</v>
      </c>
      <c r="M198" s="235">
        <v>1.6692277777777778</v>
      </c>
      <c r="N198" s="235">
        <v>4.8808684987777777</v>
      </c>
      <c r="O198" s="144"/>
      <c r="P198" s="151"/>
      <c r="Q198" s="151"/>
      <c r="R198" s="151"/>
      <c r="S198" s="144"/>
      <c r="T198" s="144"/>
      <c r="U198" s="144"/>
    </row>
    <row r="199" spans="1:21" s="139" customFormat="1" ht="12.75" customHeight="1" x14ac:dyDescent="0.2">
      <c r="A199" s="143"/>
      <c r="B199" s="230">
        <v>4289</v>
      </c>
      <c r="C199" s="231" t="s">
        <v>10</v>
      </c>
      <c r="D199" s="239">
        <v>721</v>
      </c>
      <c r="E199" s="242">
        <v>547</v>
      </c>
      <c r="F199" s="231">
        <v>71</v>
      </c>
      <c r="G199" s="231">
        <v>36</v>
      </c>
      <c r="H199" s="231">
        <v>30</v>
      </c>
      <c r="I199" s="231">
        <v>37</v>
      </c>
      <c r="J199" s="235">
        <v>86482.234350910003</v>
      </c>
      <c r="K199" s="235">
        <v>1175966.3233416402</v>
      </c>
      <c r="L199" s="235">
        <v>7268.6045873645044</v>
      </c>
      <c r="M199" s="235">
        <v>485.00777967686116</v>
      </c>
      <c r="N199" s="235">
        <v>7753.6123670413572</v>
      </c>
      <c r="O199" s="144"/>
      <c r="P199" s="151"/>
      <c r="Q199" s="151"/>
      <c r="R199" s="151"/>
      <c r="S199" s="144"/>
      <c r="T199" s="144"/>
      <c r="U199" s="144"/>
    </row>
    <row r="200" spans="1:21" s="139" customFormat="1" x14ac:dyDescent="0.2">
      <c r="A200" s="143"/>
      <c r="B200" s="230">
        <v>4323</v>
      </c>
      <c r="C200" s="231" t="s">
        <v>189</v>
      </c>
      <c r="D200" s="239">
        <v>233</v>
      </c>
      <c r="E200" s="242">
        <v>164</v>
      </c>
      <c r="F200" s="231">
        <v>29</v>
      </c>
      <c r="G200" s="231">
        <v>13</v>
      </c>
      <c r="H200" s="231">
        <v>7</v>
      </c>
      <c r="I200" s="231">
        <v>20</v>
      </c>
      <c r="J200" s="235">
        <v>11462.601958270003</v>
      </c>
      <c r="K200" s="235">
        <v>163295.31425403021</v>
      </c>
      <c r="L200" s="235">
        <v>909.5613196969997</v>
      </c>
      <c r="M200" s="235">
        <v>117.74158174221111</v>
      </c>
      <c r="N200" s="235">
        <v>1027.3029014392107</v>
      </c>
      <c r="O200" s="144"/>
      <c r="P200" s="151"/>
      <c r="Q200" s="151"/>
      <c r="R200" s="151"/>
      <c r="S200" s="144"/>
      <c r="T200" s="144"/>
      <c r="U200" s="144"/>
    </row>
    <row r="201" spans="1:21" s="139" customFormat="1" x14ac:dyDescent="0.2">
      <c r="A201" s="143"/>
      <c r="B201" s="230">
        <v>4301</v>
      </c>
      <c r="C201" s="231" t="s">
        <v>190</v>
      </c>
      <c r="D201" s="239">
        <v>14</v>
      </c>
      <c r="E201" s="242">
        <v>7</v>
      </c>
      <c r="F201" s="231">
        <v>0</v>
      </c>
      <c r="G201" s="231">
        <v>0</v>
      </c>
      <c r="H201" s="231">
        <v>0</v>
      </c>
      <c r="I201" s="231">
        <v>7</v>
      </c>
      <c r="J201" s="235">
        <v>78.27699822000001</v>
      </c>
      <c r="K201" s="235">
        <v>2298.7775743999996</v>
      </c>
      <c r="L201" s="235">
        <v>6.1337681699999997</v>
      </c>
      <c r="M201" s="235">
        <v>2.5281033595555558</v>
      </c>
      <c r="N201" s="235">
        <v>8.6618715295555546</v>
      </c>
      <c r="O201" s="144"/>
      <c r="P201" s="151"/>
      <c r="Q201" s="151"/>
      <c r="R201" s="151"/>
      <c r="S201" s="144"/>
      <c r="T201" s="144"/>
      <c r="U201" s="144"/>
    </row>
    <row r="202" spans="1:21" s="139" customFormat="1" x14ac:dyDescent="0.2">
      <c r="A202" s="143"/>
      <c r="B202" s="230">
        <v>4302</v>
      </c>
      <c r="C202" s="231" t="s">
        <v>191</v>
      </c>
      <c r="D202" s="239">
        <v>11</v>
      </c>
      <c r="E202" s="242">
        <v>5</v>
      </c>
      <c r="F202" s="231">
        <v>0</v>
      </c>
      <c r="G202" s="231">
        <v>0</v>
      </c>
      <c r="H202" s="231">
        <v>0</v>
      </c>
      <c r="I202" s="231">
        <v>6</v>
      </c>
      <c r="J202" s="235">
        <v>363.08065282000001</v>
      </c>
      <c r="K202" s="235">
        <v>2288.5627831999996</v>
      </c>
      <c r="L202" s="235">
        <v>27.488108423499998</v>
      </c>
      <c r="M202" s="235">
        <v>2.8732067777777774</v>
      </c>
      <c r="N202" s="235">
        <v>30.361315201277776</v>
      </c>
      <c r="O202" s="144"/>
      <c r="P202" s="151"/>
      <c r="Q202" s="151"/>
      <c r="R202" s="151"/>
      <c r="S202" s="144"/>
      <c r="T202" s="144"/>
      <c r="U202" s="144"/>
    </row>
    <row r="203" spans="1:21" s="139" customFormat="1" x14ac:dyDescent="0.2">
      <c r="A203" s="143"/>
      <c r="B203" s="230">
        <v>4303</v>
      </c>
      <c r="C203" s="231" t="s">
        <v>192</v>
      </c>
      <c r="D203" s="239">
        <v>137</v>
      </c>
      <c r="E203" s="242">
        <v>85</v>
      </c>
      <c r="F203" s="231">
        <v>11</v>
      </c>
      <c r="G203" s="231">
        <v>14</v>
      </c>
      <c r="H203" s="231">
        <v>12</v>
      </c>
      <c r="I203" s="231">
        <v>15</v>
      </c>
      <c r="J203" s="235">
        <v>27439.561128719997</v>
      </c>
      <c r="K203" s="235">
        <v>153608.58874639994</v>
      </c>
      <c r="L203" s="235">
        <v>2348.3016949059993</v>
      </c>
      <c r="M203" s="235">
        <v>36.141939425277776</v>
      </c>
      <c r="N203" s="235">
        <v>2384.4436343312768</v>
      </c>
      <c r="O203" s="144"/>
      <c r="P203" s="151"/>
      <c r="Q203" s="151"/>
      <c r="R203" s="151"/>
      <c r="S203" s="144"/>
      <c r="T203" s="144"/>
      <c r="U203" s="144"/>
    </row>
    <row r="204" spans="1:21" s="139" customFormat="1" ht="12.75" customHeight="1" x14ac:dyDescent="0.2">
      <c r="A204" s="143"/>
      <c r="B204" s="230">
        <v>4304</v>
      </c>
      <c r="C204" s="231" t="s">
        <v>193</v>
      </c>
      <c r="D204" s="239">
        <v>181</v>
      </c>
      <c r="E204" s="242">
        <v>112</v>
      </c>
      <c r="F204" s="231">
        <v>15</v>
      </c>
      <c r="G204" s="231">
        <v>15</v>
      </c>
      <c r="H204" s="231">
        <v>11</v>
      </c>
      <c r="I204" s="231">
        <v>28</v>
      </c>
      <c r="J204" s="235">
        <v>120982.41403552001</v>
      </c>
      <c r="K204" s="235">
        <v>1472791.8876375984</v>
      </c>
      <c r="L204" s="235">
        <v>10778.274613730498</v>
      </c>
      <c r="M204" s="235">
        <v>60.533348273999984</v>
      </c>
      <c r="N204" s="235">
        <v>10838.807962004501</v>
      </c>
      <c r="O204" s="144"/>
      <c r="P204" s="151"/>
      <c r="Q204" s="151"/>
      <c r="R204" s="151"/>
      <c r="S204" s="144"/>
      <c r="T204" s="144"/>
      <c r="U204" s="144"/>
    </row>
    <row r="205" spans="1:21" s="139" customFormat="1" x14ac:dyDescent="0.2">
      <c r="A205" s="143"/>
      <c r="B205" s="230">
        <v>4305</v>
      </c>
      <c r="C205" s="231" t="s">
        <v>194</v>
      </c>
      <c r="D205" s="239">
        <v>84</v>
      </c>
      <c r="E205" s="242">
        <v>56</v>
      </c>
      <c r="F205" s="231">
        <v>4</v>
      </c>
      <c r="G205" s="231">
        <v>7</v>
      </c>
      <c r="H205" s="231">
        <v>1</v>
      </c>
      <c r="I205" s="231">
        <v>16</v>
      </c>
      <c r="J205" s="235">
        <v>2560.8934060799997</v>
      </c>
      <c r="K205" s="235">
        <v>35731.141071600003</v>
      </c>
      <c r="L205" s="235">
        <v>193.34288925500005</v>
      </c>
      <c r="M205" s="235">
        <v>19.372222067222225</v>
      </c>
      <c r="N205" s="235">
        <v>212.7151113222223</v>
      </c>
      <c r="O205" s="144"/>
      <c r="P205" s="151"/>
      <c r="Q205" s="151"/>
      <c r="R205" s="151"/>
      <c r="S205" s="144"/>
      <c r="T205" s="144"/>
      <c r="U205" s="144"/>
    </row>
    <row r="206" spans="1:21" s="139" customFormat="1" x14ac:dyDescent="0.2">
      <c r="A206" s="143"/>
      <c r="B206" s="230">
        <v>4306</v>
      </c>
      <c r="C206" s="231" t="s">
        <v>195</v>
      </c>
      <c r="D206" s="239">
        <v>27</v>
      </c>
      <c r="E206" s="242">
        <v>16</v>
      </c>
      <c r="F206" s="231">
        <v>2</v>
      </c>
      <c r="G206" s="231">
        <v>0</v>
      </c>
      <c r="H206" s="231">
        <v>2</v>
      </c>
      <c r="I206" s="231">
        <v>7</v>
      </c>
      <c r="J206" s="235">
        <v>1918.1620874500002</v>
      </c>
      <c r="K206" s="235">
        <v>18980.1092532</v>
      </c>
      <c r="L206" s="235">
        <v>161.99249573500006</v>
      </c>
      <c r="M206" s="235">
        <v>7.8215487856000001</v>
      </c>
      <c r="N206" s="235">
        <v>169.81404452060002</v>
      </c>
      <c r="O206" s="144"/>
      <c r="P206" s="151"/>
      <c r="Q206" s="151"/>
      <c r="R206" s="151"/>
      <c r="S206" s="144"/>
      <c r="T206" s="144"/>
      <c r="U206" s="144"/>
    </row>
    <row r="207" spans="1:21" s="139" customFormat="1" x14ac:dyDescent="0.2">
      <c r="A207" s="143"/>
      <c r="B207" s="230">
        <v>4307</v>
      </c>
      <c r="C207" s="231" t="s">
        <v>196</v>
      </c>
      <c r="D207" s="239">
        <v>33</v>
      </c>
      <c r="E207" s="242">
        <v>19</v>
      </c>
      <c r="F207" s="231">
        <v>1</v>
      </c>
      <c r="G207" s="231">
        <v>6</v>
      </c>
      <c r="H207" s="231">
        <v>2</v>
      </c>
      <c r="I207" s="231">
        <v>5</v>
      </c>
      <c r="J207" s="235">
        <v>1476.9640976700002</v>
      </c>
      <c r="K207" s="235">
        <v>9874.0763487999993</v>
      </c>
      <c r="L207" s="235">
        <v>115.47379462450002</v>
      </c>
      <c r="M207" s="235">
        <v>7.3744088694999999</v>
      </c>
      <c r="N207" s="235">
        <v>122.84820349399999</v>
      </c>
      <c r="O207" s="144"/>
      <c r="P207" s="151"/>
      <c r="Q207" s="151"/>
      <c r="R207" s="151"/>
      <c r="S207" s="144"/>
      <c r="T207" s="144"/>
      <c r="U207" s="144"/>
    </row>
    <row r="208" spans="1:21" s="139" customFormat="1" x14ac:dyDescent="0.2">
      <c r="A208" s="143"/>
      <c r="B208" s="230">
        <v>4308</v>
      </c>
      <c r="C208" s="231" t="s">
        <v>197</v>
      </c>
      <c r="D208" s="239">
        <v>25</v>
      </c>
      <c r="E208" s="242">
        <v>18</v>
      </c>
      <c r="F208" s="231">
        <v>2</v>
      </c>
      <c r="G208" s="231">
        <v>1</v>
      </c>
      <c r="H208" s="231">
        <v>1</v>
      </c>
      <c r="I208" s="231">
        <v>3</v>
      </c>
      <c r="J208" s="235">
        <v>416.51754525000001</v>
      </c>
      <c r="K208" s="235">
        <v>6891.282447999999</v>
      </c>
      <c r="L208" s="235">
        <v>29.575240345500003</v>
      </c>
      <c r="M208" s="235">
        <v>5.6932698347777784</v>
      </c>
      <c r="N208" s="235">
        <v>35.268510180277779</v>
      </c>
      <c r="O208" s="144"/>
      <c r="P208" s="151"/>
      <c r="Q208" s="151"/>
      <c r="R208" s="151"/>
      <c r="S208" s="144"/>
      <c r="T208" s="144"/>
      <c r="U208" s="144"/>
    </row>
    <row r="209" spans="1:21" s="139" customFormat="1" x14ac:dyDescent="0.2">
      <c r="A209" s="143"/>
      <c r="B209" s="230">
        <v>4309</v>
      </c>
      <c r="C209" s="231" t="s">
        <v>198</v>
      </c>
      <c r="D209" s="239">
        <v>120</v>
      </c>
      <c r="E209" s="242">
        <v>69</v>
      </c>
      <c r="F209" s="231">
        <v>11</v>
      </c>
      <c r="G209" s="231">
        <v>16</v>
      </c>
      <c r="H209" s="231">
        <v>10</v>
      </c>
      <c r="I209" s="231">
        <v>14</v>
      </c>
      <c r="J209" s="235">
        <v>14394.788403670002</v>
      </c>
      <c r="K209" s="235">
        <v>80557.664257599972</v>
      </c>
      <c r="L209" s="235">
        <v>1218.6302221390001</v>
      </c>
      <c r="M209" s="235">
        <v>27.227804577055554</v>
      </c>
      <c r="N209" s="235">
        <v>1245.8580267160557</v>
      </c>
      <c r="O209" s="144"/>
      <c r="P209" s="151"/>
      <c r="Q209" s="151"/>
      <c r="R209" s="151"/>
      <c r="S209" s="144"/>
      <c r="T209" s="144"/>
      <c r="U209" s="144"/>
    </row>
    <row r="210" spans="1:21" s="139" customFormat="1" x14ac:dyDescent="0.2">
      <c r="A210" s="143"/>
      <c r="B210" s="230">
        <v>4310</v>
      </c>
      <c r="C210" s="231" t="s">
        <v>199</v>
      </c>
      <c r="D210" s="239">
        <v>97</v>
      </c>
      <c r="E210" s="242">
        <v>61</v>
      </c>
      <c r="F210" s="231">
        <v>11</v>
      </c>
      <c r="G210" s="231">
        <v>6</v>
      </c>
      <c r="H210" s="231">
        <v>5</v>
      </c>
      <c r="I210" s="231">
        <v>14</v>
      </c>
      <c r="J210" s="235">
        <v>7041.2587621499997</v>
      </c>
      <c r="K210" s="235">
        <v>58280.969882000012</v>
      </c>
      <c r="L210" s="235">
        <v>584.87143483099976</v>
      </c>
      <c r="M210" s="235">
        <v>31.71613568488889</v>
      </c>
      <c r="N210" s="235">
        <v>616.58757051588839</v>
      </c>
      <c r="O210" s="144"/>
      <c r="P210" s="151"/>
      <c r="Q210" s="151"/>
      <c r="R210" s="151"/>
      <c r="S210" s="144"/>
      <c r="T210" s="144"/>
      <c r="U210" s="144"/>
    </row>
    <row r="211" spans="1:21" s="139" customFormat="1" x14ac:dyDescent="0.2">
      <c r="A211" s="143"/>
      <c r="B211" s="230">
        <v>4311</v>
      </c>
      <c r="C211" s="231" t="s">
        <v>200</v>
      </c>
      <c r="D211" s="239">
        <v>66</v>
      </c>
      <c r="E211" s="242">
        <v>35</v>
      </c>
      <c r="F211" s="231">
        <v>9</v>
      </c>
      <c r="G211" s="231">
        <v>11</v>
      </c>
      <c r="H211" s="231">
        <v>2</v>
      </c>
      <c r="I211" s="231">
        <v>9</v>
      </c>
      <c r="J211" s="235">
        <v>31677.039717139996</v>
      </c>
      <c r="K211" s="235">
        <v>566927.72017360001</v>
      </c>
      <c r="L211" s="235">
        <v>2805.4453487715</v>
      </c>
      <c r="M211" s="235">
        <v>19.593144291611114</v>
      </c>
      <c r="N211" s="235">
        <v>2825.0384930631112</v>
      </c>
      <c r="O211" s="144"/>
      <c r="P211" s="151"/>
      <c r="Q211" s="151"/>
      <c r="R211" s="151"/>
      <c r="S211" s="144"/>
      <c r="T211" s="144"/>
      <c r="U211" s="144"/>
    </row>
    <row r="212" spans="1:21" s="139" customFormat="1" x14ac:dyDescent="0.2">
      <c r="A212" s="143"/>
      <c r="B212" s="230">
        <v>4312</v>
      </c>
      <c r="C212" s="231" t="s">
        <v>554</v>
      </c>
      <c r="D212" s="239">
        <v>119</v>
      </c>
      <c r="E212" s="242">
        <v>84</v>
      </c>
      <c r="F212" s="231">
        <v>14</v>
      </c>
      <c r="G212" s="231">
        <v>6</v>
      </c>
      <c r="H212" s="231">
        <v>1</v>
      </c>
      <c r="I212" s="231">
        <v>14</v>
      </c>
      <c r="J212" s="235">
        <v>5599.5823382899998</v>
      </c>
      <c r="K212" s="235">
        <v>77771.494902399936</v>
      </c>
      <c r="L212" s="235">
        <v>431.39526402349998</v>
      </c>
      <c r="M212" s="235">
        <v>42.988066369833327</v>
      </c>
      <c r="N212" s="235">
        <v>474.38333039333338</v>
      </c>
      <c r="O212" s="144"/>
      <c r="P212" s="151"/>
      <c r="Q212" s="151"/>
      <c r="R212" s="151"/>
      <c r="S212" s="144"/>
      <c r="T212" s="144"/>
      <c r="U212" s="144"/>
    </row>
    <row r="213" spans="1:21" s="139" customFormat="1" x14ac:dyDescent="0.2">
      <c r="A213" s="143"/>
      <c r="B213" s="230">
        <v>4313</v>
      </c>
      <c r="C213" s="231" t="s">
        <v>201</v>
      </c>
      <c r="D213" s="239">
        <v>81</v>
      </c>
      <c r="E213" s="242">
        <v>45</v>
      </c>
      <c r="F213" s="231">
        <v>10</v>
      </c>
      <c r="G213" s="231">
        <v>8</v>
      </c>
      <c r="H213" s="231">
        <v>4</v>
      </c>
      <c r="I213" s="231">
        <v>14</v>
      </c>
      <c r="J213" s="235">
        <v>6190.639348050001</v>
      </c>
      <c r="K213" s="235">
        <v>52304.978981599983</v>
      </c>
      <c r="L213" s="235">
        <v>488.66474034349983</v>
      </c>
      <c r="M213" s="235">
        <v>15.298718653222222</v>
      </c>
      <c r="N213" s="235">
        <v>503.96345899672218</v>
      </c>
      <c r="O213" s="144"/>
      <c r="P213" s="151"/>
      <c r="Q213" s="151"/>
      <c r="R213" s="151"/>
      <c r="S213" s="144"/>
      <c r="T213" s="144"/>
      <c r="U213" s="144"/>
    </row>
    <row r="214" spans="1:21" s="139" customFormat="1" x14ac:dyDescent="0.2">
      <c r="A214" s="143"/>
      <c r="B214" s="230">
        <v>4314</v>
      </c>
      <c r="C214" s="231" t="s">
        <v>202</v>
      </c>
      <c r="D214" s="239">
        <v>22</v>
      </c>
      <c r="E214" s="242">
        <v>11</v>
      </c>
      <c r="F214" s="231">
        <v>2</v>
      </c>
      <c r="G214" s="231">
        <v>2</v>
      </c>
      <c r="H214" s="231">
        <v>2</v>
      </c>
      <c r="I214" s="231">
        <v>5</v>
      </c>
      <c r="J214" s="235">
        <v>2663.6307474999999</v>
      </c>
      <c r="K214" s="235">
        <v>10388.233654400001</v>
      </c>
      <c r="L214" s="235">
        <v>221.90636615549997</v>
      </c>
      <c r="M214" s="235">
        <v>6.3241004125555547</v>
      </c>
      <c r="N214" s="235">
        <v>228.23046656805556</v>
      </c>
      <c r="O214" s="144"/>
      <c r="P214" s="151"/>
      <c r="Q214" s="151"/>
      <c r="R214" s="151"/>
      <c r="S214" s="144"/>
      <c r="T214" s="144"/>
      <c r="U214" s="144"/>
    </row>
    <row r="215" spans="1:21" s="139" customFormat="1" x14ac:dyDescent="0.2">
      <c r="A215" s="143"/>
      <c r="B215" s="230">
        <v>4315</v>
      </c>
      <c r="C215" s="231" t="s">
        <v>555</v>
      </c>
      <c r="D215" s="239">
        <v>55</v>
      </c>
      <c r="E215" s="242">
        <v>27</v>
      </c>
      <c r="F215" s="231">
        <v>8</v>
      </c>
      <c r="G215" s="231">
        <v>6</v>
      </c>
      <c r="H215" s="231">
        <v>3</v>
      </c>
      <c r="I215" s="231">
        <v>11</v>
      </c>
      <c r="J215" s="235">
        <v>2066.7923549699999</v>
      </c>
      <c r="K215" s="235">
        <v>23951.9000352</v>
      </c>
      <c r="L215" s="235">
        <v>156.17375106499998</v>
      </c>
      <c r="M215" s="235">
        <v>15.956893282111109</v>
      </c>
      <c r="N215" s="235">
        <v>172.13064434711112</v>
      </c>
      <c r="O215" s="144"/>
      <c r="P215" s="151"/>
      <c r="Q215" s="151"/>
      <c r="R215" s="151"/>
      <c r="S215" s="144"/>
      <c r="T215" s="144"/>
      <c r="U215" s="144"/>
    </row>
    <row r="216" spans="1:21" s="139" customFormat="1" x14ac:dyDescent="0.2">
      <c r="A216" s="143"/>
      <c r="B216" s="230">
        <v>4316</v>
      </c>
      <c r="C216" s="231" t="s">
        <v>203</v>
      </c>
      <c r="D216" s="239">
        <v>31</v>
      </c>
      <c r="E216" s="242">
        <v>14</v>
      </c>
      <c r="F216" s="231">
        <v>7</v>
      </c>
      <c r="G216" s="231">
        <v>2</v>
      </c>
      <c r="H216" s="231">
        <v>1</v>
      </c>
      <c r="I216" s="231">
        <v>7</v>
      </c>
      <c r="J216" s="235">
        <v>500.86768329000006</v>
      </c>
      <c r="K216" s="235">
        <v>4239.0533400000013</v>
      </c>
      <c r="L216" s="235">
        <v>35.699358787999998</v>
      </c>
      <c r="M216" s="235">
        <v>6.3605656570000004</v>
      </c>
      <c r="N216" s="235">
        <v>42.059924445</v>
      </c>
      <c r="O216" s="144"/>
      <c r="P216" s="151"/>
      <c r="Q216" s="151"/>
      <c r="R216" s="151"/>
      <c r="S216" s="144"/>
      <c r="T216" s="144"/>
      <c r="U216" s="144"/>
    </row>
    <row r="217" spans="1:21" s="139" customFormat="1" x14ac:dyDescent="0.2">
      <c r="A217" s="143"/>
      <c r="B217" s="230">
        <v>4317</v>
      </c>
      <c r="C217" s="231" t="s">
        <v>204</v>
      </c>
      <c r="D217" s="239">
        <v>26</v>
      </c>
      <c r="E217" s="242">
        <v>12</v>
      </c>
      <c r="F217" s="231">
        <v>1</v>
      </c>
      <c r="G217" s="231">
        <v>3</v>
      </c>
      <c r="H217" s="231">
        <v>2</v>
      </c>
      <c r="I217" s="231">
        <v>8</v>
      </c>
      <c r="J217" s="235">
        <v>876.87802158000011</v>
      </c>
      <c r="K217" s="235">
        <v>9881.4095159999979</v>
      </c>
      <c r="L217" s="235">
        <v>67.683939479000017</v>
      </c>
      <c r="M217" s="235">
        <v>2.9075544334444441</v>
      </c>
      <c r="N217" s="235">
        <v>70.591493912444463</v>
      </c>
      <c r="O217" s="144"/>
      <c r="P217" s="151"/>
      <c r="Q217" s="151"/>
      <c r="R217" s="151"/>
      <c r="S217" s="144"/>
      <c r="T217" s="144"/>
      <c r="U217" s="144"/>
    </row>
    <row r="218" spans="1:21" s="139" customFormat="1" x14ac:dyDescent="0.2">
      <c r="A218" s="143"/>
      <c r="B218" s="230">
        <v>4318</v>
      </c>
      <c r="C218" s="231" t="s">
        <v>205</v>
      </c>
      <c r="D218" s="239">
        <v>44</v>
      </c>
      <c r="E218" s="242">
        <v>30</v>
      </c>
      <c r="F218" s="231">
        <v>4</v>
      </c>
      <c r="G218" s="231">
        <v>4</v>
      </c>
      <c r="H218" s="231">
        <v>0</v>
      </c>
      <c r="I218" s="231">
        <v>6</v>
      </c>
      <c r="J218" s="235">
        <v>2509.6092921199997</v>
      </c>
      <c r="K218" s="235">
        <v>29903.914365600001</v>
      </c>
      <c r="L218" s="235">
        <v>195.08182776149999</v>
      </c>
      <c r="M218" s="235">
        <v>13.140520675166671</v>
      </c>
      <c r="N218" s="235">
        <v>208.22234843666669</v>
      </c>
      <c r="O218" s="144"/>
      <c r="P218" s="151"/>
      <c r="Q218" s="151"/>
      <c r="R218" s="151"/>
      <c r="S218" s="144"/>
      <c r="T218" s="144"/>
      <c r="U218" s="144"/>
    </row>
    <row r="219" spans="1:21" s="139" customFormat="1" ht="12.75" customHeight="1" x14ac:dyDescent="0.2">
      <c r="A219" s="143"/>
      <c r="B219" s="230">
        <v>4319</v>
      </c>
      <c r="C219" s="231" t="s">
        <v>206</v>
      </c>
      <c r="D219" s="239">
        <v>27</v>
      </c>
      <c r="E219" s="242">
        <v>20</v>
      </c>
      <c r="F219" s="231">
        <v>3</v>
      </c>
      <c r="G219" s="231">
        <v>0</v>
      </c>
      <c r="H219" s="231">
        <v>1</v>
      </c>
      <c r="I219" s="231">
        <v>3</v>
      </c>
      <c r="J219" s="235">
        <v>379.16629254000003</v>
      </c>
      <c r="K219" s="235">
        <v>3900.7401536000002</v>
      </c>
      <c r="L219" s="235">
        <v>24.012805253999996</v>
      </c>
      <c r="M219" s="235">
        <v>5.6093289991111117</v>
      </c>
      <c r="N219" s="235">
        <v>29.62213425311111</v>
      </c>
      <c r="O219" s="144"/>
      <c r="P219" s="151"/>
      <c r="Q219" s="151"/>
      <c r="R219" s="151"/>
      <c r="S219" s="144"/>
      <c r="T219" s="144"/>
      <c r="U219" s="144"/>
    </row>
    <row r="220" spans="1:21" s="139" customFormat="1" x14ac:dyDescent="0.2">
      <c r="A220" s="143"/>
      <c r="B220" s="230">
        <v>4320</v>
      </c>
      <c r="C220" s="231" t="s">
        <v>207</v>
      </c>
      <c r="D220" s="239">
        <v>55</v>
      </c>
      <c r="E220" s="242">
        <v>37</v>
      </c>
      <c r="F220" s="231">
        <v>4</v>
      </c>
      <c r="G220" s="231">
        <v>4</v>
      </c>
      <c r="H220" s="231">
        <v>3</v>
      </c>
      <c r="I220" s="231">
        <v>7</v>
      </c>
      <c r="J220" s="235">
        <v>5379.2524697899989</v>
      </c>
      <c r="K220" s="235">
        <v>26329.310507199996</v>
      </c>
      <c r="L220" s="235">
        <v>448.86997792800008</v>
      </c>
      <c r="M220" s="235">
        <v>11.638266221555556</v>
      </c>
      <c r="N220" s="235">
        <v>460.50824414955554</v>
      </c>
      <c r="O220" s="144"/>
      <c r="P220" s="151"/>
      <c r="Q220" s="151"/>
      <c r="R220" s="151"/>
      <c r="S220" s="144"/>
      <c r="T220" s="144"/>
      <c r="U220" s="144"/>
    </row>
    <row r="221" spans="1:21" s="139" customFormat="1" x14ac:dyDescent="0.2">
      <c r="A221" s="143"/>
      <c r="B221" s="230">
        <v>4321</v>
      </c>
      <c r="C221" s="231" t="s">
        <v>208</v>
      </c>
      <c r="D221" s="239">
        <v>11</v>
      </c>
      <c r="E221" s="242">
        <v>4</v>
      </c>
      <c r="F221" s="231">
        <v>1</v>
      </c>
      <c r="G221" s="231">
        <v>0</v>
      </c>
      <c r="H221" s="231">
        <v>0</v>
      </c>
      <c r="I221" s="231">
        <v>6</v>
      </c>
      <c r="J221" s="235">
        <v>239.1536131</v>
      </c>
      <c r="K221" s="235">
        <v>7122.3679384000006</v>
      </c>
      <c r="L221" s="235">
        <v>16.766299927999999</v>
      </c>
      <c r="M221" s="235">
        <v>6.07382782</v>
      </c>
      <c r="N221" s="235">
        <v>22.840127748</v>
      </c>
      <c r="O221" s="144"/>
      <c r="P221" s="151"/>
      <c r="Q221" s="151"/>
      <c r="R221" s="151"/>
      <c r="S221" s="144"/>
      <c r="T221" s="144"/>
      <c r="U221" s="144"/>
    </row>
    <row r="222" spans="1:21" s="139" customFormat="1" x14ac:dyDescent="0.2">
      <c r="A222" s="143"/>
      <c r="B222" s="230">
        <v>4322</v>
      </c>
      <c r="C222" s="231" t="s">
        <v>209</v>
      </c>
      <c r="D222" s="239">
        <v>19</v>
      </c>
      <c r="E222" s="242">
        <v>9</v>
      </c>
      <c r="F222" s="231">
        <v>1</v>
      </c>
      <c r="G222" s="231">
        <v>2</v>
      </c>
      <c r="H222" s="231">
        <v>0</v>
      </c>
      <c r="I222" s="231">
        <v>7</v>
      </c>
      <c r="J222" s="235">
        <v>195.20296413</v>
      </c>
      <c r="K222" s="235">
        <v>4930.5218167700004</v>
      </c>
      <c r="L222" s="235">
        <v>15.551676033000001</v>
      </c>
      <c r="M222" s="235">
        <v>5.7722195305555566</v>
      </c>
      <c r="N222" s="235">
        <v>21.323895563555556</v>
      </c>
      <c r="O222" s="144"/>
      <c r="P222" s="151"/>
      <c r="Q222" s="151"/>
      <c r="R222" s="151"/>
      <c r="S222" s="144"/>
      <c r="T222" s="144"/>
      <c r="U222" s="144"/>
    </row>
    <row r="223" spans="1:21" s="139" customFormat="1" x14ac:dyDescent="0.2">
      <c r="A223" s="143"/>
      <c r="B223" s="143"/>
      <c r="C223" s="145"/>
      <c r="D223" s="238"/>
      <c r="E223" s="238"/>
      <c r="F223" s="144"/>
      <c r="G223" s="144"/>
      <c r="H223" s="144"/>
      <c r="I223" s="144"/>
      <c r="J223" s="144"/>
      <c r="K223" s="144"/>
      <c r="L223" s="144"/>
      <c r="M223" s="144"/>
      <c r="N223" s="144"/>
      <c r="O223" s="144"/>
      <c r="P223" s="144"/>
      <c r="Q223" s="144"/>
      <c r="R223" s="144"/>
      <c r="S223" s="144"/>
      <c r="T223" s="144"/>
      <c r="U223" s="144"/>
    </row>
    <row r="224" spans="1:21" s="139" customFormat="1" x14ac:dyDescent="0.2">
      <c r="A224" s="143"/>
      <c r="B224" s="145" t="s">
        <v>587</v>
      </c>
      <c r="D224" s="238"/>
      <c r="E224" s="238"/>
      <c r="F224" s="144"/>
      <c r="G224" s="144"/>
      <c r="H224" s="144"/>
      <c r="I224" s="144"/>
      <c r="J224" s="144"/>
      <c r="K224" s="144"/>
      <c r="L224" s="144"/>
      <c r="M224" s="144"/>
      <c r="N224" s="144"/>
      <c r="O224" s="144"/>
      <c r="P224" s="144"/>
      <c r="Q224" s="144"/>
      <c r="R224" s="144"/>
      <c r="S224" s="144"/>
      <c r="T224" s="144"/>
      <c r="U224" s="144"/>
    </row>
    <row r="225" spans="2:20" x14ac:dyDescent="0.2">
      <c r="B225" s="215" t="s">
        <v>588</v>
      </c>
      <c r="F225" s="153"/>
      <c r="H225" s="153"/>
      <c r="I225" s="153"/>
      <c r="J225" s="153"/>
      <c r="K225" s="153"/>
      <c r="L225" s="153"/>
      <c r="M225" s="153"/>
      <c r="N225" s="153"/>
      <c r="O225" s="153"/>
      <c r="P225" s="153"/>
      <c r="Q225" s="153"/>
      <c r="R225" s="153"/>
      <c r="S225" s="153"/>
      <c r="T225" s="153"/>
    </row>
  </sheetData>
  <mergeCells count="11">
    <mergeCell ref="B1:X1"/>
    <mergeCell ref="B4:B6"/>
    <mergeCell ref="M4:M6"/>
    <mergeCell ref="N4:N6"/>
    <mergeCell ref="D5:D6"/>
    <mergeCell ref="E5:I5"/>
    <mergeCell ref="C4:C6"/>
    <mergeCell ref="D4:I4"/>
    <mergeCell ref="J4:J6"/>
    <mergeCell ref="K4:K6"/>
    <mergeCell ref="L4:L6"/>
  </mergeCells>
  <phoneticPr fontId="7" type="noConversion"/>
  <pageMargins left="0.78740157480314965" right="0.78740157480314965" top="0.98425196850393704" bottom="0.98425196850393704" header="0.51181102362204722" footer="0.51181102362204722"/>
  <pageSetup paperSize="9" scale="52" orientation="portrait" r:id="rId1"/>
  <headerFooter alignWithMargins="0"/>
  <rowBreaks count="3" manualBreakCount="3">
    <brk id="67" max="13" man="1"/>
    <brk id="128" max="13" man="1"/>
    <brk id="181" max="1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545F60"/>
  </sheetPr>
  <dimension ref="A1:V243"/>
  <sheetViews>
    <sheetView view="pageBreakPreview" zoomScaleNormal="100" zoomScaleSheetLayoutView="100" workbookViewId="0">
      <pane ySplit="6" topLeftCell="A7" activePane="bottomLeft" state="frozen"/>
      <selection pane="bottomLeft"/>
    </sheetView>
  </sheetViews>
  <sheetFormatPr baseColWidth="10" defaultRowHeight="12.75" x14ac:dyDescent="0.2"/>
  <cols>
    <col min="1" max="1" width="2" style="155" customWidth="1"/>
    <col min="2" max="2" width="10.7109375" style="155" customWidth="1"/>
    <col min="3" max="3" width="19" style="155" bestFit="1" customWidth="1"/>
    <col min="4" max="10" width="16.5703125" style="155" customWidth="1"/>
    <col min="11" max="16384" width="11.42578125" style="155"/>
  </cols>
  <sheetData>
    <row r="1" spans="1:22" ht="15.75" x14ac:dyDescent="0.2">
      <c r="B1" s="247" t="str">
        <f>Inhaltsverzeichnis!B59&amp;" "&amp;Inhaltsverzeichnis!C59&amp;" "&amp;Inhaltsverzeichnis!E59</f>
        <v>Tabelle 19b: Steuerertrag der Gemeinden von juristischen Personen, 2013</v>
      </c>
      <c r="C1" s="247"/>
      <c r="D1" s="247"/>
      <c r="E1" s="247"/>
      <c r="F1" s="247"/>
      <c r="G1" s="247"/>
      <c r="H1" s="247"/>
      <c r="I1" s="247"/>
      <c r="J1" s="247"/>
      <c r="K1" s="232"/>
      <c r="L1" s="232"/>
      <c r="M1" s="232"/>
      <c r="N1" s="232"/>
      <c r="O1" s="232"/>
      <c r="P1" s="232"/>
      <c r="Q1" s="232"/>
      <c r="R1" s="232"/>
      <c r="S1" s="232"/>
      <c r="T1" s="232"/>
      <c r="U1" s="232"/>
      <c r="V1" s="232"/>
    </row>
    <row r="2" spans="1:22" s="187" customFormat="1" ht="12.75" customHeight="1" x14ac:dyDescent="0.2">
      <c r="B2" s="204"/>
      <c r="C2" s="204"/>
      <c r="D2" s="204"/>
      <c r="E2" s="204"/>
      <c r="F2" s="204"/>
      <c r="G2" s="204"/>
      <c r="H2" s="204"/>
      <c r="I2" s="204"/>
      <c r="J2" s="204"/>
      <c r="K2" s="204"/>
      <c r="L2" s="204"/>
      <c r="M2" s="204"/>
      <c r="N2" s="204"/>
      <c r="O2" s="204"/>
      <c r="P2" s="204"/>
      <c r="Q2" s="204"/>
      <c r="R2" s="204"/>
      <c r="S2" s="204"/>
      <c r="T2" s="204"/>
      <c r="U2" s="204"/>
      <c r="V2" s="204"/>
    </row>
    <row r="3" spans="1:22" ht="12.75" customHeight="1" x14ac:dyDescent="0.2">
      <c r="A3" s="143"/>
      <c r="B3" s="143"/>
    </row>
    <row r="4" spans="1:22" s="102" customFormat="1" ht="20.25" customHeight="1" x14ac:dyDescent="0.2">
      <c r="A4" s="145"/>
      <c r="B4" s="255" t="s">
        <v>361</v>
      </c>
      <c r="C4" s="285" t="s">
        <v>366</v>
      </c>
      <c r="D4" s="309" t="s">
        <v>378</v>
      </c>
      <c r="E4" s="309"/>
      <c r="F4" s="309"/>
      <c r="G4" s="309"/>
      <c r="H4" s="309" t="s">
        <v>379</v>
      </c>
      <c r="I4" s="309"/>
      <c r="J4" s="309"/>
    </row>
    <row r="5" spans="1:22" s="102" customFormat="1" ht="20.25" customHeight="1" x14ac:dyDescent="0.2">
      <c r="A5" s="145"/>
      <c r="B5" s="256"/>
      <c r="C5" s="285"/>
      <c r="D5" s="255" t="s">
        <v>650</v>
      </c>
      <c r="E5" s="268" t="s">
        <v>649</v>
      </c>
      <c r="F5" s="268" t="s">
        <v>589</v>
      </c>
      <c r="G5" s="261" t="s">
        <v>220</v>
      </c>
      <c r="H5" s="284" t="s">
        <v>650</v>
      </c>
      <c r="I5" s="268" t="s">
        <v>648</v>
      </c>
      <c r="J5" s="261" t="s">
        <v>380</v>
      </c>
    </row>
    <row r="6" spans="1:22" s="102" customFormat="1" ht="23.25" customHeight="1" x14ac:dyDescent="0.2">
      <c r="A6" s="145"/>
      <c r="B6" s="257"/>
      <c r="C6" s="296"/>
      <c r="D6" s="257"/>
      <c r="E6" s="269"/>
      <c r="F6" s="269"/>
      <c r="G6" s="262"/>
      <c r="H6" s="296"/>
      <c r="I6" s="269"/>
      <c r="J6" s="262"/>
    </row>
    <row r="7" spans="1:22" ht="20.100000000000001" customHeight="1" x14ac:dyDescent="0.2">
      <c r="A7" s="143"/>
      <c r="B7" s="161">
        <v>4335</v>
      </c>
      <c r="C7" s="13" t="s">
        <v>12</v>
      </c>
      <c r="D7" s="52">
        <v>171572016.37218061</v>
      </c>
      <c r="E7" s="52">
        <v>1948073.0750000002</v>
      </c>
      <c r="F7" s="52">
        <v>1838991.85</v>
      </c>
      <c r="G7" s="52">
        <v>175359081.29718059</v>
      </c>
      <c r="H7" s="172">
        <v>97.840394180337853</v>
      </c>
      <c r="I7" s="172">
        <v>1.1109051556324054</v>
      </c>
      <c r="J7" s="172">
        <v>1.0487006640297489</v>
      </c>
    </row>
    <row r="8" spans="1:22" ht="20.100000000000001" customHeight="1" x14ac:dyDescent="0.2">
      <c r="A8" s="143"/>
      <c r="B8" s="161">
        <v>4019</v>
      </c>
      <c r="C8" s="138" t="s">
        <v>367</v>
      </c>
      <c r="D8" s="52">
        <v>22866417.492528804</v>
      </c>
      <c r="E8" s="52">
        <v>225314.92224925003</v>
      </c>
      <c r="F8" s="52">
        <v>173910.43649049991</v>
      </c>
      <c r="G8" s="52">
        <v>23265642.851268552</v>
      </c>
      <c r="H8" s="172">
        <v>98.284056188380887</v>
      </c>
      <c r="I8" s="172">
        <v>0.96844485961394711</v>
      </c>
      <c r="J8" s="172">
        <v>0.74749895200517735</v>
      </c>
    </row>
    <row r="9" spans="1:22" x14ac:dyDescent="0.2">
      <c r="A9" s="143"/>
      <c r="B9" s="230">
        <v>4001</v>
      </c>
      <c r="C9" s="231" t="s">
        <v>1</v>
      </c>
      <c r="D9" s="76">
        <v>11614914.914433276</v>
      </c>
      <c r="E9" s="76">
        <v>120834.63052924997</v>
      </c>
      <c r="F9" s="76">
        <v>140153.29688299997</v>
      </c>
      <c r="G9" s="76">
        <v>11875902.841845527</v>
      </c>
      <c r="H9" s="173">
        <v>97.802374009893015</v>
      </c>
      <c r="I9" s="173">
        <v>1.017477425829733</v>
      </c>
      <c r="J9" s="173">
        <v>1.1801485642772402</v>
      </c>
    </row>
    <row r="10" spans="1:22" x14ac:dyDescent="0.2">
      <c r="A10" s="143"/>
      <c r="B10" s="230">
        <v>4002</v>
      </c>
      <c r="C10" s="231" t="s">
        <v>23</v>
      </c>
      <c r="D10" s="76">
        <v>62869.383703111103</v>
      </c>
      <c r="E10" s="76">
        <v>0</v>
      </c>
      <c r="F10" s="76">
        <v>33.94885</v>
      </c>
      <c r="G10" s="76">
        <v>62903.332553111104</v>
      </c>
      <c r="H10" s="173">
        <v>99.946030124920114</v>
      </c>
      <c r="I10" s="173">
        <v>0</v>
      </c>
      <c r="J10" s="173">
        <v>5.396987507988707E-2</v>
      </c>
    </row>
    <row r="11" spans="1:22" x14ac:dyDescent="0.2">
      <c r="A11" s="143"/>
      <c r="B11" s="230">
        <v>4003</v>
      </c>
      <c r="C11" s="231" t="s">
        <v>535</v>
      </c>
      <c r="D11" s="76">
        <v>3237804.6443348592</v>
      </c>
      <c r="E11" s="76">
        <v>28563.716720000004</v>
      </c>
      <c r="F11" s="76">
        <v>738.3</v>
      </c>
      <c r="G11" s="76">
        <v>3267106.6610548589</v>
      </c>
      <c r="H11" s="173">
        <v>99.103120290828244</v>
      </c>
      <c r="I11" s="173">
        <v>0.87428173253387342</v>
      </c>
      <c r="J11" s="173">
        <v>2.259797663788617E-2</v>
      </c>
    </row>
    <row r="12" spans="1:22" x14ac:dyDescent="0.2">
      <c r="A12" s="143"/>
      <c r="B12" s="230">
        <v>4004</v>
      </c>
      <c r="C12" s="231" t="s">
        <v>24</v>
      </c>
      <c r="D12" s="76">
        <v>64517.737630166666</v>
      </c>
      <c r="E12" s="76">
        <v>399.07500000000005</v>
      </c>
      <c r="F12" s="76">
        <v>207.27500000000001</v>
      </c>
      <c r="G12" s="76">
        <v>65124.087630166665</v>
      </c>
      <c r="H12" s="173">
        <v>99.068931293988484</v>
      </c>
      <c r="I12" s="173">
        <v>0.61279169432101377</v>
      </c>
      <c r="J12" s="173">
        <v>0.3182770116905046</v>
      </c>
    </row>
    <row r="13" spans="1:22" x14ac:dyDescent="0.2">
      <c r="A13" s="143"/>
      <c r="B13" s="230">
        <v>4005</v>
      </c>
      <c r="C13" s="231" t="s">
        <v>536</v>
      </c>
      <c r="D13" s="76">
        <v>144131.14247916662</v>
      </c>
      <c r="E13" s="76">
        <v>111.8</v>
      </c>
      <c r="F13" s="76">
        <v>19.274999999999999</v>
      </c>
      <c r="G13" s="76">
        <v>144262.2174791666</v>
      </c>
      <c r="H13" s="173">
        <v>99.909141144306261</v>
      </c>
      <c r="I13" s="173">
        <v>7.7497768960986216E-2</v>
      </c>
      <c r="J13" s="173">
        <v>1.3361086732763939E-2</v>
      </c>
    </row>
    <row r="14" spans="1:22" x14ac:dyDescent="0.2">
      <c r="A14" s="143"/>
      <c r="B14" s="230">
        <v>4006</v>
      </c>
      <c r="C14" s="231" t="s">
        <v>25</v>
      </c>
      <c r="D14" s="76">
        <v>480372.34230040549</v>
      </c>
      <c r="E14" s="76">
        <v>55086.45</v>
      </c>
      <c r="F14" s="76">
        <v>1556.7750000000001</v>
      </c>
      <c r="G14" s="76">
        <v>537015.56730040559</v>
      </c>
      <c r="H14" s="173">
        <v>89.452219181513229</v>
      </c>
      <c r="I14" s="173">
        <v>10.257886987694109</v>
      </c>
      <c r="J14" s="173">
        <v>0.28989383079264491</v>
      </c>
    </row>
    <row r="15" spans="1:22" x14ac:dyDescent="0.2">
      <c r="A15" s="143"/>
      <c r="B15" s="230">
        <v>4007</v>
      </c>
      <c r="C15" s="231" t="s">
        <v>26</v>
      </c>
      <c r="D15" s="76">
        <v>554399.35973652743</v>
      </c>
      <c r="E15" s="76">
        <v>2352.8250000000003</v>
      </c>
      <c r="F15" s="76">
        <v>0.17499999999999999</v>
      </c>
      <c r="G15" s="76">
        <v>556752.35973652743</v>
      </c>
      <c r="H15" s="173">
        <v>99.577370448665278</v>
      </c>
      <c r="I15" s="173">
        <v>0.42259811904765532</v>
      </c>
      <c r="J15" s="173">
        <v>3.143228707334E-5</v>
      </c>
    </row>
    <row r="16" spans="1:22" x14ac:dyDescent="0.2">
      <c r="A16" s="143"/>
      <c r="B16" s="230">
        <v>4008</v>
      </c>
      <c r="C16" s="231" t="s">
        <v>27</v>
      </c>
      <c r="D16" s="76">
        <v>489260.7203166667</v>
      </c>
      <c r="E16" s="76">
        <v>320.35000000000002</v>
      </c>
      <c r="F16" s="76">
        <v>7508.1235127499995</v>
      </c>
      <c r="G16" s="76">
        <v>497089.1938294167</v>
      </c>
      <c r="H16" s="173">
        <v>98.425137055898986</v>
      </c>
      <c r="I16" s="173">
        <v>6.4445174825090393E-2</v>
      </c>
      <c r="J16" s="173">
        <v>1.510417769275934</v>
      </c>
    </row>
    <row r="17" spans="1:10" x14ac:dyDescent="0.2">
      <c r="A17" s="143"/>
      <c r="B17" s="230">
        <v>4009</v>
      </c>
      <c r="C17" s="231" t="s">
        <v>28</v>
      </c>
      <c r="D17" s="76">
        <v>364765.23396455002</v>
      </c>
      <c r="E17" s="76">
        <v>317.17500000000001</v>
      </c>
      <c r="F17" s="76">
        <v>620.47500000000002</v>
      </c>
      <c r="G17" s="76">
        <v>365702.88396454998</v>
      </c>
      <c r="H17" s="173">
        <v>99.743603334533503</v>
      </c>
      <c r="I17" s="173">
        <v>8.6730243021749281E-2</v>
      </c>
      <c r="J17" s="173">
        <v>0.16966642244476987</v>
      </c>
    </row>
    <row r="18" spans="1:10" x14ac:dyDescent="0.2">
      <c r="A18" s="143"/>
      <c r="B18" s="230">
        <v>4010</v>
      </c>
      <c r="C18" s="231" t="s">
        <v>29</v>
      </c>
      <c r="D18" s="76">
        <v>2072926.6437369992</v>
      </c>
      <c r="E18" s="76">
        <v>2939.7249999999995</v>
      </c>
      <c r="F18" s="76">
        <v>1990.4184</v>
      </c>
      <c r="G18" s="76">
        <v>2077856.7871369994</v>
      </c>
      <c r="H18" s="173">
        <v>99.762729393550117</v>
      </c>
      <c r="I18" s="173">
        <v>0.1414787110545061</v>
      </c>
      <c r="J18" s="173">
        <v>9.5791895395376234E-2</v>
      </c>
    </row>
    <row r="19" spans="1:10" x14ac:dyDescent="0.2">
      <c r="A19" s="143"/>
      <c r="B19" s="230">
        <v>4012</v>
      </c>
      <c r="C19" s="231" t="s">
        <v>30</v>
      </c>
      <c r="D19" s="76">
        <v>2898295.6518159811</v>
      </c>
      <c r="E19" s="76">
        <v>13810.225</v>
      </c>
      <c r="F19" s="76">
        <v>20663.598844749999</v>
      </c>
      <c r="G19" s="76">
        <v>2932769.4756607311</v>
      </c>
      <c r="H19" s="173">
        <v>98.824530051514429</v>
      </c>
      <c r="I19" s="173">
        <v>0.47089364215674195</v>
      </c>
      <c r="J19" s="173">
        <v>0.70457630632883761</v>
      </c>
    </row>
    <row r="20" spans="1:10" x14ac:dyDescent="0.2">
      <c r="A20" s="143"/>
      <c r="B20" s="230">
        <v>4013</v>
      </c>
      <c r="C20" s="231" t="s">
        <v>31</v>
      </c>
      <c r="D20" s="76">
        <v>882159.7180770922</v>
      </c>
      <c r="E20" s="76">
        <v>578.95000000000005</v>
      </c>
      <c r="F20" s="76">
        <v>418.77499999999998</v>
      </c>
      <c r="G20" s="76">
        <v>883157.44307709218</v>
      </c>
      <c r="H20" s="173">
        <v>99.887027504798723</v>
      </c>
      <c r="I20" s="173">
        <v>6.5554562726983956E-2</v>
      </c>
      <c r="J20" s="173">
        <v>4.7417932474294343E-2</v>
      </c>
    </row>
    <row r="21" spans="1:10" ht="20.100000000000001" customHeight="1" x14ac:dyDescent="0.2">
      <c r="A21" s="143"/>
      <c r="B21" s="161">
        <v>4059</v>
      </c>
      <c r="C21" s="138" t="s">
        <v>368</v>
      </c>
      <c r="D21" s="52">
        <v>56382907.540673777</v>
      </c>
      <c r="E21" s="52">
        <v>498413.70097499993</v>
      </c>
      <c r="F21" s="52">
        <v>407995.62662849994</v>
      </c>
      <c r="G21" s="52">
        <v>57289316.868277282</v>
      </c>
      <c r="H21" s="172">
        <v>98.417838827285081</v>
      </c>
      <c r="I21" s="172">
        <v>0.86999414240002171</v>
      </c>
      <c r="J21" s="172">
        <v>0.71216703031489392</v>
      </c>
    </row>
    <row r="22" spans="1:10" x14ac:dyDescent="0.2">
      <c r="A22" s="143"/>
      <c r="B22" s="230">
        <v>4021</v>
      </c>
      <c r="C22" s="231" t="s">
        <v>2</v>
      </c>
      <c r="D22" s="76">
        <v>27376795.699251309</v>
      </c>
      <c r="E22" s="76">
        <v>204694.40499999991</v>
      </c>
      <c r="F22" s="76">
        <v>102925.59158699997</v>
      </c>
      <c r="G22" s="76">
        <v>27684415.695838306</v>
      </c>
      <c r="H22" s="173">
        <v>98.888833342315252</v>
      </c>
      <c r="I22" s="173">
        <v>0.73938495668077564</v>
      </c>
      <c r="J22" s="173">
        <v>0.37178170100397817</v>
      </c>
    </row>
    <row r="23" spans="1:10" x14ac:dyDescent="0.2">
      <c r="A23" s="143"/>
      <c r="B23" s="230">
        <v>4022</v>
      </c>
      <c r="C23" s="231" t="s">
        <v>32</v>
      </c>
      <c r="D23" s="76">
        <v>34570.948457972219</v>
      </c>
      <c r="E23" s="76">
        <v>10.125</v>
      </c>
      <c r="F23" s="76">
        <v>0</v>
      </c>
      <c r="G23" s="76">
        <v>34581.073457972219</v>
      </c>
      <c r="H23" s="173">
        <v>99.970720978305366</v>
      </c>
      <c r="I23" s="173">
        <v>2.9279021694642662E-2</v>
      </c>
      <c r="J23" s="173">
        <v>0</v>
      </c>
    </row>
    <row r="24" spans="1:10" x14ac:dyDescent="0.2">
      <c r="A24" s="143"/>
      <c r="B24" s="230">
        <v>4023</v>
      </c>
      <c r="C24" s="231" t="s">
        <v>33</v>
      </c>
      <c r="D24" s="76">
        <v>1860557.2897528335</v>
      </c>
      <c r="E24" s="76">
        <v>11004.725</v>
      </c>
      <c r="F24" s="76">
        <v>361.85650699999997</v>
      </c>
      <c r="G24" s="76">
        <v>1871923.8712598337</v>
      </c>
      <c r="H24" s="173">
        <v>99.392786123329344</v>
      </c>
      <c r="I24" s="173">
        <v>0.58788314893349003</v>
      </c>
      <c r="J24" s="173">
        <v>1.933072773715231E-2</v>
      </c>
    </row>
    <row r="25" spans="1:10" x14ac:dyDescent="0.2">
      <c r="A25" s="143"/>
      <c r="B25" s="230">
        <v>4024</v>
      </c>
      <c r="C25" s="231" t="s">
        <v>537</v>
      </c>
      <c r="D25" s="76">
        <v>502215.03351698309</v>
      </c>
      <c r="E25" s="76">
        <v>562.92499999999995</v>
      </c>
      <c r="F25" s="76">
        <v>173.06262150000001</v>
      </c>
      <c r="G25" s="76">
        <v>502951.02113848308</v>
      </c>
      <c r="H25" s="173">
        <v>99.853666144302878</v>
      </c>
      <c r="I25" s="173">
        <v>0.11192441735693456</v>
      </c>
      <c r="J25" s="173">
        <v>3.4409438340189537E-2</v>
      </c>
    </row>
    <row r="26" spans="1:10" x14ac:dyDescent="0.2">
      <c r="A26" s="143"/>
      <c r="B26" s="230">
        <v>4049</v>
      </c>
      <c r="C26" s="231" t="s">
        <v>34</v>
      </c>
      <c r="D26" s="76">
        <v>332391.50631689728</v>
      </c>
      <c r="E26" s="76">
        <v>394.47500000000002</v>
      </c>
      <c r="F26" s="76">
        <v>86.525000000000006</v>
      </c>
      <c r="G26" s="76">
        <v>332872.50631689728</v>
      </c>
      <c r="H26" s="173">
        <v>99.855500231808847</v>
      </c>
      <c r="I26" s="173">
        <v>0.11850633275926269</v>
      </c>
      <c r="J26" s="173">
        <v>2.5993435431891001E-2</v>
      </c>
    </row>
    <row r="27" spans="1:10" x14ac:dyDescent="0.2">
      <c r="A27" s="143"/>
      <c r="B27" s="230">
        <v>4026</v>
      </c>
      <c r="C27" s="231" t="s">
        <v>35</v>
      </c>
      <c r="D27" s="76">
        <v>268417.96426691662</v>
      </c>
      <c r="E27" s="76">
        <v>3625.875</v>
      </c>
      <c r="F27" s="76">
        <v>18457.712775</v>
      </c>
      <c r="G27" s="76">
        <v>290501.55204191664</v>
      </c>
      <c r="H27" s="173">
        <v>92.39811711167259</v>
      </c>
      <c r="I27" s="173">
        <v>1.2481430734238625</v>
      </c>
      <c r="J27" s="173">
        <v>6.3537398149035456</v>
      </c>
    </row>
    <row r="28" spans="1:10" x14ac:dyDescent="0.2">
      <c r="A28" s="143"/>
      <c r="B28" s="230">
        <v>4027</v>
      </c>
      <c r="C28" s="231" t="s">
        <v>36</v>
      </c>
      <c r="D28" s="76">
        <v>308279.01261508325</v>
      </c>
      <c r="E28" s="76">
        <v>709.22499999999991</v>
      </c>
      <c r="F28" s="76">
        <v>56.900000000000006</v>
      </c>
      <c r="G28" s="76">
        <v>309045.13761508325</v>
      </c>
      <c r="H28" s="173">
        <v>99.752099319241111</v>
      </c>
      <c r="I28" s="173">
        <v>0.22948913077006308</v>
      </c>
      <c r="J28" s="173">
        <v>1.8411549988813981E-2</v>
      </c>
    </row>
    <row r="29" spans="1:10" x14ac:dyDescent="0.2">
      <c r="A29" s="143"/>
      <c r="B29" s="230">
        <v>4028</v>
      </c>
      <c r="C29" s="231" t="s">
        <v>37</v>
      </c>
      <c r="D29" s="76">
        <v>41116.629082500003</v>
      </c>
      <c r="E29" s="76">
        <v>0</v>
      </c>
      <c r="F29" s="76">
        <v>22.824999999999999</v>
      </c>
      <c r="G29" s="76">
        <v>41139.4540825</v>
      </c>
      <c r="H29" s="173">
        <v>99.94451798034504</v>
      </c>
      <c r="I29" s="173">
        <v>0</v>
      </c>
      <c r="J29" s="173">
        <v>5.5482019654969982E-2</v>
      </c>
    </row>
    <row r="30" spans="1:10" x14ac:dyDescent="0.2">
      <c r="A30" s="143"/>
      <c r="B30" s="230">
        <v>4029</v>
      </c>
      <c r="C30" s="231" t="s">
        <v>38</v>
      </c>
      <c r="D30" s="76">
        <v>566731.95603029488</v>
      </c>
      <c r="E30" s="76">
        <v>560.34999999999991</v>
      </c>
      <c r="F30" s="76">
        <v>36984.349587500008</v>
      </c>
      <c r="G30" s="76">
        <v>604276.65561779484</v>
      </c>
      <c r="H30" s="173">
        <v>93.786836006577929</v>
      </c>
      <c r="I30" s="173">
        <v>9.2730704519292481E-2</v>
      </c>
      <c r="J30" s="173">
        <v>6.1204332889027935</v>
      </c>
    </row>
    <row r="31" spans="1:10" x14ac:dyDescent="0.2">
      <c r="A31" s="143"/>
      <c r="B31" s="230">
        <v>4030</v>
      </c>
      <c r="C31" s="231" t="s">
        <v>39</v>
      </c>
      <c r="D31" s="76">
        <v>108345.91056755555</v>
      </c>
      <c r="E31" s="76">
        <v>18.649999999999999</v>
      </c>
      <c r="F31" s="76">
        <v>485.75</v>
      </c>
      <c r="G31" s="76">
        <v>108850.31056755554</v>
      </c>
      <c r="H31" s="173">
        <v>99.536611335907068</v>
      </c>
      <c r="I31" s="173">
        <v>1.7133621303198111E-2</v>
      </c>
      <c r="J31" s="173">
        <v>0.44625504278973094</v>
      </c>
    </row>
    <row r="32" spans="1:10" x14ac:dyDescent="0.2">
      <c r="A32" s="143"/>
      <c r="B32" s="230">
        <v>4031</v>
      </c>
      <c r="C32" s="231" t="s">
        <v>40</v>
      </c>
      <c r="D32" s="76">
        <v>111633.45562458335</v>
      </c>
      <c r="E32" s="76">
        <v>0</v>
      </c>
      <c r="F32" s="76">
        <v>72.55</v>
      </c>
      <c r="G32" s="76">
        <v>111706.00562458335</v>
      </c>
      <c r="H32" s="173">
        <v>99.935052730966106</v>
      </c>
      <c r="I32" s="173">
        <v>0</v>
      </c>
      <c r="J32" s="173">
        <v>6.494726903388065E-2</v>
      </c>
    </row>
    <row r="33" spans="1:10" x14ac:dyDescent="0.2">
      <c r="A33" s="143"/>
      <c r="B33" s="230">
        <v>4032</v>
      </c>
      <c r="C33" s="231" t="s">
        <v>41</v>
      </c>
      <c r="D33" s="76">
        <v>1275778.2206044446</v>
      </c>
      <c r="E33" s="76">
        <v>1348.575</v>
      </c>
      <c r="F33" s="76">
        <v>1827.4499999999998</v>
      </c>
      <c r="G33" s="76">
        <v>1278954.2456044445</v>
      </c>
      <c r="H33" s="173">
        <v>99.751670162485055</v>
      </c>
      <c r="I33" s="173">
        <v>0.10544356880903524</v>
      </c>
      <c r="J33" s="173">
        <v>0.14288626870590915</v>
      </c>
    </row>
    <row r="34" spans="1:10" x14ac:dyDescent="0.2">
      <c r="A34" s="143"/>
      <c r="B34" s="230">
        <v>4033</v>
      </c>
      <c r="C34" s="231" t="s">
        <v>42</v>
      </c>
      <c r="D34" s="76">
        <v>675172.45838740829</v>
      </c>
      <c r="E34" s="76">
        <v>272.75</v>
      </c>
      <c r="F34" s="76">
        <v>10845.125</v>
      </c>
      <c r="G34" s="76">
        <v>686290.33338740829</v>
      </c>
      <c r="H34" s="173">
        <v>98.380004138317943</v>
      </c>
      <c r="I34" s="173">
        <v>3.9742655073364358E-2</v>
      </c>
      <c r="J34" s="173">
        <v>1.5802532066086916</v>
      </c>
    </row>
    <row r="35" spans="1:10" x14ac:dyDescent="0.2">
      <c r="A35" s="143"/>
      <c r="B35" s="230">
        <v>4034</v>
      </c>
      <c r="C35" s="231" t="s">
        <v>43</v>
      </c>
      <c r="D35" s="76">
        <v>1272111.8795914168</v>
      </c>
      <c r="E35" s="76">
        <v>179.35</v>
      </c>
      <c r="F35" s="76">
        <v>149200.35149900001</v>
      </c>
      <c r="G35" s="76">
        <v>1421491.581090417</v>
      </c>
      <c r="H35" s="173">
        <v>89.491341103518039</v>
      </c>
      <c r="I35" s="173">
        <v>1.261702864693872E-2</v>
      </c>
      <c r="J35" s="173">
        <v>10.496041867835009</v>
      </c>
    </row>
    <row r="36" spans="1:10" x14ac:dyDescent="0.2">
      <c r="A36" s="143"/>
      <c r="B36" s="230">
        <v>4035</v>
      </c>
      <c r="C36" s="231" t="s">
        <v>44</v>
      </c>
      <c r="D36" s="76">
        <v>431923.85472601088</v>
      </c>
      <c r="E36" s="76">
        <v>3675.65</v>
      </c>
      <c r="F36" s="76">
        <v>312.79999999999995</v>
      </c>
      <c r="G36" s="76">
        <v>435912.30472601089</v>
      </c>
      <c r="H36" s="173">
        <v>99.085033857324362</v>
      </c>
      <c r="I36" s="173">
        <v>0.8432085903861557</v>
      </c>
      <c r="J36" s="173">
        <v>7.1757552289469742E-2</v>
      </c>
    </row>
    <row r="37" spans="1:10" x14ac:dyDescent="0.2">
      <c r="A37" s="143"/>
      <c r="B37" s="230">
        <v>4037</v>
      </c>
      <c r="C37" s="231" t="s">
        <v>45</v>
      </c>
      <c r="D37" s="76">
        <v>429183.74210670026</v>
      </c>
      <c r="E37" s="76">
        <v>111.8</v>
      </c>
      <c r="F37" s="76">
        <v>45.55</v>
      </c>
      <c r="G37" s="76">
        <v>429341.09210670023</v>
      </c>
      <c r="H37" s="173">
        <v>99.963350817591689</v>
      </c>
      <c r="I37" s="173">
        <v>2.6039902086105321E-2</v>
      </c>
      <c r="J37" s="173">
        <v>1.060928032220123E-2</v>
      </c>
    </row>
    <row r="38" spans="1:10" x14ac:dyDescent="0.2">
      <c r="A38" s="143"/>
      <c r="B38" s="230">
        <v>4038</v>
      </c>
      <c r="C38" s="231" t="s">
        <v>46</v>
      </c>
      <c r="D38" s="76">
        <v>452493.86903665768</v>
      </c>
      <c r="E38" s="76">
        <v>239598.9</v>
      </c>
      <c r="F38" s="76">
        <v>851.93575000000021</v>
      </c>
      <c r="G38" s="76">
        <v>692944.70478665759</v>
      </c>
      <c r="H38" s="173">
        <v>65.300140965211725</v>
      </c>
      <c r="I38" s="173">
        <v>34.576914773274332</v>
      </c>
      <c r="J38" s="173">
        <v>0.12294426151395334</v>
      </c>
    </row>
    <row r="39" spans="1:10" x14ac:dyDescent="0.2">
      <c r="A39" s="143"/>
      <c r="B39" s="230">
        <v>4039</v>
      </c>
      <c r="C39" s="231" t="s">
        <v>47</v>
      </c>
      <c r="D39" s="76">
        <v>144588.41368600549</v>
      </c>
      <c r="E39" s="76">
        <v>296.875</v>
      </c>
      <c r="F39" s="76">
        <v>68.724999999999994</v>
      </c>
      <c r="G39" s="76">
        <v>144954.01368600549</v>
      </c>
      <c r="H39" s="173">
        <v>99.747782078810218</v>
      </c>
      <c r="I39" s="173">
        <v>0.20480633302302387</v>
      </c>
      <c r="J39" s="173">
        <v>4.7411588166761477E-2</v>
      </c>
    </row>
    <row r="40" spans="1:10" x14ac:dyDescent="0.2">
      <c r="A40" s="143"/>
      <c r="B40" s="230">
        <v>4040</v>
      </c>
      <c r="C40" s="231" t="s">
        <v>48</v>
      </c>
      <c r="D40" s="76">
        <v>9632595.6982621457</v>
      </c>
      <c r="E40" s="76">
        <v>14168.4</v>
      </c>
      <c r="F40" s="76">
        <v>631.27409299999999</v>
      </c>
      <c r="G40" s="76">
        <v>9647395.3723551463</v>
      </c>
      <c r="H40" s="173">
        <v>99.846594095900642</v>
      </c>
      <c r="I40" s="173">
        <v>0.14686243750929817</v>
      </c>
      <c r="J40" s="173">
        <v>6.5434665900490803E-3</v>
      </c>
    </row>
    <row r="41" spans="1:10" x14ac:dyDescent="0.2">
      <c r="A41" s="143"/>
      <c r="B41" s="230">
        <v>4041</v>
      </c>
      <c r="C41" s="231" t="s">
        <v>538</v>
      </c>
      <c r="D41" s="76">
        <v>405829.02145268314</v>
      </c>
      <c r="E41" s="76">
        <v>238.55</v>
      </c>
      <c r="F41" s="76">
        <v>32.15</v>
      </c>
      <c r="G41" s="76">
        <v>406099.72145268315</v>
      </c>
      <c r="H41" s="173">
        <v>99.93334149577062</v>
      </c>
      <c r="I41" s="173">
        <v>5.8741729530537183E-2</v>
      </c>
      <c r="J41" s="173">
        <v>7.9167746988336608E-3</v>
      </c>
    </row>
    <row r="42" spans="1:10" x14ac:dyDescent="0.2">
      <c r="A42" s="143"/>
      <c r="B42" s="230">
        <v>4042</v>
      </c>
      <c r="C42" s="231" t="s">
        <v>49</v>
      </c>
      <c r="D42" s="76">
        <v>727299.80477538856</v>
      </c>
      <c r="E42" s="76">
        <v>2864.0759750000002</v>
      </c>
      <c r="F42" s="76">
        <v>419.67039999999997</v>
      </c>
      <c r="G42" s="76">
        <v>730583.55115038855</v>
      </c>
      <c r="H42" s="173">
        <v>99.550531028267827</v>
      </c>
      <c r="I42" s="173">
        <v>0.39202579506343666</v>
      </c>
      <c r="J42" s="173">
        <v>5.7443176668730112E-2</v>
      </c>
    </row>
    <row r="43" spans="1:10" x14ac:dyDescent="0.2">
      <c r="A43" s="143"/>
      <c r="B43" s="230">
        <v>4044</v>
      </c>
      <c r="C43" s="231" t="s">
        <v>50</v>
      </c>
      <c r="D43" s="76">
        <v>1929853.4624805283</v>
      </c>
      <c r="E43" s="76">
        <v>1774.9</v>
      </c>
      <c r="F43" s="76">
        <v>264.125</v>
      </c>
      <c r="G43" s="76">
        <v>1931892.4874805282</v>
      </c>
      <c r="H43" s="173">
        <v>99.89445453030055</v>
      </c>
      <c r="I43" s="173">
        <v>9.1873642632915378E-2</v>
      </c>
      <c r="J43" s="173">
        <v>1.3671827066549539E-2</v>
      </c>
    </row>
    <row r="44" spans="1:10" x14ac:dyDescent="0.2">
      <c r="A44" s="143"/>
      <c r="B44" s="230">
        <v>4045</v>
      </c>
      <c r="C44" s="231" t="s">
        <v>51</v>
      </c>
      <c r="D44" s="76">
        <v>4096098.8691568449</v>
      </c>
      <c r="E44" s="76">
        <v>9072.0199999999968</v>
      </c>
      <c r="F44" s="76">
        <v>67065.396808500009</v>
      </c>
      <c r="G44" s="76">
        <v>4172236.2859653449</v>
      </c>
      <c r="H44" s="173">
        <v>98.175141300970594</v>
      </c>
      <c r="I44" s="173">
        <v>0.2174378289771518</v>
      </c>
      <c r="J44" s="173">
        <v>1.6074208700522543</v>
      </c>
    </row>
    <row r="45" spans="1:10" x14ac:dyDescent="0.2">
      <c r="A45" s="143"/>
      <c r="B45" s="230">
        <v>4046</v>
      </c>
      <c r="C45" s="231" t="s">
        <v>52</v>
      </c>
      <c r="D45" s="76">
        <v>64016.518359688889</v>
      </c>
      <c r="E45" s="76">
        <v>70.25</v>
      </c>
      <c r="F45" s="76">
        <v>163.4</v>
      </c>
      <c r="G45" s="76">
        <v>64250.168359688891</v>
      </c>
      <c r="H45" s="173">
        <v>99.636343365371488</v>
      </c>
      <c r="I45" s="173">
        <v>0.10933823489258816</v>
      </c>
      <c r="J45" s="173">
        <v>0.25431839973592751</v>
      </c>
    </row>
    <row r="46" spans="1:10" x14ac:dyDescent="0.2">
      <c r="A46" s="143"/>
      <c r="B46" s="230">
        <v>4047</v>
      </c>
      <c r="C46" s="231" t="s">
        <v>53</v>
      </c>
      <c r="D46" s="76">
        <v>2350222.4320033039</v>
      </c>
      <c r="E46" s="76">
        <v>962.62499999999989</v>
      </c>
      <c r="F46" s="76">
        <v>14166.499999999998</v>
      </c>
      <c r="G46" s="76">
        <v>2365351.5570033039</v>
      </c>
      <c r="H46" s="173">
        <v>99.360385776262049</v>
      </c>
      <c r="I46" s="173">
        <v>4.069691023940486E-2</v>
      </c>
      <c r="J46" s="173">
        <v>0.59891731349853672</v>
      </c>
    </row>
    <row r="47" spans="1:10" x14ac:dyDescent="0.2">
      <c r="A47" s="143"/>
      <c r="B47" s="230">
        <v>4048</v>
      </c>
      <c r="C47" s="231" t="s">
        <v>54</v>
      </c>
      <c r="D47" s="76">
        <v>984683.89056161128</v>
      </c>
      <c r="E47" s="76">
        <v>2198.2250000000004</v>
      </c>
      <c r="F47" s="76">
        <v>2474.0500000000002</v>
      </c>
      <c r="G47" s="76">
        <v>989356.1655616113</v>
      </c>
      <c r="H47" s="173">
        <v>99.527745905606409</v>
      </c>
      <c r="I47" s="173">
        <v>0.22218742617853604</v>
      </c>
      <c r="J47" s="173">
        <v>0.25006666821504042</v>
      </c>
    </row>
    <row r="48" spans="1:10" ht="20.100000000000001" customHeight="1" x14ac:dyDescent="0.2">
      <c r="A48" s="143"/>
      <c r="B48" s="174">
        <v>4089</v>
      </c>
      <c r="C48" s="138" t="s">
        <v>369</v>
      </c>
      <c r="D48" s="52">
        <v>11028004.431709915</v>
      </c>
      <c r="E48" s="52">
        <v>37730.575000000004</v>
      </c>
      <c r="F48" s="52">
        <v>36982.759901999998</v>
      </c>
      <c r="G48" s="52">
        <v>11102717.766611917</v>
      </c>
      <c r="H48" s="172">
        <v>99.32707165513402</v>
      </c>
      <c r="I48" s="172">
        <v>0.33983188434694211</v>
      </c>
      <c r="J48" s="172">
        <v>0.33309646051901382</v>
      </c>
    </row>
    <row r="49" spans="1:10" x14ac:dyDescent="0.2">
      <c r="A49" s="143"/>
      <c r="B49" s="230">
        <v>4061</v>
      </c>
      <c r="C49" s="231" t="s">
        <v>539</v>
      </c>
      <c r="D49" s="76">
        <v>79413.684071444441</v>
      </c>
      <c r="E49" s="76">
        <v>1299.9499999999998</v>
      </c>
      <c r="F49" s="76">
        <v>2558.2338019999997</v>
      </c>
      <c r="G49" s="76">
        <v>83271.86787344444</v>
      </c>
      <c r="H49" s="173">
        <v>95.366762028367589</v>
      </c>
      <c r="I49" s="173">
        <v>1.5610914384383066</v>
      </c>
      <c r="J49" s="173">
        <v>3.0721465331941058</v>
      </c>
    </row>
    <row r="50" spans="1:10" x14ac:dyDescent="0.2">
      <c r="A50" s="143"/>
      <c r="B50" s="230">
        <v>4062</v>
      </c>
      <c r="C50" s="231" t="s">
        <v>55</v>
      </c>
      <c r="D50" s="76">
        <v>325765.59737774986</v>
      </c>
      <c r="E50" s="76">
        <v>0</v>
      </c>
      <c r="F50" s="76">
        <v>74.974999999999994</v>
      </c>
      <c r="G50" s="76">
        <v>325840.57237774984</v>
      </c>
      <c r="H50" s="173">
        <v>99.976990281028279</v>
      </c>
      <c r="I50" s="173">
        <v>0</v>
      </c>
      <c r="J50" s="173">
        <v>2.3009718971731E-2</v>
      </c>
    </row>
    <row r="51" spans="1:10" x14ac:dyDescent="0.2">
      <c r="A51" s="143"/>
      <c r="B51" s="230">
        <v>4063</v>
      </c>
      <c r="C51" s="231" t="s">
        <v>540</v>
      </c>
      <c r="D51" s="76">
        <v>1462229.8069447952</v>
      </c>
      <c r="E51" s="76">
        <v>6430.85</v>
      </c>
      <c r="F51" s="76">
        <v>26777.099999999995</v>
      </c>
      <c r="G51" s="76">
        <v>1495437.7569447954</v>
      </c>
      <c r="H51" s="173">
        <v>97.779382669336599</v>
      </c>
      <c r="I51" s="173">
        <v>0.43003127145447601</v>
      </c>
      <c r="J51" s="173">
        <v>1.7905860592089144</v>
      </c>
    </row>
    <row r="52" spans="1:10" x14ac:dyDescent="0.2">
      <c r="A52" s="143"/>
      <c r="B52" s="230">
        <v>4064</v>
      </c>
      <c r="C52" s="231" t="s">
        <v>56</v>
      </c>
      <c r="D52" s="76">
        <v>72605.888576194455</v>
      </c>
      <c r="E52" s="76">
        <v>478.6</v>
      </c>
      <c r="F52" s="76">
        <v>0</v>
      </c>
      <c r="G52" s="76">
        <v>73084.488576194461</v>
      </c>
      <c r="H52" s="173">
        <v>99.345141480327882</v>
      </c>
      <c r="I52" s="173">
        <v>0.65485851967211084</v>
      </c>
      <c r="J52" s="173">
        <v>0</v>
      </c>
    </row>
    <row r="53" spans="1:10" x14ac:dyDescent="0.2">
      <c r="A53" s="143"/>
      <c r="B53" s="230">
        <v>4065</v>
      </c>
      <c r="C53" s="231" t="s">
        <v>57</v>
      </c>
      <c r="D53" s="76">
        <v>602201.89727696683</v>
      </c>
      <c r="E53" s="76">
        <v>9845.8250000000007</v>
      </c>
      <c r="F53" s="76">
        <v>149.32499999999999</v>
      </c>
      <c r="G53" s="76">
        <v>612197.04727696674</v>
      </c>
      <c r="H53" s="173">
        <v>98.367331230286396</v>
      </c>
      <c r="I53" s="173">
        <v>1.6082771133565446</v>
      </c>
      <c r="J53" s="173">
        <v>2.439165635708191E-2</v>
      </c>
    </row>
    <row r="54" spans="1:10" x14ac:dyDescent="0.2">
      <c r="A54" s="143"/>
      <c r="B54" s="230">
        <v>4066</v>
      </c>
      <c r="C54" s="231" t="s">
        <v>58</v>
      </c>
      <c r="D54" s="76">
        <v>15431.691328777779</v>
      </c>
      <c r="E54" s="76">
        <v>5.875</v>
      </c>
      <c r="F54" s="76">
        <v>781.94875000000002</v>
      </c>
      <c r="G54" s="76">
        <v>16219.515078777778</v>
      </c>
      <c r="H54" s="173">
        <v>95.142741653042279</v>
      </c>
      <c r="I54" s="173">
        <v>3.6221798071429827E-2</v>
      </c>
      <c r="J54" s="173">
        <v>4.8210365488862923</v>
      </c>
    </row>
    <row r="55" spans="1:10" x14ac:dyDescent="0.2">
      <c r="A55" s="143"/>
      <c r="B55" s="230">
        <v>4067</v>
      </c>
      <c r="C55" s="231" t="s">
        <v>59</v>
      </c>
      <c r="D55" s="76">
        <v>178105.11092958885</v>
      </c>
      <c r="E55" s="76">
        <v>299.97500000000002</v>
      </c>
      <c r="F55" s="76">
        <v>345.92500000000001</v>
      </c>
      <c r="G55" s="76">
        <v>178751.01092958884</v>
      </c>
      <c r="H55" s="173">
        <v>99.638659386237322</v>
      </c>
      <c r="I55" s="173">
        <v>0.1678172327194066</v>
      </c>
      <c r="J55" s="173">
        <v>0.19352338104328934</v>
      </c>
    </row>
    <row r="56" spans="1:10" x14ac:dyDescent="0.2">
      <c r="A56" s="143"/>
      <c r="B56" s="230">
        <v>4068</v>
      </c>
      <c r="C56" s="231" t="s">
        <v>60</v>
      </c>
      <c r="D56" s="76">
        <v>95177.764577222202</v>
      </c>
      <c r="E56" s="76">
        <v>26.4</v>
      </c>
      <c r="F56" s="76">
        <v>580.20000000000005</v>
      </c>
      <c r="G56" s="76">
        <v>95784.364577222193</v>
      </c>
      <c r="H56" s="173">
        <v>99.366702485653661</v>
      </c>
      <c r="I56" s="173">
        <v>2.756190962536071E-2</v>
      </c>
      <c r="J56" s="173">
        <v>0.60573560472099575</v>
      </c>
    </row>
    <row r="57" spans="1:10" x14ac:dyDescent="0.2">
      <c r="A57" s="143"/>
      <c r="B57" s="230">
        <v>4069</v>
      </c>
      <c r="C57" s="231" t="s">
        <v>61</v>
      </c>
      <c r="D57" s="76">
        <v>31491.252391694445</v>
      </c>
      <c r="E57" s="76">
        <v>0</v>
      </c>
      <c r="F57" s="76">
        <v>393.7226</v>
      </c>
      <c r="G57" s="76">
        <v>31884.974991694446</v>
      </c>
      <c r="H57" s="173">
        <v>98.765178269380613</v>
      </c>
      <c r="I57" s="173">
        <v>0</v>
      </c>
      <c r="J57" s="173">
        <v>1.2348217306193867</v>
      </c>
    </row>
    <row r="58" spans="1:10" x14ac:dyDescent="0.2">
      <c r="A58" s="143"/>
      <c r="B58" s="230">
        <v>4084</v>
      </c>
      <c r="C58" s="231" t="s">
        <v>62</v>
      </c>
      <c r="D58" s="76">
        <v>16893.581336249998</v>
      </c>
      <c r="E58" s="76">
        <v>108.4</v>
      </c>
      <c r="F58" s="76">
        <v>0</v>
      </c>
      <c r="G58" s="76">
        <v>17001.981336249999</v>
      </c>
      <c r="H58" s="173">
        <v>99.362427249764821</v>
      </c>
      <c r="I58" s="173">
        <v>0.63757275023517335</v>
      </c>
      <c r="J58" s="173">
        <v>0</v>
      </c>
    </row>
    <row r="59" spans="1:10" x14ac:dyDescent="0.2">
      <c r="A59" s="143"/>
      <c r="B59" s="230">
        <v>4071</v>
      </c>
      <c r="C59" s="231" t="s">
        <v>63</v>
      </c>
      <c r="D59" s="76">
        <v>93282.493910166682</v>
      </c>
      <c r="E59" s="76">
        <v>0</v>
      </c>
      <c r="F59" s="76">
        <v>304.64134999999999</v>
      </c>
      <c r="G59" s="76">
        <v>93587.135260166688</v>
      </c>
      <c r="H59" s="173">
        <v>99.674483732028847</v>
      </c>
      <c r="I59" s="173">
        <v>0</v>
      </c>
      <c r="J59" s="173">
        <v>0.32551626797114269</v>
      </c>
    </row>
    <row r="60" spans="1:10" x14ac:dyDescent="0.2">
      <c r="A60" s="143"/>
      <c r="B60" s="230">
        <v>4072</v>
      </c>
      <c r="C60" s="231" t="s">
        <v>541</v>
      </c>
      <c r="D60" s="76">
        <v>370592.44173280557</v>
      </c>
      <c r="E60" s="76">
        <v>1497.7750000000001</v>
      </c>
      <c r="F60" s="76">
        <v>100.27500000000001</v>
      </c>
      <c r="G60" s="76">
        <v>372190.49173280562</v>
      </c>
      <c r="H60" s="173">
        <v>99.570636532771161</v>
      </c>
      <c r="I60" s="173">
        <v>0.40242161830271794</v>
      </c>
      <c r="J60" s="173">
        <v>2.6941848926110429E-2</v>
      </c>
    </row>
    <row r="61" spans="1:10" x14ac:dyDescent="0.2">
      <c r="A61" s="143"/>
      <c r="B61" s="230">
        <v>4073</v>
      </c>
      <c r="C61" s="231" t="s">
        <v>64</v>
      </c>
      <c r="D61" s="76">
        <v>200613.93610333328</v>
      </c>
      <c r="E61" s="76">
        <v>0</v>
      </c>
      <c r="F61" s="76">
        <v>102.65</v>
      </c>
      <c r="G61" s="76">
        <v>200716.58610333328</v>
      </c>
      <c r="H61" s="173">
        <v>99.948858237381955</v>
      </c>
      <c r="I61" s="173">
        <v>0</v>
      </c>
      <c r="J61" s="173">
        <v>5.1141762618039717E-2</v>
      </c>
    </row>
    <row r="62" spans="1:10" x14ac:dyDescent="0.2">
      <c r="A62" s="143"/>
      <c r="B62" s="230">
        <v>4074</v>
      </c>
      <c r="C62" s="231" t="s">
        <v>65</v>
      </c>
      <c r="D62" s="76">
        <v>216903.40776913884</v>
      </c>
      <c r="E62" s="76">
        <v>106.27500000000001</v>
      </c>
      <c r="F62" s="76">
        <v>73.149999999999991</v>
      </c>
      <c r="G62" s="76">
        <v>217082.83276913883</v>
      </c>
      <c r="H62" s="173">
        <v>99.917347218243279</v>
      </c>
      <c r="I62" s="173">
        <v>4.8955967012380162E-2</v>
      </c>
      <c r="J62" s="173">
        <v>3.3696814744348227E-2</v>
      </c>
    </row>
    <row r="63" spans="1:10" x14ac:dyDescent="0.2">
      <c r="A63" s="143"/>
      <c r="B63" s="230">
        <v>4075</v>
      </c>
      <c r="C63" s="231" t="s">
        <v>210</v>
      </c>
      <c r="D63" s="76">
        <v>365079.9704156667</v>
      </c>
      <c r="E63" s="76">
        <v>1725.65</v>
      </c>
      <c r="F63" s="76">
        <v>96.174999999999997</v>
      </c>
      <c r="G63" s="76">
        <v>366901.79541566671</v>
      </c>
      <c r="H63" s="173">
        <v>99.503457049607505</v>
      </c>
      <c r="I63" s="173">
        <v>0.47033021412309906</v>
      </c>
      <c r="J63" s="173">
        <v>2.6212736269399389E-2</v>
      </c>
    </row>
    <row r="64" spans="1:10" x14ac:dyDescent="0.2">
      <c r="A64" s="143"/>
      <c r="B64" s="230">
        <v>4076</v>
      </c>
      <c r="C64" s="231" t="s">
        <v>66</v>
      </c>
      <c r="D64" s="76">
        <v>244133.46874975</v>
      </c>
      <c r="E64" s="76">
        <v>0</v>
      </c>
      <c r="F64" s="76">
        <v>74.349999999999994</v>
      </c>
      <c r="G64" s="76">
        <v>244207.81874975</v>
      </c>
      <c r="H64" s="173">
        <v>99.969554619348116</v>
      </c>
      <c r="I64" s="173">
        <v>0</v>
      </c>
      <c r="J64" s="173">
        <v>3.0445380651874032E-2</v>
      </c>
    </row>
    <row r="65" spans="1:10" x14ac:dyDescent="0.2">
      <c r="A65" s="143"/>
      <c r="B65" s="230">
        <v>4077</v>
      </c>
      <c r="C65" s="231" t="s">
        <v>67</v>
      </c>
      <c r="D65" s="76">
        <v>80513.248750255574</v>
      </c>
      <c r="E65" s="76">
        <v>0</v>
      </c>
      <c r="F65" s="76">
        <v>49.375</v>
      </c>
      <c r="G65" s="76">
        <v>80562.623750255574</v>
      </c>
      <c r="H65" s="173">
        <v>99.938712274127184</v>
      </c>
      <c r="I65" s="173">
        <v>0</v>
      </c>
      <c r="J65" s="173">
        <v>6.1287725872810048E-2</v>
      </c>
    </row>
    <row r="66" spans="1:10" x14ac:dyDescent="0.2">
      <c r="A66" s="143"/>
      <c r="B66" s="230">
        <v>4078</v>
      </c>
      <c r="C66" s="231" t="s">
        <v>68</v>
      </c>
      <c r="D66" s="76">
        <v>11170.722497750001</v>
      </c>
      <c r="E66" s="76">
        <v>0</v>
      </c>
      <c r="F66" s="76">
        <v>4.05</v>
      </c>
      <c r="G66" s="76">
        <v>11174.77249775</v>
      </c>
      <c r="H66" s="173">
        <v>99.963757651434832</v>
      </c>
      <c r="I66" s="173">
        <v>0</v>
      </c>
      <c r="J66" s="173">
        <v>3.6242348565176177E-2</v>
      </c>
    </row>
    <row r="67" spans="1:10" x14ac:dyDescent="0.2">
      <c r="A67" s="143"/>
      <c r="B67" s="230">
        <v>4079</v>
      </c>
      <c r="C67" s="231" t="s">
        <v>69</v>
      </c>
      <c r="D67" s="76">
        <v>80350.371572111078</v>
      </c>
      <c r="E67" s="76">
        <v>0</v>
      </c>
      <c r="F67" s="76">
        <v>0</v>
      </c>
      <c r="G67" s="76">
        <v>80350.371572111078</v>
      </c>
      <c r="H67" s="173">
        <v>100</v>
      </c>
      <c r="I67" s="173">
        <v>0</v>
      </c>
      <c r="J67" s="173">
        <v>0</v>
      </c>
    </row>
    <row r="68" spans="1:10" x14ac:dyDescent="0.2">
      <c r="A68" s="143"/>
      <c r="B68" s="230">
        <v>4080</v>
      </c>
      <c r="C68" s="231" t="s">
        <v>70</v>
      </c>
      <c r="D68" s="76">
        <v>2115187.0260557686</v>
      </c>
      <c r="E68" s="76">
        <v>11572.8</v>
      </c>
      <c r="F68" s="76">
        <v>1373.07645</v>
      </c>
      <c r="G68" s="76">
        <v>2128132.9025057685</v>
      </c>
      <c r="H68" s="173">
        <v>99.391679136450705</v>
      </c>
      <c r="I68" s="173">
        <v>0.54380062384137828</v>
      </c>
      <c r="J68" s="173">
        <v>6.452023970792764E-2</v>
      </c>
    </row>
    <row r="69" spans="1:10" x14ac:dyDescent="0.2">
      <c r="A69" s="143"/>
      <c r="B69" s="230">
        <v>4081</v>
      </c>
      <c r="C69" s="231" t="s">
        <v>71</v>
      </c>
      <c r="D69" s="76">
        <v>518100.95013011096</v>
      </c>
      <c r="E69" s="76">
        <v>196.75</v>
      </c>
      <c r="F69" s="76">
        <v>36.674999999999997</v>
      </c>
      <c r="G69" s="76">
        <v>518334.37513011094</v>
      </c>
      <c r="H69" s="173">
        <v>99.954966328455185</v>
      </c>
      <c r="I69" s="173">
        <v>3.7958123064983362E-2</v>
      </c>
      <c r="J69" s="173">
        <v>7.0755484798387001E-3</v>
      </c>
    </row>
    <row r="70" spans="1:10" x14ac:dyDescent="0.2">
      <c r="A70" s="143"/>
      <c r="B70" s="230">
        <v>4082</v>
      </c>
      <c r="C70" s="231" t="s">
        <v>542</v>
      </c>
      <c r="D70" s="76">
        <v>3042058.7940331791</v>
      </c>
      <c r="E70" s="76">
        <v>4089.7249999999999</v>
      </c>
      <c r="F70" s="76">
        <v>2954.3369499999999</v>
      </c>
      <c r="G70" s="76">
        <v>3049102.8559831791</v>
      </c>
      <c r="H70" s="173">
        <v>99.768979195431953</v>
      </c>
      <c r="I70" s="173">
        <v>0.13412879765518024</v>
      </c>
      <c r="J70" s="173">
        <v>9.6892006912878581E-2</v>
      </c>
    </row>
    <row r="71" spans="1:10" x14ac:dyDescent="0.2">
      <c r="A71" s="143"/>
      <c r="B71" s="230">
        <v>4083</v>
      </c>
      <c r="C71" s="231" t="s">
        <v>73</v>
      </c>
      <c r="D71" s="76">
        <v>810701.32517919445</v>
      </c>
      <c r="E71" s="76">
        <v>45.725000000000001</v>
      </c>
      <c r="F71" s="76">
        <v>152.57499999999999</v>
      </c>
      <c r="G71" s="76">
        <v>810899.62517919438</v>
      </c>
      <c r="H71" s="173">
        <v>99.975545678670642</v>
      </c>
      <c r="I71" s="173">
        <v>5.6387990054743899E-3</v>
      </c>
      <c r="J71" s="173">
        <v>1.881552232389843E-2</v>
      </c>
    </row>
    <row r="72" spans="1:10" ht="20.100000000000001" customHeight="1" x14ac:dyDescent="0.2">
      <c r="A72" s="143"/>
      <c r="B72" s="161">
        <v>4129</v>
      </c>
      <c r="C72" s="138" t="s">
        <v>370</v>
      </c>
      <c r="D72" s="52">
        <v>11119953.034019805</v>
      </c>
      <c r="E72" s="52">
        <v>50608.490600000005</v>
      </c>
      <c r="F72" s="52">
        <v>115371.80734925004</v>
      </c>
      <c r="G72" s="52">
        <v>11285933.331969054</v>
      </c>
      <c r="H72" s="172">
        <v>98.529317043907355</v>
      </c>
      <c r="I72" s="172">
        <v>0.44842096006932863</v>
      </c>
      <c r="J72" s="172">
        <v>1.0222619960233377</v>
      </c>
    </row>
    <row r="73" spans="1:10" x14ac:dyDescent="0.2">
      <c r="A73" s="143"/>
      <c r="B73" s="230">
        <v>4091</v>
      </c>
      <c r="C73" s="231" t="s">
        <v>74</v>
      </c>
      <c r="D73" s="76">
        <v>172164.88733186113</v>
      </c>
      <c r="E73" s="76">
        <v>1068.2028</v>
      </c>
      <c r="F73" s="76">
        <v>451.77499999999998</v>
      </c>
      <c r="G73" s="76">
        <v>173684.86513186112</v>
      </c>
      <c r="H73" s="173">
        <v>99.124864565000522</v>
      </c>
      <c r="I73" s="173">
        <v>0.61502353655802022</v>
      </c>
      <c r="J73" s="173">
        <v>0.26011189844147531</v>
      </c>
    </row>
    <row r="74" spans="1:10" x14ac:dyDescent="0.2">
      <c r="A74" s="143"/>
      <c r="B74" s="230">
        <v>4092</v>
      </c>
      <c r="C74" s="231" t="s">
        <v>75</v>
      </c>
      <c r="D74" s="76">
        <v>1613922.0361722829</v>
      </c>
      <c r="E74" s="76">
        <v>67.775000000000006</v>
      </c>
      <c r="F74" s="76">
        <v>63566.052129250005</v>
      </c>
      <c r="G74" s="76">
        <v>1677555.8633015328</v>
      </c>
      <c r="H74" s="173">
        <v>96.20675361570288</v>
      </c>
      <c r="I74" s="173">
        <v>4.0401039084692301E-3</v>
      </c>
      <c r="J74" s="173">
        <v>3.789206280388667</v>
      </c>
    </row>
    <row r="75" spans="1:10" x14ac:dyDescent="0.2">
      <c r="A75" s="143"/>
      <c r="B75" s="230">
        <v>4093</v>
      </c>
      <c r="C75" s="231" t="s">
        <v>76</v>
      </c>
      <c r="D75" s="76">
        <v>111083.88957049996</v>
      </c>
      <c r="E75" s="76">
        <v>0</v>
      </c>
      <c r="F75" s="76">
        <v>30.929499750000002</v>
      </c>
      <c r="G75" s="76">
        <v>111114.81907024996</v>
      </c>
      <c r="H75" s="173">
        <v>99.972164379145099</v>
      </c>
      <c r="I75" s="173">
        <v>0</v>
      </c>
      <c r="J75" s="173">
        <v>2.7835620854897391E-2</v>
      </c>
    </row>
    <row r="76" spans="1:10" x14ac:dyDescent="0.2">
      <c r="A76" s="143"/>
      <c r="B76" s="230">
        <v>4124</v>
      </c>
      <c r="C76" s="231" t="s">
        <v>630</v>
      </c>
      <c r="D76" s="76">
        <v>28290.916014861115</v>
      </c>
      <c r="E76" s="76">
        <v>0</v>
      </c>
      <c r="F76" s="76">
        <v>106.1</v>
      </c>
      <c r="G76" s="76">
        <v>28397.016014861114</v>
      </c>
      <c r="H76" s="173">
        <v>99.626369193353014</v>
      </c>
      <c r="I76" s="173">
        <v>0</v>
      </c>
      <c r="J76" s="173">
        <v>0.37363080664698817</v>
      </c>
    </row>
    <row r="77" spans="1:10" x14ac:dyDescent="0.2">
      <c r="A77" s="143"/>
      <c r="B77" s="230">
        <v>4094</v>
      </c>
      <c r="C77" s="231" t="s">
        <v>77</v>
      </c>
      <c r="D77" s="76">
        <v>15561.086765305557</v>
      </c>
      <c r="E77" s="76">
        <v>0</v>
      </c>
      <c r="F77" s="76">
        <v>0</v>
      </c>
      <c r="G77" s="76">
        <v>15561.086765305557</v>
      </c>
      <c r="H77" s="173">
        <v>100</v>
      </c>
      <c r="I77" s="173">
        <v>0</v>
      </c>
      <c r="J77" s="173">
        <v>0</v>
      </c>
    </row>
    <row r="78" spans="1:10" x14ac:dyDescent="0.2">
      <c r="A78" s="143"/>
      <c r="B78" s="230">
        <v>4095</v>
      </c>
      <c r="C78" s="231" t="s">
        <v>4</v>
      </c>
      <c r="D78" s="76">
        <v>4624323.1503278716</v>
      </c>
      <c r="E78" s="76">
        <v>22015.325000000001</v>
      </c>
      <c r="F78" s="76">
        <v>41915.627549999997</v>
      </c>
      <c r="G78" s="76">
        <v>4688254.1028778721</v>
      </c>
      <c r="H78" s="173">
        <v>98.636359055052992</v>
      </c>
      <c r="I78" s="173">
        <v>0.46958472209272856</v>
      </c>
      <c r="J78" s="173">
        <v>0.89405622285426478</v>
      </c>
    </row>
    <row r="79" spans="1:10" x14ac:dyDescent="0.2">
      <c r="A79" s="143"/>
      <c r="B79" s="230">
        <v>4096</v>
      </c>
      <c r="C79" s="231" t="s">
        <v>78</v>
      </c>
      <c r="D79" s="76">
        <v>24990.166794250006</v>
      </c>
      <c r="E79" s="76">
        <v>0</v>
      </c>
      <c r="F79" s="76">
        <v>0</v>
      </c>
      <c r="G79" s="76">
        <v>24990.166794250006</v>
      </c>
      <c r="H79" s="173">
        <v>100</v>
      </c>
      <c r="I79" s="173">
        <v>0</v>
      </c>
      <c r="J79" s="173">
        <v>0</v>
      </c>
    </row>
    <row r="80" spans="1:10" x14ac:dyDescent="0.2">
      <c r="A80" s="143"/>
      <c r="B80" s="230">
        <v>4097</v>
      </c>
      <c r="C80" s="231" t="s">
        <v>79</v>
      </c>
      <c r="D80" s="76">
        <v>7798.1035228611108</v>
      </c>
      <c r="E80" s="76">
        <v>0</v>
      </c>
      <c r="F80" s="76">
        <v>0</v>
      </c>
      <c r="G80" s="76">
        <v>7798.1035228611108</v>
      </c>
      <c r="H80" s="173">
        <v>100</v>
      </c>
      <c r="I80" s="173">
        <v>0</v>
      </c>
      <c r="J80" s="173">
        <v>0</v>
      </c>
    </row>
    <row r="81" spans="1:10" x14ac:dyDescent="0.2">
      <c r="A81" s="143"/>
      <c r="B81" s="230">
        <v>4099</v>
      </c>
      <c r="C81" s="231" t="s">
        <v>80</v>
      </c>
      <c r="D81" s="76">
        <v>6514.0755945277779</v>
      </c>
      <c r="E81" s="76">
        <v>0</v>
      </c>
      <c r="F81" s="76">
        <v>112.5</v>
      </c>
      <c r="G81" s="76">
        <v>6626.5755945277779</v>
      </c>
      <c r="H81" s="173">
        <v>98.302290551202603</v>
      </c>
      <c r="I81" s="173">
        <v>0</v>
      </c>
      <c r="J81" s="173">
        <v>1.6977094487973914</v>
      </c>
    </row>
    <row r="82" spans="1:10" x14ac:dyDescent="0.2">
      <c r="A82" s="143"/>
      <c r="B82" s="230">
        <v>4100</v>
      </c>
      <c r="C82" s="231" t="s">
        <v>543</v>
      </c>
      <c r="D82" s="76">
        <v>296327.11313571653</v>
      </c>
      <c r="E82" s="76">
        <v>1186.9825000000001</v>
      </c>
      <c r="F82" s="76">
        <v>143.47499999999999</v>
      </c>
      <c r="G82" s="76">
        <v>297657.57063571649</v>
      </c>
      <c r="H82" s="173">
        <v>99.553024135365192</v>
      </c>
      <c r="I82" s="173">
        <v>0.3987745036905746</v>
      </c>
      <c r="J82" s="173">
        <v>4.8201360944247443E-2</v>
      </c>
    </row>
    <row r="83" spans="1:10" x14ac:dyDescent="0.2">
      <c r="A83" s="143"/>
      <c r="B83" s="230">
        <v>4104</v>
      </c>
      <c r="C83" s="231" t="s">
        <v>81</v>
      </c>
      <c r="D83" s="76">
        <v>1666264.7997729173</v>
      </c>
      <c r="E83" s="76">
        <v>975.47499999999991</v>
      </c>
      <c r="F83" s="76">
        <v>5492.1205002500001</v>
      </c>
      <c r="G83" s="76">
        <v>1672732.3952731674</v>
      </c>
      <c r="H83" s="173">
        <v>99.613351453076035</v>
      </c>
      <c r="I83" s="173">
        <v>5.831626163016343E-2</v>
      </c>
      <c r="J83" s="173">
        <v>0.32833228529379338</v>
      </c>
    </row>
    <row r="84" spans="1:10" x14ac:dyDescent="0.2">
      <c r="A84" s="143"/>
      <c r="B84" s="230">
        <v>4105</v>
      </c>
      <c r="C84" s="231" t="s">
        <v>82</v>
      </c>
      <c r="D84" s="76">
        <v>3525.9005777499997</v>
      </c>
      <c r="E84" s="76">
        <v>0</v>
      </c>
      <c r="F84" s="76">
        <v>0</v>
      </c>
      <c r="G84" s="76">
        <v>3525.9005777499997</v>
      </c>
      <c r="H84" s="173">
        <v>100.00000000000001</v>
      </c>
      <c r="I84" s="173">
        <v>0</v>
      </c>
      <c r="J84" s="173">
        <v>0</v>
      </c>
    </row>
    <row r="85" spans="1:10" x14ac:dyDescent="0.2">
      <c r="A85" s="143"/>
      <c r="B85" s="230">
        <v>4106</v>
      </c>
      <c r="C85" s="231" t="s">
        <v>83</v>
      </c>
      <c r="D85" s="76">
        <v>16146.360760222226</v>
      </c>
      <c r="E85" s="76">
        <v>0</v>
      </c>
      <c r="F85" s="76">
        <v>4.1749999999999998</v>
      </c>
      <c r="G85" s="76">
        <v>16150.535760222225</v>
      </c>
      <c r="H85" s="173">
        <v>99.974149464377021</v>
      </c>
      <c r="I85" s="173">
        <v>0</v>
      </c>
      <c r="J85" s="173">
        <v>2.5850535622990091E-2</v>
      </c>
    </row>
    <row r="86" spans="1:10" x14ac:dyDescent="0.2">
      <c r="A86" s="143"/>
      <c r="B86" s="230">
        <v>4107</v>
      </c>
      <c r="C86" s="231" t="s">
        <v>84</v>
      </c>
      <c r="D86" s="76">
        <v>106487.75660688334</v>
      </c>
      <c r="E86" s="76">
        <v>0</v>
      </c>
      <c r="F86" s="76">
        <v>3.9750000000000001</v>
      </c>
      <c r="G86" s="76">
        <v>106491.73160688335</v>
      </c>
      <c r="H86" s="173">
        <v>99.996267315837542</v>
      </c>
      <c r="I86" s="173">
        <v>0</v>
      </c>
      <c r="J86" s="173">
        <v>3.73268416244165E-3</v>
      </c>
    </row>
    <row r="87" spans="1:10" x14ac:dyDescent="0.2">
      <c r="A87" s="143"/>
      <c r="B87" s="230">
        <v>4109</v>
      </c>
      <c r="C87" s="231" t="s">
        <v>85</v>
      </c>
      <c r="D87" s="76">
        <v>82967.331701000003</v>
      </c>
      <c r="E87" s="76">
        <v>0</v>
      </c>
      <c r="F87" s="76">
        <v>32.5</v>
      </c>
      <c r="G87" s="76">
        <v>82999.831701000003</v>
      </c>
      <c r="H87" s="173">
        <v>99.96084329409598</v>
      </c>
      <c r="I87" s="173">
        <v>0</v>
      </c>
      <c r="J87" s="173">
        <v>3.9156705904029483E-2</v>
      </c>
    </row>
    <row r="88" spans="1:10" x14ac:dyDescent="0.2">
      <c r="A88" s="143"/>
      <c r="B88" s="230">
        <v>4110</v>
      </c>
      <c r="C88" s="231" t="s">
        <v>86</v>
      </c>
      <c r="D88" s="76">
        <v>102167.27229069445</v>
      </c>
      <c r="E88" s="76">
        <v>300.77499999999998</v>
      </c>
      <c r="F88" s="76">
        <v>3.4750000000000001</v>
      </c>
      <c r="G88" s="76">
        <v>102471.52229069445</v>
      </c>
      <c r="H88" s="173">
        <v>99.703088240324078</v>
      </c>
      <c r="I88" s="173">
        <v>0.29352057359580541</v>
      </c>
      <c r="J88" s="173">
        <v>3.39118608011113E-3</v>
      </c>
    </row>
    <row r="89" spans="1:10" x14ac:dyDescent="0.2">
      <c r="A89" s="143"/>
      <c r="B89" s="230">
        <v>4111</v>
      </c>
      <c r="C89" s="231" t="s">
        <v>87</v>
      </c>
      <c r="D89" s="76">
        <v>49791.664437027772</v>
      </c>
      <c r="E89" s="76">
        <v>172.02500000000001</v>
      </c>
      <c r="F89" s="76">
        <v>677.125</v>
      </c>
      <c r="G89" s="76">
        <v>50640.814437027773</v>
      </c>
      <c r="H89" s="173">
        <v>98.323190475034863</v>
      </c>
      <c r="I89" s="173">
        <v>0.3396963534500701</v>
      </c>
      <c r="J89" s="173">
        <v>1.337113171515063</v>
      </c>
    </row>
    <row r="90" spans="1:10" x14ac:dyDescent="0.2">
      <c r="A90" s="143"/>
      <c r="B90" s="230">
        <v>4112</v>
      </c>
      <c r="C90" s="231" t="s">
        <v>88</v>
      </c>
      <c r="D90" s="76">
        <v>21881.648679749997</v>
      </c>
      <c r="E90" s="76">
        <v>0</v>
      </c>
      <c r="F90" s="76">
        <v>0</v>
      </c>
      <c r="G90" s="76">
        <v>21881.648679749997</v>
      </c>
      <c r="H90" s="173">
        <v>100.00000000000001</v>
      </c>
      <c r="I90" s="173">
        <v>0</v>
      </c>
      <c r="J90" s="173">
        <v>0</v>
      </c>
    </row>
    <row r="91" spans="1:10" x14ac:dyDescent="0.2">
      <c r="A91" s="143"/>
      <c r="B91" s="230">
        <v>4113</v>
      </c>
      <c r="C91" s="231" t="s">
        <v>89</v>
      </c>
      <c r="D91" s="76">
        <v>28028.691726916662</v>
      </c>
      <c r="E91" s="76">
        <v>0</v>
      </c>
      <c r="F91" s="76">
        <v>81.875</v>
      </c>
      <c r="G91" s="76">
        <v>28110.566726916662</v>
      </c>
      <c r="H91" s="173">
        <v>99.708739418897579</v>
      </c>
      <c r="I91" s="173">
        <v>0</v>
      </c>
      <c r="J91" s="173">
        <v>0.29126058110241643</v>
      </c>
    </row>
    <row r="92" spans="1:10" x14ac:dyDescent="0.2">
      <c r="A92" s="143"/>
      <c r="B92" s="230">
        <v>4114</v>
      </c>
      <c r="C92" s="231" t="s">
        <v>90</v>
      </c>
      <c r="D92" s="76">
        <v>145484.97642899994</v>
      </c>
      <c r="E92" s="76">
        <v>0</v>
      </c>
      <c r="F92" s="76">
        <v>245.25</v>
      </c>
      <c r="G92" s="76">
        <v>145730.22642899994</v>
      </c>
      <c r="H92" s="173">
        <v>99.831709586947298</v>
      </c>
      <c r="I92" s="173">
        <v>0</v>
      </c>
      <c r="J92" s="173">
        <v>0.1682904130527007</v>
      </c>
    </row>
    <row r="93" spans="1:10" x14ac:dyDescent="0.2">
      <c r="A93" s="143"/>
      <c r="B93" s="230">
        <v>4115</v>
      </c>
      <c r="C93" s="231" t="s">
        <v>91</v>
      </c>
      <c r="D93" s="76">
        <v>307869.4325683334</v>
      </c>
      <c r="E93" s="76">
        <v>98.525000000000006</v>
      </c>
      <c r="F93" s="76">
        <v>18.600000000000001</v>
      </c>
      <c r="G93" s="76">
        <v>307986.5575683334</v>
      </c>
      <c r="H93" s="173">
        <v>99.961970742838673</v>
      </c>
      <c r="I93" s="173">
        <v>3.1990032544891217E-2</v>
      </c>
      <c r="J93" s="173">
        <v>6.0392246164422897E-3</v>
      </c>
    </row>
    <row r="94" spans="1:10" x14ac:dyDescent="0.2">
      <c r="A94" s="143"/>
      <c r="B94" s="230">
        <v>4117</v>
      </c>
      <c r="C94" s="231" t="s">
        <v>544</v>
      </c>
      <c r="D94" s="76">
        <v>58646.068584361106</v>
      </c>
      <c r="E94" s="76">
        <v>58.8628</v>
      </c>
      <c r="F94" s="76">
        <v>44.5</v>
      </c>
      <c r="G94" s="76">
        <v>58749.431384361109</v>
      </c>
      <c r="H94" s="173">
        <v>99.824061616318005</v>
      </c>
      <c r="I94" s="173">
        <v>0.10019296972407646</v>
      </c>
      <c r="J94" s="173">
        <v>7.5745413957905544E-2</v>
      </c>
    </row>
    <row r="95" spans="1:10" x14ac:dyDescent="0.2">
      <c r="A95" s="143"/>
      <c r="B95" s="230">
        <v>4120</v>
      </c>
      <c r="C95" s="231" t="s">
        <v>545</v>
      </c>
      <c r="D95" s="76">
        <v>502605.56658149994</v>
      </c>
      <c r="E95" s="76">
        <v>0</v>
      </c>
      <c r="F95" s="76">
        <v>158.47499999999999</v>
      </c>
      <c r="G95" s="76">
        <v>502764.04158149991</v>
      </c>
      <c r="H95" s="173">
        <v>99.968479249331068</v>
      </c>
      <c r="I95" s="173">
        <v>0</v>
      </c>
      <c r="J95" s="173">
        <v>3.1520750668941909E-2</v>
      </c>
    </row>
    <row r="96" spans="1:10" x14ac:dyDescent="0.2">
      <c r="A96" s="143"/>
      <c r="B96" s="230">
        <v>4121</v>
      </c>
      <c r="C96" s="231" t="s">
        <v>92</v>
      </c>
      <c r="D96" s="76">
        <v>179800.6836024166</v>
      </c>
      <c r="E96" s="76">
        <v>0</v>
      </c>
      <c r="F96" s="76">
        <v>27.574999999999999</v>
      </c>
      <c r="G96" s="76">
        <v>179828.25860241661</v>
      </c>
      <c r="H96" s="173">
        <v>99.984665925025169</v>
      </c>
      <c r="I96" s="173">
        <v>0</v>
      </c>
      <c r="J96" s="173">
        <v>1.533407497481569E-2</v>
      </c>
    </row>
    <row r="97" spans="1:10" x14ac:dyDescent="0.2">
      <c r="A97" s="143"/>
      <c r="B97" s="230">
        <v>4122</v>
      </c>
      <c r="C97" s="231" t="s">
        <v>93</v>
      </c>
      <c r="D97" s="76">
        <v>100248.05043116664</v>
      </c>
      <c r="E97" s="76">
        <v>0</v>
      </c>
      <c r="F97" s="76">
        <v>61.075000000000003</v>
      </c>
      <c r="G97" s="76">
        <v>100309.12543116664</v>
      </c>
      <c r="H97" s="173">
        <v>99.939113216531922</v>
      </c>
      <c r="I97" s="173">
        <v>0</v>
      </c>
      <c r="J97" s="173">
        <v>6.0886783468080803E-2</v>
      </c>
    </row>
    <row r="98" spans="1:10" x14ac:dyDescent="0.2">
      <c r="A98" s="143"/>
      <c r="B98" s="230">
        <v>4123</v>
      </c>
      <c r="C98" s="231" t="s">
        <v>94</v>
      </c>
      <c r="D98" s="76">
        <v>875352.32005468907</v>
      </c>
      <c r="E98" s="76">
        <v>24664.542500000003</v>
      </c>
      <c r="F98" s="76">
        <v>2300.7276700000002</v>
      </c>
      <c r="G98" s="76">
        <v>902317.59022468911</v>
      </c>
      <c r="H98" s="173">
        <v>97.011554416966945</v>
      </c>
      <c r="I98" s="173">
        <v>2.7334657738256221</v>
      </c>
      <c r="J98" s="173">
        <v>0.25497980920743085</v>
      </c>
    </row>
    <row r="99" spans="1:10" ht="20.100000000000001" customHeight="1" x14ac:dyDescent="0.2">
      <c r="A99" s="143"/>
      <c r="B99" s="161">
        <v>4159</v>
      </c>
      <c r="C99" s="138" t="s">
        <v>371</v>
      </c>
      <c r="D99" s="52">
        <v>4415518.4938071873</v>
      </c>
      <c r="E99" s="52">
        <v>108124.9</v>
      </c>
      <c r="F99" s="52">
        <v>17200.567666250001</v>
      </c>
      <c r="G99" s="52">
        <v>4540843.961473437</v>
      </c>
      <c r="H99" s="172">
        <v>97.240040205530789</v>
      </c>
      <c r="I99" s="172">
        <v>2.3811630815192126</v>
      </c>
      <c r="J99" s="172">
        <v>0.37879671295000128</v>
      </c>
    </row>
    <row r="100" spans="1:10" x14ac:dyDescent="0.2">
      <c r="A100" s="143"/>
      <c r="B100" s="230">
        <v>4131</v>
      </c>
      <c r="C100" s="231" t="s">
        <v>95</v>
      </c>
      <c r="D100" s="76">
        <v>191133.99399286113</v>
      </c>
      <c r="E100" s="76">
        <v>340.57499999999999</v>
      </c>
      <c r="F100" s="76">
        <v>473.32499999999999</v>
      </c>
      <c r="G100" s="76">
        <v>191947.89399286115</v>
      </c>
      <c r="H100" s="173">
        <v>99.57597867678075</v>
      </c>
      <c r="I100" s="173">
        <v>0.17743096468287717</v>
      </c>
      <c r="J100" s="173">
        <v>0.24659035853636599</v>
      </c>
    </row>
    <row r="101" spans="1:10" x14ac:dyDescent="0.2">
      <c r="A101" s="143"/>
      <c r="B101" s="230">
        <v>4132</v>
      </c>
      <c r="C101" s="231" t="s">
        <v>96</v>
      </c>
      <c r="D101" s="76">
        <v>48906.990828999995</v>
      </c>
      <c r="E101" s="76">
        <v>0</v>
      </c>
      <c r="F101" s="76">
        <v>65.165970000000002</v>
      </c>
      <c r="G101" s="76">
        <v>48972.156798999997</v>
      </c>
      <c r="H101" s="173">
        <v>99.866932611795178</v>
      </c>
      <c r="I101" s="173">
        <v>0</v>
      </c>
      <c r="J101" s="173">
        <v>0.13306738820482311</v>
      </c>
    </row>
    <row r="102" spans="1:10" x14ac:dyDescent="0.2">
      <c r="A102" s="143"/>
      <c r="B102" s="230">
        <v>4133</v>
      </c>
      <c r="C102" s="231" t="s">
        <v>546</v>
      </c>
      <c r="D102" s="76">
        <v>145807.57247808334</v>
      </c>
      <c r="E102" s="76">
        <v>62799</v>
      </c>
      <c r="F102" s="76">
        <v>0</v>
      </c>
      <c r="G102" s="76">
        <v>208606.57247808337</v>
      </c>
      <c r="H102" s="173">
        <v>69.895962886501181</v>
      </c>
      <c r="I102" s="173">
        <v>30.104037113498805</v>
      </c>
      <c r="J102" s="173">
        <v>0</v>
      </c>
    </row>
    <row r="103" spans="1:10" x14ac:dyDescent="0.2">
      <c r="A103" s="143"/>
      <c r="B103" s="230">
        <v>4134</v>
      </c>
      <c r="C103" s="231" t="s">
        <v>97</v>
      </c>
      <c r="D103" s="76">
        <v>232643.21206991668</v>
      </c>
      <c r="E103" s="76">
        <v>1109.5999999999999</v>
      </c>
      <c r="F103" s="76">
        <v>221.77499999999998</v>
      </c>
      <c r="G103" s="76">
        <v>233974.58706991668</v>
      </c>
      <c r="H103" s="173">
        <v>99.430974527330974</v>
      </c>
      <c r="I103" s="173">
        <v>0.47423953767612687</v>
      </c>
      <c r="J103" s="173">
        <v>9.4785934992901083E-2</v>
      </c>
    </row>
    <row r="104" spans="1:10" x14ac:dyDescent="0.2">
      <c r="A104" s="143"/>
      <c r="B104" s="230">
        <v>4135</v>
      </c>
      <c r="C104" s="231" t="s">
        <v>98</v>
      </c>
      <c r="D104" s="76">
        <v>284991.51690988895</v>
      </c>
      <c r="E104" s="76">
        <v>230.22500000000002</v>
      </c>
      <c r="F104" s="76">
        <v>56.125</v>
      </c>
      <c r="G104" s="76">
        <v>285277.86690988892</v>
      </c>
      <c r="H104" s="173">
        <v>99.899624179365304</v>
      </c>
      <c r="I104" s="173">
        <v>8.0702019576135389E-2</v>
      </c>
      <c r="J104" s="173">
        <v>1.9673801058575729E-2</v>
      </c>
    </row>
    <row r="105" spans="1:10" x14ac:dyDescent="0.2">
      <c r="A105" s="143"/>
      <c r="B105" s="230">
        <v>4136</v>
      </c>
      <c r="C105" s="231" t="s">
        <v>99</v>
      </c>
      <c r="D105" s="76">
        <v>78520.326276944441</v>
      </c>
      <c r="E105" s="76">
        <v>21.4</v>
      </c>
      <c r="F105" s="76">
        <v>267.3</v>
      </c>
      <c r="G105" s="76">
        <v>78809.026276944438</v>
      </c>
      <c r="H105" s="173">
        <v>99.633671403342206</v>
      </c>
      <c r="I105" s="173">
        <v>2.7154249977404642E-2</v>
      </c>
      <c r="J105" s="173">
        <v>0.33917434668038599</v>
      </c>
    </row>
    <row r="106" spans="1:10" x14ac:dyDescent="0.2">
      <c r="A106" s="143"/>
      <c r="B106" s="230">
        <v>4137</v>
      </c>
      <c r="C106" s="231" t="s">
        <v>547</v>
      </c>
      <c r="D106" s="76">
        <v>80665.490300861129</v>
      </c>
      <c r="E106" s="76">
        <v>0</v>
      </c>
      <c r="F106" s="76">
        <v>0</v>
      </c>
      <c r="G106" s="76">
        <v>80665.490300861129</v>
      </c>
      <c r="H106" s="173">
        <v>100</v>
      </c>
      <c r="I106" s="173">
        <v>0</v>
      </c>
      <c r="J106" s="173">
        <v>0</v>
      </c>
    </row>
    <row r="107" spans="1:10" x14ac:dyDescent="0.2">
      <c r="A107" s="143"/>
      <c r="B107" s="230">
        <v>4138</v>
      </c>
      <c r="C107" s="231" t="s">
        <v>100</v>
      </c>
      <c r="D107" s="76">
        <v>19172.254789749997</v>
      </c>
      <c r="E107" s="76">
        <v>0</v>
      </c>
      <c r="F107" s="76">
        <v>391.2</v>
      </c>
      <c r="G107" s="76">
        <v>19563.454789749998</v>
      </c>
      <c r="H107" s="173">
        <v>98.000353188103745</v>
      </c>
      <c r="I107" s="173">
        <v>0</v>
      </c>
      <c r="J107" s="173">
        <v>1.9996468118962498</v>
      </c>
    </row>
    <row r="108" spans="1:10" x14ac:dyDescent="0.2">
      <c r="A108" s="143"/>
      <c r="B108" s="230">
        <v>4139</v>
      </c>
      <c r="C108" s="231" t="s">
        <v>101</v>
      </c>
      <c r="D108" s="76">
        <v>534563.31603154168</v>
      </c>
      <c r="E108" s="76">
        <v>37451.199999999997</v>
      </c>
      <c r="F108" s="76">
        <v>115.90000000000002</v>
      </c>
      <c r="G108" s="76">
        <v>572130.41603154165</v>
      </c>
      <c r="H108" s="173">
        <v>93.433822263711136</v>
      </c>
      <c r="I108" s="173">
        <v>6.54592011726489</v>
      </c>
      <c r="J108" s="173">
        <v>2.025761902398324E-2</v>
      </c>
    </row>
    <row r="109" spans="1:10" x14ac:dyDescent="0.2">
      <c r="A109" s="143"/>
      <c r="B109" s="230">
        <v>4140</v>
      </c>
      <c r="C109" s="231" t="s">
        <v>102</v>
      </c>
      <c r="D109" s="76">
        <v>363063.47827177774</v>
      </c>
      <c r="E109" s="76">
        <v>2301.65</v>
      </c>
      <c r="F109" s="76">
        <v>107.97499999999999</v>
      </c>
      <c r="G109" s="76">
        <v>365473.10327177774</v>
      </c>
      <c r="H109" s="173">
        <v>99.340683355784989</v>
      </c>
      <c r="I109" s="173">
        <v>0.62977274644706693</v>
      </c>
      <c r="J109" s="173">
        <v>2.9543897767958661E-2</v>
      </c>
    </row>
    <row r="110" spans="1:10" x14ac:dyDescent="0.2">
      <c r="A110" s="143"/>
      <c r="B110" s="230">
        <v>4141</v>
      </c>
      <c r="C110" s="231" t="s">
        <v>548</v>
      </c>
      <c r="D110" s="76">
        <v>1369768.1253749453</v>
      </c>
      <c r="E110" s="76">
        <v>2937.2</v>
      </c>
      <c r="F110" s="76">
        <v>2603.4250000000002</v>
      </c>
      <c r="G110" s="76">
        <v>1375308.7503749453</v>
      </c>
      <c r="H110" s="173">
        <v>99.597135915954183</v>
      </c>
      <c r="I110" s="173">
        <v>0.21356658998928366</v>
      </c>
      <c r="J110" s="173">
        <v>0.1892974940565337</v>
      </c>
    </row>
    <row r="111" spans="1:10" x14ac:dyDescent="0.2">
      <c r="A111" s="143"/>
      <c r="B111" s="230">
        <v>4142</v>
      </c>
      <c r="C111" s="231" t="s">
        <v>103</v>
      </c>
      <c r="D111" s="76">
        <v>62202.080656500002</v>
      </c>
      <c r="E111" s="76">
        <v>0</v>
      </c>
      <c r="F111" s="76">
        <v>178.7</v>
      </c>
      <c r="G111" s="76">
        <v>62380.780656499999</v>
      </c>
      <c r="H111" s="173">
        <v>99.713533562550282</v>
      </c>
      <c r="I111" s="173">
        <v>0</v>
      </c>
      <c r="J111" s="173">
        <v>0.28646643744972061</v>
      </c>
    </row>
    <row r="112" spans="1:10" x14ac:dyDescent="0.2">
      <c r="A112" s="143"/>
      <c r="B112" s="230">
        <v>4143</v>
      </c>
      <c r="C112" s="231" t="s">
        <v>104</v>
      </c>
      <c r="D112" s="76">
        <v>66023.170779388893</v>
      </c>
      <c r="E112" s="76">
        <v>0</v>
      </c>
      <c r="F112" s="76">
        <v>111.97499999999999</v>
      </c>
      <c r="G112" s="76">
        <v>66135.145779388899</v>
      </c>
      <c r="H112" s="173">
        <v>99.83068760387475</v>
      </c>
      <c r="I112" s="173">
        <v>0</v>
      </c>
      <c r="J112" s="173">
        <v>0.16931239612523413</v>
      </c>
    </row>
    <row r="113" spans="1:10" x14ac:dyDescent="0.2">
      <c r="A113" s="143"/>
      <c r="B113" s="230">
        <v>4144</v>
      </c>
      <c r="C113" s="231" t="s">
        <v>105</v>
      </c>
      <c r="D113" s="76">
        <v>510824.30701050564</v>
      </c>
      <c r="E113" s="76">
        <v>910.5</v>
      </c>
      <c r="F113" s="76">
        <v>11770.276696250001</v>
      </c>
      <c r="G113" s="76">
        <v>523505.08370675566</v>
      </c>
      <c r="H113" s="173">
        <v>97.577716608507046</v>
      </c>
      <c r="I113" s="173">
        <v>0.17392381245910149</v>
      </c>
      <c r="J113" s="173">
        <v>2.2483595790338473</v>
      </c>
    </row>
    <row r="114" spans="1:10" x14ac:dyDescent="0.2">
      <c r="A114" s="143"/>
      <c r="B114" s="230">
        <v>4145</v>
      </c>
      <c r="C114" s="231" t="s">
        <v>549</v>
      </c>
      <c r="D114" s="76">
        <v>206742.55538691662</v>
      </c>
      <c r="E114" s="76">
        <v>0</v>
      </c>
      <c r="F114" s="76">
        <v>645.72500000000002</v>
      </c>
      <c r="G114" s="76">
        <v>207388.28038691662</v>
      </c>
      <c r="H114" s="173">
        <v>99.688639590050457</v>
      </c>
      <c r="I114" s="173">
        <v>0</v>
      </c>
      <c r="J114" s="173">
        <v>0.31136040994953756</v>
      </c>
    </row>
    <row r="115" spans="1:10" x14ac:dyDescent="0.2">
      <c r="A115" s="143"/>
      <c r="B115" s="230">
        <v>4146</v>
      </c>
      <c r="C115" s="231" t="s">
        <v>106</v>
      </c>
      <c r="D115" s="76">
        <v>156924.75447480564</v>
      </c>
      <c r="E115" s="76">
        <v>23.55</v>
      </c>
      <c r="F115" s="76">
        <v>187.125</v>
      </c>
      <c r="G115" s="76">
        <v>157135.42947480563</v>
      </c>
      <c r="H115" s="173">
        <v>99.865927753719106</v>
      </c>
      <c r="I115" s="173">
        <v>1.49870720299752E-2</v>
      </c>
      <c r="J115" s="173">
        <v>0.11908517425091759</v>
      </c>
    </row>
    <row r="116" spans="1:10" x14ac:dyDescent="0.2">
      <c r="A116" s="143"/>
      <c r="B116" s="230">
        <v>4147</v>
      </c>
      <c r="C116" s="231" t="s">
        <v>107</v>
      </c>
      <c r="D116" s="76">
        <v>63565.348173500002</v>
      </c>
      <c r="E116" s="76">
        <v>0</v>
      </c>
      <c r="F116" s="76">
        <v>4.5750000000000002</v>
      </c>
      <c r="G116" s="76">
        <v>63569.923173499999</v>
      </c>
      <c r="H116" s="173">
        <v>99.992803200363298</v>
      </c>
      <c r="I116" s="173">
        <v>0</v>
      </c>
      <c r="J116" s="173">
        <v>7.1967996366985596E-3</v>
      </c>
    </row>
    <row r="117" spans="1:10" ht="20.100000000000001" customHeight="1" x14ac:dyDescent="0.2">
      <c r="A117" s="143"/>
      <c r="B117" s="161">
        <v>4189</v>
      </c>
      <c r="C117" s="138" t="s">
        <v>372</v>
      </c>
      <c r="D117" s="52">
        <v>6550571.2275604317</v>
      </c>
      <c r="E117" s="52">
        <v>135445.4885065</v>
      </c>
      <c r="F117" s="52">
        <v>115396.88890899999</v>
      </c>
      <c r="G117" s="52">
        <v>6801413.6049759323</v>
      </c>
      <c r="H117" s="172">
        <v>96.311908200495509</v>
      </c>
      <c r="I117" s="172">
        <v>1.9914314343037121</v>
      </c>
      <c r="J117" s="172">
        <v>1.696660365200777</v>
      </c>
    </row>
    <row r="118" spans="1:10" x14ac:dyDescent="0.2">
      <c r="A118" s="143"/>
      <c r="B118" s="230">
        <v>4161</v>
      </c>
      <c r="C118" s="231" t="s">
        <v>108</v>
      </c>
      <c r="D118" s="76">
        <v>274724.60384588887</v>
      </c>
      <c r="E118" s="76">
        <v>45083.128067000005</v>
      </c>
      <c r="F118" s="76">
        <v>981.22618049999994</v>
      </c>
      <c r="G118" s="76">
        <v>320788.95809338888</v>
      </c>
      <c r="H118" s="173">
        <v>85.640293069535872</v>
      </c>
      <c r="I118" s="173">
        <v>14.053827892004715</v>
      </c>
      <c r="J118" s="173">
        <v>0.30587903845940451</v>
      </c>
    </row>
    <row r="119" spans="1:10" x14ac:dyDescent="0.2">
      <c r="A119" s="143"/>
      <c r="B119" s="230">
        <v>4163</v>
      </c>
      <c r="C119" s="231" t="s">
        <v>109</v>
      </c>
      <c r="D119" s="76">
        <v>2099104.4082449167</v>
      </c>
      <c r="E119" s="76">
        <v>21881.924999999999</v>
      </c>
      <c r="F119" s="76">
        <v>12534.1516225</v>
      </c>
      <c r="G119" s="76">
        <v>2133520.4848674163</v>
      </c>
      <c r="H119" s="173">
        <v>98.386887922257827</v>
      </c>
      <c r="I119" s="173">
        <v>1.0256252590590811</v>
      </c>
      <c r="J119" s="173">
        <v>0.58748681868310781</v>
      </c>
    </row>
    <row r="120" spans="1:10" x14ac:dyDescent="0.2">
      <c r="A120" s="143"/>
      <c r="B120" s="230">
        <v>4164</v>
      </c>
      <c r="C120" s="231" t="s">
        <v>110</v>
      </c>
      <c r="D120" s="76">
        <v>110877.15619630559</v>
      </c>
      <c r="E120" s="76">
        <v>0</v>
      </c>
      <c r="F120" s="76">
        <v>62.55</v>
      </c>
      <c r="G120" s="76">
        <v>110939.70619630559</v>
      </c>
      <c r="H120" s="173">
        <v>99.943618022667806</v>
      </c>
      <c r="I120" s="173">
        <v>0</v>
      </c>
      <c r="J120" s="173">
        <v>5.6381977332190719E-2</v>
      </c>
    </row>
    <row r="121" spans="1:10" x14ac:dyDescent="0.2">
      <c r="A121" s="143"/>
      <c r="B121" s="230">
        <v>4165</v>
      </c>
      <c r="C121" s="231" t="s">
        <v>111</v>
      </c>
      <c r="D121" s="76">
        <v>203890.91211490388</v>
      </c>
      <c r="E121" s="76">
        <v>51.349999999999994</v>
      </c>
      <c r="F121" s="76">
        <v>884.41380249999997</v>
      </c>
      <c r="G121" s="76">
        <v>204826.67591740389</v>
      </c>
      <c r="H121" s="173">
        <v>99.543143587958554</v>
      </c>
      <c r="I121" s="173">
        <v>2.5069976735211389E-2</v>
      </c>
      <c r="J121" s="173">
        <v>0.43178643530622879</v>
      </c>
    </row>
    <row r="122" spans="1:10" x14ac:dyDescent="0.2">
      <c r="A122" s="143"/>
      <c r="B122" s="230">
        <v>4166</v>
      </c>
      <c r="C122" s="231" t="s">
        <v>112</v>
      </c>
      <c r="D122" s="76">
        <v>61863.369633388887</v>
      </c>
      <c r="E122" s="76">
        <v>375.77499999999998</v>
      </c>
      <c r="F122" s="76">
        <v>47.075000000000003</v>
      </c>
      <c r="G122" s="76">
        <v>62286.219633388886</v>
      </c>
      <c r="H122" s="173">
        <v>99.32111789334968</v>
      </c>
      <c r="I122" s="173">
        <v>0.60330359140718126</v>
      </c>
      <c r="J122" s="173">
        <v>7.5578515243145655E-2</v>
      </c>
    </row>
    <row r="123" spans="1:10" x14ac:dyDescent="0.2">
      <c r="A123" s="143"/>
      <c r="B123" s="230">
        <v>4167</v>
      </c>
      <c r="C123" s="231" t="s">
        <v>113</v>
      </c>
      <c r="D123" s="76">
        <v>47442.049586527784</v>
      </c>
      <c r="E123" s="76">
        <v>0</v>
      </c>
      <c r="F123" s="76">
        <v>6.7750000000000004</v>
      </c>
      <c r="G123" s="76">
        <v>47448.824586527786</v>
      </c>
      <c r="H123" s="173">
        <v>99.985721458731504</v>
      </c>
      <c r="I123" s="173">
        <v>0</v>
      </c>
      <c r="J123" s="173">
        <v>1.4278541268488321E-2</v>
      </c>
    </row>
    <row r="124" spans="1:10" x14ac:dyDescent="0.2">
      <c r="A124" s="143"/>
      <c r="B124" s="230">
        <v>4169</v>
      </c>
      <c r="C124" s="231" t="s">
        <v>114</v>
      </c>
      <c r="D124" s="76">
        <v>519143.66825819423</v>
      </c>
      <c r="E124" s="76">
        <v>0</v>
      </c>
      <c r="F124" s="76">
        <v>32339.485294999995</v>
      </c>
      <c r="G124" s="76">
        <v>551483.15355319425</v>
      </c>
      <c r="H124" s="173">
        <v>94.135906947177375</v>
      </c>
      <c r="I124" s="173">
        <v>0</v>
      </c>
      <c r="J124" s="173">
        <v>5.8640930528226258</v>
      </c>
    </row>
    <row r="125" spans="1:10" x14ac:dyDescent="0.2">
      <c r="A125" s="143"/>
      <c r="B125" s="230">
        <v>4170</v>
      </c>
      <c r="C125" s="231" t="s">
        <v>6</v>
      </c>
      <c r="D125" s="76">
        <v>1828148.3181818889</v>
      </c>
      <c r="E125" s="76">
        <v>20422.924999999999</v>
      </c>
      <c r="F125" s="76">
        <v>1700.7750000000001</v>
      </c>
      <c r="G125" s="76">
        <v>1850272.0181818889</v>
      </c>
      <c r="H125" s="173">
        <v>98.804300136271891</v>
      </c>
      <c r="I125" s="173">
        <v>1.1037795956114571</v>
      </c>
      <c r="J125" s="173">
        <v>9.1920268116642251E-2</v>
      </c>
    </row>
    <row r="126" spans="1:10" x14ac:dyDescent="0.2">
      <c r="A126" s="143"/>
      <c r="B126" s="230">
        <v>4184</v>
      </c>
      <c r="C126" s="231" t="s">
        <v>115</v>
      </c>
      <c r="D126" s="76">
        <v>130250.10080380554</v>
      </c>
      <c r="E126" s="76">
        <v>43.325000000000003</v>
      </c>
      <c r="F126" s="76">
        <v>60.375</v>
      </c>
      <c r="G126" s="76">
        <v>130353.80080380554</v>
      </c>
      <c r="H126" s="173">
        <v>99.920447275522051</v>
      </c>
      <c r="I126" s="173">
        <v>3.3236468543949953E-2</v>
      </c>
      <c r="J126" s="173">
        <v>4.6316255934009877E-2</v>
      </c>
    </row>
    <row r="127" spans="1:10" x14ac:dyDescent="0.2">
      <c r="A127" s="143"/>
      <c r="B127" s="230">
        <v>4172</v>
      </c>
      <c r="C127" s="231" t="s">
        <v>550</v>
      </c>
      <c r="D127" s="76">
        <v>296356.09151027788</v>
      </c>
      <c r="E127" s="76">
        <v>52.8</v>
      </c>
      <c r="F127" s="76">
        <v>0</v>
      </c>
      <c r="G127" s="76">
        <v>296408.89151027787</v>
      </c>
      <c r="H127" s="173">
        <v>99.982186769185304</v>
      </c>
      <c r="I127" s="173">
        <v>1.781323081469342E-2</v>
      </c>
      <c r="J127" s="173">
        <v>0</v>
      </c>
    </row>
    <row r="128" spans="1:10" x14ac:dyDescent="0.2">
      <c r="A128" s="143"/>
      <c r="B128" s="230">
        <v>4173</v>
      </c>
      <c r="C128" s="231" t="s">
        <v>116</v>
      </c>
      <c r="D128" s="76">
        <v>14080.643924249998</v>
      </c>
      <c r="E128" s="76">
        <v>0</v>
      </c>
      <c r="F128" s="76">
        <v>0</v>
      </c>
      <c r="G128" s="76">
        <v>14080.643924249998</v>
      </c>
      <c r="H128" s="173">
        <v>100</v>
      </c>
      <c r="I128" s="173">
        <v>0</v>
      </c>
      <c r="J128" s="173">
        <v>0</v>
      </c>
    </row>
    <row r="129" spans="1:10" x14ac:dyDescent="0.2">
      <c r="A129" s="143"/>
      <c r="B129" s="230">
        <v>4175</v>
      </c>
      <c r="C129" s="231" t="s">
        <v>117</v>
      </c>
      <c r="D129" s="76">
        <v>34329.898681555562</v>
      </c>
      <c r="E129" s="76">
        <v>2.5249999999999999</v>
      </c>
      <c r="F129" s="76">
        <v>536.73528450000003</v>
      </c>
      <c r="G129" s="76">
        <v>34869.158966055562</v>
      </c>
      <c r="H129" s="173">
        <v>98.453474931744239</v>
      </c>
      <c r="I129" s="173">
        <v>7.24135618658895E-3</v>
      </c>
      <c r="J129" s="173">
        <v>1.5392837120691705</v>
      </c>
    </row>
    <row r="130" spans="1:10" x14ac:dyDescent="0.2">
      <c r="A130" s="143"/>
      <c r="B130" s="230">
        <v>4176</v>
      </c>
      <c r="C130" s="231" t="s">
        <v>118</v>
      </c>
      <c r="D130" s="76">
        <v>25086.841467499999</v>
      </c>
      <c r="E130" s="76">
        <v>0</v>
      </c>
      <c r="F130" s="76">
        <v>98.55</v>
      </c>
      <c r="G130" s="76">
        <v>25185.391467499998</v>
      </c>
      <c r="H130" s="173">
        <v>99.608701734387679</v>
      </c>
      <c r="I130" s="173">
        <v>0</v>
      </c>
      <c r="J130" s="173">
        <v>0.39129826561231712</v>
      </c>
    </row>
    <row r="131" spans="1:10" x14ac:dyDescent="0.2">
      <c r="A131" s="143"/>
      <c r="B131" s="230">
        <v>4177</v>
      </c>
      <c r="C131" s="231" t="s">
        <v>119</v>
      </c>
      <c r="D131" s="76">
        <v>700881.16824288887</v>
      </c>
      <c r="E131" s="76">
        <v>47485.960439500006</v>
      </c>
      <c r="F131" s="76">
        <v>66124.601723999993</v>
      </c>
      <c r="G131" s="76">
        <v>814491.73040638887</v>
      </c>
      <c r="H131" s="173">
        <v>86.051354737903324</v>
      </c>
      <c r="I131" s="173">
        <v>5.8301341397053834</v>
      </c>
      <c r="J131" s="173">
        <v>8.1185111223912951</v>
      </c>
    </row>
    <row r="132" spans="1:10" x14ac:dyDescent="0.2">
      <c r="A132" s="143"/>
      <c r="B132" s="230">
        <v>4179</v>
      </c>
      <c r="C132" s="231" t="s">
        <v>120</v>
      </c>
      <c r="D132" s="76">
        <v>43918.823332499989</v>
      </c>
      <c r="E132" s="76">
        <v>0</v>
      </c>
      <c r="F132" s="76">
        <v>19.175000000000001</v>
      </c>
      <c r="G132" s="76">
        <v>43937.998332499992</v>
      </c>
      <c r="H132" s="173">
        <v>99.956358958696995</v>
      </c>
      <c r="I132" s="173">
        <v>0</v>
      </c>
      <c r="J132" s="173">
        <v>4.3641041303005071E-2</v>
      </c>
    </row>
    <row r="133" spans="1:10" x14ac:dyDescent="0.2">
      <c r="A133" s="143"/>
      <c r="B133" s="230">
        <v>4181</v>
      </c>
      <c r="C133" s="231" t="s">
        <v>121</v>
      </c>
      <c r="D133" s="76">
        <v>49175.349848472237</v>
      </c>
      <c r="E133" s="76">
        <v>7.5</v>
      </c>
      <c r="F133" s="76">
        <v>0</v>
      </c>
      <c r="G133" s="76">
        <v>49182.849848472237</v>
      </c>
      <c r="H133" s="173">
        <v>99.984750781983735</v>
      </c>
      <c r="I133" s="173">
        <v>1.5249218016253219E-2</v>
      </c>
      <c r="J133" s="173">
        <v>0</v>
      </c>
    </row>
    <row r="134" spans="1:10" x14ac:dyDescent="0.2">
      <c r="A134" s="143"/>
      <c r="B134" s="230">
        <v>4182</v>
      </c>
      <c r="C134" s="231" t="s">
        <v>122</v>
      </c>
      <c r="D134" s="76">
        <v>68006.26534975</v>
      </c>
      <c r="E134" s="76">
        <v>0</v>
      </c>
      <c r="F134" s="76">
        <v>0</v>
      </c>
      <c r="G134" s="76">
        <v>68006.26534975</v>
      </c>
      <c r="H134" s="173">
        <v>100</v>
      </c>
      <c r="I134" s="173">
        <v>0</v>
      </c>
      <c r="J134" s="173">
        <v>0</v>
      </c>
    </row>
    <row r="135" spans="1:10" x14ac:dyDescent="0.2">
      <c r="A135" s="143"/>
      <c r="B135" s="230">
        <v>4183</v>
      </c>
      <c r="C135" s="231" t="s">
        <v>123</v>
      </c>
      <c r="D135" s="76">
        <v>43291.558337416667</v>
      </c>
      <c r="E135" s="76">
        <v>38.274999999999999</v>
      </c>
      <c r="F135" s="76">
        <v>1</v>
      </c>
      <c r="G135" s="76">
        <v>43330.833337416669</v>
      </c>
      <c r="H135" s="173">
        <v>99.909360155402126</v>
      </c>
      <c r="I135" s="173">
        <v>8.8332019146627166E-2</v>
      </c>
      <c r="J135" s="173">
        <v>2.3078254512508699E-3</v>
      </c>
    </row>
    <row r="136" spans="1:10" ht="20.100000000000001" customHeight="1" x14ac:dyDescent="0.2">
      <c r="A136" s="143"/>
      <c r="B136" s="161">
        <v>4229</v>
      </c>
      <c r="C136" s="138" t="s">
        <v>373</v>
      </c>
      <c r="D136" s="52">
        <v>16043128.902136737</v>
      </c>
      <c r="E136" s="52">
        <v>89435.812150750004</v>
      </c>
      <c r="F136" s="52">
        <v>248565.75725399997</v>
      </c>
      <c r="G136" s="52">
        <v>16381130.471541489</v>
      </c>
      <c r="H136" s="172">
        <v>97.936640758756226</v>
      </c>
      <c r="I136" s="172">
        <v>0.54596849897584621</v>
      </c>
      <c r="J136" s="172">
        <v>1.5173907422679209</v>
      </c>
    </row>
    <row r="137" spans="1:10" x14ac:dyDescent="0.2">
      <c r="A137" s="143"/>
      <c r="B137" s="230">
        <v>4191</v>
      </c>
      <c r="C137" s="231" t="s">
        <v>124</v>
      </c>
      <c r="D137" s="76">
        <v>18238.823350874998</v>
      </c>
      <c r="E137" s="76">
        <v>0</v>
      </c>
      <c r="F137" s="76">
        <v>19.149999999999999</v>
      </c>
      <c r="G137" s="76">
        <v>18257.973350875</v>
      </c>
      <c r="H137" s="173">
        <v>99.89511431727945</v>
      </c>
      <c r="I137" s="173">
        <v>0</v>
      </c>
      <c r="J137" s="173">
        <v>0.10488568272054274</v>
      </c>
    </row>
    <row r="138" spans="1:10" x14ac:dyDescent="0.2">
      <c r="A138" s="143"/>
      <c r="B138" s="230">
        <v>4192</v>
      </c>
      <c r="C138" s="231" t="s">
        <v>125</v>
      </c>
      <c r="D138" s="76">
        <v>93743.674030816663</v>
      </c>
      <c r="E138" s="76">
        <v>0</v>
      </c>
      <c r="F138" s="76">
        <v>793.65</v>
      </c>
      <c r="G138" s="76">
        <v>94537.324030816657</v>
      </c>
      <c r="H138" s="173">
        <v>99.160490305668816</v>
      </c>
      <c r="I138" s="173">
        <v>0</v>
      </c>
      <c r="J138" s="173">
        <v>0.83950969433119471</v>
      </c>
    </row>
    <row r="139" spans="1:10" x14ac:dyDescent="0.2">
      <c r="A139" s="143"/>
      <c r="B139" s="230">
        <v>4193</v>
      </c>
      <c r="C139" s="231" t="s">
        <v>126</v>
      </c>
      <c r="D139" s="76">
        <v>534978.73870824999</v>
      </c>
      <c r="E139" s="76">
        <v>0</v>
      </c>
      <c r="F139" s="76">
        <v>0</v>
      </c>
      <c r="G139" s="76">
        <v>534978.73870824999</v>
      </c>
      <c r="H139" s="173">
        <v>100</v>
      </c>
      <c r="I139" s="173">
        <v>0</v>
      </c>
      <c r="J139" s="173">
        <v>0</v>
      </c>
    </row>
    <row r="140" spans="1:10" x14ac:dyDescent="0.2">
      <c r="A140" s="143"/>
      <c r="B140" s="230">
        <v>4194</v>
      </c>
      <c r="C140" s="231" t="s">
        <v>127</v>
      </c>
      <c r="D140" s="76">
        <v>806120.83465304982</v>
      </c>
      <c r="E140" s="76">
        <v>435.15</v>
      </c>
      <c r="F140" s="76">
        <v>85.625</v>
      </c>
      <c r="G140" s="76">
        <v>806641.60965304985</v>
      </c>
      <c r="H140" s="173">
        <v>99.935439110285429</v>
      </c>
      <c r="I140" s="173">
        <v>5.3945890565596448E-2</v>
      </c>
      <c r="J140" s="173">
        <v>1.061499914898126E-2</v>
      </c>
    </row>
    <row r="141" spans="1:10" x14ac:dyDescent="0.2">
      <c r="A141" s="143"/>
      <c r="B141" s="230">
        <v>4195</v>
      </c>
      <c r="C141" s="231" t="s">
        <v>128</v>
      </c>
      <c r="D141" s="76">
        <v>293803.45617047226</v>
      </c>
      <c r="E141" s="76">
        <v>57.05</v>
      </c>
      <c r="F141" s="76">
        <v>124.57499999999999</v>
      </c>
      <c r="G141" s="76">
        <v>293985.08117047226</v>
      </c>
      <c r="H141" s="173">
        <v>99.938219654114121</v>
      </c>
      <c r="I141" s="173">
        <v>1.9405746636142591E-2</v>
      </c>
      <c r="J141" s="173">
        <v>4.2374599249736432E-2</v>
      </c>
    </row>
    <row r="142" spans="1:10" x14ac:dyDescent="0.2">
      <c r="A142" s="143"/>
      <c r="B142" s="230">
        <v>4196</v>
      </c>
      <c r="C142" s="231" t="s">
        <v>129</v>
      </c>
      <c r="D142" s="76">
        <v>229606.58440336114</v>
      </c>
      <c r="E142" s="76">
        <v>351.77499999999998</v>
      </c>
      <c r="F142" s="76">
        <v>145.17499999999998</v>
      </c>
      <c r="G142" s="76">
        <v>230103.53440336112</v>
      </c>
      <c r="H142" s="173">
        <v>99.784032000512923</v>
      </c>
      <c r="I142" s="173">
        <v>0.15287683473099301</v>
      </c>
      <c r="J142" s="173">
        <v>6.3091164756085297E-2</v>
      </c>
    </row>
    <row r="143" spans="1:10" x14ac:dyDescent="0.2">
      <c r="A143" s="143"/>
      <c r="B143" s="230">
        <v>4197</v>
      </c>
      <c r="C143" s="231" t="s">
        <v>130</v>
      </c>
      <c r="D143" s="76">
        <v>40824.572517194436</v>
      </c>
      <c r="E143" s="76">
        <v>0</v>
      </c>
      <c r="F143" s="76">
        <v>2.125</v>
      </c>
      <c r="G143" s="76">
        <v>40826.697517194436</v>
      </c>
      <c r="H143" s="173">
        <v>99.994795072515714</v>
      </c>
      <c r="I143" s="173">
        <v>0</v>
      </c>
      <c r="J143" s="173">
        <v>5.2049274842890297E-3</v>
      </c>
    </row>
    <row r="144" spans="1:10" x14ac:dyDescent="0.2">
      <c r="A144" s="143"/>
      <c r="B144" s="230">
        <v>4198</v>
      </c>
      <c r="C144" s="231" t="s">
        <v>131</v>
      </c>
      <c r="D144" s="76">
        <v>107527.89116341667</v>
      </c>
      <c r="E144" s="76">
        <v>3974.8249999999998</v>
      </c>
      <c r="F144" s="76">
        <v>0</v>
      </c>
      <c r="G144" s="76">
        <v>111502.71616341667</v>
      </c>
      <c r="H144" s="173">
        <v>96.43522136790412</v>
      </c>
      <c r="I144" s="173">
        <v>3.5647786320958827</v>
      </c>
      <c r="J144" s="173">
        <v>0</v>
      </c>
    </row>
    <row r="145" spans="1:10" x14ac:dyDescent="0.2">
      <c r="A145" s="143"/>
      <c r="B145" s="230">
        <v>4199</v>
      </c>
      <c r="C145" s="231" t="s">
        <v>551</v>
      </c>
      <c r="D145" s="76">
        <v>609635.63998974999</v>
      </c>
      <c r="E145" s="76">
        <v>44</v>
      </c>
      <c r="F145" s="76">
        <v>0</v>
      </c>
      <c r="G145" s="76">
        <v>609679.63998974999</v>
      </c>
      <c r="H145" s="173">
        <v>99.992783095069285</v>
      </c>
      <c r="I145" s="173">
        <v>7.2169049307173397E-3</v>
      </c>
      <c r="J145" s="173">
        <v>0</v>
      </c>
    </row>
    <row r="146" spans="1:10" x14ac:dyDescent="0.2">
      <c r="A146" s="143"/>
      <c r="B146" s="230">
        <v>4200</v>
      </c>
      <c r="C146" s="231" t="s">
        <v>132</v>
      </c>
      <c r="D146" s="76">
        <v>1520957.534761057</v>
      </c>
      <c r="E146" s="76">
        <v>825.72500000000002</v>
      </c>
      <c r="F146" s="76">
        <v>525.22499999999991</v>
      </c>
      <c r="G146" s="76">
        <v>1522308.4847610572</v>
      </c>
      <c r="H146" s="173">
        <v>99.91125648884416</v>
      </c>
      <c r="I146" s="173">
        <v>5.4241634219729551E-2</v>
      </c>
      <c r="J146" s="173">
        <v>3.4501876936095487E-2</v>
      </c>
    </row>
    <row r="147" spans="1:10" x14ac:dyDescent="0.2">
      <c r="A147" s="143"/>
      <c r="B147" s="230">
        <v>4201</v>
      </c>
      <c r="C147" s="231" t="s">
        <v>7</v>
      </c>
      <c r="D147" s="76">
        <v>4076608.1067494559</v>
      </c>
      <c r="E147" s="76">
        <v>18544.45</v>
      </c>
      <c r="F147" s="76">
        <v>110096.950945</v>
      </c>
      <c r="G147" s="76">
        <v>4205249.5076944558</v>
      </c>
      <c r="H147" s="173">
        <v>96.940932976518482</v>
      </c>
      <c r="I147" s="173">
        <v>0.44098334631675795</v>
      </c>
      <c r="J147" s="173">
        <v>2.6180836771647606</v>
      </c>
    </row>
    <row r="148" spans="1:10" x14ac:dyDescent="0.2">
      <c r="A148" s="143"/>
      <c r="B148" s="230">
        <v>4202</v>
      </c>
      <c r="C148" s="231" t="s">
        <v>133</v>
      </c>
      <c r="D148" s="76">
        <v>252818.61864933342</v>
      </c>
      <c r="E148" s="76">
        <v>34166.050000000003</v>
      </c>
      <c r="F148" s="76">
        <v>1177.6578999999999</v>
      </c>
      <c r="G148" s="76">
        <v>288162.3265493334</v>
      </c>
      <c r="H148" s="173">
        <v>87.734792287655566</v>
      </c>
      <c r="I148" s="173">
        <v>11.856529064409388</v>
      </c>
      <c r="J148" s="173">
        <v>0.40867864793505021</v>
      </c>
    </row>
    <row r="149" spans="1:10" x14ac:dyDescent="0.2">
      <c r="A149" s="143"/>
      <c r="B149" s="230">
        <v>4203</v>
      </c>
      <c r="C149" s="231" t="s">
        <v>134</v>
      </c>
      <c r="D149" s="76">
        <v>1818705.630730221</v>
      </c>
      <c r="E149" s="76">
        <v>489.35</v>
      </c>
      <c r="F149" s="76">
        <v>96444.097147999986</v>
      </c>
      <c r="G149" s="76">
        <v>1915639.0778782212</v>
      </c>
      <c r="H149" s="173">
        <v>94.939889864046592</v>
      </c>
      <c r="I149" s="173">
        <v>2.554499987241899E-2</v>
      </c>
      <c r="J149" s="173">
        <v>5.0345651360809738</v>
      </c>
    </row>
    <row r="150" spans="1:10" x14ac:dyDescent="0.2">
      <c r="A150" s="143"/>
      <c r="B150" s="230">
        <v>4204</v>
      </c>
      <c r="C150" s="231" t="s">
        <v>135</v>
      </c>
      <c r="D150" s="76">
        <v>879110.84801811166</v>
      </c>
      <c r="E150" s="76">
        <v>1052.6344000000001</v>
      </c>
      <c r="F150" s="76">
        <v>1849.075</v>
      </c>
      <c r="G150" s="76">
        <v>882012.5574181116</v>
      </c>
      <c r="H150" s="173">
        <v>99.671012688470782</v>
      </c>
      <c r="I150" s="173">
        <v>0.11934460469376362</v>
      </c>
      <c r="J150" s="173">
        <v>0.20964270683546057</v>
      </c>
    </row>
    <row r="151" spans="1:10" x14ac:dyDescent="0.2">
      <c r="A151" s="143"/>
      <c r="B151" s="230">
        <v>4205</v>
      </c>
      <c r="C151" s="231" t="s">
        <v>136</v>
      </c>
      <c r="D151" s="76">
        <v>397310.87839780562</v>
      </c>
      <c r="E151" s="76">
        <v>0</v>
      </c>
      <c r="F151" s="76">
        <v>26248.9</v>
      </c>
      <c r="G151" s="76">
        <v>423559.77839780564</v>
      </c>
      <c r="H151" s="173">
        <v>93.80278738947041</v>
      </c>
      <c r="I151" s="173">
        <v>0</v>
      </c>
      <c r="J151" s="173">
        <v>6.1972126105295908</v>
      </c>
    </row>
    <row r="152" spans="1:10" x14ac:dyDescent="0.2">
      <c r="A152" s="143"/>
      <c r="B152" s="230">
        <v>4206</v>
      </c>
      <c r="C152" s="231" t="s">
        <v>137</v>
      </c>
      <c r="D152" s="76">
        <v>978668.26923452795</v>
      </c>
      <c r="E152" s="76">
        <v>271.05</v>
      </c>
      <c r="F152" s="76">
        <v>1637.375</v>
      </c>
      <c r="G152" s="76">
        <v>980576.694234528</v>
      </c>
      <c r="H152" s="173">
        <v>99.805377283467891</v>
      </c>
      <c r="I152" s="173">
        <v>2.7641897017712719E-2</v>
      </c>
      <c r="J152" s="173">
        <v>0.16698081951439722</v>
      </c>
    </row>
    <row r="153" spans="1:10" x14ac:dyDescent="0.2">
      <c r="A153" s="143"/>
      <c r="B153" s="230">
        <v>4207</v>
      </c>
      <c r="C153" s="231" t="s">
        <v>138</v>
      </c>
      <c r="D153" s="76">
        <v>1005776.2936782502</v>
      </c>
      <c r="E153" s="76">
        <v>6570</v>
      </c>
      <c r="F153" s="76">
        <v>70.55</v>
      </c>
      <c r="G153" s="76">
        <v>1012416.8436782502</v>
      </c>
      <c r="H153" s="173">
        <v>99.344089340130495</v>
      </c>
      <c r="I153" s="173">
        <v>0.64894218631628875</v>
      </c>
      <c r="J153" s="173">
        <v>6.9684735532137198E-3</v>
      </c>
    </row>
    <row r="154" spans="1:10" x14ac:dyDescent="0.2">
      <c r="A154" s="143"/>
      <c r="B154" s="230">
        <v>4208</v>
      </c>
      <c r="C154" s="231" t="s">
        <v>139</v>
      </c>
      <c r="D154" s="76">
        <v>330893.38620752777</v>
      </c>
      <c r="E154" s="76">
        <v>538.5</v>
      </c>
      <c r="F154" s="76">
        <v>1180.125</v>
      </c>
      <c r="G154" s="76">
        <v>332612.01120752777</v>
      </c>
      <c r="H154" s="173">
        <v>99.483294366381827</v>
      </c>
      <c r="I154" s="173">
        <v>0.16190034690719929</v>
      </c>
      <c r="J154" s="173">
        <v>0.35480528671097222</v>
      </c>
    </row>
    <row r="155" spans="1:10" x14ac:dyDescent="0.2">
      <c r="A155" s="143"/>
      <c r="B155" s="230">
        <v>4209</v>
      </c>
      <c r="C155" s="231" t="s">
        <v>140</v>
      </c>
      <c r="D155" s="76">
        <v>1799283.44290262</v>
      </c>
      <c r="E155" s="76">
        <v>21858.15275075</v>
      </c>
      <c r="F155" s="76">
        <v>397.6</v>
      </c>
      <c r="G155" s="76">
        <v>1821539.1956533701</v>
      </c>
      <c r="H155" s="173">
        <v>98.778189741738316</v>
      </c>
      <c r="I155" s="173">
        <v>1.1999825643559467</v>
      </c>
      <c r="J155" s="173">
        <v>2.1827693905723741E-2</v>
      </c>
    </row>
    <row r="156" spans="1:10" x14ac:dyDescent="0.2">
      <c r="A156" s="143"/>
      <c r="B156" s="230">
        <v>4210</v>
      </c>
      <c r="C156" s="231" t="s">
        <v>141</v>
      </c>
      <c r="D156" s="76">
        <v>248515.6778206389</v>
      </c>
      <c r="E156" s="76">
        <v>257.10000000000002</v>
      </c>
      <c r="F156" s="76">
        <v>7767.9012610000009</v>
      </c>
      <c r="G156" s="76">
        <v>256540.6790816389</v>
      </c>
      <c r="H156" s="173">
        <v>96.871840641520166</v>
      </c>
      <c r="I156" s="173">
        <v>0.10021802426046558</v>
      </c>
      <c r="J156" s="173">
        <v>3.0279413342193671</v>
      </c>
    </row>
    <row r="157" spans="1:10" ht="20.100000000000001" customHeight="1" x14ac:dyDescent="0.2">
      <c r="A157" s="143"/>
      <c r="B157" s="161">
        <v>4249</v>
      </c>
      <c r="C157" s="138" t="s">
        <v>374</v>
      </c>
      <c r="D157" s="52">
        <v>4196362.3224725006</v>
      </c>
      <c r="E157" s="52">
        <v>8268.4</v>
      </c>
      <c r="F157" s="52">
        <v>12601.583376499997</v>
      </c>
      <c r="G157" s="52">
        <v>4217232.3058489999</v>
      </c>
      <c r="H157" s="172">
        <v>99.505126066981092</v>
      </c>
      <c r="I157" s="172">
        <v>0.1960622370394991</v>
      </c>
      <c r="J157" s="172">
        <v>0.29881169597943419</v>
      </c>
    </row>
    <row r="158" spans="1:10" x14ac:dyDescent="0.2">
      <c r="A158" s="143"/>
      <c r="B158" s="230">
        <v>4221</v>
      </c>
      <c r="C158" s="231" t="s">
        <v>142</v>
      </c>
      <c r="D158" s="76">
        <v>38744.470328861113</v>
      </c>
      <c r="E158" s="76">
        <v>0</v>
      </c>
      <c r="F158" s="76">
        <v>12.85</v>
      </c>
      <c r="G158" s="76">
        <v>38757.320328861111</v>
      </c>
      <c r="H158" s="173">
        <v>99.966844973050343</v>
      </c>
      <c r="I158" s="173">
        <v>0</v>
      </c>
      <c r="J158" s="173">
        <v>3.3155026949660119E-2</v>
      </c>
    </row>
    <row r="159" spans="1:10" x14ac:dyDescent="0.2">
      <c r="A159" s="143"/>
      <c r="B159" s="230">
        <v>4222</v>
      </c>
      <c r="C159" s="231" t="s">
        <v>143</v>
      </c>
      <c r="D159" s="76">
        <v>69042.063871388891</v>
      </c>
      <c r="E159" s="76">
        <v>0</v>
      </c>
      <c r="F159" s="76">
        <v>1980.6694</v>
      </c>
      <c r="G159" s="76">
        <v>71022.73327138889</v>
      </c>
      <c r="H159" s="173">
        <v>97.211217720343782</v>
      </c>
      <c r="I159" s="173">
        <v>0</v>
      </c>
      <c r="J159" s="173">
        <v>2.788782279656226</v>
      </c>
    </row>
    <row r="160" spans="1:10" x14ac:dyDescent="0.2">
      <c r="A160" s="143"/>
      <c r="B160" s="230">
        <v>4223</v>
      </c>
      <c r="C160" s="231" t="s">
        <v>144</v>
      </c>
      <c r="D160" s="76">
        <v>152431.26007600001</v>
      </c>
      <c r="E160" s="76">
        <v>932.55</v>
      </c>
      <c r="F160" s="76">
        <v>120.15</v>
      </c>
      <c r="G160" s="76">
        <v>153483.96007599999</v>
      </c>
      <c r="H160" s="173">
        <v>99.314130284702898</v>
      </c>
      <c r="I160" s="173">
        <v>0.60758791963553271</v>
      </c>
      <c r="J160" s="173">
        <v>7.828179566158304E-2</v>
      </c>
    </row>
    <row r="161" spans="1:10" x14ac:dyDescent="0.2">
      <c r="A161" s="143"/>
      <c r="B161" s="230">
        <v>4224</v>
      </c>
      <c r="C161" s="231" t="s">
        <v>145</v>
      </c>
      <c r="D161" s="76">
        <v>138815.907232</v>
      </c>
      <c r="E161" s="76">
        <v>722.3</v>
      </c>
      <c r="F161" s="76">
        <v>199.65</v>
      </c>
      <c r="G161" s="76">
        <v>139737.85723199998</v>
      </c>
      <c r="H161" s="173">
        <v>99.340228898408455</v>
      </c>
      <c r="I161" s="173">
        <v>0.51689643329853008</v>
      </c>
      <c r="J161" s="173">
        <v>0.14287466829302442</v>
      </c>
    </row>
    <row r="162" spans="1:10" x14ac:dyDescent="0.2">
      <c r="A162" s="143"/>
      <c r="B162" s="230">
        <v>4226</v>
      </c>
      <c r="C162" s="231" t="s">
        <v>146</v>
      </c>
      <c r="D162" s="76">
        <v>47170.382999083326</v>
      </c>
      <c r="E162" s="76">
        <v>0</v>
      </c>
      <c r="F162" s="76">
        <v>26.45</v>
      </c>
      <c r="G162" s="76">
        <v>47196.832999083323</v>
      </c>
      <c r="H162" s="173">
        <v>99.943958104136968</v>
      </c>
      <c r="I162" s="173">
        <v>0</v>
      </c>
      <c r="J162" s="173">
        <v>5.604189586304175E-2</v>
      </c>
    </row>
    <row r="163" spans="1:10" x14ac:dyDescent="0.2">
      <c r="A163" s="143"/>
      <c r="B163" s="230">
        <v>4227</v>
      </c>
      <c r="C163" s="231" t="s">
        <v>147</v>
      </c>
      <c r="D163" s="76">
        <v>17784.28769563889</v>
      </c>
      <c r="E163" s="76">
        <v>0</v>
      </c>
      <c r="F163" s="76">
        <v>0</v>
      </c>
      <c r="G163" s="76">
        <v>17784.28769563889</v>
      </c>
      <c r="H163" s="173">
        <v>100</v>
      </c>
      <c r="I163" s="173">
        <v>0</v>
      </c>
      <c r="J163" s="173">
        <v>0</v>
      </c>
    </row>
    <row r="164" spans="1:10" x14ac:dyDescent="0.2">
      <c r="A164" s="143"/>
      <c r="B164" s="230">
        <v>4228</v>
      </c>
      <c r="C164" s="231" t="s">
        <v>148</v>
      </c>
      <c r="D164" s="76">
        <v>443671.70782668621</v>
      </c>
      <c r="E164" s="76">
        <v>71.25</v>
      </c>
      <c r="F164" s="76">
        <v>152.42500000000001</v>
      </c>
      <c r="G164" s="76">
        <v>443895.3828266862</v>
      </c>
      <c r="H164" s="173">
        <v>99.94961087484721</v>
      </c>
      <c r="I164" s="173">
        <v>1.6051079321052261E-2</v>
      </c>
      <c r="J164" s="173">
        <v>3.4338045831738821E-2</v>
      </c>
    </row>
    <row r="165" spans="1:10" x14ac:dyDescent="0.2">
      <c r="A165" s="143"/>
      <c r="B165" s="230">
        <v>4229</v>
      </c>
      <c r="C165" s="231" t="s">
        <v>149</v>
      </c>
      <c r="D165" s="76">
        <v>98921.410164194414</v>
      </c>
      <c r="E165" s="76">
        <v>37.5</v>
      </c>
      <c r="F165" s="76">
        <v>42.325000000000003</v>
      </c>
      <c r="G165" s="76">
        <v>99001.235164194411</v>
      </c>
      <c r="H165" s="173">
        <v>99.919369692845123</v>
      </c>
      <c r="I165" s="173">
        <v>3.7878315293547522E-2</v>
      </c>
      <c r="J165" s="173">
        <v>4.2751991861317312E-2</v>
      </c>
    </row>
    <row r="166" spans="1:10" x14ac:dyDescent="0.2">
      <c r="A166" s="143"/>
      <c r="B166" s="230">
        <v>4230</v>
      </c>
      <c r="C166" s="231" t="s">
        <v>150</v>
      </c>
      <c r="D166" s="76">
        <v>49376.150446249972</v>
      </c>
      <c r="E166" s="76">
        <v>3.2250000000000001</v>
      </c>
      <c r="F166" s="76">
        <v>166.1</v>
      </c>
      <c r="G166" s="76">
        <v>49545.47544624997</v>
      </c>
      <c r="H166" s="173">
        <v>99.658243263436461</v>
      </c>
      <c r="I166" s="173">
        <v>6.5091715660266104E-3</v>
      </c>
      <c r="J166" s="173">
        <v>0.33524756499752567</v>
      </c>
    </row>
    <row r="167" spans="1:10" x14ac:dyDescent="0.2">
      <c r="A167" s="143"/>
      <c r="B167" s="230">
        <v>4231</v>
      </c>
      <c r="C167" s="231" t="s">
        <v>151</v>
      </c>
      <c r="D167" s="76">
        <v>176482.56005899998</v>
      </c>
      <c r="E167" s="76">
        <v>0</v>
      </c>
      <c r="F167" s="76">
        <v>108.25</v>
      </c>
      <c r="G167" s="76">
        <v>176590.81005899998</v>
      </c>
      <c r="H167" s="173">
        <v>99.938700094323238</v>
      </c>
      <c r="I167" s="173">
        <v>0</v>
      </c>
      <c r="J167" s="173">
        <v>6.1299905676763737E-2</v>
      </c>
    </row>
    <row r="168" spans="1:10" x14ac:dyDescent="0.2">
      <c r="A168" s="143"/>
      <c r="B168" s="230">
        <v>4232</v>
      </c>
      <c r="C168" s="231" t="s">
        <v>152</v>
      </c>
      <c r="D168" s="76">
        <v>17222.660481999999</v>
      </c>
      <c r="E168" s="76">
        <v>0</v>
      </c>
      <c r="F168" s="76">
        <v>0</v>
      </c>
      <c r="G168" s="76">
        <v>17222.660481999999</v>
      </c>
      <c r="H168" s="173">
        <v>100</v>
      </c>
      <c r="I168" s="173">
        <v>0</v>
      </c>
      <c r="J168" s="173">
        <v>0</v>
      </c>
    </row>
    <row r="169" spans="1:10" x14ac:dyDescent="0.2">
      <c r="A169" s="143"/>
      <c r="B169" s="230">
        <v>4233</v>
      </c>
      <c r="C169" s="231" t="s">
        <v>153</v>
      </c>
      <c r="D169" s="76">
        <v>6547.7857112500005</v>
      </c>
      <c r="E169" s="76">
        <v>0</v>
      </c>
      <c r="F169" s="76">
        <v>0</v>
      </c>
      <c r="G169" s="76">
        <v>6547.7857112500005</v>
      </c>
      <c r="H169" s="173">
        <v>100</v>
      </c>
      <c r="I169" s="173">
        <v>0</v>
      </c>
      <c r="J169" s="173">
        <v>0</v>
      </c>
    </row>
    <row r="170" spans="1:10" x14ac:dyDescent="0.2">
      <c r="A170" s="143"/>
      <c r="B170" s="230">
        <v>4234</v>
      </c>
      <c r="C170" s="231" t="s">
        <v>154</v>
      </c>
      <c r="D170" s="76">
        <v>766131.58748991683</v>
      </c>
      <c r="E170" s="76">
        <v>141.72499999999999</v>
      </c>
      <c r="F170" s="76">
        <v>1650.1439</v>
      </c>
      <c r="G170" s="76">
        <v>767923.45638991683</v>
      </c>
      <c r="H170" s="173">
        <v>99.766660480925566</v>
      </c>
      <c r="I170" s="173">
        <v>1.845561544196906E-2</v>
      </c>
      <c r="J170" s="173">
        <v>0.2148839036324646</v>
      </c>
    </row>
    <row r="171" spans="1:10" x14ac:dyDescent="0.2">
      <c r="A171" s="143"/>
      <c r="B171" s="230">
        <v>4235</v>
      </c>
      <c r="C171" s="231" t="s">
        <v>155</v>
      </c>
      <c r="D171" s="76">
        <v>51684.737059277781</v>
      </c>
      <c r="E171" s="76">
        <v>381.94999999999993</v>
      </c>
      <c r="F171" s="76">
        <v>163.5</v>
      </c>
      <c r="G171" s="76">
        <v>52230.187059277778</v>
      </c>
      <c r="H171" s="173">
        <v>98.955680554272291</v>
      </c>
      <c r="I171" s="173">
        <v>0.73128208322614696</v>
      </c>
      <c r="J171" s="173">
        <v>0.31303736250157099</v>
      </c>
    </row>
    <row r="172" spans="1:10" x14ac:dyDescent="0.2">
      <c r="A172" s="143"/>
      <c r="B172" s="230">
        <v>4236</v>
      </c>
      <c r="C172" s="231" t="s">
        <v>552</v>
      </c>
      <c r="D172" s="76">
        <v>1248105.0237168414</v>
      </c>
      <c r="E172" s="76">
        <v>5917.85</v>
      </c>
      <c r="F172" s="76">
        <v>7140.7450764999994</v>
      </c>
      <c r="G172" s="76">
        <v>1261163.6187933416</v>
      </c>
      <c r="H172" s="173">
        <v>98.964559801606512</v>
      </c>
      <c r="I172" s="173">
        <v>0.46923729100765621</v>
      </c>
      <c r="J172" s="173">
        <v>0.56620290738581047</v>
      </c>
    </row>
    <row r="173" spans="1:10" x14ac:dyDescent="0.2">
      <c r="A173" s="143"/>
      <c r="B173" s="230">
        <v>4237</v>
      </c>
      <c r="C173" s="231" t="s">
        <v>156</v>
      </c>
      <c r="D173" s="76">
        <v>94377.11203025002</v>
      </c>
      <c r="E173" s="76">
        <v>37.6</v>
      </c>
      <c r="F173" s="76">
        <v>375.22500000000002</v>
      </c>
      <c r="G173" s="76">
        <v>94789.937030250032</v>
      </c>
      <c r="H173" s="173">
        <v>99.56448436096305</v>
      </c>
      <c r="I173" s="173">
        <v>3.9666657852089122E-2</v>
      </c>
      <c r="J173" s="173">
        <v>0.39584898118484407</v>
      </c>
    </row>
    <row r="174" spans="1:10" x14ac:dyDescent="0.2">
      <c r="A174" s="143"/>
      <c r="B174" s="230">
        <v>4238</v>
      </c>
      <c r="C174" s="231" t="s">
        <v>157</v>
      </c>
      <c r="D174" s="76">
        <v>16372.58101125</v>
      </c>
      <c r="E174" s="76">
        <v>0</v>
      </c>
      <c r="F174" s="76">
        <v>144.92500000000001</v>
      </c>
      <c r="G174" s="76">
        <v>16517.50601125</v>
      </c>
      <c r="H174" s="173">
        <v>99.122597564660836</v>
      </c>
      <c r="I174" s="173">
        <v>0</v>
      </c>
      <c r="J174" s="173">
        <v>0.87740243533916229</v>
      </c>
    </row>
    <row r="175" spans="1:10" x14ac:dyDescent="0.2">
      <c r="A175" s="143"/>
      <c r="B175" s="230">
        <v>4239</v>
      </c>
      <c r="C175" s="231" t="s">
        <v>158</v>
      </c>
      <c r="D175" s="76">
        <v>629996.095990167</v>
      </c>
      <c r="E175" s="76">
        <v>22.45</v>
      </c>
      <c r="F175" s="76">
        <v>252.125</v>
      </c>
      <c r="G175" s="76">
        <v>630270.67099016695</v>
      </c>
      <c r="H175" s="173">
        <v>99.956435383615641</v>
      </c>
      <c r="I175" s="173">
        <v>3.5619617147551299E-3</v>
      </c>
      <c r="J175" s="173">
        <v>4.0002654669605189E-2</v>
      </c>
    </row>
    <row r="176" spans="1:10" x14ac:dyDescent="0.2">
      <c r="A176" s="143"/>
      <c r="B176" s="230">
        <v>4240</v>
      </c>
      <c r="C176" s="231" t="s">
        <v>159</v>
      </c>
      <c r="D176" s="76">
        <v>133484.53828244447</v>
      </c>
      <c r="E176" s="76">
        <v>0</v>
      </c>
      <c r="F176" s="76">
        <v>66.05</v>
      </c>
      <c r="G176" s="76">
        <v>133550.58828244446</v>
      </c>
      <c r="H176" s="173">
        <v>99.950543085695514</v>
      </c>
      <c r="I176" s="173">
        <v>0</v>
      </c>
      <c r="J176" s="173">
        <v>4.9456914304496877E-2</v>
      </c>
    </row>
    <row r="177" spans="1:10" ht="20.100000000000001" customHeight="1" x14ac:dyDescent="0.2">
      <c r="A177" s="143"/>
      <c r="B177" s="161">
        <v>4269</v>
      </c>
      <c r="C177" s="138" t="s">
        <v>375</v>
      </c>
      <c r="D177" s="52">
        <v>13914412.848604813</v>
      </c>
      <c r="E177" s="52">
        <v>468191.8364935001</v>
      </c>
      <c r="F177" s="52">
        <v>434212.45754225005</v>
      </c>
      <c r="G177" s="52">
        <v>14816817.142640563</v>
      </c>
      <c r="H177" s="172">
        <v>93.909594177019528</v>
      </c>
      <c r="I177" s="172">
        <v>3.1598678176712776</v>
      </c>
      <c r="J177" s="172">
        <v>2.9305380053091983</v>
      </c>
    </row>
    <row r="178" spans="1:10" x14ac:dyDescent="0.2">
      <c r="A178" s="143"/>
      <c r="B178" s="230">
        <v>4251</v>
      </c>
      <c r="C178" s="231" t="s">
        <v>160</v>
      </c>
      <c r="D178" s="76">
        <v>58197.978331749997</v>
      </c>
      <c r="E178" s="76">
        <v>0</v>
      </c>
      <c r="F178" s="76">
        <v>46.25</v>
      </c>
      <c r="G178" s="76">
        <v>58244.228331749997</v>
      </c>
      <c r="H178" s="173">
        <v>99.920592990370537</v>
      </c>
      <c r="I178" s="173">
        <v>0</v>
      </c>
      <c r="J178" s="173">
        <v>7.9407009629464481E-2</v>
      </c>
    </row>
    <row r="179" spans="1:10" x14ac:dyDescent="0.2">
      <c r="A179" s="143"/>
      <c r="B179" s="230">
        <v>4252</v>
      </c>
      <c r="C179" s="231" t="s">
        <v>161</v>
      </c>
      <c r="D179" s="76">
        <v>4011576.1016188436</v>
      </c>
      <c r="E179" s="76">
        <v>416401.81149350008</v>
      </c>
      <c r="F179" s="76">
        <v>19744.185653499997</v>
      </c>
      <c r="G179" s="76">
        <v>4447722.0987658435</v>
      </c>
      <c r="H179" s="173">
        <v>90.193946756070446</v>
      </c>
      <c r="I179" s="173">
        <v>9.3621364430354923</v>
      </c>
      <c r="J179" s="173">
        <v>0.44391680089407171</v>
      </c>
    </row>
    <row r="180" spans="1:10" x14ac:dyDescent="0.2">
      <c r="A180" s="143"/>
      <c r="B180" s="230">
        <v>4253</v>
      </c>
      <c r="C180" s="231" t="s">
        <v>162</v>
      </c>
      <c r="D180" s="76">
        <v>294857.40390511131</v>
      </c>
      <c r="E180" s="76">
        <v>367.875</v>
      </c>
      <c r="F180" s="76">
        <v>108.325</v>
      </c>
      <c r="G180" s="76">
        <v>295333.60390511132</v>
      </c>
      <c r="H180" s="173">
        <v>99.838758612733741</v>
      </c>
      <c r="I180" s="173">
        <v>0.12456252696465782</v>
      </c>
      <c r="J180" s="173">
        <v>3.6678860301587651E-2</v>
      </c>
    </row>
    <row r="181" spans="1:10" x14ac:dyDescent="0.2">
      <c r="A181" s="143"/>
      <c r="B181" s="230">
        <v>4254</v>
      </c>
      <c r="C181" s="231" t="s">
        <v>163</v>
      </c>
      <c r="D181" s="76">
        <v>1974664.9512389156</v>
      </c>
      <c r="E181" s="76">
        <v>40705.4</v>
      </c>
      <c r="F181" s="76">
        <v>45720.640224000002</v>
      </c>
      <c r="G181" s="76">
        <v>2061090.9914629154</v>
      </c>
      <c r="H181" s="173">
        <v>95.806781913948569</v>
      </c>
      <c r="I181" s="173">
        <v>1.9749443459120761</v>
      </c>
      <c r="J181" s="173">
        <v>2.2182737401393684</v>
      </c>
    </row>
    <row r="182" spans="1:10" x14ac:dyDescent="0.2">
      <c r="A182" s="143"/>
      <c r="B182" s="230">
        <v>4255</v>
      </c>
      <c r="C182" s="231" t="s">
        <v>164</v>
      </c>
      <c r="D182" s="76">
        <v>89834.680718177784</v>
      </c>
      <c r="E182" s="76">
        <v>0</v>
      </c>
      <c r="F182" s="76">
        <v>43.45</v>
      </c>
      <c r="G182" s="76">
        <v>89878.130718177781</v>
      </c>
      <c r="H182" s="173">
        <v>99.951656760490224</v>
      </c>
      <c r="I182" s="173">
        <v>0</v>
      </c>
      <c r="J182" s="173">
        <v>4.8343239509777959E-2</v>
      </c>
    </row>
    <row r="183" spans="1:10" x14ac:dyDescent="0.2">
      <c r="A183" s="143"/>
      <c r="B183" s="230">
        <v>4256</v>
      </c>
      <c r="C183" s="231" t="s">
        <v>165</v>
      </c>
      <c r="D183" s="76">
        <v>30688.935747249998</v>
      </c>
      <c r="E183" s="76">
        <v>0</v>
      </c>
      <c r="F183" s="76">
        <v>0</v>
      </c>
      <c r="G183" s="76">
        <v>30688.935747249998</v>
      </c>
      <c r="H183" s="173">
        <v>100</v>
      </c>
      <c r="I183" s="173">
        <v>0</v>
      </c>
      <c r="J183" s="173">
        <v>0</v>
      </c>
    </row>
    <row r="184" spans="1:10" x14ac:dyDescent="0.2">
      <c r="A184" s="143"/>
      <c r="B184" s="230">
        <v>4257</v>
      </c>
      <c r="C184" s="231" t="s">
        <v>166</v>
      </c>
      <c r="D184" s="76">
        <v>6166.8902435</v>
      </c>
      <c r="E184" s="76">
        <v>0</v>
      </c>
      <c r="F184" s="76">
        <v>0</v>
      </c>
      <c r="G184" s="76">
        <v>6166.8902435</v>
      </c>
      <c r="H184" s="173">
        <v>100</v>
      </c>
      <c r="I184" s="173">
        <v>0</v>
      </c>
      <c r="J184" s="173">
        <v>0</v>
      </c>
    </row>
    <row r="185" spans="1:10" x14ac:dyDescent="0.2">
      <c r="A185" s="143"/>
      <c r="B185" s="230">
        <v>4258</v>
      </c>
      <c r="C185" s="231" t="s">
        <v>9</v>
      </c>
      <c r="D185" s="76">
        <v>5788914.5916435979</v>
      </c>
      <c r="E185" s="76">
        <v>10543.525000000001</v>
      </c>
      <c r="F185" s="76">
        <v>361444.12251474999</v>
      </c>
      <c r="G185" s="76">
        <v>6160902.2391583482</v>
      </c>
      <c r="H185" s="173">
        <v>93.962123840394383</v>
      </c>
      <c r="I185" s="173">
        <v>0.17113605427766648</v>
      </c>
      <c r="J185" s="173">
        <v>5.866740105327942</v>
      </c>
    </row>
    <row r="186" spans="1:10" x14ac:dyDescent="0.2">
      <c r="A186" s="143"/>
      <c r="B186" s="230">
        <v>4259</v>
      </c>
      <c r="C186" s="231" t="s">
        <v>167</v>
      </c>
      <c r="D186" s="76">
        <v>23039.59883691667</v>
      </c>
      <c r="E186" s="76">
        <v>0</v>
      </c>
      <c r="F186" s="76">
        <v>2293.9250000000002</v>
      </c>
      <c r="G186" s="76">
        <v>25333.523836916669</v>
      </c>
      <c r="H186" s="173">
        <v>90.945100986475353</v>
      </c>
      <c r="I186" s="173">
        <v>0</v>
      </c>
      <c r="J186" s="173">
        <v>9.0548990135246523</v>
      </c>
    </row>
    <row r="187" spans="1:10" x14ac:dyDescent="0.2">
      <c r="A187" s="143"/>
      <c r="B187" s="230">
        <v>4260</v>
      </c>
      <c r="C187" s="231" t="s">
        <v>553</v>
      </c>
      <c r="D187" s="76">
        <v>1281403.6157083327</v>
      </c>
      <c r="E187" s="76">
        <v>0</v>
      </c>
      <c r="F187" s="76">
        <v>1205.233313</v>
      </c>
      <c r="G187" s="76">
        <v>1282608.8490213328</v>
      </c>
      <c r="H187" s="173">
        <v>99.906032668188772</v>
      </c>
      <c r="I187" s="173">
        <v>0</v>
      </c>
      <c r="J187" s="173">
        <v>9.3967331811224242E-2</v>
      </c>
    </row>
    <row r="188" spans="1:10" x14ac:dyDescent="0.2">
      <c r="A188" s="143"/>
      <c r="B188" s="230">
        <v>4261</v>
      </c>
      <c r="C188" s="231" t="s">
        <v>168</v>
      </c>
      <c r="D188" s="76">
        <v>162605.31759619442</v>
      </c>
      <c r="E188" s="76">
        <v>73.474999999999994</v>
      </c>
      <c r="F188" s="76">
        <v>2804.5108369999998</v>
      </c>
      <c r="G188" s="76">
        <v>165483.30343319444</v>
      </c>
      <c r="H188" s="173">
        <v>98.260860293883454</v>
      </c>
      <c r="I188" s="173">
        <v>4.4400249738585758E-2</v>
      </c>
      <c r="J188" s="173">
        <v>1.6947394563779541</v>
      </c>
    </row>
    <row r="189" spans="1:10" x14ac:dyDescent="0.2">
      <c r="A189" s="143"/>
      <c r="B189" s="230">
        <v>4262</v>
      </c>
      <c r="C189" s="231" t="s">
        <v>169</v>
      </c>
      <c r="D189" s="76">
        <v>17311.051770944447</v>
      </c>
      <c r="E189" s="76">
        <v>0</v>
      </c>
      <c r="F189" s="76">
        <v>67.075000000000003</v>
      </c>
      <c r="G189" s="76">
        <v>17378.126770944447</v>
      </c>
      <c r="H189" s="173">
        <v>99.614026293604056</v>
      </c>
      <c r="I189" s="173">
        <v>0</v>
      </c>
      <c r="J189" s="173">
        <v>0.38597370639594364</v>
      </c>
    </row>
    <row r="190" spans="1:10" x14ac:dyDescent="0.2">
      <c r="A190" s="143"/>
      <c r="B190" s="230">
        <v>4263</v>
      </c>
      <c r="C190" s="231" t="s">
        <v>170</v>
      </c>
      <c r="D190" s="76">
        <v>144716.02087277776</v>
      </c>
      <c r="E190" s="76">
        <v>99.75</v>
      </c>
      <c r="F190" s="76">
        <v>692.71500000000003</v>
      </c>
      <c r="G190" s="76">
        <v>145508.48587277776</v>
      </c>
      <c r="H190" s="173">
        <v>99.455382278740174</v>
      </c>
      <c r="I190" s="173">
        <v>6.8552702889929235E-2</v>
      </c>
      <c r="J190" s="173">
        <v>0.47606501836989806</v>
      </c>
    </row>
    <row r="191" spans="1:10" x14ac:dyDescent="0.2">
      <c r="A191" s="143"/>
      <c r="B191" s="230">
        <v>4264</v>
      </c>
      <c r="C191" s="231" t="s">
        <v>171</v>
      </c>
      <c r="D191" s="76">
        <v>30435.710372500002</v>
      </c>
      <c r="E191" s="76">
        <v>0</v>
      </c>
      <c r="F191" s="76">
        <v>42.024999999999999</v>
      </c>
      <c r="G191" s="76">
        <v>30477.735372500003</v>
      </c>
      <c r="H191" s="173">
        <v>99.862112458532849</v>
      </c>
      <c r="I191" s="173">
        <v>0</v>
      </c>
      <c r="J191" s="173">
        <v>0.13788754146713628</v>
      </c>
    </row>
    <row r="192" spans="1:10" ht="20.100000000000001" customHeight="1" x14ac:dyDescent="0.2">
      <c r="A192" s="143"/>
      <c r="B192" s="161">
        <v>4299</v>
      </c>
      <c r="C192" s="138" t="s">
        <v>376</v>
      </c>
      <c r="D192" s="52">
        <v>14150657.306086011</v>
      </c>
      <c r="E192" s="52">
        <v>285033.974025</v>
      </c>
      <c r="F192" s="52">
        <v>172525.40084474999</v>
      </c>
      <c r="G192" s="52">
        <v>14608216.68095576</v>
      </c>
      <c r="H192" s="90">
        <v>96.867794441560733</v>
      </c>
      <c r="I192" s="90">
        <v>1.951189390533816</v>
      </c>
      <c r="J192" s="90">
        <v>1.1810161679054607</v>
      </c>
    </row>
    <row r="193" spans="1:10" x14ac:dyDescent="0.2">
      <c r="A193" s="143"/>
      <c r="B193" s="230">
        <v>4271</v>
      </c>
      <c r="C193" s="231" t="s">
        <v>172</v>
      </c>
      <c r="D193" s="76">
        <v>1183185.5967331163</v>
      </c>
      <c r="E193" s="76">
        <v>65664.599024999989</v>
      </c>
      <c r="F193" s="76">
        <v>10725.122013</v>
      </c>
      <c r="G193" s="76">
        <v>1259575.3177711163</v>
      </c>
      <c r="H193" s="173">
        <v>93.935279616849314</v>
      </c>
      <c r="I193" s="173">
        <v>5.2132332301649811</v>
      </c>
      <c r="J193" s="173">
        <v>0.85148715298571098</v>
      </c>
    </row>
    <row r="194" spans="1:10" x14ac:dyDescent="0.2">
      <c r="A194" s="143"/>
      <c r="B194" s="230">
        <v>4272</v>
      </c>
      <c r="C194" s="231" t="s">
        <v>173</v>
      </c>
      <c r="D194" s="76">
        <v>44495.073888166655</v>
      </c>
      <c r="E194" s="76">
        <v>0</v>
      </c>
      <c r="F194" s="76">
        <v>0</v>
      </c>
      <c r="G194" s="76">
        <v>44495.073888166655</v>
      </c>
      <c r="H194" s="173">
        <v>100.00000000000001</v>
      </c>
      <c r="I194" s="173">
        <v>0</v>
      </c>
      <c r="J194" s="173">
        <v>0</v>
      </c>
    </row>
    <row r="195" spans="1:10" x14ac:dyDescent="0.2">
      <c r="A195" s="143"/>
      <c r="B195" s="230">
        <v>4273</v>
      </c>
      <c r="C195" s="231" t="s">
        <v>174</v>
      </c>
      <c r="D195" s="76">
        <v>33523.141335</v>
      </c>
      <c r="E195" s="76">
        <v>0</v>
      </c>
      <c r="F195" s="76">
        <v>0</v>
      </c>
      <c r="G195" s="76">
        <v>33523.141335</v>
      </c>
      <c r="H195" s="173">
        <v>100</v>
      </c>
      <c r="I195" s="173">
        <v>0</v>
      </c>
      <c r="J195" s="173">
        <v>0</v>
      </c>
    </row>
    <row r="196" spans="1:10" x14ac:dyDescent="0.2">
      <c r="A196" s="143"/>
      <c r="B196" s="230">
        <v>4274</v>
      </c>
      <c r="C196" s="231" t="s">
        <v>175</v>
      </c>
      <c r="D196" s="76">
        <v>296885.43569452787</v>
      </c>
      <c r="E196" s="76">
        <v>498.57500000000005</v>
      </c>
      <c r="F196" s="76">
        <v>444.02499999999998</v>
      </c>
      <c r="G196" s="76">
        <v>297828.03569452791</v>
      </c>
      <c r="H196" s="173">
        <v>99.683508640211826</v>
      </c>
      <c r="I196" s="173">
        <v>0.1674036491686671</v>
      </c>
      <c r="J196" s="173">
        <v>0.14908771061950035</v>
      </c>
    </row>
    <row r="197" spans="1:10" x14ac:dyDescent="0.2">
      <c r="A197" s="143"/>
      <c r="B197" s="230">
        <v>4275</v>
      </c>
      <c r="C197" s="231" t="s">
        <v>176</v>
      </c>
      <c r="D197" s="76">
        <v>102006.48063072226</v>
      </c>
      <c r="E197" s="76">
        <v>0</v>
      </c>
      <c r="F197" s="76">
        <v>0</v>
      </c>
      <c r="G197" s="76">
        <v>102006.48063072226</v>
      </c>
      <c r="H197" s="173">
        <v>100.00000000000001</v>
      </c>
      <c r="I197" s="173">
        <v>0</v>
      </c>
      <c r="J197" s="173">
        <v>0</v>
      </c>
    </row>
    <row r="198" spans="1:10" x14ac:dyDescent="0.2">
      <c r="A198" s="143"/>
      <c r="B198" s="230">
        <v>4276</v>
      </c>
      <c r="C198" s="231" t="s">
        <v>177</v>
      </c>
      <c r="D198" s="76">
        <v>709025.28826047212</v>
      </c>
      <c r="E198" s="76">
        <v>0</v>
      </c>
      <c r="F198" s="76">
        <v>407.12499999999994</v>
      </c>
      <c r="G198" s="76">
        <v>709432.41326047212</v>
      </c>
      <c r="H198" s="173">
        <v>99.942612574166304</v>
      </c>
      <c r="I198" s="173">
        <v>0</v>
      </c>
      <c r="J198" s="173">
        <v>5.7387425833688499E-2</v>
      </c>
    </row>
    <row r="199" spans="1:10" x14ac:dyDescent="0.2">
      <c r="A199" s="143"/>
      <c r="B199" s="230">
        <v>4277</v>
      </c>
      <c r="C199" s="231" t="s">
        <v>178</v>
      </c>
      <c r="D199" s="76">
        <v>74806.499718075007</v>
      </c>
      <c r="E199" s="76">
        <v>174.625</v>
      </c>
      <c r="F199" s="76">
        <v>8.7750000000000004</v>
      </c>
      <c r="G199" s="76">
        <v>74989.899718075001</v>
      </c>
      <c r="H199" s="173">
        <v>99.7554337308231</v>
      </c>
      <c r="I199" s="173">
        <v>0.23286469332070556</v>
      </c>
      <c r="J199" s="173">
        <v>1.170157585620153E-2</v>
      </c>
    </row>
    <row r="200" spans="1:10" x14ac:dyDescent="0.2">
      <c r="A200" s="143"/>
      <c r="B200" s="230">
        <v>4279</v>
      </c>
      <c r="C200" s="231" t="s">
        <v>179</v>
      </c>
      <c r="D200" s="76">
        <v>401054.34980727226</v>
      </c>
      <c r="E200" s="76">
        <v>248.97499999999999</v>
      </c>
      <c r="F200" s="76">
        <v>2345.3750000000005</v>
      </c>
      <c r="G200" s="76">
        <v>403648.69980727223</v>
      </c>
      <c r="H200" s="173">
        <v>99.357275273960084</v>
      </c>
      <c r="I200" s="173">
        <v>6.1681110361281141E-2</v>
      </c>
      <c r="J200" s="173">
        <v>0.5810436156786416</v>
      </c>
    </row>
    <row r="201" spans="1:10" x14ac:dyDescent="0.2">
      <c r="A201" s="143"/>
      <c r="B201" s="230">
        <v>4280</v>
      </c>
      <c r="C201" s="231" t="s">
        <v>180</v>
      </c>
      <c r="D201" s="76">
        <v>2600353.2254945878</v>
      </c>
      <c r="E201" s="76">
        <v>165548.32499999998</v>
      </c>
      <c r="F201" s="76">
        <v>69672.567678749998</v>
      </c>
      <c r="G201" s="76">
        <v>2835574.118173338</v>
      </c>
      <c r="H201" s="173">
        <v>91.704646647350614</v>
      </c>
      <c r="I201" s="173">
        <v>5.8382647781622916</v>
      </c>
      <c r="J201" s="173">
        <v>2.4570885744870847</v>
      </c>
    </row>
    <row r="202" spans="1:10" x14ac:dyDescent="0.2">
      <c r="A202" s="143"/>
      <c r="B202" s="230">
        <v>4281</v>
      </c>
      <c r="C202" s="231" t="s">
        <v>181</v>
      </c>
      <c r="D202" s="76">
        <v>38512.672123619421</v>
      </c>
      <c r="E202" s="76">
        <v>0</v>
      </c>
      <c r="F202" s="76">
        <v>9.7249999999999996</v>
      </c>
      <c r="G202" s="76">
        <v>38522.397123619419</v>
      </c>
      <c r="H202" s="173">
        <v>99.974754945885664</v>
      </c>
      <c r="I202" s="173">
        <v>0</v>
      </c>
      <c r="J202" s="173">
        <v>2.524505411434343E-2</v>
      </c>
    </row>
    <row r="203" spans="1:10" x14ac:dyDescent="0.2">
      <c r="A203" s="143"/>
      <c r="B203" s="230">
        <v>4282</v>
      </c>
      <c r="C203" s="231" t="s">
        <v>182</v>
      </c>
      <c r="D203" s="76">
        <v>2162547.0053073359</v>
      </c>
      <c r="E203" s="76">
        <v>4013.6750000000002</v>
      </c>
      <c r="F203" s="76">
        <v>73899.386153000014</v>
      </c>
      <c r="G203" s="76">
        <v>2240460.0664603361</v>
      </c>
      <c r="H203" s="173">
        <v>96.522452583763581</v>
      </c>
      <c r="I203" s="173">
        <v>0.17914512559650908</v>
      </c>
      <c r="J203" s="173">
        <v>3.2984022906399026</v>
      </c>
    </row>
    <row r="204" spans="1:10" x14ac:dyDescent="0.2">
      <c r="A204" s="143"/>
      <c r="B204" s="230">
        <v>4283</v>
      </c>
      <c r="C204" s="231" t="s">
        <v>183</v>
      </c>
      <c r="D204" s="76">
        <v>1719076.1696898553</v>
      </c>
      <c r="E204" s="76">
        <v>111.27500000000001</v>
      </c>
      <c r="F204" s="76">
        <v>80.675000000000011</v>
      </c>
      <c r="G204" s="76">
        <v>1719268.1196898553</v>
      </c>
      <c r="H204" s="173">
        <v>99.988835365595293</v>
      </c>
      <c r="I204" s="173">
        <v>6.4722307547977597E-3</v>
      </c>
      <c r="J204" s="173">
        <v>4.6924036499061701E-3</v>
      </c>
    </row>
    <row r="205" spans="1:10" x14ac:dyDescent="0.2">
      <c r="A205" s="143"/>
      <c r="B205" s="230">
        <v>4284</v>
      </c>
      <c r="C205" s="231" t="s">
        <v>184</v>
      </c>
      <c r="D205" s="76">
        <v>160815.90964</v>
      </c>
      <c r="E205" s="76">
        <v>6</v>
      </c>
      <c r="F205" s="76">
        <v>24.35</v>
      </c>
      <c r="G205" s="76">
        <v>160846.25964</v>
      </c>
      <c r="H205" s="173">
        <v>99.981131050191692</v>
      </c>
      <c r="I205" s="173">
        <v>3.7302701433213101E-3</v>
      </c>
      <c r="J205" s="173">
        <v>1.5138679664978999E-2</v>
      </c>
    </row>
    <row r="206" spans="1:10" x14ac:dyDescent="0.2">
      <c r="A206" s="143"/>
      <c r="B206" s="230">
        <v>4285</v>
      </c>
      <c r="C206" s="231" t="s">
        <v>185</v>
      </c>
      <c r="D206" s="76">
        <v>532451.92712419457</v>
      </c>
      <c r="E206" s="76">
        <v>64.974999999999994</v>
      </c>
      <c r="F206" s="76">
        <v>0</v>
      </c>
      <c r="G206" s="76">
        <v>532516.90212419454</v>
      </c>
      <c r="H206" s="173">
        <v>99.987798509354207</v>
      </c>
      <c r="I206" s="173">
        <v>1.2201490645802339E-2</v>
      </c>
      <c r="J206" s="173">
        <v>0</v>
      </c>
    </row>
    <row r="207" spans="1:10" x14ac:dyDescent="0.2">
      <c r="A207" s="143"/>
      <c r="B207" s="230">
        <v>4286</v>
      </c>
      <c r="C207" s="231" t="s">
        <v>186</v>
      </c>
      <c r="D207" s="76">
        <v>33805.66993611111</v>
      </c>
      <c r="E207" s="76">
        <v>0</v>
      </c>
      <c r="F207" s="76">
        <v>0</v>
      </c>
      <c r="G207" s="76">
        <v>33805.66993611111</v>
      </c>
      <c r="H207" s="173">
        <v>100</v>
      </c>
      <c r="I207" s="173">
        <v>0</v>
      </c>
      <c r="J207" s="173">
        <v>0</v>
      </c>
    </row>
    <row r="208" spans="1:10" x14ac:dyDescent="0.2">
      <c r="A208" s="143"/>
      <c r="B208" s="230">
        <v>4287</v>
      </c>
      <c r="C208" s="231" t="s">
        <v>187</v>
      </c>
      <c r="D208" s="76">
        <v>178866.24293288888</v>
      </c>
      <c r="E208" s="76">
        <v>241.02500000000003</v>
      </c>
      <c r="F208" s="76">
        <v>1919.6</v>
      </c>
      <c r="G208" s="76">
        <v>181026.86793288888</v>
      </c>
      <c r="H208" s="173">
        <v>98.806461701143164</v>
      </c>
      <c r="I208" s="173">
        <v>0.13314321943047369</v>
      </c>
      <c r="J208" s="173">
        <v>1.060395079426355</v>
      </c>
    </row>
    <row r="209" spans="1:10" x14ac:dyDescent="0.2">
      <c r="A209" s="143"/>
      <c r="B209" s="230">
        <v>4288</v>
      </c>
      <c r="C209" s="231" t="s">
        <v>188</v>
      </c>
      <c r="D209" s="76">
        <v>2440.4342493888889</v>
      </c>
      <c r="E209" s="76">
        <v>0</v>
      </c>
      <c r="F209" s="76">
        <v>0</v>
      </c>
      <c r="G209" s="76">
        <v>2440.4342493888889</v>
      </c>
      <c r="H209" s="173">
        <v>100</v>
      </c>
      <c r="I209" s="173">
        <v>0</v>
      </c>
      <c r="J209" s="173">
        <v>0</v>
      </c>
    </row>
    <row r="210" spans="1:10" x14ac:dyDescent="0.2">
      <c r="A210" s="143"/>
      <c r="B210" s="230">
        <v>4289</v>
      </c>
      <c r="C210" s="231" t="s">
        <v>10</v>
      </c>
      <c r="D210" s="76">
        <v>3876806.1835206794</v>
      </c>
      <c r="E210" s="76">
        <v>48461.925000000003</v>
      </c>
      <c r="F210" s="76">
        <v>12988.675000000003</v>
      </c>
      <c r="G210" s="76">
        <v>3938256.783520679</v>
      </c>
      <c r="H210" s="173">
        <v>98.439649739013092</v>
      </c>
      <c r="I210" s="173">
        <v>1.2305425385867437</v>
      </c>
      <c r="J210" s="173">
        <v>0.32980772240017653</v>
      </c>
    </row>
    <row r="211" spans="1:10" ht="20.100000000000001" customHeight="1" x14ac:dyDescent="0.2">
      <c r="A211" s="143"/>
      <c r="B211" s="161">
        <v>4329</v>
      </c>
      <c r="C211" s="138" t="s">
        <v>377</v>
      </c>
      <c r="D211" s="52">
        <v>10875791.856565764</v>
      </c>
      <c r="E211" s="52">
        <v>41504.975000000006</v>
      </c>
      <c r="F211" s="52">
        <v>104122.464037</v>
      </c>
      <c r="G211" s="52">
        <v>11021419.295602763</v>
      </c>
      <c r="H211" s="90">
        <v>98.678687062608162</v>
      </c>
      <c r="I211" s="90">
        <v>0.37658466561161796</v>
      </c>
      <c r="J211" s="90">
        <v>0.94472827178022289</v>
      </c>
    </row>
    <row r="212" spans="1:10" x14ac:dyDescent="0.2">
      <c r="A212" s="143"/>
      <c r="B212" s="230">
        <v>4323</v>
      </c>
      <c r="C212" s="231" t="s">
        <v>189</v>
      </c>
      <c r="D212" s="76">
        <v>513651.45071960543</v>
      </c>
      <c r="E212" s="76">
        <v>36541.175000000003</v>
      </c>
      <c r="F212" s="76">
        <v>71827.101943000001</v>
      </c>
      <c r="G212" s="76">
        <v>622019.72766260547</v>
      </c>
      <c r="H212" s="173">
        <v>82.578000001668613</v>
      </c>
      <c r="I212" s="173">
        <v>5.8746006557239907</v>
      </c>
      <c r="J212" s="173">
        <v>11.547399342607394</v>
      </c>
    </row>
    <row r="213" spans="1:10" x14ac:dyDescent="0.2">
      <c r="A213" s="143"/>
      <c r="B213" s="230">
        <v>4301</v>
      </c>
      <c r="C213" s="231" t="s">
        <v>190</v>
      </c>
      <c r="D213" s="76">
        <v>4330.9357647777779</v>
      </c>
      <c r="E213" s="76">
        <v>0</v>
      </c>
      <c r="F213" s="76">
        <v>0</v>
      </c>
      <c r="G213" s="76">
        <v>4330.9357647777779</v>
      </c>
      <c r="H213" s="173">
        <v>100</v>
      </c>
      <c r="I213" s="173">
        <v>0</v>
      </c>
      <c r="J213" s="173">
        <v>0</v>
      </c>
    </row>
    <row r="214" spans="1:10" x14ac:dyDescent="0.2">
      <c r="A214" s="143"/>
      <c r="B214" s="230">
        <v>4302</v>
      </c>
      <c r="C214" s="231" t="s">
        <v>191</v>
      </c>
      <c r="D214" s="76">
        <v>15180.657600638888</v>
      </c>
      <c r="E214" s="76">
        <v>0</v>
      </c>
      <c r="F214" s="76">
        <v>0</v>
      </c>
      <c r="G214" s="76">
        <v>15180.657600638888</v>
      </c>
      <c r="H214" s="173">
        <v>100</v>
      </c>
      <c r="I214" s="173">
        <v>0</v>
      </c>
      <c r="J214" s="173">
        <v>0</v>
      </c>
    </row>
    <row r="215" spans="1:10" x14ac:dyDescent="0.2">
      <c r="A215" s="143"/>
      <c r="B215" s="230">
        <v>4303</v>
      </c>
      <c r="C215" s="231" t="s">
        <v>192</v>
      </c>
      <c r="D215" s="76">
        <v>1192221.8171656393</v>
      </c>
      <c r="E215" s="76">
        <v>50.55</v>
      </c>
      <c r="F215" s="76">
        <v>57.55</v>
      </c>
      <c r="G215" s="76">
        <v>1192329.9171656393</v>
      </c>
      <c r="H215" s="173">
        <v>99.990933717384436</v>
      </c>
      <c r="I215" s="173">
        <v>4.2395983923782998E-3</v>
      </c>
      <c r="J215" s="173">
        <v>4.8266842231725303E-3</v>
      </c>
    </row>
    <row r="216" spans="1:10" x14ac:dyDescent="0.2">
      <c r="A216" s="143"/>
      <c r="B216" s="230">
        <v>4304</v>
      </c>
      <c r="C216" s="231" t="s">
        <v>193</v>
      </c>
      <c r="D216" s="76">
        <v>5419403.9810022488</v>
      </c>
      <c r="E216" s="76">
        <v>531.32500000000005</v>
      </c>
      <c r="F216" s="76">
        <v>30637.878063999997</v>
      </c>
      <c r="G216" s="76">
        <v>5450573.1840662491</v>
      </c>
      <c r="H216" s="173">
        <v>99.428148159626261</v>
      </c>
      <c r="I216" s="173">
        <v>9.7480573520823694E-3</v>
      </c>
      <c r="J216" s="173">
        <v>0.56210378302165021</v>
      </c>
    </row>
    <row r="217" spans="1:10" x14ac:dyDescent="0.2">
      <c r="A217" s="143"/>
      <c r="B217" s="230">
        <v>4305</v>
      </c>
      <c r="C217" s="231" t="s">
        <v>194</v>
      </c>
      <c r="D217" s="76">
        <v>106357.55566111112</v>
      </c>
      <c r="E217" s="76">
        <v>0</v>
      </c>
      <c r="F217" s="76">
        <v>24.25</v>
      </c>
      <c r="G217" s="76">
        <v>106381.80566111112</v>
      </c>
      <c r="H217" s="173">
        <v>99.977204748641654</v>
      </c>
      <c r="I217" s="173">
        <v>0</v>
      </c>
      <c r="J217" s="173">
        <v>2.2795251358348409E-2</v>
      </c>
    </row>
    <row r="218" spans="1:10" x14ac:dyDescent="0.2">
      <c r="A218" s="143"/>
      <c r="B218" s="230">
        <v>4306</v>
      </c>
      <c r="C218" s="231" t="s">
        <v>195</v>
      </c>
      <c r="D218" s="76">
        <v>84907.0222603</v>
      </c>
      <c r="E218" s="76">
        <v>0</v>
      </c>
      <c r="F218" s="76">
        <v>0</v>
      </c>
      <c r="G218" s="76">
        <v>84907.0222603</v>
      </c>
      <c r="H218" s="173">
        <v>100</v>
      </c>
      <c r="I218" s="173">
        <v>0</v>
      </c>
      <c r="J218" s="173">
        <v>0</v>
      </c>
    </row>
    <row r="219" spans="1:10" x14ac:dyDescent="0.2">
      <c r="A219" s="143"/>
      <c r="B219" s="230">
        <v>4307</v>
      </c>
      <c r="C219" s="231" t="s">
        <v>196</v>
      </c>
      <c r="D219" s="76">
        <v>61424.101747000015</v>
      </c>
      <c r="E219" s="76">
        <v>0</v>
      </c>
      <c r="F219" s="76">
        <v>36.93403</v>
      </c>
      <c r="G219" s="76">
        <v>61461.035777000012</v>
      </c>
      <c r="H219" s="173">
        <v>99.939906593611596</v>
      </c>
      <c r="I219" s="173">
        <v>0</v>
      </c>
      <c r="J219" s="173">
        <v>6.0093406388412138E-2</v>
      </c>
    </row>
    <row r="220" spans="1:10" x14ac:dyDescent="0.2">
      <c r="A220" s="143"/>
      <c r="B220" s="230">
        <v>4308</v>
      </c>
      <c r="C220" s="231" t="s">
        <v>197</v>
      </c>
      <c r="D220" s="76">
        <v>17634.255090138889</v>
      </c>
      <c r="E220" s="76">
        <v>0</v>
      </c>
      <c r="F220" s="76">
        <v>7.125</v>
      </c>
      <c r="G220" s="76">
        <v>17641.380090138889</v>
      </c>
      <c r="H220" s="173">
        <v>99.959612003348965</v>
      </c>
      <c r="I220" s="173">
        <v>0</v>
      </c>
      <c r="J220" s="173">
        <v>4.0387996651025652E-2</v>
      </c>
    </row>
    <row r="221" spans="1:10" x14ac:dyDescent="0.2">
      <c r="A221" s="143"/>
      <c r="B221" s="230">
        <v>4309</v>
      </c>
      <c r="C221" s="231" t="s">
        <v>198</v>
      </c>
      <c r="D221" s="76">
        <v>622929.01335802756</v>
      </c>
      <c r="E221" s="76">
        <v>0</v>
      </c>
      <c r="F221" s="76">
        <v>377.375</v>
      </c>
      <c r="G221" s="76">
        <v>623306.38835802756</v>
      </c>
      <c r="H221" s="173">
        <v>99.939455938997497</v>
      </c>
      <c r="I221" s="173">
        <v>0</v>
      </c>
      <c r="J221" s="173">
        <v>6.0544061002505811E-2</v>
      </c>
    </row>
    <row r="222" spans="1:10" x14ac:dyDescent="0.2">
      <c r="A222" s="143"/>
      <c r="B222" s="230">
        <v>4310</v>
      </c>
      <c r="C222" s="231" t="s">
        <v>199</v>
      </c>
      <c r="D222" s="76">
        <v>308293.7852579446</v>
      </c>
      <c r="E222" s="76">
        <v>1102.575</v>
      </c>
      <c r="F222" s="76">
        <v>4.7750000000000004</v>
      </c>
      <c r="G222" s="76">
        <v>309401.13525794464</v>
      </c>
      <c r="H222" s="173">
        <v>99.642098921493343</v>
      </c>
      <c r="I222" s="173">
        <v>0.35635777453783235</v>
      </c>
      <c r="J222" s="173">
        <v>1.5433039688167701E-3</v>
      </c>
    </row>
    <row r="223" spans="1:10" x14ac:dyDescent="0.2">
      <c r="A223" s="143"/>
      <c r="B223" s="230">
        <v>4311</v>
      </c>
      <c r="C223" s="231" t="s">
        <v>200</v>
      </c>
      <c r="D223" s="76">
        <v>1412519.2465315552</v>
      </c>
      <c r="E223" s="76">
        <v>971.02499999999998</v>
      </c>
      <c r="F223" s="76">
        <v>79.75</v>
      </c>
      <c r="G223" s="76">
        <v>1413570.0215315551</v>
      </c>
      <c r="H223" s="173">
        <v>99.925665160975782</v>
      </c>
      <c r="I223" s="173">
        <v>6.8693095156894132E-2</v>
      </c>
      <c r="J223" s="173">
        <v>5.6417438673178402E-3</v>
      </c>
    </row>
    <row r="224" spans="1:10" x14ac:dyDescent="0.2">
      <c r="A224" s="143"/>
      <c r="B224" s="230">
        <v>4312</v>
      </c>
      <c r="C224" s="231" t="s">
        <v>554</v>
      </c>
      <c r="D224" s="76">
        <v>237191.6651966667</v>
      </c>
      <c r="E224" s="76">
        <v>0</v>
      </c>
      <c r="F224" s="76">
        <v>392.7</v>
      </c>
      <c r="G224" s="76">
        <v>237584.36519666671</v>
      </c>
      <c r="H224" s="173">
        <v>99.834711345725566</v>
      </c>
      <c r="I224" s="173">
        <v>0</v>
      </c>
      <c r="J224" s="173">
        <v>0.16528865427442258</v>
      </c>
    </row>
    <row r="225" spans="1:10" x14ac:dyDescent="0.2">
      <c r="A225" s="143"/>
      <c r="B225" s="230">
        <v>4313</v>
      </c>
      <c r="C225" s="231" t="s">
        <v>201</v>
      </c>
      <c r="D225" s="76">
        <v>251981.72949836109</v>
      </c>
      <c r="E225" s="76">
        <v>44.924999999999997</v>
      </c>
      <c r="F225" s="76">
        <v>371.82500000000005</v>
      </c>
      <c r="G225" s="76">
        <v>252398.47949836109</v>
      </c>
      <c r="H225" s="173">
        <v>99.834884108324147</v>
      </c>
      <c r="I225" s="173">
        <v>1.7799235593371199E-2</v>
      </c>
      <c r="J225" s="173">
        <v>0.14731665608247629</v>
      </c>
    </row>
    <row r="226" spans="1:10" x14ac:dyDescent="0.2">
      <c r="A226" s="143"/>
      <c r="B226" s="230">
        <v>4314</v>
      </c>
      <c r="C226" s="231" t="s">
        <v>202</v>
      </c>
      <c r="D226" s="76">
        <v>114115.23328402778</v>
      </c>
      <c r="E226" s="76">
        <v>576.625</v>
      </c>
      <c r="F226" s="76">
        <v>0</v>
      </c>
      <c r="G226" s="76">
        <v>114691.85828402778</v>
      </c>
      <c r="H226" s="173">
        <v>99.497239814031076</v>
      </c>
      <c r="I226" s="173">
        <v>0.50276018596893024</v>
      </c>
      <c r="J226" s="173">
        <v>0</v>
      </c>
    </row>
    <row r="227" spans="1:10" x14ac:dyDescent="0.2">
      <c r="A227" s="143"/>
      <c r="B227" s="230">
        <v>4315</v>
      </c>
      <c r="C227" s="231" t="s">
        <v>555</v>
      </c>
      <c r="D227" s="76">
        <v>86065.322173555571</v>
      </c>
      <c r="E227" s="76">
        <v>0</v>
      </c>
      <c r="F227" s="76">
        <v>68.05</v>
      </c>
      <c r="G227" s="76">
        <v>86133.372173555574</v>
      </c>
      <c r="H227" s="173">
        <v>99.920994617669336</v>
      </c>
      <c r="I227" s="173">
        <v>0</v>
      </c>
      <c r="J227" s="173">
        <v>7.9005382330650839E-2</v>
      </c>
    </row>
    <row r="228" spans="1:10" x14ac:dyDescent="0.2">
      <c r="A228" s="143"/>
      <c r="B228" s="230">
        <v>4316</v>
      </c>
      <c r="C228" s="231" t="s">
        <v>203</v>
      </c>
      <c r="D228" s="76">
        <v>21029.962222499998</v>
      </c>
      <c r="E228" s="76">
        <v>0</v>
      </c>
      <c r="F228" s="76">
        <v>0</v>
      </c>
      <c r="G228" s="76">
        <v>21029.962222499998</v>
      </c>
      <c r="H228" s="173">
        <v>99.999999999999986</v>
      </c>
      <c r="I228" s="173">
        <v>0</v>
      </c>
      <c r="J228" s="173">
        <v>0</v>
      </c>
    </row>
    <row r="229" spans="1:10" x14ac:dyDescent="0.2">
      <c r="A229" s="143"/>
      <c r="B229" s="230">
        <v>4317</v>
      </c>
      <c r="C229" s="231" t="s">
        <v>204</v>
      </c>
      <c r="D229" s="76">
        <v>35295.74695622221</v>
      </c>
      <c r="E229" s="76">
        <v>0</v>
      </c>
      <c r="F229" s="76">
        <v>0</v>
      </c>
      <c r="G229" s="76">
        <v>35295.74695622221</v>
      </c>
      <c r="H229" s="173">
        <v>100</v>
      </c>
      <c r="I229" s="173">
        <v>0</v>
      </c>
      <c r="J229" s="173">
        <v>0</v>
      </c>
    </row>
    <row r="230" spans="1:10" x14ac:dyDescent="0.2">
      <c r="A230" s="143"/>
      <c r="B230" s="230">
        <v>4318</v>
      </c>
      <c r="C230" s="231" t="s">
        <v>205</v>
      </c>
      <c r="D230" s="76">
        <v>104111.17421833331</v>
      </c>
      <c r="E230" s="76">
        <v>1208.625</v>
      </c>
      <c r="F230" s="76">
        <v>62.075000000000003</v>
      </c>
      <c r="G230" s="76">
        <v>105381.87421833331</v>
      </c>
      <c r="H230" s="173">
        <v>98.794194913095467</v>
      </c>
      <c r="I230" s="173">
        <v>1.1469002700558681</v>
      </c>
      <c r="J230" s="173">
        <v>5.8904816848665227E-2</v>
      </c>
    </row>
    <row r="231" spans="1:10" x14ac:dyDescent="0.2">
      <c r="A231" s="143"/>
      <c r="B231" s="230">
        <v>4319</v>
      </c>
      <c r="C231" s="231" t="s">
        <v>206</v>
      </c>
      <c r="D231" s="76">
        <v>14811.067126555556</v>
      </c>
      <c r="E231" s="76">
        <v>0</v>
      </c>
      <c r="F231" s="76">
        <v>0</v>
      </c>
      <c r="G231" s="76">
        <v>14811.067126555556</v>
      </c>
      <c r="H231" s="173">
        <v>99.999999999999986</v>
      </c>
      <c r="I231" s="173">
        <v>0</v>
      </c>
      <c r="J231" s="173">
        <v>0</v>
      </c>
    </row>
    <row r="232" spans="1:10" x14ac:dyDescent="0.2">
      <c r="A232" s="143"/>
      <c r="B232" s="230">
        <v>4320</v>
      </c>
      <c r="C232" s="231" t="s">
        <v>207</v>
      </c>
      <c r="D232" s="76">
        <v>230254.12207477776</v>
      </c>
      <c r="E232" s="76">
        <v>478.15</v>
      </c>
      <c r="F232" s="76">
        <v>167.42500000000001</v>
      </c>
      <c r="G232" s="76">
        <v>230899.69707477774</v>
      </c>
      <c r="H232" s="173">
        <v>99.72040890127677</v>
      </c>
      <c r="I232" s="173">
        <v>0.20708125911709158</v>
      </c>
      <c r="J232" s="173">
        <v>7.2509839606146723E-2</v>
      </c>
    </row>
    <row r="233" spans="1:10" x14ac:dyDescent="0.2">
      <c r="A233" s="143"/>
      <c r="B233" s="230">
        <v>4321</v>
      </c>
      <c r="C233" s="231" t="s">
        <v>208</v>
      </c>
      <c r="D233" s="76">
        <v>11420.063873999999</v>
      </c>
      <c r="E233" s="76">
        <v>0</v>
      </c>
      <c r="F233" s="76">
        <v>7.65</v>
      </c>
      <c r="G233" s="76">
        <v>11427.713873999999</v>
      </c>
      <c r="H233" s="173">
        <v>99.933057476899165</v>
      </c>
      <c r="I233" s="173">
        <v>0</v>
      </c>
      <c r="J233" s="173">
        <v>6.6942523100836968E-2</v>
      </c>
    </row>
    <row r="234" spans="1:10" x14ac:dyDescent="0.2">
      <c r="B234" s="230">
        <v>4322</v>
      </c>
      <c r="C234" s="231" t="s">
        <v>209</v>
      </c>
      <c r="D234" s="76">
        <v>10661.947781777779</v>
      </c>
      <c r="E234" s="76">
        <v>0</v>
      </c>
      <c r="F234" s="76">
        <v>0</v>
      </c>
      <c r="G234" s="76">
        <v>10661.947781777779</v>
      </c>
      <c r="H234" s="173">
        <v>99.999999999999986</v>
      </c>
      <c r="I234" s="173">
        <v>0</v>
      </c>
      <c r="J234" s="173">
        <v>0</v>
      </c>
    </row>
    <row r="235" spans="1:10" x14ac:dyDescent="0.2">
      <c r="C235" s="29"/>
      <c r="D235" s="88"/>
      <c r="E235" s="88"/>
      <c r="F235" s="88"/>
      <c r="G235" s="88"/>
      <c r="H235" s="175"/>
      <c r="I235" s="175"/>
      <c r="J235" s="175"/>
    </row>
    <row r="236" spans="1:10" x14ac:dyDescent="0.2">
      <c r="C236" s="29"/>
      <c r="D236" s="88"/>
      <c r="E236" s="88"/>
      <c r="F236" s="88"/>
      <c r="G236" s="88"/>
      <c r="H236" s="175"/>
      <c r="I236" s="175"/>
      <c r="J236" s="175"/>
    </row>
    <row r="237" spans="1:10" x14ac:dyDescent="0.2">
      <c r="C237" s="176"/>
      <c r="D237" s="88"/>
      <c r="E237" s="88"/>
      <c r="F237" s="88"/>
      <c r="G237" s="88"/>
      <c r="H237" s="175"/>
      <c r="I237" s="175"/>
      <c r="J237" s="175"/>
    </row>
    <row r="238" spans="1:10" x14ac:dyDescent="0.2">
      <c r="C238" s="176"/>
      <c r="D238" s="88"/>
      <c r="E238" s="88"/>
      <c r="F238" s="88"/>
      <c r="G238" s="88"/>
      <c r="H238" s="175"/>
      <c r="I238" s="175"/>
      <c r="J238" s="175"/>
    </row>
    <row r="239" spans="1:10" x14ac:dyDescent="0.2">
      <c r="C239" s="176"/>
      <c r="D239" s="88"/>
      <c r="E239" s="88"/>
      <c r="F239" s="88"/>
      <c r="G239" s="88"/>
      <c r="H239" s="175"/>
      <c r="I239" s="175"/>
      <c r="J239" s="175"/>
    </row>
    <row r="240" spans="1:10" x14ac:dyDescent="0.2">
      <c r="C240" s="176"/>
      <c r="D240" s="88"/>
      <c r="E240" s="88"/>
      <c r="F240" s="88"/>
      <c r="G240" s="88"/>
      <c r="H240" s="175"/>
      <c r="I240" s="175"/>
      <c r="J240" s="175"/>
    </row>
    <row r="241" spans="3:10" x14ac:dyDescent="0.2">
      <c r="C241" s="176"/>
      <c r="D241" s="88"/>
      <c r="E241" s="88"/>
      <c r="F241" s="88"/>
      <c r="G241" s="88"/>
      <c r="H241" s="175"/>
      <c r="I241" s="175"/>
      <c r="J241" s="175"/>
    </row>
    <row r="242" spans="3:10" x14ac:dyDescent="0.2">
      <c r="C242" s="176"/>
      <c r="D242" s="88"/>
      <c r="E242" s="88"/>
      <c r="F242" s="88"/>
      <c r="G242" s="88"/>
      <c r="H242" s="175"/>
      <c r="I242" s="175"/>
      <c r="J242" s="175"/>
    </row>
    <row r="243" spans="3:10" x14ac:dyDescent="0.2">
      <c r="C243" s="176"/>
      <c r="D243" s="88"/>
      <c r="E243" s="88"/>
      <c r="F243" s="88"/>
      <c r="G243" s="88"/>
      <c r="H243" s="175"/>
      <c r="I243" s="175"/>
      <c r="J243" s="175"/>
    </row>
  </sheetData>
  <mergeCells count="12">
    <mergeCell ref="B1:J1"/>
    <mergeCell ref="C4:C6"/>
    <mergeCell ref="B4:B6"/>
    <mergeCell ref="D4:G4"/>
    <mergeCell ref="H4:J4"/>
    <mergeCell ref="D5:D6"/>
    <mergeCell ref="E5:E6"/>
    <mergeCell ref="F5:F6"/>
    <mergeCell ref="G5:G6"/>
    <mergeCell ref="H5:H6"/>
    <mergeCell ref="I5:I6"/>
    <mergeCell ref="J5:J6"/>
  </mergeCells>
  <pageMargins left="0.70866141732283472" right="0.70866141732283472" top="0.78740157480314965" bottom="0.78740157480314965" header="0.31496062992125984" footer="0.31496062992125984"/>
  <pageSetup paperSize="9" scale="60" orientation="portrait" r:id="rId1"/>
  <rowBreaks count="3" manualBreakCount="3">
    <brk id="71" max="10" man="1"/>
    <brk id="135" max="10" man="1"/>
    <brk id="191" max="10"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tabColor rgb="FF444D60"/>
  </sheetPr>
  <dimension ref="B1:W2"/>
  <sheetViews>
    <sheetView view="pageBreakPreview" zoomScaleNormal="100" zoomScaleSheetLayoutView="100" workbookViewId="0"/>
  </sheetViews>
  <sheetFormatPr baseColWidth="10" defaultRowHeight="12.75" x14ac:dyDescent="0.2"/>
  <cols>
    <col min="1" max="1" width="2.140625" customWidth="1"/>
    <col min="18" max="18" width="1.42578125" customWidth="1"/>
  </cols>
  <sheetData>
    <row r="1" spans="2:23" ht="15.75" x14ac:dyDescent="0.2">
      <c r="B1" s="247" t="str">
        <f>Inhaltsverzeichnis!B61&amp;" "&amp;Inhaltsverzeichnis!C61&amp;" "&amp;Inhaltsverzeichnis!E61</f>
        <v>Gemeindekarte:  Einfache Kantonssteuer der ordentlich besteuerten Kapitalgesellschaften und Genossenschaften nach Gemeinden, 2013, in Franken pro Einwohner</v>
      </c>
      <c r="C1" s="247"/>
      <c r="D1" s="247"/>
      <c r="E1" s="247"/>
      <c r="F1" s="247"/>
      <c r="G1" s="247"/>
      <c r="H1" s="247"/>
      <c r="I1" s="247"/>
      <c r="J1" s="247"/>
      <c r="K1" s="247"/>
      <c r="L1" s="247"/>
      <c r="M1" s="247"/>
      <c r="N1" s="247"/>
      <c r="O1" s="247"/>
      <c r="P1" s="247"/>
      <c r="Q1" s="247"/>
      <c r="R1" s="232"/>
      <c r="S1" s="232"/>
      <c r="T1" s="232"/>
      <c r="U1" s="232"/>
      <c r="V1" s="232"/>
      <c r="W1" s="232"/>
    </row>
    <row r="2" spans="2:23" x14ac:dyDescent="0.2">
      <c r="B2" s="221"/>
    </row>
  </sheetData>
  <mergeCells count="1">
    <mergeCell ref="B1:Q1"/>
  </mergeCells>
  <pageMargins left="0.7" right="0.7" top="0.78740157499999996" bottom="0.78740157499999996" header="0.3" footer="0.3"/>
  <pageSetup paperSize="9" scale="45"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theme="5" tint="0.39997558519241921"/>
  </sheetPr>
  <dimension ref="B1:W55"/>
  <sheetViews>
    <sheetView view="pageBreakPreview" zoomScaleNormal="100" zoomScaleSheetLayoutView="100" workbookViewId="0"/>
  </sheetViews>
  <sheetFormatPr baseColWidth="10" defaultRowHeight="12.75" x14ac:dyDescent="0.2"/>
  <cols>
    <col min="1" max="1" width="2.5703125" style="4" customWidth="1"/>
    <col min="2" max="2" width="100.140625" style="31" customWidth="1"/>
    <col min="3" max="16384" width="11.42578125" style="4"/>
  </cols>
  <sheetData>
    <row r="1" spans="2:23" s="11" customFormat="1" ht="15.75" x14ac:dyDescent="0.2">
      <c r="B1" s="232" t="str">
        <f>Inhaltsverzeichnis!B64&amp;" "&amp;Inhaltsverzeichnis!C64&amp;" "&amp;Inhaltsverzeichnis!E64</f>
        <v xml:space="preserve">Erläuterungen und Hinweise  </v>
      </c>
      <c r="C1" s="232"/>
      <c r="D1" s="232"/>
      <c r="E1" s="232"/>
      <c r="F1" s="232"/>
      <c r="G1" s="232"/>
      <c r="H1" s="232"/>
      <c r="I1" s="232"/>
      <c r="J1" s="232"/>
      <c r="K1" s="232"/>
      <c r="L1" s="232"/>
      <c r="M1" s="232"/>
      <c r="N1" s="232"/>
      <c r="O1" s="232"/>
      <c r="P1" s="232"/>
      <c r="Q1" s="232"/>
      <c r="R1" s="232"/>
      <c r="S1" s="232"/>
      <c r="T1" s="232"/>
      <c r="U1" s="232"/>
      <c r="V1" s="232"/>
      <c r="W1" s="232"/>
    </row>
    <row r="3" spans="2:23" x14ac:dyDescent="0.2">
      <c r="B3" s="32" t="s">
        <v>382</v>
      </c>
    </row>
    <row r="4" spans="2:23" x14ac:dyDescent="0.2">
      <c r="B4" s="33"/>
    </row>
    <row r="5" spans="2:23" ht="51" x14ac:dyDescent="0.2">
      <c r="B5" s="26" t="s">
        <v>383</v>
      </c>
    </row>
    <row r="7" spans="2:23" ht="25.5" x14ac:dyDescent="0.2">
      <c r="B7" s="26" t="s">
        <v>604</v>
      </c>
    </row>
    <row r="8" spans="2:23" s="80" customFormat="1" x14ac:dyDescent="0.2">
      <c r="B8" s="26"/>
    </row>
    <row r="9" spans="2:23" s="80" customFormat="1" ht="25.5" x14ac:dyDescent="0.2">
      <c r="B9" s="26" t="s">
        <v>628</v>
      </c>
    </row>
    <row r="10" spans="2:23" s="80" customFormat="1" x14ac:dyDescent="0.2">
      <c r="B10" s="26" t="s">
        <v>384</v>
      </c>
    </row>
    <row r="11" spans="2:23" s="80" customFormat="1" ht="51" x14ac:dyDescent="0.2">
      <c r="B11" s="26" t="s">
        <v>385</v>
      </c>
    </row>
    <row r="13" spans="2:23" x14ac:dyDescent="0.2">
      <c r="B13" s="32" t="s">
        <v>386</v>
      </c>
    </row>
    <row r="14" spans="2:23" x14ac:dyDescent="0.2">
      <c r="B14" s="33" t="s">
        <v>391</v>
      </c>
    </row>
    <row r="15" spans="2:23" x14ac:dyDescent="0.2">
      <c r="B15" s="26" t="s">
        <v>387</v>
      </c>
    </row>
    <row r="16" spans="2:23" x14ac:dyDescent="0.2">
      <c r="B16" s="97" t="s">
        <v>388</v>
      </c>
    </row>
    <row r="17" spans="2:2" ht="25.5" x14ac:dyDescent="0.2">
      <c r="B17" s="97" t="s">
        <v>389</v>
      </c>
    </row>
    <row r="18" spans="2:2" ht="25.5" x14ac:dyDescent="0.2">
      <c r="B18" s="97" t="s">
        <v>390</v>
      </c>
    </row>
    <row r="19" spans="2:2" x14ac:dyDescent="0.2">
      <c r="B19" s="97" t="s">
        <v>392</v>
      </c>
    </row>
    <row r="20" spans="2:2" x14ac:dyDescent="0.2">
      <c r="B20" s="33"/>
    </row>
    <row r="21" spans="2:2" x14ac:dyDescent="0.2">
      <c r="B21" s="33" t="s">
        <v>393</v>
      </c>
    </row>
    <row r="22" spans="2:2" ht="63.75" x14ac:dyDescent="0.2">
      <c r="B22" s="26" t="s">
        <v>394</v>
      </c>
    </row>
    <row r="23" spans="2:2" x14ac:dyDescent="0.2">
      <c r="B23" s="33"/>
    </row>
    <row r="24" spans="2:2" x14ac:dyDescent="0.2">
      <c r="B24" s="32" t="s">
        <v>556</v>
      </c>
    </row>
    <row r="26" spans="2:2" ht="25.5" x14ac:dyDescent="0.2">
      <c r="B26" s="26" t="s">
        <v>395</v>
      </c>
    </row>
    <row r="27" spans="2:2" ht="38.25" x14ac:dyDescent="0.2">
      <c r="B27" s="96" t="s">
        <v>421</v>
      </c>
    </row>
    <row r="28" spans="2:2" x14ac:dyDescent="0.2">
      <c r="B28" s="96" t="s">
        <v>396</v>
      </c>
    </row>
    <row r="29" spans="2:2" x14ac:dyDescent="0.2">
      <c r="B29" s="96" t="s">
        <v>397</v>
      </c>
    </row>
    <row r="30" spans="2:2" ht="51" x14ac:dyDescent="0.2">
      <c r="B30" s="96" t="s">
        <v>434</v>
      </c>
    </row>
    <row r="31" spans="2:2" s="80" customFormat="1" x14ac:dyDescent="0.2">
      <c r="B31" s="84"/>
    </row>
    <row r="32" spans="2:2" ht="102" x14ac:dyDescent="0.2">
      <c r="B32" s="84" t="s">
        <v>398</v>
      </c>
    </row>
    <row r="34" spans="2:2" x14ac:dyDescent="0.2">
      <c r="B34" s="32" t="s">
        <v>399</v>
      </c>
    </row>
    <row r="35" spans="2:2" s="80" customFormat="1" x14ac:dyDescent="0.2">
      <c r="B35" s="85"/>
    </row>
    <row r="36" spans="2:2" ht="51" x14ac:dyDescent="0.2">
      <c r="B36" s="26" t="s">
        <v>400</v>
      </c>
    </row>
    <row r="37" spans="2:2" x14ac:dyDescent="0.2">
      <c r="B37" s="97" t="s">
        <v>401</v>
      </c>
    </row>
    <row r="38" spans="2:2" x14ac:dyDescent="0.2">
      <c r="B38" s="97" t="s">
        <v>402</v>
      </c>
    </row>
    <row r="39" spans="2:2" s="95" customFormat="1" x14ac:dyDescent="0.2">
      <c r="B39" s="97"/>
    </row>
    <row r="40" spans="2:2" x14ac:dyDescent="0.2">
      <c r="B40" s="98" t="s">
        <v>629</v>
      </c>
    </row>
    <row r="42" spans="2:2" x14ac:dyDescent="0.2">
      <c r="B42" s="32" t="s">
        <v>403</v>
      </c>
    </row>
    <row r="43" spans="2:2" x14ac:dyDescent="0.2">
      <c r="B43" s="26"/>
    </row>
    <row r="44" spans="2:2" x14ac:dyDescent="0.2">
      <c r="B44" s="84" t="s">
        <v>404</v>
      </c>
    </row>
    <row r="45" spans="2:2" x14ac:dyDescent="0.2">
      <c r="B45" s="33"/>
    </row>
    <row r="46" spans="2:2" ht="25.5" x14ac:dyDescent="0.2">
      <c r="B46" s="84" t="s">
        <v>405</v>
      </c>
    </row>
    <row r="48" spans="2:2" ht="38.25" x14ac:dyDescent="0.2">
      <c r="B48" s="84" t="s">
        <v>406</v>
      </c>
    </row>
    <row r="49" spans="2:2" x14ac:dyDescent="0.2">
      <c r="B49" s="26"/>
    </row>
    <row r="50" spans="2:2" x14ac:dyDescent="0.2">
      <c r="B50" s="84" t="s">
        <v>407</v>
      </c>
    </row>
    <row r="51" spans="2:2" x14ac:dyDescent="0.2">
      <c r="B51" s="33"/>
    </row>
    <row r="52" spans="2:2" x14ac:dyDescent="0.2">
      <c r="B52" s="26"/>
    </row>
    <row r="54" spans="2:2" x14ac:dyDescent="0.2">
      <c r="B54" s="33"/>
    </row>
    <row r="55" spans="2:2" x14ac:dyDescent="0.2">
      <c r="B55" s="26"/>
    </row>
  </sheetData>
  <pageMargins left="0.7" right="0.7" top="0.78740157499999996" bottom="0.78740157499999996" header="0.3" footer="0.3"/>
  <pageSetup paperSize="9" scale="83" orientation="portrait" r:id="rId1"/>
  <rowBreaks count="1" manualBreakCount="1">
    <brk id="33" max="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tint="0.14999847407452621"/>
  </sheetPr>
  <dimension ref="B1:AE29"/>
  <sheetViews>
    <sheetView view="pageBreakPreview" zoomScaleNormal="100" zoomScaleSheetLayoutView="100" zoomScalePageLayoutView="70" workbookViewId="0"/>
  </sheetViews>
  <sheetFormatPr baseColWidth="10" defaultRowHeight="12.75" x14ac:dyDescent="0.2"/>
  <cols>
    <col min="1" max="1" width="2" style="187" customWidth="1"/>
    <col min="2" max="2" width="36.140625" style="187" bestFit="1" customWidth="1"/>
    <col min="3" max="8" width="11.42578125" style="187" customWidth="1"/>
    <col min="9" max="12" width="11.42578125" style="187"/>
    <col min="13" max="14" width="3.7109375" style="187" customWidth="1"/>
    <col min="15" max="16384" width="11.42578125" style="187"/>
  </cols>
  <sheetData>
    <row r="1" spans="2:31" s="14" customFormat="1" ht="15.75" x14ac:dyDescent="0.2">
      <c r="B1" s="247" t="str">
        <f>Inhaltsverzeichnis!B21&amp;" "&amp;Inhaltsverzeichnis!C21&amp;" "&amp;Inhaltsverzeichnis!E21</f>
        <v>Tabelle 2: Steuerpflichtige, Steuerfaktoren und Steuern nach Rechtsform, 2013</v>
      </c>
      <c r="C1" s="247"/>
      <c r="D1" s="247"/>
      <c r="E1" s="247"/>
      <c r="F1" s="247"/>
      <c r="G1" s="247"/>
      <c r="H1" s="247"/>
      <c r="I1" s="247"/>
      <c r="J1" s="247"/>
      <c r="K1" s="247"/>
      <c r="L1" s="247"/>
      <c r="M1" s="232"/>
      <c r="N1" s="232"/>
      <c r="O1" s="232"/>
      <c r="P1" s="232"/>
      <c r="Q1" s="232"/>
      <c r="R1" s="232"/>
      <c r="S1" s="232"/>
      <c r="T1" s="232"/>
      <c r="U1" s="232"/>
      <c r="V1" s="232"/>
      <c r="W1" s="232"/>
      <c r="X1" s="232"/>
      <c r="Y1" s="232"/>
      <c r="Z1" s="232"/>
      <c r="AA1" s="232"/>
      <c r="AB1" s="232"/>
      <c r="AC1" s="232"/>
      <c r="AD1" s="232"/>
      <c r="AE1" s="232"/>
    </row>
    <row r="2" spans="2:31" x14ac:dyDescent="0.2">
      <c r="B2" s="145"/>
    </row>
    <row r="4" spans="2:31" s="102" customFormat="1" ht="27.75" customHeight="1" x14ac:dyDescent="0.2">
      <c r="B4" s="248" t="s">
        <v>559</v>
      </c>
      <c r="C4" s="254" t="s">
        <v>224</v>
      </c>
      <c r="D4" s="252"/>
      <c r="E4" s="251" t="s">
        <v>564</v>
      </c>
      <c r="F4" s="253"/>
      <c r="G4" s="251" t="s">
        <v>565</v>
      </c>
      <c r="H4" s="252"/>
      <c r="I4" s="251" t="s">
        <v>590</v>
      </c>
      <c r="J4" s="252"/>
      <c r="K4" s="251" t="s">
        <v>591</v>
      </c>
      <c r="L4" s="252"/>
    </row>
    <row r="5" spans="2:31" s="102" customFormat="1" x14ac:dyDescent="0.2">
      <c r="B5" s="249"/>
      <c r="C5" s="208" t="s">
        <v>14</v>
      </c>
      <c r="D5" s="208" t="s">
        <v>15</v>
      </c>
      <c r="E5" s="208" t="s">
        <v>14</v>
      </c>
      <c r="F5" s="208" t="s">
        <v>15</v>
      </c>
      <c r="G5" s="208" t="s">
        <v>14</v>
      </c>
      <c r="H5" s="208" t="s">
        <v>15</v>
      </c>
      <c r="I5" s="214" t="s">
        <v>14</v>
      </c>
      <c r="J5" s="214" t="s">
        <v>15</v>
      </c>
      <c r="K5" s="214" t="s">
        <v>14</v>
      </c>
      <c r="L5" s="214" t="s">
        <v>15</v>
      </c>
    </row>
    <row r="6" spans="2:31" x14ac:dyDescent="0.2">
      <c r="B6" s="18" t="s">
        <v>560</v>
      </c>
      <c r="C6" s="40">
        <v>12208</v>
      </c>
      <c r="D6" s="83">
        <f>C6/$C$10*100</f>
        <v>45.623738694969731</v>
      </c>
      <c r="E6" s="40">
        <v>3390884.9549999963</v>
      </c>
      <c r="F6" s="83">
        <f>E6/$E$10*100</f>
        <v>85.91907991470822</v>
      </c>
      <c r="G6" s="40">
        <v>46521615.368999697</v>
      </c>
      <c r="H6" s="83">
        <f>G6/$G$10*100</f>
        <v>90.218611057526459</v>
      </c>
      <c r="I6" s="40">
        <v>291359.41724999913</v>
      </c>
      <c r="J6" s="173">
        <f>I6/$I$10*100</f>
        <v>86.64444516597402</v>
      </c>
      <c r="K6" s="40">
        <v>10223.645300888867</v>
      </c>
      <c r="L6" s="77">
        <f>K6/$K$10*100</f>
        <v>70.7616680523996</v>
      </c>
    </row>
    <row r="7" spans="2:31" x14ac:dyDescent="0.2">
      <c r="B7" s="17" t="s">
        <v>561</v>
      </c>
      <c r="C7" s="40">
        <v>9198</v>
      </c>
      <c r="D7" s="83">
        <f t="shared" ref="D7:D9" si="0">C7/$C$10*100</f>
        <v>34.374766424994398</v>
      </c>
      <c r="E7" s="40">
        <v>423227.72200000077</v>
      </c>
      <c r="F7" s="83">
        <f t="shared" ref="F7:F9" si="1">E7/$E$10*100</f>
        <v>10.723848479441562</v>
      </c>
      <c r="G7" s="40">
        <v>2297214.8070000154</v>
      </c>
      <c r="H7" s="83">
        <f t="shared" ref="H7:H9" si="2">G7/$G$10*100</f>
        <v>4.4549512639328936</v>
      </c>
      <c r="I7" s="40">
        <v>33678.944399999906</v>
      </c>
      <c r="J7" s="173">
        <f t="shared" ref="J7:J9" si="3">I7/$I$10*100</f>
        <v>10.015442366188658</v>
      </c>
      <c r="K7" s="40">
        <v>2832.1691136944496</v>
      </c>
      <c r="L7" s="77">
        <f t="shared" ref="L7:L9" si="4">K7/$K$10*100</f>
        <v>19.602500360031208</v>
      </c>
    </row>
    <row r="8" spans="2:31" x14ac:dyDescent="0.2">
      <c r="B8" s="18" t="s">
        <v>562</v>
      </c>
      <c r="C8" s="40">
        <v>553</v>
      </c>
      <c r="D8" s="83">
        <f t="shared" si="0"/>
        <v>2.0666716496001198</v>
      </c>
      <c r="E8" s="40">
        <v>100400.94600000001</v>
      </c>
      <c r="F8" s="83">
        <f t="shared" si="1"/>
        <v>2.5439839503155053</v>
      </c>
      <c r="G8" s="40">
        <v>1685153.0199999977</v>
      </c>
      <c r="H8" s="83">
        <f t="shared" si="2"/>
        <v>3.2679898081334589</v>
      </c>
      <c r="I8" s="40">
        <v>8586.5377500000031</v>
      </c>
      <c r="J8" s="173">
        <f t="shared" si="3"/>
        <v>2.5534640557270114</v>
      </c>
      <c r="K8" s="40">
        <v>235.93932977777709</v>
      </c>
      <c r="L8" s="77">
        <f t="shared" si="4"/>
        <v>1.6330242338111201</v>
      </c>
    </row>
    <row r="9" spans="2:31" x14ac:dyDescent="0.2">
      <c r="B9" s="18" t="s">
        <v>563</v>
      </c>
      <c r="C9" s="40">
        <v>4799</v>
      </c>
      <c r="D9" s="83">
        <f t="shared" si="0"/>
        <v>17.934823230435757</v>
      </c>
      <c r="E9" s="40">
        <v>32089.341517449964</v>
      </c>
      <c r="F9" s="83">
        <f t="shared" si="1"/>
        <v>0.81308765553449769</v>
      </c>
      <c r="G9" s="40">
        <v>1061447.5102391418</v>
      </c>
      <c r="H9" s="83">
        <f t="shared" si="2"/>
        <v>2.0584478704077305</v>
      </c>
      <c r="I9" s="40">
        <v>2645.2638999999999</v>
      </c>
      <c r="J9" s="173">
        <f t="shared" si="3"/>
        <v>0.78664841211025338</v>
      </c>
      <c r="K9" s="40">
        <v>1156.2455500000008</v>
      </c>
      <c r="L9" s="77">
        <f t="shared" si="4"/>
        <v>8.0028073537577455</v>
      </c>
    </row>
    <row r="10" spans="2:31" x14ac:dyDescent="0.2">
      <c r="B10" s="13" t="s">
        <v>13</v>
      </c>
      <c r="C10" s="45">
        <v>26758</v>
      </c>
      <c r="D10" s="209">
        <f>SUM(D6:D9)</f>
        <v>100.00000000000001</v>
      </c>
      <c r="E10" s="45">
        <v>3946602.9645174555</v>
      </c>
      <c r="F10" s="209">
        <f>SUM(F6:F9)</f>
        <v>99.999999999999787</v>
      </c>
      <c r="G10" s="45">
        <v>51565430.706238568</v>
      </c>
      <c r="H10" s="209">
        <f>SUM(H6:H9)</f>
        <v>100.00000000000055</v>
      </c>
      <c r="I10" s="45">
        <v>336270.1632999992</v>
      </c>
      <c r="J10" s="209">
        <f>SUM(J6:J9)</f>
        <v>99.999999999999943</v>
      </c>
      <c r="K10" s="45">
        <v>14447.999294361143</v>
      </c>
      <c r="L10" s="209">
        <f>SUM(L6:L9)</f>
        <v>99.999999999999673</v>
      </c>
    </row>
    <row r="11" spans="2:31" x14ac:dyDescent="0.2">
      <c r="Q11" s="205"/>
      <c r="R11" s="205"/>
      <c r="S11" s="131"/>
      <c r="T11" s="131"/>
    </row>
    <row r="12" spans="2:31" x14ac:dyDescent="0.2">
      <c r="Q12" s="205"/>
      <c r="R12" s="205"/>
      <c r="S12" s="205"/>
      <c r="T12" s="205"/>
    </row>
    <row r="13" spans="2:31" x14ac:dyDescent="0.2">
      <c r="Q13" s="205"/>
      <c r="R13" s="205"/>
      <c r="S13" s="205"/>
      <c r="T13" s="205"/>
    </row>
    <row r="14" spans="2:31" x14ac:dyDescent="0.2">
      <c r="Q14" s="205"/>
      <c r="R14" s="205"/>
      <c r="S14" s="205"/>
      <c r="T14" s="205"/>
    </row>
    <row r="19" spans="16:23" x14ac:dyDescent="0.2">
      <c r="W19" s="210"/>
    </row>
    <row r="20" spans="16:23" x14ac:dyDescent="0.2">
      <c r="W20" s="210"/>
    </row>
    <row r="21" spans="16:23" x14ac:dyDescent="0.2">
      <c r="W21" s="210"/>
    </row>
    <row r="22" spans="16:23" x14ac:dyDescent="0.2">
      <c r="W22" s="210"/>
    </row>
    <row r="24" spans="16:23" x14ac:dyDescent="0.2">
      <c r="P24" s="102"/>
      <c r="Q24" s="202" t="s">
        <v>560</v>
      </c>
      <c r="R24" s="202" t="s">
        <v>561</v>
      </c>
      <c r="S24" s="202" t="s">
        <v>562</v>
      </c>
      <c r="T24" s="202" t="s">
        <v>563</v>
      </c>
      <c r="U24" s="211"/>
      <c r="V24" s="211"/>
    </row>
    <row r="25" spans="16:23" x14ac:dyDescent="0.2">
      <c r="P25" s="102" t="s">
        <v>224</v>
      </c>
      <c r="Q25" s="212">
        <f>D6</f>
        <v>45.623738694969731</v>
      </c>
      <c r="R25" s="212">
        <f>D7</f>
        <v>34.374766424994398</v>
      </c>
      <c r="S25" s="212">
        <f>D8</f>
        <v>2.0666716496001198</v>
      </c>
      <c r="T25" s="212">
        <f>D9</f>
        <v>17.934823230435757</v>
      </c>
      <c r="U25" s="102"/>
      <c r="V25" s="102"/>
    </row>
    <row r="26" spans="16:23" x14ac:dyDescent="0.2">
      <c r="P26" s="102" t="s">
        <v>226</v>
      </c>
      <c r="Q26" s="212">
        <f>F6</f>
        <v>85.91907991470822</v>
      </c>
      <c r="R26" s="212">
        <f>F7</f>
        <v>10.723848479441562</v>
      </c>
      <c r="S26" s="212">
        <f>F8</f>
        <v>2.5439839503155053</v>
      </c>
      <c r="T26" s="212">
        <f>F9</f>
        <v>0.81308765553449769</v>
      </c>
      <c r="U26" s="102"/>
      <c r="V26" s="102"/>
    </row>
    <row r="27" spans="16:23" x14ac:dyDescent="0.2">
      <c r="P27" s="102" t="s">
        <v>223</v>
      </c>
      <c r="Q27" s="212">
        <f>H6</f>
        <v>90.218611057526459</v>
      </c>
      <c r="R27" s="212">
        <f>H7</f>
        <v>4.4549512639328936</v>
      </c>
      <c r="S27" s="212">
        <f>H8</f>
        <v>3.2679898081334589</v>
      </c>
      <c r="T27" s="212">
        <f>H9</f>
        <v>2.0584478704077305</v>
      </c>
      <c r="U27" s="102"/>
      <c r="V27" s="102"/>
    </row>
    <row r="28" spans="16:23" x14ac:dyDescent="0.2">
      <c r="P28" s="102" t="s">
        <v>222</v>
      </c>
      <c r="Q28" s="175">
        <f>J6</f>
        <v>86.64444516597402</v>
      </c>
      <c r="R28" s="175">
        <f>J7</f>
        <v>10.015442366188658</v>
      </c>
      <c r="S28" s="175">
        <f>J8</f>
        <v>2.5534640557270114</v>
      </c>
      <c r="T28" s="175">
        <f>J9</f>
        <v>0.78664841211025338</v>
      </c>
    </row>
    <row r="29" spans="16:23" x14ac:dyDescent="0.2">
      <c r="P29" s="102" t="s">
        <v>221</v>
      </c>
      <c r="Q29" s="216">
        <f>L6</f>
        <v>70.7616680523996</v>
      </c>
      <c r="R29" s="216">
        <f>L7</f>
        <v>19.602500360031208</v>
      </c>
      <c r="S29" s="216">
        <f>L8</f>
        <v>1.6330242338111201</v>
      </c>
      <c r="T29" s="216">
        <f>L9</f>
        <v>8.0028073537577455</v>
      </c>
    </row>
  </sheetData>
  <mergeCells count="7">
    <mergeCell ref="K4:L4"/>
    <mergeCell ref="B1:L1"/>
    <mergeCell ref="E4:F4"/>
    <mergeCell ref="C4:D4"/>
    <mergeCell ref="G4:H4"/>
    <mergeCell ref="B4:B5"/>
    <mergeCell ref="I4:J4"/>
  </mergeCells>
  <pageMargins left="0.78740157480314965" right="0.78740157480314965" top="0.98425196850393704" bottom="0.98425196850393704" header="0.51181102362204722" footer="0.51181102362204722"/>
  <pageSetup paperSize="9" scale="85" fitToWidth="0" orientation="landscape" r:id="rId1"/>
  <headerFooter alignWithMargins="0"/>
  <rowBreaks count="1" manualBreakCount="1">
    <brk id="41" max="1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tint="0.34998626667073579"/>
  </sheetPr>
  <dimension ref="B1:AF63"/>
  <sheetViews>
    <sheetView view="pageBreakPreview" zoomScaleNormal="100" zoomScaleSheetLayoutView="100" zoomScalePageLayoutView="70" workbookViewId="0"/>
  </sheetViews>
  <sheetFormatPr baseColWidth="10" defaultRowHeight="12.75" x14ac:dyDescent="0.2"/>
  <cols>
    <col min="1" max="1" width="2" style="181" customWidth="1"/>
    <col min="2" max="2" width="6.42578125" style="181" customWidth="1"/>
    <col min="3" max="3" width="11.42578125" style="181" customWidth="1"/>
    <col min="4" max="4" width="13.5703125" style="181" customWidth="1"/>
    <col min="5" max="11" width="11.42578125" style="181" customWidth="1"/>
    <col min="12" max="14" width="13.7109375" style="181" customWidth="1"/>
    <col min="15" max="17" width="11.42578125" style="181" customWidth="1"/>
    <col min="18" max="16384" width="11.42578125" style="181"/>
  </cols>
  <sheetData>
    <row r="1" spans="2:32" s="14" customFormat="1" ht="15.75" x14ac:dyDescent="0.2">
      <c r="B1" s="247" t="str">
        <f>Inhaltsverzeichnis!B24&amp;" "&amp;Inhaltsverzeichnis!C24&amp;" "&amp;Inhaltsverzeichnis!E24</f>
        <v>Tabelle 3: Steuerpflichtige, Steuerfaktoren und Steuern, 2001 – 2013, in 1’000 Franken</v>
      </c>
      <c r="C1" s="247"/>
      <c r="D1" s="247"/>
      <c r="E1" s="247"/>
      <c r="F1" s="247"/>
      <c r="G1" s="247"/>
      <c r="H1" s="247"/>
      <c r="I1" s="247"/>
      <c r="J1" s="247"/>
      <c r="K1" s="247"/>
      <c r="L1" s="247"/>
      <c r="M1" s="247"/>
      <c r="N1" s="247"/>
      <c r="O1" s="233"/>
      <c r="P1" s="233"/>
      <c r="Q1" s="233"/>
      <c r="R1" s="233"/>
      <c r="S1" s="233"/>
      <c r="T1" s="233"/>
      <c r="U1" s="233"/>
      <c r="V1" s="233"/>
      <c r="W1" s="233"/>
      <c r="X1" s="180"/>
      <c r="Y1" s="180"/>
      <c r="Z1" s="180"/>
      <c r="AA1" s="180"/>
      <c r="AB1" s="180"/>
      <c r="AC1" s="180"/>
      <c r="AD1" s="180"/>
      <c r="AE1" s="180"/>
      <c r="AF1" s="180"/>
    </row>
    <row r="2" spans="2:32" x14ac:dyDescent="0.2">
      <c r="B2" s="145"/>
    </row>
    <row r="4" spans="2:32" s="102" customFormat="1" ht="25.5" customHeight="1" x14ac:dyDescent="0.2">
      <c r="B4" s="261" t="s">
        <v>19</v>
      </c>
      <c r="C4" s="265" t="s">
        <v>225</v>
      </c>
      <c r="D4" s="259"/>
      <c r="E4" s="260"/>
      <c r="F4" s="258" t="s">
        <v>530</v>
      </c>
      <c r="G4" s="259"/>
      <c r="H4" s="260"/>
      <c r="I4" s="258" t="s">
        <v>229</v>
      </c>
      <c r="J4" s="259"/>
      <c r="K4" s="260"/>
      <c r="L4" s="255" t="s">
        <v>265</v>
      </c>
      <c r="M4" s="255" t="s">
        <v>411</v>
      </c>
      <c r="N4" s="255" t="s">
        <v>632</v>
      </c>
    </row>
    <row r="5" spans="2:32" s="102" customFormat="1" x14ac:dyDescent="0.2">
      <c r="B5" s="264"/>
      <c r="C5" s="261" t="s">
        <v>423</v>
      </c>
      <c r="D5" s="258" t="s">
        <v>439</v>
      </c>
      <c r="E5" s="263"/>
      <c r="F5" s="261" t="s">
        <v>13</v>
      </c>
      <c r="G5" s="258" t="s">
        <v>439</v>
      </c>
      <c r="H5" s="263"/>
      <c r="I5" s="261" t="s">
        <v>13</v>
      </c>
      <c r="J5" s="258" t="s">
        <v>439</v>
      </c>
      <c r="K5" s="263"/>
      <c r="L5" s="256"/>
      <c r="M5" s="256"/>
      <c r="N5" s="256"/>
    </row>
    <row r="6" spans="2:32" s="102" customFormat="1" x14ac:dyDescent="0.2">
      <c r="B6" s="262"/>
      <c r="C6" s="262"/>
      <c r="D6" s="120" t="s">
        <v>14</v>
      </c>
      <c r="E6" s="120" t="s">
        <v>15</v>
      </c>
      <c r="F6" s="262"/>
      <c r="G6" s="120" t="s">
        <v>14</v>
      </c>
      <c r="H6" s="120" t="s">
        <v>15</v>
      </c>
      <c r="I6" s="262"/>
      <c r="J6" s="120" t="s">
        <v>14</v>
      </c>
      <c r="K6" s="120" t="s">
        <v>15</v>
      </c>
      <c r="L6" s="257"/>
      <c r="M6" s="257"/>
      <c r="N6" s="257"/>
    </row>
    <row r="7" spans="2:32" x14ac:dyDescent="0.2">
      <c r="B7" s="75">
        <v>2001</v>
      </c>
      <c r="C7" s="76">
        <v>13969</v>
      </c>
      <c r="D7" s="76">
        <v>12316</v>
      </c>
      <c r="E7" s="101">
        <f>D7/C7*100</f>
        <v>88.166654735485722</v>
      </c>
      <c r="F7" s="76">
        <v>2287149</v>
      </c>
      <c r="G7" s="76">
        <v>896347</v>
      </c>
      <c r="H7" s="101">
        <f>G7/F7*100</f>
        <v>39.190581811679081</v>
      </c>
      <c r="I7" s="76">
        <v>215733</v>
      </c>
      <c r="J7" s="76">
        <v>62744</v>
      </c>
      <c r="K7" s="101">
        <f>J7/I7*100</f>
        <v>29.084099326482271</v>
      </c>
      <c r="L7" s="76">
        <v>19703146</v>
      </c>
      <c r="M7" s="76">
        <v>55114</v>
      </c>
      <c r="N7" s="76">
        <v>270847</v>
      </c>
    </row>
    <row r="8" spans="2:32" x14ac:dyDescent="0.2">
      <c r="B8" s="75">
        <v>2002</v>
      </c>
      <c r="C8" s="76">
        <v>14499</v>
      </c>
      <c r="D8" s="76">
        <v>13101</v>
      </c>
      <c r="E8" s="101">
        <f>D8/C8*100</f>
        <v>90.35795572108421</v>
      </c>
      <c r="F8" s="76">
        <v>1528595.5089999991</v>
      </c>
      <c r="G8" s="76">
        <v>643045.37700000149</v>
      </c>
      <c r="H8" s="101">
        <f>G8/F8*100</f>
        <v>42.067726433442104</v>
      </c>
      <c r="I8" s="76">
        <v>142423.69435000056</v>
      </c>
      <c r="J8" s="76">
        <v>45013.178699999866</v>
      </c>
      <c r="K8" s="101">
        <f>J8/I8*100</f>
        <v>31.605119432853478</v>
      </c>
      <c r="L8" s="76">
        <v>19729503.953999866</v>
      </c>
      <c r="M8" s="76">
        <v>56461.116983333573</v>
      </c>
      <c r="N8" s="76">
        <v>198884.81133333422</v>
      </c>
    </row>
    <row r="9" spans="2:32" x14ac:dyDescent="0.2">
      <c r="B9" s="75">
        <v>2003</v>
      </c>
      <c r="C9" s="76">
        <v>14938</v>
      </c>
      <c r="D9" s="76">
        <v>13468</v>
      </c>
      <c r="E9" s="101">
        <f t="shared" ref="E9:E17" si="0">D9/C9*100</f>
        <v>90.1593252108716</v>
      </c>
      <c r="F9" s="76">
        <v>1710893</v>
      </c>
      <c r="G9" s="76">
        <v>668572</v>
      </c>
      <c r="H9" s="101">
        <f t="shared" ref="H9:H17" si="1">G9/F9*100</f>
        <v>39.077370706408878</v>
      </c>
      <c r="I9" s="76">
        <v>161455</v>
      </c>
      <c r="J9" s="76">
        <v>46800</v>
      </c>
      <c r="K9" s="101">
        <f t="shared" ref="K9:K17" si="2">J9/I9*100</f>
        <v>28.986404880616888</v>
      </c>
      <c r="L9" s="76">
        <v>20808122</v>
      </c>
      <c r="M9" s="76">
        <v>58841</v>
      </c>
      <c r="N9" s="76">
        <v>220297</v>
      </c>
    </row>
    <row r="10" spans="2:32" x14ac:dyDescent="0.2">
      <c r="B10" s="75">
        <v>2004</v>
      </c>
      <c r="C10" s="76">
        <v>15410</v>
      </c>
      <c r="D10" s="76">
        <v>13861</v>
      </c>
      <c r="E10" s="101">
        <f t="shared" si="0"/>
        <v>89.948085658663203</v>
      </c>
      <c r="F10" s="76">
        <v>1926896.1920000047</v>
      </c>
      <c r="G10" s="76">
        <v>694971.55400000198</v>
      </c>
      <c r="H10" s="101">
        <f t="shared" si="1"/>
        <v>36.066891246417512</v>
      </c>
      <c r="I10" s="76">
        <v>184159.71919999921</v>
      </c>
      <c r="J10" s="76">
        <v>48648.008199999786</v>
      </c>
      <c r="K10" s="101">
        <f t="shared" si="2"/>
        <v>26.416204592040881</v>
      </c>
      <c r="L10" s="76">
        <v>21710443.915000159</v>
      </c>
      <c r="M10" s="76">
        <v>60641.329438888701</v>
      </c>
      <c r="N10" s="76">
        <v>244801.04863889018</v>
      </c>
    </row>
    <row r="11" spans="2:32" x14ac:dyDescent="0.2">
      <c r="B11" s="75">
        <v>2005</v>
      </c>
      <c r="C11" s="76">
        <v>15827</v>
      </c>
      <c r="D11" s="76">
        <v>14108</v>
      </c>
      <c r="E11" s="101">
        <f t="shared" si="0"/>
        <v>89.138813420104881</v>
      </c>
      <c r="F11" s="76">
        <v>2417954</v>
      </c>
      <c r="G11" s="76">
        <v>772736</v>
      </c>
      <c r="H11" s="101">
        <f t="shared" si="1"/>
        <v>31.958258924694182</v>
      </c>
      <c r="I11" s="76">
        <v>235066</v>
      </c>
      <c r="J11" s="76">
        <v>54092</v>
      </c>
      <c r="K11" s="101">
        <f t="shared" si="2"/>
        <v>23.011409561569941</v>
      </c>
      <c r="L11" s="76">
        <v>21887669</v>
      </c>
      <c r="M11" s="76">
        <v>60409</v>
      </c>
      <c r="N11" s="76">
        <v>295474</v>
      </c>
    </row>
    <row r="12" spans="2:32" x14ac:dyDescent="0.2">
      <c r="B12" s="75">
        <v>2006</v>
      </c>
      <c r="C12" s="76">
        <v>16441</v>
      </c>
      <c r="D12" s="76">
        <v>14505</v>
      </c>
      <c r="E12" s="101">
        <f t="shared" si="0"/>
        <v>88.224560549844895</v>
      </c>
      <c r="F12" s="76">
        <v>2823305.6480000024</v>
      </c>
      <c r="G12" s="76">
        <v>829553.21000000485</v>
      </c>
      <c r="H12" s="101">
        <f t="shared" si="1"/>
        <v>29.382338061330728</v>
      </c>
      <c r="I12" s="76">
        <v>277381.49480000115</v>
      </c>
      <c r="J12" s="76">
        <v>58068.727149999679</v>
      </c>
      <c r="K12" s="101">
        <f t="shared" si="2"/>
        <v>20.934607476922228</v>
      </c>
      <c r="L12" s="76">
        <v>23522321.879000086</v>
      </c>
      <c r="M12" s="76">
        <v>64527.618338889042</v>
      </c>
      <c r="N12" s="76">
        <v>341909.11313889053</v>
      </c>
    </row>
    <row r="13" spans="2:32" x14ac:dyDescent="0.2">
      <c r="B13" s="75">
        <v>2007</v>
      </c>
      <c r="C13" s="76">
        <v>17086</v>
      </c>
      <c r="D13" s="76">
        <v>14805</v>
      </c>
      <c r="E13" s="101">
        <f t="shared" si="0"/>
        <v>86.649888797846188</v>
      </c>
      <c r="F13" s="76">
        <v>3424294</v>
      </c>
      <c r="G13" s="76">
        <v>971415</v>
      </c>
      <c r="H13" s="101">
        <f t="shared" si="1"/>
        <v>28.368329354897682</v>
      </c>
      <c r="I13" s="76">
        <v>337816</v>
      </c>
      <c r="J13" s="76">
        <v>67999</v>
      </c>
      <c r="K13" s="101">
        <f t="shared" si="2"/>
        <v>20.129005138892179</v>
      </c>
      <c r="L13" s="76">
        <v>24789956</v>
      </c>
      <c r="M13" s="76">
        <v>33762</v>
      </c>
      <c r="N13" s="76">
        <v>371578</v>
      </c>
    </row>
    <row r="14" spans="2:32" x14ac:dyDescent="0.2">
      <c r="B14" s="75">
        <v>2008</v>
      </c>
      <c r="C14" s="76">
        <v>17781</v>
      </c>
      <c r="D14" s="76">
        <v>15420</v>
      </c>
      <c r="E14" s="101">
        <f t="shared" si="0"/>
        <v>86.721781677071036</v>
      </c>
      <c r="F14" s="76">
        <v>3210680.9510000017</v>
      </c>
      <c r="G14" s="76">
        <v>963633.7980000074</v>
      </c>
      <c r="H14" s="101">
        <f t="shared" si="1"/>
        <v>30.013377620092495</v>
      </c>
      <c r="I14" s="76">
        <v>314629.55315000098</v>
      </c>
      <c r="J14" s="76">
        <v>67454.365799999898</v>
      </c>
      <c r="K14" s="101">
        <f t="shared" si="2"/>
        <v>21.439297460986044</v>
      </c>
      <c r="L14" s="76">
        <v>26298037.268999908</v>
      </c>
      <c r="M14" s="76">
        <v>35751.341861111228</v>
      </c>
      <c r="N14" s="76">
        <v>350380.8950111114</v>
      </c>
    </row>
    <row r="15" spans="2:32" x14ac:dyDescent="0.2">
      <c r="B15" s="75">
        <v>2009</v>
      </c>
      <c r="C15" s="76">
        <v>18430</v>
      </c>
      <c r="D15" s="76">
        <v>16137</v>
      </c>
      <c r="E15" s="101">
        <f t="shared" si="0"/>
        <v>87.558328811720017</v>
      </c>
      <c r="F15" s="76">
        <v>3672141</v>
      </c>
      <c r="G15" s="76">
        <v>485146</v>
      </c>
      <c r="H15" s="101">
        <f t="shared" si="1"/>
        <v>13.211529731565319</v>
      </c>
      <c r="I15" s="76">
        <v>315938</v>
      </c>
      <c r="J15" s="76">
        <v>29109</v>
      </c>
      <c r="K15" s="101">
        <f t="shared" si="2"/>
        <v>9.2135165760370707</v>
      </c>
      <c r="L15" s="76">
        <v>26945233</v>
      </c>
      <c r="M15" s="76">
        <v>12073</v>
      </c>
      <c r="N15" s="76">
        <v>328011</v>
      </c>
    </row>
    <row r="16" spans="2:32" x14ac:dyDescent="0.2">
      <c r="B16" s="75">
        <v>2010</v>
      </c>
      <c r="C16" s="76">
        <v>19096</v>
      </c>
      <c r="D16" s="76">
        <v>16551</v>
      </c>
      <c r="E16" s="101">
        <f t="shared" si="0"/>
        <v>86.672601591956436</v>
      </c>
      <c r="F16" s="76">
        <v>3497960.7460000259</v>
      </c>
      <c r="G16" s="76">
        <v>536036.41099999798</v>
      </c>
      <c r="H16" s="101">
        <f t="shared" si="1"/>
        <v>15.324254613576329</v>
      </c>
      <c r="I16" s="76">
        <v>298735.3648000008</v>
      </c>
      <c r="J16" s="76">
        <v>32162.176150000025</v>
      </c>
      <c r="K16" s="101">
        <f t="shared" si="2"/>
        <v>10.766109386323295</v>
      </c>
      <c r="L16" s="76">
        <v>26800372.457000189</v>
      </c>
      <c r="M16" s="76">
        <v>11408.878861111132</v>
      </c>
      <c r="N16" s="76">
        <v>310144.24366111349</v>
      </c>
    </row>
    <row r="17" spans="2:20" x14ac:dyDescent="0.2">
      <c r="B17" s="75">
        <v>2011</v>
      </c>
      <c r="C17" s="76">
        <v>19900</v>
      </c>
      <c r="D17" s="76">
        <v>17183</v>
      </c>
      <c r="E17" s="101">
        <f t="shared" si="0"/>
        <v>86.346733668341713</v>
      </c>
      <c r="F17" s="76">
        <v>3872757</v>
      </c>
      <c r="G17" s="76">
        <v>570909</v>
      </c>
      <c r="H17" s="101">
        <f t="shared" si="1"/>
        <v>14.741668532262675</v>
      </c>
      <c r="I17" s="76">
        <v>331421</v>
      </c>
      <c r="J17" s="76">
        <v>34255</v>
      </c>
      <c r="K17" s="101">
        <f t="shared" si="2"/>
        <v>10.335796464315781</v>
      </c>
      <c r="L17" s="76">
        <v>28036006</v>
      </c>
      <c r="M17" s="76">
        <v>11835.107077999999</v>
      </c>
      <c r="N17" s="76">
        <v>343256</v>
      </c>
    </row>
    <row r="18" spans="2:20" s="187" customFormat="1" x14ac:dyDescent="0.2">
      <c r="B18" s="75">
        <v>2012</v>
      </c>
      <c r="C18" s="76">
        <v>20628</v>
      </c>
      <c r="D18" s="76">
        <v>17721</v>
      </c>
      <c r="E18" s="101">
        <f t="shared" ref="E18" si="3">D18/C18*100</f>
        <v>85.907504363001735</v>
      </c>
      <c r="F18" s="76">
        <v>3546528.2130000368</v>
      </c>
      <c r="G18" s="76">
        <v>599846.35799999989</v>
      </c>
      <c r="H18" s="101">
        <f t="shared" ref="H18" si="4">G18/F18*100</f>
        <v>16.91362149048252</v>
      </c>
      <c r="I18" s="76">
        <v>301192.14099999657</v>
      </c>
      <c r="J18" s="76">
        <v>35990.773299999841</v>
      </c>
      <c r="K18" s="101">
        <f t="shared" ref="K18" si="5">J18/I18*100</f>
        <v>11.949439709982423</v>
      </c>
      <c r="L18" s="76">
        <v>29110741.698999912</v>
      </c>
      <c r="M18" s="76">
        <v>11832.297686736129</v>
      </c>
      <c r="N18" s="76">
        <v>313024.43868673511</v>
      </c>
    </row>
    <row r="19" spans="2:20" x14ac:dyDescent="0.2">
      <c r="B19" s="75">
        <v>2013</v>
      </c>
      <c r="C19" s="76">
        <v>21429</v>
      </c>
      <c r="D19" s="76">
        <v>18376</v>
      </c>
      <c r="E19" s="101">
        <f t="shared" ref="E19" si="6">D19/C19*100</f>
        <v>85.752951607634515</v>
      </c>
      <c r="F19" s="76">
        <v>3893565.8250000002</v>
      </c>
      <c r="G19" s="76">
        <v>622278.19799999997</v>
      </c>
      <c r="H19" s="101">
        <f t="shared" ref="H19" si="7">G19/F19*100</f>
        <v>15.982218510457569</v>
      </c>
      <c r="I19" s="76">
        <v>331752.57199999801</v>
      </c>
      <c r="J19" s="76">
        <v>37336.6852</v>
      </c>
      <c r="K19" s="101">
        <f t="shared" ref="K19" si="8">J19/I19*100</f>
        <v>11.254377012034205</v>
      </c>
      <c r="L19" s="76">
        <v>31070365.460999802</v>
      </c>
      <c r="M19" s="76">
        <v>11391.4607443611</v>
      </c>
      <c r="N19" s="76">
        <v>343144.03274436097</v>
      </c>
    </row>
    <row r="25" spans="2:20" x14ac:dyDescent="0.2">
      <c r="P25" s="183" t="s">
        <v>19</v>
      </c>
      <c r="Q25" s="184" t="s">
        <v>224</v>
      </c>
      <c r="R25" s="184" t="s">
        <v>226</v>
      </c>
      <c r="S25" s="184" t="s">
        <v>223</v>
      </c>
      <c r="T25" s="184" t="s">
        <v>506</v>
      </c>
    </row>
    <row r="26" spans="2:20" x14ac:dyDescent="0.2">
      <c r="O26" s="185"/>
      <c r="P26" s="184">
        <v>2001</v>
      </c>
      <c r="Q26" s="186">
        <v>100</v>
      </c>
      <c r="R26" s="186">
        <v>100</v>
      </c>
      <c r="S26" s="186">
        <v>100</v>
      </c>
      <c r="T26" s="186">
        <v>100</v>
      </c>
    </row>
    <row r="27" spans="2:20" x14ac:dyDescent="0.2">
      <c r="O27" s="185"/>
      <c r="P27" s="184">
        <v>2002</v>
      </c>
      <c r="Q27" s="186">
        <v>103.794115541556</v>
      </c>
      <c r="R27" s="186">
        <v>66.834124055756746</v>
      </c>
      <c r="S27" s="186">
        <v>100.13377559096399</v>
      </c>
      <c r="T27" s="186">
        <v>73.430687141788766</v>
      </c>
    </row>
    <row r="28" spans="2:20" x14ac:dyDescent="0.2">
      <c r="O28" s="185"/>
      <c r="P28" s="184">
        <v>2003</v>
      </c>
      <c r="Q28" s="186">
        <v>106.93678860333596</v>
      </c>
      <c r="R28" s="186">
        <v>74.804614828329946</v>
      </c>
      <c r="S28" s="186">
        <v>105.60811963734116</v>
      </c>
      <c r="T28" s="186">
        <v>81.336169291181022</v>
      </c>
    </row>
    <row r="29" spans="2:20" x14ac:dyDescent="0.2">
      <c r="O29" s="185"/>
      <c r="P29" s="184">
        <v>2004</v>
      </c>
      <c r="Q29" s="186">
        <v>110.31569904789175</v>
      </c>
      <c r="R29" s="186">
        <v>84.248818070007687</v>
      </c>
      <c r="S29" s="186">
        <v>110.18770301960916</v>
      </c>
      <c r="T29" s="186">
        <v>90.383519740482853</v>
      </c>
    </row>
    <row r="30" spans="2:20" x14ac:dyDescent="0.2">
      <c r="O30" s="185"/>
      <c r="P30" s="184">
        <v>2005</v>
      </c>
      <c r="Q30" s="186">
        <v>113.30088052115399</v>
      </c>
      <c r="R30" s="186">
        <v>105.71912892426336</v>
      </c>
      <c r="S30" s="186">
        <v>111.08717866679767</v>
      </c>
      <c r="T30" s="186">
        <v>109.09266311710297</v>
      </c>
    </row>
    <row r="31" spans="2:20" x14ac:dyDescent="0.2">
      <c r="O31" s="185"/>
      <c r="P31" s="184">
        <v>2006</v>
      </c>
      <c r="Q31" s="186">
        <v>117.69632758250413</v>
      </c>
      <c r="R31" s="186">
        <v>123.44215440270835</v>
      </c>
      <c r="S31" s="186">
        <v>119.38358473311825</v>
      </c>
      <c r="T31" s="186">
        <v>126.23699608528428</v>
      </c>
    </row>
    <row r="32" spans="2:20" x14ac:dyDescent="0.2">
      <c r="O32" s="185"/>
      <c r="P32" s="184">
        <v>2007</v>
      </c>
      <c r="Q32" s="186">
        <v>122.31369460949244</v>
      </c>
      <c r="R32" s="186">
        <v>149.71888582685256</v>
      </c>
      <c r="S32" s="186">
        <v>125.81724766187085</v>
      </c>
      <c r="T32" s="186">
        <v>137.19092554679497</v>
      </c>
    </row>
    <row r="33" spans="15:20" x14ac:dyDescent="0.2">
      <c r="O33" s="185"/>
      <c r="P33" s="184">
        <v>2008</v>
      </c>
      <c r="Q33" s="186">
        <v>127.28899706492949</v>
      </c>
      <c r="R33" s="186">
        <v>140.37917949377149</v>
      </c>
      <c r="S33" s="186">
        <v>133.47125885378915</v>
      </c>
      <c r="T33" s="186">
        <v>129.36488086666878</v>
      </c>
    </row>
    <row r="34" spans="15:20" x14ac:dyDescent="0.2">
      <c r="O34" s="185"/>
      <c r="P34" s="184">
        <v>2009</v>
      </c>
      <c r="Q34" s="186">
        <v>131.93499892619371</v>
      </c>
      <c r="R34" s="186">
        <v>160.55539013855241</v>
      </c>
      <c r="S34" s="186">
        <v>136.75599317997239</v>
      </c>
      <c r="T34" s="186">
        <v>121.10579649513338</v>
      </c>
    </row>
    <row r="35" spans="15:20" x14ac:dyDescent="0.2">
      <c r="O35" s="185"/>
      <c r="P35" s="184">
        <v>2010</v>
      </c>
      <c r="Q35" s="186">
        <v>136.70269883313051</v>
      </c>
      <c r="R35" s="186">
        <v>152.93978424667699</v>
      </c>
      <c r="S35" s="186">
        <v>136.0207778849134</v>
      </c>
      <c r="T35" s="186">
        <v>114.50902062654511</v>
      </c>
    </row>
    <row r="36" spans="15:20" x14ac:dyDescent="0.2">
      <c r="O36" s="185"/>
      <c r="P36" s="184">
        <v>2011</v>
      </c>
      <c r="Q36" s="186">
        <v>142.45830052258572</v>
      </c>
      <c r="R36" s="186">
        <v>169.3268354619664</v>
      </c>
      <c r="S36" s="186">
        <v>142.29202866384995</v>
      </c>
      <c r="T36" s="186">
        <v>126.73427118632443</v>
      </c>
    </row>
    <row r="37" spans="15:20" x14ac:dyDescent="0.2">
      <c r="O37" s="185"/>
      <c r="P37" s="139">
        <v>2012</v>
      </c>
      <c r="Q37" s="186">
        <f>C18/C7*100</f>
        <v>147.6698403607989</v>
      </c>
      <c r="R37" s="186">
        <f>F18/F7*100</f>
        <v>155.06327803741851</v>
      </c>
      <c r="S37" s="186">
        <f>L18/L7*100</f>
        <v>147.74666796358261</v>
      </c>
      <c r="T37" s="186">
        <f>N18/N7*100</f>
        <v>115.57242232209886</v>
      </c>
    </row>
    <row r="38" spans="15:20" x14ac:dyDescent="0.2">
      <c r="O38" s="185"/>
      <c r="P38" s="139">
        <v>2013</v>
      </c>
      <c r="Q38" s="186">
        <f>C19/C7*100</f>
        <v>153.40396592454721</v>
      </c>
      <c r="R38" s="186">
        <f>F19/F7*100</f>
        <v>170.23664942686287</v>
      </c>
      <c r="S38" s="186">
        <f>L19/L7*100</f>
        <v>157.69240841538604</v>
      </c>
      <c r="T38" s="186">
        <f>N19/N7*100</f>
        <v>126.69294204638079</v>
      </c>
    </row>
    <row r="39" spans="15:20" x14ac:dyDescent="0.2">
      <c r="O39" s="185"/>
    </row>
    <row r="40" spans="15:20" x14ac:dyDescent="0.2">
      <c r="O40" s="185"/>
    </row>
    <row r="41" spans="15:20" x14ac:dyDescent="0.2">
      <c r="O41" s="185"/>
    </row>
    <row r="42" spans="15:20" x14ac:dyDescent="0.2">
      <c r="O42" s="185"/>
    </row>
    <row r="43" spans="15:20" x14ac:dyDescent="0.2">
      <c r="O43" s="185"/>
    </row>
    <row r="44" spans="15:20" x14ac:dyDescent="0.2">
      <c r="O44" s="185"/>
    </row>
    <row r="45" spans="15:20" x14ac:dyDescent="0.2">
      <c r="O45" s="185"/>
    </row>
    <row r="46" spans="15:20" x14ac:dyDescent="0.2">
      <c r="O46" s="185"/>
    </row>
    <row r="47" spans="15:20" x14ac:dyDescent="0.2">
      <c r="O47" s="185"/>
    </row>
    <row r="49" spans="16:20" x14ac:dyDescent="0.2">
      <c r="P49" s="176"/>
      <c r="Q49" s="176"/>
      <c r="R49" s="176"/>
      <c r="S49" s="176"/>
      <c r="T49" s="176"/>
    </row>
    <row r="50" spans="16:20" x14ac:dyDescent="0.2">
      <c r="P50" s="176"/>
      <c r="Q50" s="176"/>
      <c r="R50" s="176"/>
      <c r="S50" s="176"/>
      <c r="T50" s="176"/>
    </row>
    <row r="51" spans="16:20" x14ac:dyDescent="0.2">
      <c r="P51" s="176"/>
      <c r="Q51" s="176"/>
      <c r="R51" s="176"/>
      <c r="S51" s="176"/>
      <c r="T51" s="176"/>
    </row>
    <row r="52" spans="16:20" x14ac:dyDescent="0.2">
      <c r="Q52" s="176"/>
      <c r="R52" s="176"/>
      <c r="S52" s="176"/>
      <c r="T52" s="176"/>
    </row>
    <row r="53" spans="16:20" x14ac:dyDescent="0.2">
      <c r="Q53" s="176"/>
      <c r="R53" s="176"/>
      <c r="S53" s="176"/>
      <c r="T53" s="176"/>
    </row>
    <row r="54" spans="16:20" x14ac:dyDescent="0.2">
      <c r="Q54" s="176"/>
      <c r="R54" s="176"/>
      <c r="S54" s="176"/>
      <c r="T54" s="176"/>
    </row>
    <row r="55" spans="16:20" x14ac:dyDescent="0.2">
      <c r="Q55" s="176"/>
      <c r="R55" s="176"/>
      <c r="S55" s="176"/>
      <c r="T55" s="176"/>
    </row>
    <row r="56" spans="16:20" x14ac:dyDescent="0.2">
      <c r="Q56" s="176"/>
      <c r="R56" s="176"/>
      <c r="S56" s="176"/>
      <c r="T56" s="176"/>
    </row>
    <row r="57" spans="16:20" x14ac:dyDescent="0.2">
      <c r="Q57" s="176"/>
      <c r="R57" s="176"/>
      <c r="S57" s="176"/>
      <c r="T57" s="176"/>
    </row>
    <row r="58" spans="16:20" x14ac:dyDescent="0.2">
      <c r="Q58" s="176"/>
      <c r="R58" s="176"/>
      <c r="S58" s="176"/>
      <c r="T58" s="176"/>
    </row>
    <row r="59" spans="16:20" x14ac:dyDescent="0.2">
      <c r="Q59" s="176"/>
      <c r="R59" s="176"/>
      <c r="S59" s="176"/>
      <c r="T59" s="176"/>
    </row>
    <row r="60" spans="16:20" x14ac:dyDescent="0.2">
      <c r="Q60" s="176"/>
      <c r="R60" s="176"/>
      <c r="S60" s="176"/>
      <c r="T60" s="176"/>
    </row>
    <row r="61" spans="16:20" x14ac:dyDescent="0.2">
      <c r="Q61" s="176"/>
      <c r="R61" s="176"/>
      <c r="S61" s="176"/>
      <c r="T61" s="176"/>
    </row>
    <row r="62" spans="16:20" x14ac:dyDescent="0.2">
      <c r="Q62" s="176"/>
      <c r="R62" s="176"/>
      <c r="S62" s="176"/>
      <c r="T62" s="176"/>
    </row>
    <row r="63" spans="16:20" x14ac:dyDescent="0.2">
      <c r="Q63" s="176"/>
      <c r="R63" s="176"/>
      <c r="S63" s="176"/>
      <c r="T63" s="176"/>
    </row>
  </sheetData>
  <mergeCells count="14">
    <mergeCell ref="B1:N1"/>
    <mergeCell ref="M4:M6"/>
    <mergeCell ref="N4:N6"/>
    <mergeCell ref="F4:H4"/>
    <mergeCell ref="F5:F6"/>
    <mergeCell ref="G5:H5"/>
    <mergeCell ref="I4:K4"/>
    <mergeCell ref="I5:I6"/>
    <mergeCell ref="J5:K5"/>
    <mergeCell ref="D5:E5"/>
    <mergeCell ref="B4:B6"/>
    <mergeCell ref="C5:C6"/>
    <mergeCell ref="C4:E4"/>
    <mergeCell ref="L4:L6"/>
  </mergeCells>
  <phoneticPr fontId="7" type="noConversion"/>
  <pageMargins left="0.78740157480314965" right="0.78740157480314965" top="0.98425196850393704" bottom="0.98425196850393704" header="0.51181102362204722" footer="0.51181102362204722"/>
  <pageSetup paperSize="9" scale="7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1" tint="0.34998626667073579"/>
  </sheetPr>
  <dimension ref="B1:AF32"/>
  <sheetViews>
    <sheetView view="pageBreakPreview" zoomScaleNormal="100" zoomScaleSheetLayoutView="100" workbookViewId="0"/>
  </sheetViews>
  <sheetFormatPr baseColWidth="10" defaultRowHeight="12.75" x14ac:dyDescent="0.2"/>
  <cols>
    <col min="1" max="1" width="2" style="4" customWidth="1"/>
    <col min="2" max="2" width="10.28515625" style="4" bestFit="1" customWidth="1"/>
    <col min="3" max="4" width="12.7109375" style="4" customWidth="1"/>
    <col min="5" max="9" width="14.7109375" style="4" customWidth="1"/>
    <col min="10" max="10" width="4.5703125" style="4" customWidth="1"/>
    <col min="11" max="16384" width="11.42578125" style="4"/>
  </cols>
  <sheetData>
    <row r="1" spans="2:32" s="14" customFormat="1" ht="15.75" x14ac:dyDescent="0.2">
      <c r="B1" s="247" t="str">
        <f>Inhaltsverzeichnis!B25&amp;" "&amp;Inhaltsverzeichnis!C25&amp;" "&amp;Inhaltsverzeichnis!E25</f>
        <v>Tabelle 4: Steuerpflichtige, Steuerfaktoren und Steuern nach Renditestufen, 2013</v>
      </c>
      <c r="C1" s="247"/>
      <c r="D1" s="247"/>
      <c r="E1" s="247"/>
      <c r="F1" s="247"/>
      <c r="G1" s="247"/>
      <c r="H1" s="247"/>
      <c r="I1" s="247"/>
      <c r="J1" s="232"/>
      <c r="K1" s="232"/>
      <c r="L1" s="232"/>
      <c r="M1" s="232"/>
      <c r="N1" s="232"/>
      <c r="O1" s="232"/>
      <c r="P1" s="232"/>
      <c r="Q1" s="232"/>
      <c r="R1" s="232"/>
      <c r="S1" s="232"/>
      <c r="T1" s="232"/>
      <c r="U1" s="232"/>
      <c r="V1" s="232"/>
      <c r="W1" s="232"/>
      <c r="X1" s="232"/>
      <c r="Y1" s="232"/>
      <c r="Z1" s="232"/>
      <c r="AA1" s="232"/>
      <c r="AB1" s="232"/>
      <c r="AC1" s="232"/>
      <c r="AD1" s="232"/>
      <c r="AE1" s="232"/>
      <c r="AF1" s="232"/>
    </row>
    <row r="2" spans="2:32" x14ac:dyDescent="0.2">
      <c r="B2" s="143"/>
    </row>
    <row r="4" spans="2:32" s="102" customFormat="1" x14ac:dyDescent="0.2">
      <c r="B4" s="266" t="s">
        <v>238</v>
      </c>
      <c r="C4" s="265" t="s">
        <v>224</v>
      </c>
      <c r="D4" s="260"/>
      <c r="E4" s="268" t="s">
        <v>264</v>
      </c>
      <c r="F4" s="268" t="s">
        <v>265</v>
      </c>
      <c r="G4" s="255" t="s">
        <v>410</v>
      </c>
      <c r="H4" s="255" t="s">
        <v>411</v>
      </c>
      <c r="I4" s="255" t="s">
        <v>632</v>
      </c>
    </row>
    <row r="5" spans="2:32" s="102" customFormat="1" ht="27.75" customHeight="1" x14ac:dyDescent="0.2">
      <c r="B5" s="267"/>
      <c r="C5" s="117" t="s">
        <v>423</v>
      </c>
      <c r="D5" s="118" t="s">
        <v>15</v>
      </c>
      <c r="E5" s="269"/>
      <c r="F5" s="269"/>
      <c r="G5" s="257"/>
      <c r="H5" s="257"/>
      <c r="I5" s="257"/>
    </row>
    <row r="6" spans="2:32" x14ac:dyDescent="0.2">
      <c r="B6" s="34" t="s">
        <v>237</v>
      </c>
      <c r="C6" s="40">
        <v>9664</v>
      </c>
      <c r="D6" s="101">
        <f>C6/$C$32*100</f>
        <v>45.097764711372442</v>
      </c>
      <c r="E6" s="40">
        <v>0</v>
      </c>
      <c r="F6" s="40">
        <v>5414552.6380000142</v>
      </c>
      <c r="G6" s="40">
        <v>0</v>
      </c>
      <c r="H6" s="40">
        <v>9487.1254929027727</v>
      </c>
      <c r="I6" s="40">
        <v>9487.1254929027727</v>
      </c>
      <c r="K6" s="88"/>
      <c r="L6" s="88"/>
    </row>
    <row r="7" spans="2:32" x14ac:dyDescent="0.2">
      <c r="B7" s="39" t="s">
        <v>239</v>
      </c>
      <c r="C7" s="40">
        <v>874</v>
      </c>
      <c r="D7" s="101">
        <f t="shared" ref="D7:D31" si="0">C7/$C$32*100</f>
        <v>4.0785850949647671</v>
      </c>
      <c r="E7" s="40">
        <v>4946.947000000011</v>
      </c>
      <c r="F7" s="40">
        <v>1056478.0030000007</v>
      </c>
      <c r="G7" s="40">
        <v>343.69834999999966</v>
      </c>
      <c r="H7" s="40">
        <v>1149.643690111111</v>
      </c>
      <c r="I7" s="40">
        <v>1493.3420401111111</v>
      </c>
      <c r="J7" s="87"/>
      <c r="K7" s="88"/>
      <c r="L7" s="88"/>
    </row>
    <row r="8" spans="2:32" x14ac:dyDescent="0.2">
      <c r="B8" s="39" t="s">
        <v>240</v>
      </c>
      <c r="C8" s="40">
        <v>663</v>
      </c>
      <c r="D8" s="101">
        <f t="shared" si="0"/>
        <v>3.0939381212375752</v>
      </c>
      <c r="E8" s="40">
        <v>15675.140999999991</v>
      </c>
      <c r="F8" s="40">
        <v>1111723.6499999997</v>
      </c>
      <c r="G8" s="40">
        <v>1131.1604499999985</v>
      </c>
      <c r="H8" s="40">
        <v>384.8969703055555</v>
      </c>
      <c r="I8" s="40">
        <v>1516.0574203055551</v>
      </c>
      <c r="J8" s="87"/>
      <c r="K8" s="88"/>
      <c r="L8" s="88"/>
    </row>
    <row r="9" spans="2:32" x14ac:dyDescent="0.2">
      <c r="B9" s="39" t="s">
        <v>241</v>
      </c>
      <c r="C9" s="40">
        <v>598</v>
      </c>
      <c r="D9" s="101">
        <f t="shared" si="0"/>
        <v>2.7906108544495778</v>
      </c>
      <c r="E9" s="40">
        <v>50379.296999999904</v>
      </c>
      <c r="F9" s="40">
        <v>2021378.8770000006</v>
      </c>
      <c r="G9" s="40">
        <v>4123.1251000000011</v>
      </c>
      <c r="H9" s="40">
        <v>80.375911666666639</v>
      </c>
      <c r="I9" s="40">
        <v>4203.501011666669</v>
      </c>
      <c r="J9" s="87"/>
      <c r="K9" s="88"/>
      <c r="L9" s="88"/>
    </row>
    <row r="10" spans="2:32" x14ac:dyDescent="0.2">
      <c r="B10" s="39" t="s">
        <v>242</v>
      </c>
      <c r="C10" s="40">
        <v>528</v>
      </c>
      <c r="D10" s="101">
        <f t="shared" si="0"/>
        <v>2.4639507209855802</v>
      </c>
      <c r="E10" s="40">
        <v>73904.941999999995</v>
      </c>
      <c r="F10" s="40">
        <v>2062051.5559999973</v>
      </c>
      <c r="G10" s="40">
        <v>6135.8156500000005</v>
      </c>
      <c r="H10" s="40">
        <v>54.052027777777809</v>
      </c>
      <c r="I10" s="40">
        <v>6189.8676777777746</v>
      </c>
      <c r="J10" s="87"/>
      <c r="K10" s="88"/>
      <c r="L10" s="88"/>
    </row>
    <row r="11" spans="2:32" x14ac:dyDescent="0.2">
      <c r="B11" s="39" t="s">
        <v>243</v>
      </c>
      <c r="C11" s="40">
        <v>442</v>
      </c>
      <c r="D11" s="101">
        <f t="shared" si="0"/>
        <v>2.0626254141583833</v>
      </c>
      <c r="E11" s="40">
        <v>67934.638999999996</v>
      </c>
      <c r="F11" s="40">
        <v>1513635.0720000002</v>
      </c>
      <c r="G11" s="40">
        <v>5686.5898999999972</v>
      </c>
      <c r="H11" s="40">
        <v>38.866144444444451</v>
      </c>
      <c r="I11" s="40">
        <v>5725.4560444444433</v>
      </c>
      <c r="J11" s="87"/>
      <c r="K11" s="88"/>
      <c r="L11" s="88"/>
    </row>
    <row r="12" spans="2:32" x14ac:dyDescent="0.2">
      <c r="B12" s="39" t="s">
        <v>244</v>
      </c>
      <c r="C12" s="40">
        <v>460</v>
      </c>
      <c r="D12" s="101">
        <f t="shared" si="0"/>
        <v>2.1466237341919827</v>
      </c>
      <c r="E12" s="40">
        <v>117979.30100000004</v>
      </c>
      <c r="F12" s="40">
        <v>2170982.7010000036</v>
      </c>
      <c r="G12" s="40">
        <v>10093.912199999992</v>
      </c>
      <c r="H12" s="40">
        <v>40.021095194444442</v>
      </c>
      <c r="I12" s="40">
        <v>10133.933295194438</v>
      </c>
      <c r="J12" s="87"/>
      <c r="K12" s="88"/>
      <c r="L12" s="88"/>
    </row>
    <row r="13" spans="2:32" x14ac:dyDescent="0.2">
      <c r="B13" s="39" t="s">
        <v>245</v>
      </c>
      <c r="C13" s="40">
        <v>360</v>
      </c>
      <c r="D13" s="101">
        <f t="shared" si="0"/>
        <v>1.6799664006719865</v>
      </c>
      <c r="E13" s="40">
        <v>48814.573000000033</v>
      </c>
      <c r="F13" s="40">
        <v>748820.59099999955</v>
      </c>
      <c r="G13" s="40">
        <v>3898.8035000000036</v>
      </c>
      <c r="H13" s="40">
        <v>20.189541666666663</v>
      </c>
      <c r="I13" s="40">
        <v>3918.9930416666698</v>
      </c>
      <c r="J13" s="87"/>
      <c r="K13" s="88"/>
      <c r="L13" s="88"/>
    </row>
    <row r="14" spans="2:32" x14ac:dyDescent="0.2">
      <c r="B14" s="39" t="s">
        <v>246</v>
      </c>
      <c r="C14" s="40">
        <v>376</v>
      </c>
      <c r="D14" s="101">
        <f t="shared" si="0"/>
        <v>1.7546315740351859</v>
      </c>
      <c r="E14" s="40">
        <v>63210.814000000028</v>
      </c>
      <c r="F14" s="40">
        <v>843239.04099999962</v>
      </c>
      <c r="G14" s="40">
        <v>5163.9041000000061</v>
      </c>
      <c r="H14" s="40">
        <v>20.06889111111111</v>
      </c>
      <c r="I14" s="40">
        <v>5183.9729911111135</v>
      </c>
      <c r="J14" s="87"/>
      <c r="K14" s="88"/>
      <c r="L14" s="88"/>
    </row>
    <row r="15" spans="2:32" x14ac:dyDescent="0.2">
      <c r="B15" s="39" t="s">
        <v>247</v>
      </c>
      <c r="C15" s="40">
        <v>331</v>
      </c>
      <c r="D15" s="101">
        <f t="shared" si="0"/>
        <v>1.5446357739511876</v>
      </c>
      <c r="E15" s="40">
        <v>387591.08799999999</v>
      </c>
      <c r="F15" s="40">
        <v>4561042.5670000017</v>
      </c>
      <c r="G15" s="40">
        <v>34421.828400000013</v>
      </c>
      <c r="H15" s="40">
        <v>14.904173888888895</v>
      </c>
      <c r="I15" s="40">
        <v>34436.732573888898</v>
      </c>
      <c r="J15" s="87"/>
      <c r="K15" s="88"/>
      <c r="L15" s="88"/>
    </row>
    <row r="16" spans="2:32" x14ac:dyDescent="0.2">
      <c r="B16" s="39" t="s">
        <v>248</v>
      </c>
      <c r="C16" s="40">
        <v>328</v>
      </c>
      <c r="D16" s="101">
        <f t="shared" si="0"/>
        <v>1.5306360539455877</v>
      </c>
      <c r="E16" s="40">
        <v>51077.559000000008</v>
      </c>
      <c r="F16" s="40">
        <v>543612.76199999976</v>
      </c>
      <c r="G16" s="40">
        <v>4129.7594999999947</v>
      </c>
      <c r="H16" s="40">
        <v>13.368211013888885</v>
      </c>
      <c r="I16" s="40">
        <v>4143.1277110138835</v>
      </c>
      <c r="J16" s="87"/>
      <c r="K16" s="88"/>
      <c r="L16" s="88"/>
    </row>
    <row r="17" spans="2:12" x14ac:dyDescent="0.2">
      <c r="B17" s="39" t="s">
        <v>249</v>
      </c>
      <c r="C17" s="40">
        <v>542</v>
      </c>
      <c r="D17" s="101">
        <f t="shared" si="0"/>
        <v>2.5292827476783799</v>
      </c>
      <c r="E17" s="40">
        <v>151835.61299999998</v>
      </c>
      <c r="F17" s="40">
        <v>1395849.8759999985</v>
      </c>
      <c r="G17" s="40">
        <v>12770.653500000002</v>
      </c>
      <c r="H17" s="40">
        <v>19.504396666666668</v>
      </c>
      <c r="I17" s="40">
        <v>12790.157896666664</v>
      </c>
      <c r="J17" s="87"/>
      <c r="K17" s="88"/>
      <c r="L17" s="88"/>
    </row>
    <row r="18" spans="2:12" x14ac:dyDescent="0.2">
      <c r="B18" s="39" t="s">
        <v>250</v>
      </c>
      <c r="C18" s="40">
        <v>485</v>
      </c>
      <c r="D18" s="101">
        <f t="shared" si="0"/>
        <v>2.263288067571982</v>
      </c>
      <c r="E18" s="40">
        <v>132773.73199999984</v>
      </c>
      <c r="F18" s="40">
        <v>1026792.5120000007</v>
      </c>
      <c r="G18" s="40">
        <v>11066.062800000007</v>
      </c>
      <c r="H18" s="40">
        <v>15.713386666666665</v>
      </c>
      <c r="I18" s="40">
        <v>11081.77618666667</v>
      </c>
      <c r="J18" s="87"/>
      <c r="K18" s="88"/>
      <c r="L18" s="88"/>
    </row>
    <row r="19" spans="2:12" x14ac:dyDescent="0.2">
      <c r="B19" s="39" t="s">
        <v>251</v>
      </c>
      <c r="C19" s="40">
        <v>477</v>
      </c>
      <c r="D19" s="101">
        <f t="shared" si="0"/>
        <v>2.2259554808903825</v>
      </c>
      <c r="E19" s="40">
        <v>186052.96799999996</v>
      </c>
      <c r="F19" s="40">
        <v>1224119.6470000001</v>
      </c>
      <c r="G19" s="40">
        <v>15904.280550000012</v>
      </c>
      <c r="H19" s="40">
        <v>14.484450000000001</v>
      </c>
      <c r="I19" s="40">
        <v>15918.76500000001</v>
      </c>
      <c r="J19" s="87"/>
      <c r="K19" s="88"/>
      <c r="L19" s="88"/>
    </row>
    <row r="20" spans="2:12" x14ac:dyDescent="0.2">
      <c r="B20" s="39" t="s">
        <v>252</v>
      </c>
      <c r="C20" s="40">
        <v>367</v>
      </c>
      <c r="D20" s="101">
        <f t="shared" si="0"/>
        <v>1.7126324140183864</v>
      </c>
      <c r="E20" s="40">
        <v>109318.47699999998</v>
      </c>
      <c r="F20" s="40">
        <v>650128.21799999976</v>
      </c>
      <c r="G20" s="40">
        <v>9145.1689499999957</v>
      </c>
      <c r="H20" s="40">
        <v>7.1055022222222224</v>
      </c>
      <c r="I20" s="40">
        <v>9152.2744522222165</v>
      </c>
      <c r="J20" s="87"/>
      <c r="K20" s="88"/>
      <c r="L20" s="88"/>
    </row>
    <row r="21" spans="2:12" x14ac:dyDescent="0.2">
      <c r="B21" s="39" t="s">
        <v>253</v>
      </c>
      <c r="C21" s="40">
        <v>338</v>
      </c>
      <c r="D21" s="101">
        <f t="shared" si="0"/>
        <v>1.5773017872975872</v>
      </c>
      <c r="E21" s="40">
        <v>114708.80699999996</v>
      </c>
      <c r="F21" s="40">
        <v>610870.44200000039</v>
      </c>
      <c r="G21" s="40">
        <v>9648.1666500000028</v>
      </c>
      <c r="H21" s="40">
        <v>5.1194570555555563</v>
      </c>
      <c r="I21" s="40">
        <v>9653.2861070555609</v>
      </c>
      <c r="J21" s="87"/>
      <c r="K21" s="88"/>
      <c r="L21" s="88"/>
    </row>
    <row r="22" spans="2:12" x14ac:dyDescent="0.2">
      <c r="B22" s="39" t="s">
        <v>254</v>
      </c>
      <c r="C22" s="40">
        <v>308</v>
      </c>
      <c r="D22" s="101">
        <f t="shared" si="0"/>
        <v>1.4373045872415886</v>
      </c>
      <c r="E22" s="40">
        <v>79403.850000000006</v>
      </c>
      <c r="F22" s="40">
        <v>379761.82799999969</v>
      </c>
      <c r="G22" s="40">
        <v>6525.1322999999993</v>
      </c>
      <c r="H22" s="40">
        <v>6.1998716666666667</v>
      </c>
      <c r="I22" s="40">
        <v>6531.3321716666642</v>
      </c>
      <c r="J22" s="87"/>
      <c r="K22" s="88"/>
      <c r="L22" s="88"/>
    </row>
    <row r="23" spans="2:12" x14ac:dyDescent="0.2">
      <c r="B23" s="39" t="s">
        <v>255</v>
      </c>
      <c r="C23" s="40">
        <v>435</v>
      </c>
      <c r="D23" s="101">
        <f t="shared" si="0"/>
        <v>2.0299594008119839</v>
      </c>
      <c r="E23" s="40">
        <v>141860.9740000001</v>
      </c>
      <c r="F23" s="40">
        <v>596485.07999999914</v>
      </c>
      <c r="G23" s="40">
        <v>11857.194449999995</v>
      </c>
      <c r="H23" s="40">
        <v>6.0820755555555541</v>
      </c>
      <c r="I23" s="40">
        <v>11863.276525555555</v>
      </c>
      <c r="J23" s="87"/>
      <c r="K23" s="88"/>
      <c r="L23" s="88"/>
    </row>
    <row r="24" spans="2:12" x14ac:dyDescent="0.2">
      <c r="B24" s="39" t="s">
        <v>256</v>
      </c>
      <c r="C24" s="40">
        <v>581</v>
      </c>
      <c r="D24" s="101">
        <f t="shared" si="0"/>
        <v>2.7112791077511784</v>
      </c>
      <c r="E24" s="40">
        <v>197861.51299999998</v>
      </c>
      <c r="F24" s="40">
        <v>732806.05300000077</v>
      </c>
      <c r="G24" s="40">
        <v>16587.139199999998</v>
      </c>
      <c r="H24" s="40">
        <v>8.0469827777777798</v>
      </c>
      <c r="I24" s="40">
        <v>16595.186182777768</v>
      </c>
      <c r="J24" s="87"/>
      <c r="K24" s="88"/>
      <c r="L24" s="88"/>
    </row>
    <row r="25" spans="2:12" x14ac:dyDescent="0.2">
      <c r="B25" s="39" t="s">
        <v>257</v>
      </c>
      <c r="C25" s="40">
        <v>817</v>
      </c>
      <c r="D25" s="101">
        <f t="shared" si="0"/>
        <v>3.8125904148583696</v>
      </c>
      <c r="E25" s="40">
        <v>277270.77200000029</v>
      </c>
      <c r="F25" s="40">
        <v>788650.36399999948</v>
      </c>
      <c r="G25" s="40">
        <v>23053.613050000018</v>
      </c>
      <c r="H25" s="40">
        <v>1.7875283333333336</v>
      </c>
      <c r="I25" s="40">
        <v>23055.400578333356</v>
      </c>
      <c r="J25" s="87"/>
      <c r="K25" s="88"/>
      <c r="L25" s="88"/>
    </row>
    <row r="26" spans="2:12" x14ac:dyDescent="0.2">
      <c r="B26" s="39" t="s">
        <v>258</v>
      </c>
      <c r="C26" s="40">
        <v>584</v>
      </c>
      <c r="D26" s="101">
        <f t="shared" si="0"/>
        <v>2.7252788277567781</v>
      </c>
      <c r="E26" s="40">
        <v>285220.72100000025</v>
      </c>
      <c r="F26" s="40">
        <v>616812.28800000076</v>
      </c>
      <c r="G26" s="40">
        <v>24336.554500000031</v>
      </c>
      <c r="H26" s="40">
        <v>3.4072222222222309E-2</v>
      </c>
      <c r="I26" s="40">
        <v>24336.588572222256</v>
      </c>
      <c r="J26" s="87"/>
      <c r="K26" s="88"/>
      <c r="L26" s="88"/>
    </row>
    <row r="27" spans="2:12" x14ac:dyDescent="0.2">
      <c r="B27" s="39" t="s">
        <v>259</v>
      </c>
      <c r="C27" s="40">
        <v>379</v>
      </c>
      <c r="D27" s="101">
        <f t="shared" si="0"/>
        <v>1.7686312940407858</v>
      </c>
      <c r="E27" s="40">
        <v>144822.50999999998</v>
      </c>
      <c r="F27" s="40">
        <v>261656.65999999995</v>
      </c>
      <c r="G27" s="40">
        <v>12164.495500000001</v>
      </c>
      <c r="H27" s="40">
        <v>0.5757000000000001</v>
      </c>
      <c r="I27" s="40">
        <v>12165.071199999998</v>
      </c>
      <c r="J27" s="87"/>
      <c r="K27" s="88"/>
      <c r="L27" s="88"/>
    </row>
    <row r="28" spans="2:12" x14ac:dyDescent="0.2">
      <c r="B28" s="39" t="s">
        <v>260</v>
      </c>
      <c r="C28" s="40">
        <v>269</v>
      </c>
      <c r="D28" s="101">
        <f t="shared" si="0"/>
        <v>1.2553082271687899</v>
      </c>
      <c r="E28" s="40">
        <v>98522.097999999969</v>
      </c>
      <c r="F28" s="40">
        <v>154369.05799999996</v>
      </c>
      <c r="G28" s="40">
        <v>8165.684199999997</v>
      </c>
      <c r="H28" s="40">
        <v>0</v>
      </c>
      <c r="I28" s="40">
        <v>8165.684199999997</v>
      </c>
      <c r="J28" s="87"/>
      <c r="K28" s="88"/>
      <c r="L28" s="88"/>
    </row>
    <row r="29" spans="2:12" x14ac:dyDescent="0.2">
      <c r="B29" s="39" t="s">
        <v>261</v>
      </c>
      <c r="C29" s="40">
        <v>195</v>
      </c>
      <c r="D29" s="101">
        <f t="shared" si="0"/>
        <v>0.90998180036399279</v>
      </c>
      <c r="E29" s="40">
        <v>63798.271999999983</v>
      </c>
      <c r="F29" s="40">
        <v>85243.359999999942</v>
      </c>
      <c r="G29" s="40">
        <v>5245.4335999999985</v>
      </c>
      <c r="H29" s="40">
        <v>0.49745</v>
      </c>
      <c r="I29" s="40">
        <v>5245.9310499999992</v>
      </c>
      <c r="J29" s="87"/>
      <c r="K29" s="88"/>
      <c r="L29" s="88"/>
    </row>
    <row r="30" spans="2:12" x14ac:dyDescent="0.2">
      <c r="B30" s="39" t="s">
        <v>262</v>
      </c>
      <c r="C30" s="40">
        <v>149</v>
      </c>
      <c r="D30" s="101">
        <f t="shared" si="0"/>
        <v>0.69531942694479443</v>
      </c>
      <c r="E30" s="40">
        <v>66809.274999999994</v>
      </c>
      <c r="F30" s="40">
        <v>78537.847000000009</v>
      </c>
      <c r="G30" s="40">
        <v>5582.9726000000001</v>
      </c>
      <c r="H30" s="40">
        <v>0.1832</v>
      </c>
      <c r="I30" s="40">
        <v>5583.1557999999995</v>
      </c>
      <c r="J30" s="87"/>
      <c r="K30" s="88"/>
      <c r="L30" s="88"/>
    </row>
    <row r="31" spans="2:12" x14ac:dyDescent="0.2">
      <c r="B31" s="39" t="s">
        <v>263</v>
      </c>
      <c r="C31" s="40">
        <v>879</v>
      </c>
      <c r="D31" s="101">
        <f t="shared" si="0"/>
        <v>4.1019179616407673</v>
      </c>
      <c r="E31" s="40">
        <v>961791.94200000039</v>
      </c>
      <c r="F31" s="40">
        <v>420764.76999999996</v>
      </c>
      <c r="G31" s="40">
        <v>84571.422999999922</v>
      </c>
      <c r="H31" s="40">
        <v>2.6145211111111109</v>
      </c>
      <c r="I31" s="40">
        <v>84574.037521111051</v>
      </c>
      <c r="J31" s="87"/>
      <c r="K31" s="88"/>
      <c r="L31" s="88"/>
    </row>
    <row r="32" spans="2:12" x14ac:dyDescent="0.2">
      <c r="B32" s="13" t="s">
        <v>13</v>
      </c>
      <c r="C32" s="42">
        <f>SUM(C6:C31)</f>
        <v>21429</v>
      </c>
      <c r="D32" s="130">
        <f>SUM(D6:D31)</f>
        <v>99.999999999999972</v>
      </c>
      <c r="E32" s="42">
        <f>SUM(E6:E31)</f>
        <v>3893565.8250000002</v>
      </c>
      <c r="F32" s="42">
        <f t="shared" ref="F32:I32" si="1">SUM(F6:F31)</f>
        <v>31070365.46100001</v>
      </c>
      <c r="G32" s="42">
        <f t="shared" si="1"/>
        <v>331752.57199999999</v>
      </c>
      <c r="H32" s="42">
        <f t="shared" si="1"/>
        <v>11391.460744361106</v>
      </c>
      <c r="I32" s="42">
        <f t="shared" si="1"/>
        <v>343144.03274436109</v>
      </c>
    </row>
  </sheetData>
  <mergeCells count="8">
    <mergeCell ref="B1:I1"/>
    <mergeCell ref="I4:I5"/>
    <mergeCell ref="B4:B5"/>
    <mergeCell ref="C4:D4"/>
    <mergeCell ref="E4:E5"/>
    <mergeCell ref="F4:F5"/>
    <mergeCell ref="G4:G5"/>
    <mergeCell ref="H4:H5"/>
  </mergeCells>
  <phoneticPr fontId="7" type="noConversion"/>
  <pageMargins left="0.78740157480314965" right="0.78740157480314965" top="0.98425196850393704" bottom="0.98425196850393704" header="0.51181102362204722" footer="0.51181102362204722"/>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1" tint="0.34998626667073579"/>
    <pageSetUpPr fitToPage="1"/>
  </sheetPr>
  <dimension ref="B1:AF64"/>
  <sheetViews>
    <sheetView view="pageBreakPreview" zoomScaleNormal="100" zoomScaleSheetLayoutView="100" workbookViewId="0"/>
  </sheetViews>
  <sheetFormatPr baseColWidth="10" defaultRowHeight="12.75" x14ac:dyDescent="0.2"/>
  <cols>
    <col min="1" max="1" width="2" style="4" customWidth="1"/>
    <col min="2" max="2" width="29.7109375" style="4" customWidth="1"/>
    <col min="3" max="5" width="12.7109375" style="4" customWidth="1"/>
    <col min="6" max="6" width="14.5703125" style="4" customWidth="1"/>
    <col min="7" max="7" width="13" style="4" customWidth="1"/>
    <col min="8" max="8" width="13" style="187" customWidth="1"/>
    <col min="9" max="14" width="14.7109375" style="4" customWidth="1"/>
    <col min="15" max="16384" width="11.42578125" style="4"/>
  </cols>
  <sheetData>
    <row r="1" spans="2:32" s="14" customFormat="1" ht="15.75" x14ac:dyDescent="0.2">
      <c r="B1" s="247" t="str">
        <f>Inhaltsverzeichnis!B26&amp;" "&amp;Inhaltsverzeichnis!C26&amp;" "&amp;Inhaltsverzeichnis!E26</f>
        <v>Tabelle 5a: Steuerpflichtige, Steuerfaktoren und Steuern nach Wirtschaftszweigen, 2013</v>
      </c>
      <c r="C1" s="247"/>
      <c r="D1" s="247"/>
      <c r="E1" s="247"/>
      <c r="F1" s="247"/>
      <c r="G1" s="247"/>
      <c r="H1" s="247"/>
      <c r="I1" s="247"/>
      <c r="J1" s="247"/>
      <c r="K1" s="247"/>
      <c r="L1" s="247"/>
      <c r="M1" s="247"/>
      <c r="N1" s="247"/>
      <c r="O1" s="232"/>
      <c r="P1" s="232"/>
      <c r="Q1" s="232"/>
      <c r="R1" s="232"/>
      <c r="S1" s="232"/>
      <c r="T1" s="232"/>
      <c r="U1" s="232"/>
      <c r="V1" s="232"/>
      <c r="W1" s="232"/>
      <c r="X1" s="232"/>
      <c r="Y1" s="232"/>
      <c r="Z1" s="232"/>
      <c r="AA1" s="232"/>
      <c r="AB1" s="232"/>
      <c r="AC1" s="232"/>
      <c r="AD1" s="232"/>
      <c r="AE1" s="232"/>
      <c r="AF1" s="232"/>
    </row>
    <row r="2" spans="2:32" x14ac:dyDescent="0.2">
      <c r="B2" s="145"/>
    </row>
    <row r="4" spans="2:32" s="102" customFormat="1" x14ac:dyDescent="0.2">
      <c r="B4" s="266" t="s">
        <v>326</v>
      </c>
      <c r="C4" s="261" t="s">
        <v>224</v>
      </c>
      <c r="D4" s="120" t="s">
        <v>226</v>
      </c>
      <c r="E4" s="120" t="s">
        <v>223</v>
      </c>
      <c r="F4" s="119" t="s">
        <v>222</v>
      </c>
      <c r="G4" s="119" t="s">
        <v>221</v>
      </c>
      <c r="H4" s="120" t="s">
        <v>506</v>
      </c>
      <c r="I4" s="258" t="s">
        <v>279</v>
      </c>
      <c r="J4" s="270"/>
      <c r="K4" s="270"/>
      <c r="L4" s="270"/>
      <c r="M4" s="270"/>
      <c r="N4" s="263"/>
    </row>
    <row r="5" spans="2:32" s="102" customFormat="1" ht="12.75" customHeight="1" x14ac:dyDescent="0.2">
      <c r="B5" s="267"/>
      <c r="C5" s="262"/>
      <c r="D5" s="258" t="s">
        <v>422</v>
      </c>
      <c r="E5" s="271"/>
      <c r="F5" s="272"/>
      <c r="G5" s="272"/>
      <c r="H5" s="273"/>
      <c r="I5" s="120" t="s">
        <v>224</v>
      </c>
      <c r="J5" s="120" t="s">
        <v>226</v>
      </c>
      <c r="K5" s="120" t="s">
        <v>223</v>
      </c>
      <c r="L5" s="120" t="s">
        <v>222</v>
      </c>
      <c r="M5" s="120" t="s">
        <v>221</v>
      </c>
      <c r="N5" s="120" t="s">
        <v>506</v>
      </c>
    </row>
    <row r="6" spans="2:32" x14ac:dyDescent="0.2">
      <c r="B6" s="13" t="s">
        <v>13</v>
      </c>
      <c r="C6" s="52">
        <f t="shared" ref="C6:N6" si="0">SUM(C8:C9)+SUM(C11:C22)+SUM(C24:C31)</f>
        <v>21429</v>
      </c>
      <c r="D6" s="90">
        <f t="shared" si="0"/>
        <v>3893.5658249999992</v>
      </c>
      <c r="E6" s="90">
        <f t="shared" si="0"/>
        <v>31070.365461000009</v>
      </c>
      <c r="F6" s="90">
        <f t="shared" ref="F6:G6" si="1">SUM(F8:F9)+SUM(F11:F22)+SUM(F24:F31)</f>
        <v>331.75257199999999</v>
      </c>
      <c r="G6" s="90">
        <f t="shared" si="1"/>
        <v>11.391460744361108</v>
      </c>
      <c r="H6" s="90">
        <f>SUM(H8:H9)+SUM(H11:H22)+SUM(H24:H31)</f>
        <v>343.14403274436114</v>
      </c>
      <c r="I6" s="44">
        <f>SUM(I8:I9)+SUM(I11:I22)+SUM(I24:I31)</f>
        <v>1</v>
      </c>
      <c r="J6" s="44">
        <f t="shared" si="0"/>
        <v>1</v>
      </c>
      <c r="K6" s="44">
        <f t="shared" si="0"/>
        <v>1.0000000000000002</v>
      </c>
      <c r="L6" s="44">
        <f t="shared" si="0"/>
        <v>1</v>
      </c>
      <c r="M6" s="44">
        <f t="shared" si="0"/>
        <v>1</v>
      </c>
      <c r="N6" s="44">
        <f t="shared" si="0"/>
        <v>0.99999999999999978</v>
      </c>
    </row>
    <row r="7" spans="2:32" x14ac:dyDescent="0.2">
      <c r="B7" s="46" t="s">
        <v>288</v>
      </c>
      <c r="C7" s="47">
        <f t="shared" ref="C7:N7" si="2">SUM(C8:C9)</f>
        <v>284</v>
      </c>
      <c r="D7" s="82">
        <f t="shared" si="2"/>
        <v>7.167918999999995</v>
      </c>
      <c r="E7" s="82">
        <f t="shared" si="2"/>
        <v>105.23954500000002</v>
      </c>
      <c r="F7" s="82">
        <f t="shared" ref="F7:G7" si="3">SUM(F8:F9)</f>
        <v>0.47440235000000008</v>
      </c>
      <c r="G7" s="82">
        <f t="shared" si="3"/>
        <v>0.10632452111111111</v>
      </c>
      <c r="H7" s="82">
        <f>SUM(H8:H9)</f>
        <v>0.5807268711111111</v>
      </c>
      <c r="I7" s="48">
        <f t="shared" si="2"/>
        <v>1.3253068271967894E-2</v>
      </c>
      <c r="J7" s="48">
        <f t="shared" si="2"/>
        <v>1.8409651517834547E-3</v>
      </c>
      <c r="K7" s="48">
        <f t="shared" si="2"/>
        <v>3.3871357300929816E-3</v>
      </c>
      <c r="L7" s="48">
        <f t="shared" si="2"/>
        <v>1.4299884614006853E-3</v>
      </c>
      <c r="M7" s="48">
        <f t="shared" si="2"/>
        <v>9.333703859159841E-3</v>
      </c>
      <c r="N7" s="48">
        <f t="shared" si="2"/>
        <v>1.6923705957135114E-3</v>
      </c>
      <c r="P7" s="89"/>
    </row>
    <row r="8" spans="2:32" x14ac:dyDescent="0.2">
      <c r="B8" s="18" t="s">
        <v>266</v>
      </c>
      <c r="C8" s="40">
        <v>261</v>
      </c>
      <c r="D8" s="83">
        <v>6.2477419999999952</v>
      </c>
      <c r="E8" s="83">
        <v>99.723650000000021</v>
      </c>
      <c r="F8" s="83">
        <v>0.41099690000000011</v>
      </c>
      <c r="G8" s="83">
        <v>0.10160920388888889</v>
      </c>
      <c r="H8" s="83">
        <v>0.51260610388888883</v>
      </c>
      <c r="I8" s="41">
        <f>C8/$C$6</f>
        <v>1.2179756404871903E-2</v>
      </c>
      <c r="J8" s="41">
        <f>D8/$D$6</f>
        <v>1.6046324322769082E-3</v>
      </c>
      <c r="K8" s="41">
        <f>E8/$E$6</f>
        <v>3.2096065984539078E-3</v>
      </c>
      <c r="L8" s="41">
        <f>F8/$F$6</f>
        <v>1.2388657532397371E-3</v>
      </c>
      <c r="M8" s="41">
        <f>G8/$G$6</f>
        <v>8.9197694807653626E-3</v>
      </c>
      <c r="N8" s="43">
        <f>H8/$H$6</f>
        <v>1.4938511382209443E-3</v>
      </c>
      <c r="P8" s="89"/>
    </row>
    <row r="9" spans="2:32" x14ac:dyDescent="0.2">
      <c r="B9" s="17" t="s">
        <v>280</v>
      </c>
      <c r="C9" s="40">
        <v>23</v>
      </c>
      <c r="D9" s="83">
        <v>0.92017699999999991</v>
      </c>
      <c r="E9" s="83">
        <v>5.5158950000000004</v>
      </c>
      <c r="F9" s="83">
        <v>6.3405449999999988E-2</v>
      </c>
      <c r="G9" s="83">
        <v>4.7153172222222225E-3</v>
      </c>
      <c r="H9" s="83">
        <v>6.8120767222222225E-2</v>
      </c>
      <c r="I9" s="41">
        <f>C9/$C$6</f>
        <v>1.0733118670959913E-3</v>
      </c>
      <c r="J9" s="41">
        <f>D9/$D$6</f>
        <v>2.3633271950654645E-4</v>
      </c>
      <c r="K9" s="41">
        <f>E9/$E$6</f>
        <v>1.7752913163907375E-4</v>
      </c>
      <c r="L9" s="41">
        <f>F9/$F$6</f>
        <v>1.9112270816094832E-4</v>
      </c>
      <c r="M9" s="41">
        <f>G9/$G$6</f>
        <v>4.1393437839447886E-4</v>
      </c>
      <c r="N9" s="43">
        <f>H9/$H$6</f>
        <v>1.9851945749256702E-4</v>
      </c>
      <c r="P9" s="89"/>
    </row>
    <row r="10" spans="2:32" x14ac:dyDescent="0.2">
      <c r="B10" s="46" t="s">
        <v>289</v>
      </c>
      <c r="C10" s="47">
        <f t="shared" ref="C10:N10" si="4">SUM(C11:C22)</f>
        <v>5056</v>
      </c>
      <c r="D10" s="82">
        <f t="shared" si="4"/>
        <v>1460.7501379999999</v>
      </c>
      <c r="E10" s="82">
        <f t="shared" si="4"/>
        <v>12383.936769999995</v>
      </c>
      <c r="F10" s="82">
        <f t="shared" si="4"/>
        <v>125.75654849999997</v>
      </c>
      <c r="G10" s="82">
        <f t="shared" si="4"/>
        <v>3.8313761617222228</v>
      </c>
      <c r="H10" s="82">
        <f>SUM(H11:H22)</f>
        <v>129.58792466172227</v>
      </c>
      <c r="I10" s="48">
        <f t="shared" si="4"/>
        <v>0.23594194782771011</v>
      </c>
      <c r="J10" s="48">
        <f t="shared" si="4"/>
        <v>0.37517026901683376</v>
      </c>
      <c r="K10" s="48">
        <f t="shared" si="4"/>
        <v>0.3985771195882617</v>
      </c>
      <c r="L10" s="48">
        <f t="shared" si="4"/>
        <v>0.37906729024545427</v>
      </c>
      <c r="M10" s="48">
        <f t="shared" si="4"/>
        <v>0.33633756440049134</v>
      </c>
      <c r="N10" s="48">
        <f t="shared" si="4"/>
        <v>0.37764877805193825</v>
      </c>
      <c r="P10" s="89"/>
    </row>
    <row r="11" spans="2:32" x14ac:dyDescent="0.2">
      <c r="B11" s="18" t="s">
        <v>267</v>
      </c>
      <c r="C11" s="40">
        <v>308</v>
      </c>
      <c r="D11" s="83">
        <v>126.13796200000004</v>
      </c>
      <c r="E11" s="83">
        <v>844.65078900000015</v>
      </c>
      <c r="F11" s="83">
        <v>11.052942650000006</v>
      </c>
      <c r="G11" s="83">
        <v>0.25701485611111091</v>
      </c>
      <c r="H11" s="83">
        <v>11.309957506111131</v>
      </c>
      <c r="I11" s="41">
        <f t="shared" ref="I11:I22" si="5">C11/$C$6</f>
        <v>1.4373045872415885E-2</v>
      </c>
      <c r="J11" s="41">
        <f t="shared" ref="J11:J22" si="6">D11/$D$6</f>
        <v>3.2396514575427804E-2</v>
      </c>
      <c r="K11" s="41">
        <f t="shared" ref="K11:K22" si="7">E11/$E$6</f>
        <v>2.7185093463423161E-2</v>
      </c>
      <c r="L11" s="41">
        <f>F11/$F$6</f>
        <v>3.3316825799921776E-2</v>
      </c>
      <c r="M11" s="41">
        <f>G11/$G$6</f>
        <v>2.2562063099619244E-2</v>
      </c>
      <c r="N11" s="43">
        <f t="shared" ref="N11:N22" si="8">H11/$H$6</f>
        <v>3.2959796548573339E-2</v>
      </c>
      <c r="P11" s="89"/>
    </row>
    <row r="12" spans="2:32" x14ac:dyDescent="0.2">
      <c r="B12" s="18" t="s">
        <v>268</v>
      </c>
      <c r="C12" s="40">
        <v>94</v>
      </c>
      <c r="D12" s="83">
        <v>23.149331000000004</v>
      </c>
      <c r="E12" s="83">
        <v>173.13459600000004</v>
      </c>
      <c r="F12" s="83">
        <v>1.98554765</v>
      </c>
      <c r="G12" s="83">
        <v>4.0933232222222206E-2</v>
      </c>
      <c r="H12" s="83">
        <v>2.0264808822222222</v>
      </c>
      <c r="I12" s="41">
        <f t="shared" si="5"/>
        <v>4.3865789350879649E-3</v>
      </c>
      <c r="J12" s="41">
        <f t="shared" si="6"/>
        <v>5.9455347721005872E-3</v>
      </c>
      <c r="K12" s="41">
        <f t="shared" si="7"/>
        <v>5.5723385750747348E-3</v>
      </c>
      <c r="L12" s="41">
        <f t="shared" ref="L12:L22" si="9">F12/$F$6</f>
        <v>5.9850256413385098E-3</v>
      </c>
      <c r="M12" s="41">
        <f t="shared" ref="M12:M22" si="10">G12/$G$6</f>
        <v>3.5933260133020764E-3</v>
      </c>
      <c r="N12" s="43">
        <f t="shared" si="8"/>
        <v>5.9056276340143446E-3</v>
      </c>
      <c r="P12" s="89"/>
    </row>
    <row r="13" spans="2:32" x14ac:dyDescent="0.2">
      <c r="B13" s="18" t="s">
        <v>269</v>
      </c>
      <c r="C13" s="40">
        <v>465</v>
      </c>
      <c r="D13" s="83">
        <v>52.894814000000004</v>
      </c>
      <c r="E13" s="83">
        <v>555.71884199999988</v>
      </c>
      <c r="F13" s="83">
        <v>4.3239618999999969</v>
      </c>
      <c r="G13" s="83">
        <v>0.23020124444444434</v>
      </c>
      <c r="H13" s="83">
        <v>4.5541631444444448</v>
      </c>
      <c r="I13" s="41">
        <f t="shared" si="5"/>
        <v>2.1699566008679828E-2</v>
      </c>
      <c r="J13" s="41">
        <f t="shared" si="6"/>
        <v>1.3585185502803208E-2</v>
      </c>
      <c r="K13" s="41">
        <f t="shared" si="7"/>
        <v>1.7885816074405259E-2</v>
      </c>
      <c r="L13" s="41">
        <f t="shared" si="9"/>
        <v>1.303369518413258E-2</v>
      </c>
      <c r="M13" s="41">
        <f t="shared" si="10"/>
        <v>2.0208228743481941E-2</v>
      </c>
      <c r="N13" s="43">
        <f t="shared" si="8"/>
        <v>1.3271870438840622E-2</v>
      </c>
      <c r="P13" s="89"/>
    </row>
    <row r="14" spans="2:32" x14ac:dyDescent="0.2">
      <c r="B14" s="18" t="s">
        <v>270</v>
      </c>
      <c r="C14" s="40">
        <v>176</v>
      </c>
      <c r="D14" s="83">
        <v>15.538297000000007</v>
      </c>
      <c r="E14" s="83">
        <v>236.22332800000009</v>
      </c>
      <c r="F14" s="83">
        <v>1.2806452499999996</v>
      </c>
      <c r="G14" s="83">
        <v>0.22601456499999997</v>
      </c>
      <c r="H14" s="83">
        <v>1.5066598149999999</v>
      </c>
      <c r="I14" s="41">
        <f t="shared" si="5"/>
        <v>8.2131690699519342E-3</v>
      </c>
      <c r="J14" s="41">
        <f t="shared" si="6"/>
        <v>3.990762632091885E-3</v>
      </c>
      <c r="K14" s="41">
        <f t="shared" si="7"/>
        <v>7.6028499985464019E-3</v>
      </c>
      <c r="L14" s="41">
        <f t="shared" si="9"/>
        <v>3.8602421144153169E-3</v>
      </c>
      <c r="M14" s="41">
        <f t="shared" si="10"/>
        <v>1.9840700861114721E-2</v>
      </c>
      <c r="N14" s="43">
        <f t="shared" si="8"/>
        <v>4.3907504465404657E-3</v>
      </c>
      <c r="P14" s="89"/>
    </row>
    <row r="15" spans="2:32" x14ac:dyDescent="0.2">
      <c r="B15" s="17" t="s">
        <v>281</v>
      </c>
      <c r="C15" s="40">
        <v>81</v>
      </c>
      <c r="D15" s="83">
        <v>27.373940999999999</v>
      </c>
      <c r="E15" s="83">
        <v>207.68808499999997</v>
      </c>
      <c r="F15" s="83">
        <v>2.3324261000000002</v>
      </c>
      <c r="G15" s="83">
        <v>6.4103212222222206E-2</v>
      </c>
      <c r="H15" s="83">
        <v>2.3965293122222224</v>
      </c>
      <c r="I15" s="41">
        <f t="shared" si="5"/>
        <v>3.7799244015119695E-3</v>
      </c>
      <c r="J15" s="41">
        <f t="shared" si="6"/>
        <v>7.0305581645072109E-3</v>
      </c>
      <c r="K15" s="41">
        <f t="shared" si="7"/>
        <v>6.6844429384228903E-3</v>
      </c>
      <c r="L15" s="41">
        <f t="shared" si="9"/>
        <v>7.0306194943380888E-3</v>
      </c>
      <c r="M15" s="41">
        <f t="shared" si="10"/>
        <v>5.6273039657318722E-3</v>
      </c>
      <c r="N15" s="43">
        <f t="shared" si="8"/>
        <v>6.9840331858768258E-3</v>
      </c>
      <c r="P15" s="89"/>
    </row>
    <row r="16" spans="2:32" x14ac:dyDescent="0.2">
      <c r="B16" s="18" t="s">
        <v>271</v>
      </c>
      <c r="C16" s="40">
        <v>124</v>
      </c>
      <c r="D16" s="83">
        <v>130.52332099999995</v>
      </c>
      <c r="E16" s="83">
        <v>869.57981100000006</v>
      </c>
      <c r="F16" s="83">
        <v>11.585128549999995</v>
      </c>
      <c r="G16" s="83">
        <v>0.69024848388888904</v>
      </c>
      <c r="H16" s="83">
        <v>12.275377033888885</v>
      </c>
      <c r="I16" s="41">
        <f t="shared" si="5"/>
        <v>5.7865509356479538E-3</v>
      </c>
      <c r="J16" s="41">
        <f t="shared" si="6"/>
        <v>3.3522823772987063E-2</v>
      </c>
      <c r="K16" s="41">
        <f t="shared" si="7"/>
        <v>2.7987434267276637E-2</v>
      </c>
      <c r="L16" s="41">
        <f t="shared" si="9"/>
        <v>3.4920990906439742E-2</v>
      </c>
      <c r="M16" s="41">
        <f t="shared" si="10"/>
        <v>6.0593500638675267E-2</v>
      </c>
      <c r="N16" s="43">
        <f t="shared" si="8"/>
        <v>3.5773249313747847E-2</v>
      </c>
      <c r="P16" s="89"/>
    </row>
    <row r="17" spans="2:16" x14ac:dyDescent="0.2">
      <c r="B17" s="18" t="s">
        <v>272</v>
      </c>
      <c r="C17" s="40">
        <v>71</v>
      </c>
      <c r="D17" s="83">
        <v>92.100252999999981</v>
      </c>
      <c r="E17" s="83">
        <v>754.79572700000006</v>
      </c>
      <c r="F17" s="83">
        <v>8.2084670999999982</v>
      </c>
      <c r="G17" s="83">
        <v>6.4410356111111108E-2</v>
      </c>
      <c r="H17" s="83">
        <v>8.2728774561111127</v>
      </c>
      <c r="I17" s="41">
        <f t="shared" si="5"/>
        <v>3.3132670679919735E-3</v>
      </c>
      <c r="J17" s="41">
        <f t="shared" si="6"/>
        <v>2.3654474366052357E-2</v>
      </c>
      <c r="K17" s="41">
        <f t="shared" si="7"/>
        <v>2.4293107461108916E-2</v>
      </c>
      <c r="L17" s="41">
        <f t="shared" si="9"/>
        <v>2.4742738392394433E-2</v>
      </c>
      <c r="M17" s="41">
        <f t="shared" si="10"/>
        <v>5.6542666086958956E-3</v>
      </c>
      <c r="N17" s="43">
        <f t="shared" si="8"/>
        <v>2.4109052370653705E-2</v>
      </c>
      <c r="P17" s="89"/>
    </row>
    <row r="18" spans="2:16" x14ac:dyDescent="0.2">
      <c r="B18" s="18" t="s">
        <v>273</v>
      </c>
      <c r="C18" s="40">
        <v>1224</v>
      </c>
      <c r="D18" s="83">
        <v>163.13080099999985</v>
      </c>
      <c r="E18" s="83">
        <v>1444.7342460000016</v>
      </c>
      <c r="F18" s="83">
        <v>13.113777549999998</v>
      </c>
      <c r="G18" s="83">
        <v>0.58739549537500046</v>
      </c>
      <c r="H18" s="83">
        <v>13.701173045375006</v>
      </c>
      <c r="I18" s="41">
        <f t="shared" si="5"/>
        <v>5.7118857622847546E-2</v>
      </c>
      <c r="J18" s="41">
        <f t="shared" si="6"/>
        <v>4.1897532578635648E-2</v>
      </c>
      <c r="K18" s="41">
        <f t="shared" si="7"/>
        <v>4.649878508231433E-2</v>
      </c>
      <c r="L18" s="41">
        <f t="shared" si="9"/>
        <v>3.9528789395489594E-2</v>
      </c>
      <c r="M18" s="41">
        <f t="shared" si="10"/>
        <v>5.1564545457066811E-2</v>
      </c>
      <c r="N18" s="43">
        <f t="shared" si="8"/>
        <v>3.9928344187708027E-2</v>
      </c>
      <c r="P18" s="89"/>
    </row>
    <row r="19" spans="2:16" x14ac:dyDescent="0.2">
      <c r="B19" s="18" t="s">
        <v>274</v>
      </c>
      <c r="C19" s="40">
        <v>807</v>
      </c>
      <c r="D19" s="83">
        <v>337.28173999999967</v>
      </c>
      <c r="E19" s="83">
        <v>1576.7158379999998</v>
      </c>
      <c r="F19" s="83">
        <v>29.421404399999975</v>
      </c>
      <c r="G19" s="83">
        <v>0.43739397602777785</v>
      </c>
      <c r="H19" s="83">
        <v>29.858798376027782</v>
      </c>
      <c r="I19" s="41">
        <f t="shared" si="5"/>
        <v>3.7659246815063697E-2</v>
      </c>
      <c r="J19" s="41">
        <f t="shared" si="6"/>
        <v>8.662541103950637E-2</v>
      </c>
      <c r="K19" s="41">
        <f t="shared" si="7"/>
        <v>5.0746613842670034E-2</v>
      </c>
      <c r="L19" s="41">
        <f t="shared" si="9"/>
        <v>8.868478162092433E-2</v>
      </c>
      <c r="M19" s="41">
        <f t="shared" si="10"/>
        <v>3.839665393608914E-2</v>
      </c>
      <c r="N19" s="43">
        <f t="shared" si="8"/>
        <v>8.7015350776250527E-2</v>
      </c>
      <c r="P19" s="89"/>
    </row>
    <row r="20" spans="2:16" x14ac:dyDescent="0.2">
      <c r="B20" s="17" t="s">
        <v>282</v>
      </c>
      <c r="C20" s="40">
        <v>118</v>
      </c>
      <c r="D20" s="83">
        <v>42.463517999999993</v>
      </c>
      <c r="E20" s="83">
        <v>233.03076900000002</v>
      </c>
      <c r="F20" s="83">
        <v>3.6598525</v>
      </c>
      <c r="G20" s="83">
        <v>7.6970705555555574E-2</v>
      </c>
      <c r="H20" s="83">
        <v>3.736823205555555</v>
      </c>
      <c r="I20" s="41">
        <f t="shared" si="5"/>
        <v>5.506556535535956E-3</v>
      </c>
      <c r="J20" s="41">
        <f t="shared" si="6"/>
        <v>1.0906074253926349E-2</v>
      </c>
      <c r="K20" s="41">
        <f t="shared" si="7"/>
        <v>7.5000974575758937E-3</v>
      </c>
      <c r="L20" s="41">
        <f t="shared" si="9"/>
        <v>1.1031873778509848E-2</v>
      </c>
      <c r="M20" s="41">
        <f t="shared" si="10"/>
        <v>6.7568775667033636E-3</v>
      </c>
      <c r="N20" s="43">
        <f t="shared" si="8"/>
        <v>1.0889955380163789E-2</v>
      </c>
      <c r="P20" s="89"/>
    </row>
    <row r="21" spans="2:16" x14ac:dyDescent="0.2">
      <c r="B21" s="18" t="s">
        <v>275</v>
      </c>
      <c r="C21" s="40">
        <v>1375</v>
      </c>
      <c r="D21" s="83">
        <v>136.77802800000021</v>
      </c>
      <c r="E21" s="83">
        <v>1132.2847669999958</v>
      </c>
      <c r="F21" s="83">
        <v>10.870420049999989</v>
      </c>
      <c r="G21" s="83">
        <v>0.4793026103194446</v>
      </c>
      <c r="H21" s="83">
        <v>11.349722660319454</v>
      </c>
      <c r="I21" s="41">
        <f t="shared" si="5"/>
        <v>6.4165383358999489E-2</v>
      </c>
      <c r="J21" s="41">
        <f t="shared" si="6"/>
        <v>3.5129245053921808E-2</v>
      </c>
      <c r="K21" s="41">
        <f t="shared" si="7"/>
        <v>3.644259570815981E-2</v>
      </c>
      <c r="L21" s="41">
        <f t="shared" si="9"/>
        <v>3.2766648904834987E-2</v>
      </c>
      <c r="M21" s="41">
        <f t="shared" si="10"/>
        <v>4.2075605673021731E-2</v>
      </c>
      <c r="N21" s="43">
        <f t="shared" si="8"/>
        <v>3.3075681280387827E-2</v>
      </c>
      <c r="P21" s="89"/>
    </row>
    <row r="22" spans="2:16" x14ac:dyDescent="0.2">
      <c r="B22" s="17" t="s">
        <v>283</v>
      </c>
      <c r="C22" s="40">
        <v>213</v>
      </c>
      <c r="D22" s="83">
        <v>313.37813200000016</v>
      </c>
      <c r="E22" s="83">
        <v>4355.3799719999979</v>
      </c>
      <c r="F22" s="83">
        <v>27.921974800000001</v>
      </c>
      <c r="G22" s="83">
        <v>0.67738742444444466</v>
      </c>
      <c r="H22" s="83">
        <v>28.599362224444445</v>
      </c>
      <c r="I22" s="41">
        <f t="shared" si="5"/>
        <v>9.9398012039759211E-3</v>
      </c>
      <c r="J22" s="41">
        <f t="shared" si="6"/>
        <v>8.0486152304873451E-2</v>
      </c>
      <c r="K22" s="41">
        <f t="shared" si="7"/>
        <v>0.1401779447192836</v>
      </c>
      <c r="L22" s="41">
        <f t="shared" si="9"/>
        <v>8.4165059012715066E-2</v>
      </c>
      <c r="M22" s="41">
        <f t="shared" si="10"/>
        <v>5.9464491836989257E-2</v>
      </c>
      <c r="N22" s="43">
        <f t="shared" si="8"/>
        <v>8.3345066489180886E-2</v>
      </c>
      <c r="P22" s="89"/>
    </row>
    <row r="23" spans="2:16" s="50" customFormat="1" x14ac:dyDescent="0.2">
      <c r="B23" s="46" t="s">
        <v>290</v>
      </c>
      <c r="C23" s="47">
        <f t="shared" ref="C23:N23" si="11">SUM(C24:C31)</f>
        <v>16089</v>
      </c>
      <c r="D23" s="82">
        <f t="shared" si="11"/>
        <v>2425.6477679999994</v>
      </c>
      <c r="E23" s="82">
        <f t="shared" si="11"/>
        <v>18581.189146000012</v>
      </c>
      <c r="F23" s="82">
        <f t="shared" si="11"/>
        <v>205.52162115000002</v>
      </c>
      <c r="G23" s="82">
        <f t="shared" si="11"/>
        <v>7.4537600615277748</v>
      </c>
      <c r="H23" s="82">
        <f>SUM(H24:H31)</f>
        <v>212.97538121152775</v>
      </c>
      <c r="I23" s="48">
        <f t="shared" si="11"/>
        <v>0.75080498390032202</v>
      </c>
      <c r="J23" s="48">
        <f t="shared" si="11"/>
        <v>0.62298876583138274</v>
      </c>
      <c r="K23" s="48">
        <f t="shared" si="11"/>
        <v>0.59803574468164555</v>
      </c>
      <c r="L23" s="48">
        <f t="shared" si="11"/>
        <v>0.61950272129314499</v>
      </c>
      <c r="M23" s="48">
        <f t="shared" si="11"/>
        <v>0.65432873174034889</v>
      </c>
      <c r="N23" s="48">
        <f t="shared" si="11"/>
        <v>0.620658851352348</v>
      </c>
    </row>
    <row r="24" spans="2:16" x14ac:dyDescent="0.2">
      <c r="B24" s="18" t="s">
        <v>276</v>
      </c>
      <c r="C24" s="40">
        <v>4218</v>
      </c>
      <c r="D24" s="83">
        <v>573.18285899999876</v>
      </c>
      <c r="E24" s="83">
        <v>4148.49402500001</v>
      </c>
      <c r="F24" s="83">
        <v>48.209702300000032</v>
      </c>
      <c r="G24" s="83">
        <v>1.9931260514166673</v>
      </c>
      <c r="H24" s="83">
        <v>50.202828351416763</v>
      </c>
      <c r="I24" s="41">
        <f t="shared" ref="I24:I31" si="12">C24/$C$6</f>
        <v>0.19683606327873443</v>
      </c>
      <c r="J24" s="41">
        <f t="shared" ref="J24:J31" si="13">D24/$D$6</f>
        <v>0.14721283388088061</v>
      </c>
      <c r="K24" s="41">
        <f t="shared" ref="K24:K31" si="14">E24/$E$6</f>
        <v>0.133519318599817</v>
      </c>
      <c r="L24" s="41">
        <f>F24/$F$6</f>
        <v>0.14531824729907455</v>
      </c>
      <c r="M24" s="41">
        <f>G24/$G$6</f>
        <v>0.17496667865034654</v>
      </c>
      <c r="N24" s="43">
        <f t="shared" ref="N24:N31" si="15">H24/$H$6</f>
        <v>0.14630249563109077</v>
      </c>
      <c r="P24" s="89"/>
    </row>
    <row r="25" spans="2:16" x14ac:dyDescent="0.2">
      <c r="B25" s="17" t="s">
        <v>284</v>
      </c>
      <c r="C25" s="40">
        <v>572</v>
      </c>
      <c r="D25" s="83">
        <v>492.78735499999993</v>
      </c>
      <c r="E25" s="83">
        <v>6719.0223110000024</v>
      </c>
      <c r="F25" s="83">
        <v>43.893525800000027</v>
      </c>
      <c r="G25" s="83">
        <v>1.0564254533333337</v>
      </c>
      <c r="H25" s="83">
        <v>44.949951253333353</v>
      </c>
      <c r="I25" s="41">
        <f t="shared" si="12"/>
        <v>2.6692799477343786E-2</v>
      </c>
      <c r="J25" s="41">
        <f t="shared" si="13"/>
        <v>0.12656453676367474</v>
      </c>
      <c r="K25" s="41">
        <f t="shared" si="14"/>
        <v>0.21625179528170727</v>
      </c>
      <c r="L25" s="41">
        <f t="shared" ref="L25:L31" si="16">F25/$F$6</f>
        <v>0.13230801960444191</v>
      </c>
      <c r="M25" s="41">
        <f t="shared" ref="M25:M31" si="17">G25/$G$6</f>
        <v>9.273836578476341E-2</v>
      </c>
      <c r="N25" s="43">
        <f t="shared" si="15"/>
        <v>0.13099441331920411</v>
      </c>
      <c r="P25" s="89"/>
    </row>
    <row r="26" spans="2:16" x14ac:dyDescent="0.2">
      <c r="B26" s="17" t="s">
        <v>285</v>
      </c>
      <c r="C26" s="40">
        <v>2301</v>
      </c>
      <c r="D26" s="83">
        <v>390.50500999999963</v>
      </c>
      <c r="E26" s="83">
        <v>2738.2434070000022</v>
      </c>
      <c r="F26" s="83">
        <v>32.64650379999992</v>
      </c>
      <c r="G26" s="83">
        <v>1.1142632047638887</v>
      </c>
      <c r="H26" s="83">
        <v>33.760767004763764</v>
      </c>
      <c r="I26" s="41">
        <f t="shared" si="12"/>
        <v>0.10737785244295114</v>
      </c>
      <c r="J26" s="41">
        <f t="shared" si="13"/>
        <v>0.10029495520343482</v>
      </c>
      <c r="K26" s="41">
        <f t="shared" si="14"/>
        <v>8.8130389403918874E-2</v>
      </c>
      <c r="L26" s="41">
        <f t="shared" si="16"/>
        <v>9.8406181459837844E-2</v>
      </c>
      <c r="M26" s="41">
        <f t="shared" si="17"/>
        <v>9.781565593468429E-2</v>
      </c>
      <c r="N26" s="43">
        <f t="shared" si="15"/>
        <v>9.8386577597621219E-2</v>
      </c>
      <c r="P26" s="89"/>
    </row>
    <row r="27" spans="2:16" x14ac:dyDescent="0.2">
      <c r="B27" s="17" t="s">
        <v>286</v>
      </c>
      <c r="C27" s="40">
        <v>6241</v>
      </c>
      <c r="D27" s="83">
        <v>714.73715500000083</v>
      </c>
      <c r="E27" s="83">
        <v>3171.4489490000028</v>
      </c>
      <c r="F27" s="83">
        <v>59.988856150000039</v>
      </c>
      <c r="G27" s="83">
        <v>2.3191639779999962</v>
      </c>
      <c r="H27" s="83">
        <v>62.308020127999953</v>
      </c>
      <c r="I27" s="41">
        <f t="shared" si="12"/>
        <v>0.29124084184982968</v>
      </c>
      <c r="J27" s="41">
        <f t="shared" si="13"/>
        <v>0.18356878684592445</v>
      </c>
      <c r="K27" s="41">
        <f t="shared" si="14"/>
        <v>0.10207311378364227</v>
      </c>
      <c r="L27" s="41">
        <f t="shared" si="16"/>
        <v>0.18082408762757096</v>
      </c>
      <c r="M27" s="41">
        <f t="shared" si="17"/>
        <v>0.2035879357393218</v>
      </c>
      <c r="N27" s="43">
        <f t="shared" si="15"/>
        <v>0.18157978627714852</v>
      </c>
      <c r="P27" s="89"/>
    </row>
    <row r="28" spans="2:16" x14ac:dyDescent="0.2">
      <c r="B28" s="18" t="s">
        <v>16</v>
      </c>
      <c r="C28" s="40">
        <v>669</v>
      </c>
      <c r="D28" s="83">
        <v>110.195275</v>
      </c>
      <c r="E28" s="83">
        <v>783.05343900000014</v>
      </c>
      <c r="F28" s="83">
        <v>9.2930971000000024</v>
      </c>
      <c r="G28" s="83">
        <v>0.28275489165277762</v>
      </c>
      <c r="H28" s="83">
        <v>9.5758519916527902</v>
      </c>
      <c r="I28" s="41">
        <f t="shared" si="12"/>
        <v>3.1219375612487749E-2</v>
      </c>
      <c r="J28" s="41">
        <f t="shared" si="13"/>
        <v>2.8301890850914283E-2</v>
      </c>
      <c r="K28" s="41">
        <f t="shared" si="14"/>
        <v>2.5202582183428149E-2</v>
      </c>
      <c r="L28" s="41">
        <f t="shared" si="16"/>
        <v>2.8012132789131783E-2</v>
      </c>
      <c r="M28" s="41">
        <f t="shared" si="17"/>
        <v>2.4821653517328252E-2</v>
      </c>
      <c r="N28" s="43">
        <f t="shared" si="15"/>
        <v>2.790621744189474E-2</v>
      </c>
      <c r="P28" s="89"/>
    </row>
    <row r="29" spans="2:16" x14ac:dyDescent="0.2">
      <c r="B29" s="18" t="s">
        <v>277</v>
      </c>
      <c r="C29" s="40">
        <v>759</v>
      </c>
      <c r="D29" s="83">
        <v>17.13207400000001</v>
      </c>
      <c r="E29" s="83">
        <v>174.93084400000015</v>
      </c>
      <c r="F29" s="83">
        <v>1.2143099999999991</v>
      </c>
      <c r="G29" s="83">
        <v>0.28217294458333336</v>
      </c>
      <c r="H29" s="83">
        <v>1.4964829445833328</v>
      </c>
      <c r="I29" s="41">
        <f t="shared" si="12"/>
        <v>3.5419291614167715E-2</v>
      </c>
      <c r="J29" s="41">
        <f t="shared" si="13"/>
        <v>4.4000987192761827E-3</v>
      </c>
      <c r="K29" s="41">
        <f t="shared" si="14"/>
        <v>5.6301508335837242E-3</v>
      </c>
      <c r="L29" s="41">
        <f t="shared" si="16"/>
        <v>3.6602881258144373E-3</v>
      </c>
      <c r="M29" s="41">
        <f t="shared" si="17"/>
        <v>2.4770567262237368E-2</v>
      </c>
      <c r="N29" s="43">
        <f t="shared" si="15"/>
        <v>4.3610927242852494E-3</v>
      </c>
      <c r="P29" s="89"/>
    </row>
    <row r="30" spans="2:16" x14ac:dyDescent="0.2">
      <c r="B30" s="18" t="s">
        <v>278</v>
      </c>
      <c r="C30" s="40">
        <v>397</v>
      </c>
      <c r="D30" s="83">
        <v>22.136859999999984</v>
      </c>
      <c r="E30" s="83">
        <v>196.49072400000009</v>
      </c>
      <c r="F30" s="83">
        <v>1.5924735499999985</v>
      </c>
      <c r="G30" s="83">
        <v>0.10636254444444446</v>
      </c>
      <c r="H30" s="83">
        <v>1.6988360944444434</v>
      </c>
      <c r="I30" s="41">
        <f t="shared" si="12"/>
        <v>1.8526296140743852E-2</v>
      </c>
      <c r="J30" s="41">
        <f t="shared" si="13"/>
        <v>5.68549781741522E-3</v>
      </c>
      <c r="K30" s="41">
        <f t="shared" si="14"/>
        <v>6.3240557709769527E-3</v>
      </c>
      <c r="L30" s="41">
        <f t="shared" si="16"/>
        <v>4.8001844880949367E-3</v>
      </c>
      <c r="M30" s="41">
        <f t="shared" si="17"/>
        <v>9.3370417395411756E-3</v>
      </c>
      <c r="N30" s="43">
        <f t="shared" si="15"/>
        <v>4.950795970011984E-3</v>
      </c>
      <c r="P30" s="89"/>
    </row>
    <row r="31" spans="2:16" x14ac:dyDescent="0.2">
      <c r="B31" s="17" t="s">
        <v>287</v>
      </c>
      <c r="C31" s="40">
        <v>932</v>
      </c>
      <c r="D31" s="83">
        <v>104.97118000000002</v>
      </c>
      <c r="E31" s="83">
        <v>649.50544699999909</v>
      </c>
      <c r="F31" s="83">
        <v>8.6831524499999997</v>
      </c>
      <c r="G31" s="83">
        <v>0.29949099333333346</v>
      </c>
      <c r="H31" s="83">
        <v>8.9826434433333198</v>
      </c>
      <c r="I31" s="41">
        <f t="shared" si="12"/>
        <v>4.3492463484063652E-2</v>
      </c>
      <c r="J31" s="41">
        <f t="shared" si="13"/>
        <v>2.6960165749862475E-2</v>
      </c>
      <c r="K31" s="41">
        <f t="shared" si="14"/>
        <v>2.0904338824571218E-2</v>
      </c>
      <c r="L31" s="41">
        <f t="shared" si="16"/>
        <v>2.6173579899178595E-2</v>
      </c>
      <c r="M31" s="41">
        <f t="shared" si="17"/>
        <v>2.6290833112126082E-2</v>
      </c>
      <c r="N31" s="43">
        <f t="shared" si="15"/>
        <v>2.6177472391091524E-2</v>
      </c>
      <c r="P31" s="89"/>
    </row>
    <row r="55" spans="14:29" x14ac:dyDescent="0.2">
      <c r="R55" s="191" t="s">
        <v>288</v>
      </c>
      <c r="S55" s="252" t="s">
        <v>289</v>
      </c>
      <c r="T55" s="252"/>
      <c r="U55" s="252"/>
      <c r="V55" s="252"/>
      <c r="W55" s="252"/>
      <c r="X55" s="252"/>
      <c r="Y55" s="252"/>
      <c r="Z55" s="252" t="s">
        <v>290</v>
      </c>
      <c r="AA55" s="252"/>
      <c r="AB55" s="252"/>
      <c r="AC55" s="252"/>
    </row>
    <row r="56" spans="14:29" x14ac:dyDescent="0.2">
      <c r="R56" s="4" t="s">
        <v>441</v>
      </c>
      <c r="S56" s="4" t="s">
        <v>442</v>
      </c>
      <c r="T56" s="4" t="s">
        <v>443</v>
      </c>
      <c r="U56" s="4" t="s">
        <v>273</v>
      </c>
      <c r="V56" s="4" t="s">
        <v>342</v>
      </c>
      <c r="W56" s="4" t="s">
        <v>275</v>
      </c>
      <c r="X56" s="4" t="s">
        <v>283</v>
      </c>
      <c r="Y56" s="4" t="s">
        <v>444</v>
      </c>
      <c r="Z56" s="4" t="s">
        <v>276</v>
      </c>
      <c r="AA56" s="4" t="s">
        <v>284</v>
      </c>
      <c r="AB56" s="4" t="s">
        <v>285</v>
      </c>
      <c r="AC56" s="4" t="s">
        <v>440</v>
      </c>
    </row>
    <row r="57" spans="14:29" x14ac:dyDescent="0.2">
      <c r="N57" s="99"/>
      <c r="O57" s="99"/>
      <c r="P57" s="99"/>
      <c r="Q57" s="4" t="s">
        <v>224</v>
      </c>
      <c r="R57" s="131">
        <f>SUM(I8:I9)*100</f>
        <v>1.3253068271967894</v>
      </c>
      <c r="S57" s="131">
        <f>I11*100</f>
        <v>1.4373045872415886</v>
      </c>
      <c r="T57" s="131">
        <f>I16*100</f>
        <v>0.57865509356479539</v>
      </c>
      <c r="U57" s="131">
        <f>I18*100</f>
        <v>5.711885762284755</v>
      </c>
      <c r="V57" s="131">
        <f>I19*100</f>
        <v>3.7659246815063696</v>
      </c>
      <c r="W57" s="131">
        <f>I21*100</f>
        <v>6.4165383358999488</v>
      </c>
      <c r="X57" s="131">
        <f>I22*100</f>
        <v>0.99398012039759209</v>
      </c>
      <c r="Y57" s="131">
        <f>(I12+I13+I14+I15+I17+I20)*100</f>
        <v>4.6899062018759627</v>
      </c>
      <c r="Z57" s="131">
        <f>I24*100</f>
        <v>19.683606327873441</v>
      </c>
      <c r="AA57" s="131">
        <f>I25*100</f>
        <v>2.6692799477343785</v>
      </c>
      <c r="AB57" s="131">
        <f>I26*100</f>
        <v>10.737785244295114</v>
      </c>
      <c r="AC57" s="131">
        <f>SUM(I27:I31)*100</f>
        <v>41.989826870129271</v>
      </c>
    </row>
    <row r="58" spans="14:29" x14ac:dyDescent="0.2">
      <c r="N58" s="99"/>
      <c r="O58" s="99"/>
      <c r="P58" s="99"/>
      <c r="Q58" s="4" t="s">
        <v>226</v>
      </c>
      <c r="R58" s="131">
        <f>J7*100</f>
        <v>0.18409651517834547</v>
      </c>
      <c r="S58" s="131">
        <f>J11*100</f>
        <v>3.2396514575427804</v>
      </c>
      <c r="T58" s="131">
        <f>J16*100</f>
        <v>3.3522823772987063</v>
      </c>
      <c r="U58" s="131">
        <f>J18*100</f>
        <v>4.1897532578635648</v>
      </c>
      <c r="V58" s="131">
        <f>J19*100</f>
        <v>8.6625411039506375</v>
      </c>
      <c r="W58" s="131">
        <f>J21*100</f>
        <v>3.5129245053921809</v>
      </c>
      <c r="X58" s="131">
        <f>J22*100</f>
        <v>8.0486152304873446</v>
      </c>
      <c r="Y58" s="131">
        <f>(J12+J13+J14+J15+J17+J20)*100</f>
        <v>6.5112589691481588</v>
      </c>
      <c r="Z58" s="131">
        <f>J24*100</f>
        <v>14.721283388088061</v>
      </c>
      <c r="AA58" s="131">
        <f>J25*100</f>
        <v>12.656453676367473</v>
      </c>
      <c r="AB58" s="131">
        <f>J26*100</f>
        <v>10.029495520343481</v>
      </c>
      <c r="AC58" s="131">
        <f>SUM(J27:J31)*100</f>
        <v>24.891643998339262</v>
      </c>
    </row>
    <row r="59" spans="14:29" x14ac:dyDescent="0.2">
      <c r="N59" s="99"/>
      <c r="O59" s="99"/>
      <c r="P59" s="99"/>
      <c r="Q59" s="4" t="s">
        <v>223</v>
      </c>
      <c r="R59" s="131">
        <f>K7*100</f>
        <v>0.33871357300929816</v>
      </c>
      <c r="S59" s="131">
        <f>K11*100</f>
        <v>2.7185093463423162</v>
      </c>
      <c r="T59" s="131">
        <f>K16*100</f>
        <v>2.7987434267276639</v>
      </c>
      <c r="U59" s="131">
        <f>K18*100</f>
        <v>4.6498785082314331</v>
      </c>
      <c r="V59" s="131">
        <f>K19*100</f>
        <v>5.074661384267003</v>
      </c>
      <c r="W59" s="131">
        <f>K21*100</f>
        <v>3.6442595708159811</v>
      </c>
      <c r="X59" s="131">
        <f>K22*100</f>
        <v>14.01779447192836</v>
      </c>
      <c r="Y59" s="131">
        <f>(K12+K13+K14+K15+K17+K20)*100</f>
        <v>6.9538652505134095</v>
      </c>
      <c r="Z59" s="131">
        <f>K24*100</f>
        <v>13.351931859981701</v>
      </c>
      <c r="AA59" s="131">
        <f>K25*100</f>
        <v>21.625179528170726</v>
      </c>
      <c r="AB59" s="131">
        <f>K26*100</f>
        <v>8.8130389403918876</v>
      </c>
      <c r="AC59" s="131">
        <f>SUM(K27:K31)*100</f>
        <v>16.013424139620231</v>
      </c>
    </row>
    <row r="60" spans="14:29" x14ac:dyDescent="0.2">
      <c r="N60" s="99"/>
      <c r="O60" s="99"/>
      <c r="P60" s="99"/>
      <c r="Q60" s="4" t="s">
        <v>222</v>
      </c>
      <c r="R60" s="131">
        <f>L7*100</f>
        <v>0.14299884614006853</v>
      </c>
      <c r="S60" s="131">
        <f>L11*100</f>
        <v>3.3316825799921777</v>
      </c>
      <c r="T60" s="131">
        <f>L16*100</f>
        <v>3.4920990906439742</v>
      </c>
      <c r="U60" s="131">
        <f>L18*100</f>
        <v>3.9528789395489596</v>
      </c>
      <c r="V60" s="131">
        <f>L19*100</f>
        <v>8.8684781620924333</v>
      </c>
      <c r="W60" s="131">
        <f>L21*100</f>
        <v>3.2766648904834987</v>
      </c>
      <c r="X60" s="131">
        <f>L22*100</f>
        <v>8.4165059012715062</v>
      </c>
      <c r="Y60" s="131">
        <f>(L12+L13+L14+L15+L17+L20)*100</f>
        <v>6.5684194605128781</v>
      </c>
      <c r="Z60" s="131">
        <f>L24*100</f>
        <v>14.531824729907456</v>
      </c>
      <c r="AA60" s="131">
        <f>L25*100</f>
        <v>13.230801960444191</v>
      </c>
      <c r="AB60" s="131">
        <f>L26*100</f>
        <v>9.8406181459837843</v>
      </c>
      <c r="AC60" s="131">
        <f>SUM(L27:L31)*100</f>
        <v>24.347027292979071</v>
      </c>
    </row>
    <row r="61" spans="14:29" x14ac:dyDescent="0.2">
      <c r="N61" s="99"/>
      <c r="O61" s="99"/>
      <c r="P61" s="99"/>
      <c r="Q61" s="4" t="s">
        <v>221</v>
      </c>
      <c r="R61" s="131">
        <f>M7*100</f>
        <v>0.93337038591598409</v>
      </c>
      <c r="S61" s="131">
        <f>M11*100</f>
        <v>2.2562063099619243</v>
      </c>
      <c r="T61" s="131">
        <f>M16*100</f>
        <v>6.0593500638675266</v>
      </c>
      <c r="U61" s="131">
        <f>M18*100</f>
        <v>5.1564545457066808</v>
      </c>
      <c r="V61" s="131">
        <f>M19*100</f>
        <v>3.839665393608914</v>
      </c>
      <c r="W61" s="131">
        <f>M21*100</f>
        <v>4.2075605673021732</v>
      </c>
      <c r="X61" s="131">
        <f>M22*100</f>
        <v>5.9464491836989257</v>
      </c>
      <c r="Y61" s="131">
        <f>(M12+M13+M14+M15+M17+M20)*100</f>
        <v>6.1680703759029871</v>
      </c>
      <c r="Z61" s="131">
        <f>M24*100</f>
        <v>17.496667865034652</v>
      </c>
      <c r="AA61" s="131">
        <f>M25*100</f>
        <v>9.2738365784763417</v>
      </c>
      <c r="AB61" s="131">
        <f>M26*100</f>
        <v>9.7815655934684287</v>
      </c>
      <c r="AC61" s="131">
        <f>SUM(M27:M31)*100</f>
        <v>28.880803137055473</v>
      </c>
    </row>
    <row r="62" spans="14:29" x14ac:dyDescent="0.2">
      <c r="N62" s="99"/>
      <c r="O62" s="99"/>
      <c r="P62" s="99"/>
      <c r="Q62" s="4" t="s">
        <v>506</v>
      </c>
      <c r="R62" s="131">
        <f>N7*100</f>
        <v>0.16923705957135113</v>
      </c>
      <c r="S62" s="131">
        <f>N11*100</f>
        <v>3.2959796548573337</v>
      </c>
      <c r="T62" s="131">
        <f>N16*100</f>
        <v>3.5773249313747848</v>
      </c>
      <c r="U62" s="131">
        <f>N18*100</f>
        <v>3.9928344187708027</v>
      </c>
      <c r="V62" s="131">
        <f>N19*100</f>
        <v>8.7015350776250528</v>
      </c>
      <c r="W62" s="131">
        <f>N21*100</f>
        <v>3.3075681280387825</v>
      </c>
      <c r="X62" s="131">
        <f>N22*100</f>
        <v>8.3345066489180883</v>
      </c>
      <c r="Y62" s="131">
        <f>(N12+N13+N14+N15+N17+N20)*100</f>
        <v>6.5551289456089759</v>
      </c>
      <c r="Z62" s="131">
        <f>N24*100</f>
        <v>14.630249563109077</v>
      </c>
      <c r="AA62" s="131">
        <f>N25*100</f>
        <v>13.099441331920412</v>
      </c>
      <c r="AB62" s="131">
        <f>N26*100</f>
        <v>9.8386577597621212</v>
      </c>
      <c r="AC62" s="131">
        <f>SUM(N27:N31)*100</f>
        <v>24.497536480443202</v>
      </c>
    </row>
    <row r="63" spans="14:29" x14ac:dyDescent="0.2">
      <c r="N63" s="99"/>
      <c r="O63" s="99"/>
      <c r="P63" s="99"/>
    </row>
    <row r="64" spans="14:29" x14ac:dyDescent="0.2">
      <c r="N64" s="99"/>
      <c r="O64" s="99"/>
      <c r="P64" s="99"/>
    </row>
  </sheetData>
  <mergeCells count="7">
    <mergeCell ref="B1:N1"/>
    <mergeCell ref="B4:B5"/>
    <mergeCell ref="S55:Y55"/>
    <mergeCell ref="Z55:AC55"/>
    <mergeCell ref="C4:C5"/>
    <mergeCell ref="I4:N4"/>
    <mergeCell ref="D5:H5"/>
  </mergeCells>
  <pageMargins left="0.78740157480314965" right="0.78740157480314965" top="0.98425196850393704" bottom="0.98425196850393704" header="0.51181102362204722" footer="0.51181102362204722"/>
  <pageSetup paperSize="9" scale="51" orientation="landscape" r:id="rId1"/>
  <headerFooter alignWithMargins="0"/>
  <rowBreaks count="1" manualBreakCount="1">
    <brk id="73" max="1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1" tint="0.34998626667073579"/>
  </sheetPr>
  <dimension ref="A1:W230"/>
  <sheetViews>
    <sheetView view="pageBreakPreview" zoomScaleNormal="100" zoomScaleSheetLayoutView="100" workbookViewId="0"/>
  </sheetViews>
  <sheetFormatPr baseColWidth="10" defaultRowHeight="12.75" x14ac:dyDescent="0.2"/>
  <cols>
    <col min="1" max="1" width="2" style="11" customWidth="1"/>
    <col min="2" max="2" width="30.85546875" bestFit="1" customWidth="1"/>
    <col min="4" max="4" width="15.7109375" customWidth="1"/>
    <col min="9" max="9" width="12.28515625" bestFit="1" customWidth="1"/>
    <col min="10" max="10" width="13.28515625" bestFit="1" customWidth="1"/>
  </cols>
  <sheetData>
    <row r="1" spans="1:23" ht="15.75" x14ac:dyDescent="0.2">
      <c r="B1" s="247" t="str">
        <f>Inhaltsverzeichnis!B27&amp;" "&amp;Inhaltsverzeichnis!C27&amp;" "&amp;Inhaltsverzeichnis!E27</f>
        <v>Tabelle 5b: Steuerpflichtige, Reingewinn und Gewinnsteuer nach Steuersatz und Wirtschaftszweig, 2013</v>
      </c>
      <c r="C1" s="247"/>
      <c r="D1" s="247"/>
      <c r="E1" s="247"/>
      <c r="F1" s="247"/>
      <c r="G1" s="247"/>
      <c r="H1" s="247"/>
      <c r="I1" s="247"/>
      <c r="J1" s="247"/>
      <c r="K1" s="232"/>
      <c r="L1" s="232"/>
      <c r="M1" s="232"/>
      <c r="N1" s="232"/>
      <c r="O1" s="232"/>
      <c r="P1" s="232"/>
      <c r="Q1" s="232"/>
      <c r="R1" s="232"/>
      <c r="S1" s="232"/>
      <c r="T1" s="232"/>
      <c r="U1" s="232"/>
      <c r="V1" s="232"/>
      <c r="W1" s="232"/>
    </row>
    <row r="2" spans="1:23" x14ac:dyDescent="0.2">
      <c r="A2" s="69"/>
      <c r="B2" s="143"/>
    </row>
    <row r="3" spans="1:23" x14ac:dyDescent="0.2">
      <c r="A3" s="69"/>
    </row>
    <row r="4" spans="1:23" x14ac:dyDescent="0.2">
      <c r="A4" s="69"/>
      <c r="B4" s="274" t="s">
        <v>326</v>
      </c>
      <c r="C4" s="277" t="s">
        <v>225</v>
      </c>
      <c r="D4" s="277"/>
      <c r="E4" s="277" t="s">
        <v>226</v>
      </c>
      <c r="F4" s="277"/>
      <c r="G4" s="277"/>
      <c r="H4" s="277"/>
      <c r="I4" s="277" t="s">
        <v>222</v>
      </c>
      <c r="J4" s="277"/>
    </row>
    <row r="5" spans="1:23" x14ac:dyDescent="0.2">
      <c r="A5" s="69"/>
      <c r="B5" s="274"/>
      <c r="C5" s="278" t="s">
        <v>358</v>
      </c>
      <c r="D5" s="278" t="s">
        <v>357</v>
      </c>
      <c r="E5" s="277" t="s">
        <v>355</v>
      </c>
      <c r="F5" s="277"/>
      <c r="G5" s="277" t="s">
        <v>356</v>
      </c>
      <c r="H5" s="277"/>
      <c r="I5" s="275" t="s">
        <v>417</v>
      </c>
      <c r="J5" s="275" t="s">
        <v>418</v>
      </c>
    </row>
    <row r="6" spans="1:23" x14ac:dyDescent="0.2">
      <c r="A6" s="69"/>
      <c r="B6" s="274"/>
      <c r="C6" s="278"/>
      <c r="D6" s="278"/>
      <c r="E6" s="116" t="s">
        <v>18</v>
      </c>
      <c r="F6" s="116" t="s">
        <v>15</v>
      </c>
      <c r="G6" s="116" t="s">
        <v>18</v>
      </c>
      <c r="H6" s="116" t="s">
        <v>15</v>
      </c>
      <c r="I6" s="276"/>
      <c r="J6" s="276"/>
    </row>
    <row r="7" spans="1:23" x14ac:dyDescent="0.2">
      <c r="A7" s="69"/>
      <c r="B7" s="18" t="s">
        <v>327</v>
      </c>
      <c r="C7" s="40">
        <v>79</v>
      </c>
      <c r="D7" s="40">
        <v>75</v>
      </c>
      <c r="E7" s="40">
        <v>679.495</v>
      </c>
      <c r="F7" s="83">
        <v>86.527245777388401</v>
      </c>
      <c r="G7" s="40">
        <v>105.80099999999999</v>
      </c>
      <c r="H7" s="83">
        <v>13.472754222611602</v>
      </c>
      <c r="I7" s="40">
        <v>40.769700000000007</v>
      </c>
      <c r="J7" s="40">
        <v>9.5221</v>
      </c>
      <c r="L7" s="51"/>
      <c r="M7" s="51"/>
    </row>
    <row r="8" spans="1:23" x14ac:dyDescent="0.2">
      <c r="A8" s="69"/>
      <c r="B8" s="18" t="s">
        <v>328</v>
      </c>
      <c r="C8" s="40">
        <v>182</v>
      </c>
      <c r="D8" s="40">
        <v>169</v>
      </c>
      <c r="E8" s="40">
        <v>4363.833999999998</v>
      </c>
      <c r="F8" s="83">
        <v>79.887911020081503</v>
      </c>
      <c r="G8" s="40">
        <v>1098.6119999999999</v>
      </c>
      <c r="H8" s="83">
        <v>20.112088979918529</v>
      </c>
      <c r="I8" s="40">
        <v>261.83004999999991</v>
      </c>
      <c r="J8" s="40">
        <v>98.875050000000016</v>
      </c>
      <c r="L8" s="51"/>
      <c r="M8" s="51"/>
    </row>
    <row r="9" spans="1:23" x14ac:dyDescent="0.2">
      <c r="A9" s="69"/>
      <c r="B9" s="18" t="s">
        <v>329</v>
      </c>
      <c r="C9" s="40">
        <v>20</v>
      </c>
      <c r="D9" s="40">
        <v>20</v>
      </c>
      <c r="E9" s="40">
        <v>493.71699999999993</v>
      </c>
      <c r="F9" s="83">
        <v>100</v>
      </c>
      <c r="G9" s="40">
        <v>0</v>
      </c>
      <c r="H9" s="83">
        <v>0</v>
      </c>
      <c r="I9" s="40">
        <v>29.622949999999999</v>
      </c>
      <c r="J9" s="40">
        <v>0</v>
      </c>
      <c r="L9" s="51"/>
      <c r="M9" s="51"/>
    </row>
    <row r="10" spans="1:23" x14ac:dyDescent="0.2">
      <c r="A10" s="69"/>
      <c r="B10" s="18" t="s">
        <v>330</v>
      </c>
      <c r="C10" s="40">
        <v>3</v>
      </c>
      <c r="D10" s="40">
        <v>2</v>
      </c>
      <c r="E10" s="40">
        <v>153.29599999999999</v>
      </c>
      <c r="F10" s="83">
        <v>35.946161421938747</v>
      </c>
      <c r="G10" s="40">
        <v>273.16399999999999</v>
      </c>
      <c r="H10" s="83">
        <v>64.053838578061246</v>
      </c>
      <c r="I10" s="40">
        <v>9.1977499999999992</v>
      </c>
      <c r="J10" s="40">
        <v>24.58475</v>
      </c>
      <c r="L10" s="51"/>
      <c r="M10" s="51"/>
    </row>
    <row r="11" spans="1:23" x14ac:dyDescent="0.2">
      <c r="A11" s="69"/>
      <c r="B11" s="18" t="s">
        <v>331</v>
      </c>
      <c r="C11" s="40">
        <v>43</v>
      </c>
      <c r="D11" s="40">
        <v>20</v>
      </c>
      <c r="E11" s="40">
        <v>3330.9010000000003</v>
      </c>
      <c r="F11" s="83">
        <v>9.2419615504660122</v>
      </c>
      <c r="G11" s="40">
        <v>32710.159999999996</v>
      </c>
      <c r="H11" s="83">
        <v>90.758038449533998</v>
      </c>
      <c r="I11" s="40">
        <v>199.85400000000001</v>
      </c>
      <c r="J11" s="40">
        <v>2943.9144000000001</v>
      </c>
      <c r="L11" s="51"/>
      <c r="M11" s="51"/>
    </row>
    <row r="12" spans="1:23" x14ac:dyDescent="0.2">
      <c r="A12" s="69"/>
      <c r="B12" s="18" t="s">
        <v>332</v>
      </c>
      <c r="C12" s="40">
        <v>268</v>
      </c>
      <c r="D12" s="40">
        <v>219</v>
      </c>
      <c r="E12" s="40">
        <v>8134.0419999999986</v>
      </c>
      <c r="F12" s="83">
        <v>9.0932184113267986</v>
      </c>
      <c r="G12" s="40">
        <v>81317.697</v>
      </c>
      <c r="H12" s="83">
        <v>90.906781588673141</v>
      </c>
      <c r="I12" s="40">
        <v>488.0422999999999</v>
      </c>
      <c r="J12" s="40">
        <v>7318.5927000000011</v>
      </c>
      <c r="L12" s="51"/>
      <c r="M12" s="51"/>
    </row>
    <row r="13" spans="1:23" x14ac:dyDescent="0.2">
      <c r="A13" s="69"/>
      <c r="B13" s="18" t="s">
        <v>333</v>
      </c>
      <c r="C13" s="40">
        <v>32</v>
      </c>
      <c r="D13" s="40">
        <v>26</v>
      </c>
      <c r="E13" s="40">
        <v>1160.8500000000001</v>
      </c>
      <c r="F13" s="83">
        <v>5.459797902113162</v>
      </c>
      <c r="G13" s="40">
        <v>20100.925999999999</v>
      </c>
      <c r="H13" s="83">
        <v>94.540202097886819</v>
      </c>
      <c r="I13" s="40">
        <v>69.650949999999995</v>
      </c>
      <c r="J13" s="40">
        <v>1809.0832999999998</v>
      </c>
      <c r="L13" s="51"/>
      <c r="M13" s="51"/>
    </row>
    <row r="14" spans="1:23" x14ac:dyDescent="0.2">
      <c r="A14" s="69"/>
      <c r="B14" s="18" t="s">
        <v>334</v>
      </c>
      <c r="C14" s="40">
        <v>9</v>
      </c>
      <c r="D14" s="40">
        <v>2</v>
      </c>
      <c r="E14" s="40">
        <v>751.303</v>
      </c>
      <c r="F14" s="83">
        <v>4.8508118217292129</v>
      </c>
      <c r="G14" s="40">
        <v>14736.887999999999</v>
      </c>
      <c r="H14" s="83">
        <v>95.149188178270776</v>
      </c>
      <c r="I14" s="40">
        <v>45.078199999999995</v>
      </c>
      <c r="J14" s="40">
        <v>1326.3198500000001</v>
      </c>
      <c r="L14" s="51"/>
      <c r="M14" s="51"/>
    </row>
    <row r="15" spans="1:23" x14ac:dyDescent="0.2">
      <c r="A15" s="69"/>
      <c r="B15" s="18" t="s">
        <v>335</v>
      </c>
      <c r="C15" s="40">
        <v>44</v>
      </c>
      <c r="D15" s="40">
        <v>38</v>
      </c>
      <c r="E15" s="40">
        <v>1402.9770000000001</v>
      </c>
      <c r="F15" s="83">
        <v>7.7689114629703679</v>
      </c>
      <c r="G15" s="40">
        <v>16655.885000000002</v>
      </c>
      <c r="H15" s="83">
        <v>92.231088537029635</v>
      </c>
      <c r="I15" s="40">
        <v>84.178600000000017</v>
      </c>
      <c r="J15" s="40">
        <v>1499.0297</v>
      </c>
      <c r="L15" s="51"/>
      <c r="M15" s="51"/>
    </row>
    <row r="16" spans="1:23" x14ac:dyDescent="0.2">
      <c r="A16" s="69"/>
      <c r="B16" s="18" t="s">
        <v>336</v>
      </c>
      <c r="C16" s="40">
        <v>50</v>
      </c>
      <c r="D16" s="40">
        <v>41</v>
      </c>
      <c r="E16" s="40">
        <v>1860.0970000000002</v>
      </c>
      <c r="F16" s="83">
        <v>36.540778462652469</v>
      </c>
      <c r="G16" s="40">
        <v>3230.3720000000003</v>
      </c>
      <c r="H16" s="83">
        <v>63.459221537347553</v>
      </c>
      <c r="I16" s="40">
        <v>111.60585</v>
      </c>
      <c r="J16" s="40">
        <v>290.73350000000005</v>
      </c>
      <c r="L16" s="51"/>
      <c r="M16" s="51"/>
    </row>
    <row r="17" spans="1:13" x14ac:dyDescent="0.2">
      <c r="A17" s="69"/>
      <c r="B17" s="18" t="s">
        <v>337</v>
      </c>
      <c r="C17" s="40">
        <v>448</v>
      </c>
      <c r="D17" s="40">
        <v>393</v>
      </c>
      <c r="E17" s="40">
        <v>13051.575999999997</v>
      </c>
      <c r="F17" s="83">
        <v>36.338010718836351</v>
      </c>
      <c r="G17" s="40">
        <v>22865.569000000014</v>
      </c>
      <c r="H17" s="83">
        <v>63.661989281163656</v>
      </c>
      <c r="I17" s="40">
        <v>783.09485000000006</v>
      </c>
      <c r="J17" s="40">
        <v>2057.9012000000002</v>
      </c>
      <c r="L17" s="51"/>
      <c r="M17" s="51"/>
    </row>
    <row r="18" spans="1:13" x14ac:dyDescent="0.2">
      <c r="A18" s="69"/>
      <c r="B18" s="18" t="s">
        <v>338</v>
      </c>
      <c r="C18" s="40">
        <v>17</v>
      </c>
      <c r="D18" s="40">
        <v>8</v>
      </c>
      <c r="E18" s="40">
        <v>1500.8129999999999</v>
      </c>
      <c r="F18" s="83">
        <v>8.8399237845902174</v>
      </c>
      <c r="G18" s="40">
        <v>15476.856000000002</v>
      </c>
      <c r="H18" s="83">
        <v>91.160076215409802</v>
      </c>
      <c r="I18" s="40">
        <v>90.0488</v>
      </c>
      <c r="J18" s="40">
        <v>1392.9170499999998</v>
      </c>
      <c r="L18" s="51"/>
      <c r="M18" s="51"/>
    </row>
    <row r="19" spans="1:13" x14ac:dyDescent="0.2">
      <c r="A19" s="69"/>
      <c r="B19" s="18" t="s">
        <v>270</v>
      </c>
      <c r="C19" s="40">
        <v>176</v>
      </c>
      <c r="D19" s="40">
        <v>156</v>
      </c>
      <c r="E19" s="40">
        <v>3926.7139999999999</v>
      </c>
      <c r="F19" s="83">
        <v>25.271199282649814</v>
      </c>
      <c r="G19" s="40">
        <v>11611.583000000001</v>
      </c>
      <c r="H19" s="83">
        <v>74.72880071735014</v>
      </c>
      <c r="I19" s="40">
        <v>235.60284999999996</v>
      </c>
      <c r="J19" s="40">
        <v>1045.0423999999998</v>
      </c>
      <c r="L19" s="51"/>
      <c r="M19" s="51"/>
    </row>
    <row r="20" spans="1:13" x14ac:dyDescent="0.2">
      <c r="A20" s="69"/>
      <c r="B20" s="18" t="s">
        <v>339</v>
      </c>
      <c r="C20" s="40">
        <v>81</v>
      </c>
      <c r="D20" s="40">
        <v>58</v>
      </c>
      <c r="E20" s="40">
        <v>4374.2870000000012</v>
      </c>
      <c r="F20" s="83">
        <v>15.979748769093941</v>
      </c>
      <c r="G20" s="40">
        <v>22999.653999999999</v>
      </c>
      <c r="H20" s="83">
        <v>84.020251230906069</v>
      </c>
      <c r="I20" s="40">
        <v>262.4572</v>
      </c>
      <c r="J20" s="40">
        <v>2069.9688999999998</v>
      </c>
      <c r="L20" s="51"/>
      <c r="M20" s="51"/>
    </row>
    <row r="21" spans="1:13" x14ac:dyDescent="0.2">
      <c r="A21" s="69"/>
      <c r="B21" s="18" t="s">
        <v>340</v>
      </c>
      <c r="C21" s="40">
        <v>115</v>
      </c>
      <c r="D21" s="40">
        <v>80</v>
      </c>
      <c r="E21" s="40">
        <v>5037.3209999999999</v>
      </c>
      <c r="F21" s="83">
        <v>4.1694181320785031</v>
      </c>
      <c r="G21" s="40">
        <v>115778.60199999998</v>
      </c>
      <c r="H21" s="83">
        <v>95.830581867921524</v>
      </c>
      <c r="I21" s="40">
        <v>302.23930000000001</v>
      </c>
      <c r="J21" s="40">
        <v>10420.073899999999</v>
      </c>
      <c r="L21" s="51"/>
      <c r="M21" s="51"/>
    </row>
    <row r="22" spans="1:13" x14ac:dyDescent="0.2">
      <c r="A22" s="69"/>
      <c r="B22" s="18" t="s">
        <v>341</v>
      </c>
      <c r="C22" s="40">
        <v>9</v>
      </c>
      <c r="D22" s="40">
        <v>7</v>
      </c>
      <c r="E22" s="40">
        <v>361.68099999999998</v>
      </c>
      <c r="F22" s="83">
        <v>3.7258284866861335</v>
      </c>
      <c r="G22" s="40">
        <v>9345.7170000000006</v>
      </c>
      <c r="H22" s="83">
        <v>96.274171513313874</v>
      </c>
      <c r="I22" s="40">
        <v>21.700849999999999</v>
      </c>
      <c r="J22" s="40">
        <v>841.11450000000002</v>
      </c>
      <c r="L22" s="51"/>
      <c r="M22" s="51"/>
    </row>
    <row r="23" spans="1:13" x14ac:dyDescent="0.2">
      <c r="A23" s="69"/>
      <c r="B23" s="18" t="s">
        <v>272</v>
      </c>
      <c r="C23" s="40">
        <v>71</v>
      </c>
      <c r="D23" s="40">
        <v>54</v>
      </c>
      <c r="E23" s="40">
        <v>2685.1840000000002</v>
      </c>
      <c r="F23" s="83">
        <v>2.9155012201758019</v>
      </c>
      <c r="G23" s="40">
        <v>89415.069000000003</v>
      </c>
      <c r="H23" s="83">
        <v>97.08449877982423</v>
      </c>
      <c r="I23" s="40">
        <v>161.11095</v>
      </c>
      <c r="J23" s="40">
        <v>8047.3561500000014</v>
      </c>
      <c r="L23" s="51"/>
      <c r="M23" s="51"/>
    </row>
    <row r="24" spans="1:13" x14ac:dyDescent="0.2">
      <c r="A24" s="69"/>
      <c r="B24" s="18" t="s">
        <v>273</v>
      </c>
      <c r="C24" s="40">
        <v>1223</v>
      </c>
      <c r="D24" s="40">
        <v>998</v>
      </c>
      <c r="E24" s="40">
        <v>52259.055999999975</v>
      </c>
      <c r="F24" s="83">
        <v>32.03652185325052</v>
      </c>
      <c r="G24" s="40">
        <v>110864.32000000001</v>
      </c>
      <c r="H24" s="83">
        <v>67.963478146749537</v>
      </c>
      <c r="I24" s="40">
        <v>3135.5431500000041</v>
      </c>
      <c r="J24" s="40">
        <v>9977.7888999999996</v>
      </c>
      <c r="L24" s="51"/>
      <c r="M24" s="51"/>
    </row>
    <row r="25" spans="1:13" x14ac:dyDescent="0.2">
      <c r="A25" s="69"/>
      <c r="B25" s="18" t="s">
        <v>342</v>
      </c>
      <c r="C25" s="40">
        <v>807</v>
      </c>
      <c r="D25" s="40">
        <v>647</v>
      </c>
      <c r="E25" s="40">
        <v>31131.73499999999</v>
      </c>
      <c r="F25" s="83">
        <v>9.23018690546367</v>
      </c>
      <c r="G25" s="40">
        <v>306150.00499999983</v>
      </c>
      <c r="H25" s="83">
        <v>90.76981309453636</v>
      </c>
      <c r="I25" s="40">
        <v>1867.9040500000006</v>
      </c>
      <c r="J25" s="40">
        <v>27553.500350000002</v>
      </c>
      <c r="L25" s="51"/>
      <c r="M25" s="51"/>
    </row>
    <row r="26" spans="1:13" x14ac:dyDescent="0.2">
      <c r="A26" s="69"/>
      <c r="B26" s="18" t="s">
        <v>343</v>
      </c>
      <c r="C26" s="40">
        <v>33</v>
      </c>
      <c r="D26" s="40">
        <v>32</v>
      </c>
      <c r="E26" s="40">
        <v>760.21299999999997</v>
      </c>
      <c r="F26" s="83">
        <v>95.922904640232147</v>
      </c>
      <c r="G26" s="40">
        <v>32.311999999999998</v>
      </c>
      <c r="H26" s="83">
        <v>4.0770953597678306</v>
      </c>
      <c r="I26" s="40">
        <v>45.612749999999998</v>
      </c>
      <c r="J26" s="40">
        <v>2.9080499999999994</v>
      </c>
      <c r="L26" s="51"/>
      <c r="M26" s="51"/>
    </row>
    <row r="27" spans="1:13" x14ac:dyDescent="0.2">
      <c r="A27" s="69"/>
      <c r="B27" s="18" t="s">
        <v>344</v>
      </c>
      <c r="C27" s="40">
        <v>43</v>
      </c>
      <c r="D27" s="40">
        <v>37</v>
      </c>
      <c r="E27" s="40">
        <v>1311.7760000000001</v>
      </c>
      <c r="F27" s="83">
        <v>23.269344127043937</v>
      </c>
      <c r="G27" s="40">
        <v>4325.5810000000001</v>
      </c>
      <c r="H27" s="83">
        <v>76.730655872956092</v>
      </c>
      <c r="I27" s="40">
        <v>78.706500000000034</v>
      </c>
      <c r="J27" s="40">
        <v>389.3023</v>
      </c>
      <c r="L27" s="51"/>
      <c r="M27" s="51"/>
    </row>
    <row r="28" spans="1:13" x14ac:dyDescent="0.2">
      <c r="A28" s="69"/>
      <c r="B28" s="18" t="s">
        <v>275</v>
      </c>
      <c r="C28" s="40">
        <v>1375</v>
      </c>
      <c r="D28" s="40">
        <v>1140</v>
      </c>
      <c r="E28" s="40">
        <v>47986.715000000004</v>
      </c>
      <c r="F28" s="83">
        <v>35.083642966398038</v>
      </c>
      <c r="G28" s="40">
        <v>88791.313000000067</v>
      </c>
      <c r="H28" s="83">
        <v>64.916357033601884</v>
      </c>
      <c r="I28" s="40">
        <v>2879.2021500000001</v>
      </c>
      <c r="J28" s="40">
        <v>7991.2179000000024</v>
      </c>
      <c r="L28" s="51"/>
      <c r="M28" s="51"/>
    </row>
    <row r="29" spans="1:13" x14ac:dyDescent="0.2">
      <c r="A29" s="69"/>
      <c r="B29" s="18" t="s">
        <v>345</v>
      </c>
      <c r="C29" s="40">
        <v>213</v>
      </c>
      <c r="D29" s="40">
        <v>147</v>
      </c>
      <c r="E29" s="40">
        <v>9401.9069999999992</v>
      </c>
      <c r="F29" s="83">
        <v>3.0001796679290931</v>
      </c>
      <c r="G29" s="40">
        <v>303976.22499999986</v>
      </c>
      <c r="H29" s="83">
        <v>96.999820332070811</v>
      </c>
      <c r="I29" s="40">
        <v>564.11444999999992</v>
      </c>
      <c r="J29" s="40">
        <v>27357.860349999988</v>
      </c>
      <c r="L29" s="51"/>
      <c r="M29" s="51"/>
    </row>
    <row r="30" spans="1:13" x14ac:dyDescent="0.2">
      <c r="A30" s="69"/>
      <c r="B30" s="18" t="s">
        <v>276</v>
      </c>
      <c r="C30" s="40">
        <v>4218</v>
      </c>
      <c r="D30" s="40">
        <v>3597</v>
      </c>
      <c r="E30" s="40">
        <v>112558.45299999982</v>
      </c>
      <c r="F30" s="83">
        <v>19.637442263429595</v>
      </c>
      <c r="G30" s="40">
        <v>460624.40599999984</v>
      </c>
      <c r="H30" s="83">
        <v>80.362557736570565</v>
      </c>
      <c r="I30" s="40">
        <v>6753.5054999999857</v>
      </c>
      <c r="J30" s="40">
        <v>41456.196800000034</v>
      </c>
      <c r="L30" s="51"/>
      <c r="M30" s="51"/>
    </row>
    <row r="31" spans="1:13" x14ac:dyDescent="0.2">
      <c r="A31" s="69"/>
      <c r="B31" s="18" t="s">
        <v>284</v>
      </c>
      <c r="C31" s="40">
        <v>572</v>
      </c>
      <c r="D31" s="40">
        <v>428</v>
      </c>
      <c r="E31" s="40">
        <v>15244.522000000004</v>
      </c>
      <c r="F31" s="83">
        <v>3.0935294595779568</v>
      </c>
      <c r="G31" s="40">
        <v>477542.83300000022</v>
      </c>
      <c r="H31" s="83">
        <v>96.906470540422106</v>
      </c>
      <c r="I31" s="40">
        <v>914.67075000000011</v>
      </c>
      <c r="J31" s="40">
        <v>42978.855050000035</v>
      </c>
      <c r="L31" s="51"/>
      <c r="M31" s="51"/>
    </row>
    <row r="32" spans="1:13" x14ac:dyDescent="0.2">
      <c r="A32" s="69"/>
      <c r="B32" s="18" t="s">
        <v>346</v>
      </c>
      <c r="C32" s="40">
        <v>2301</v>
      </c>
      <c r="D32" s="40">
        <v>1880</v>
      </c>
      <c r="E32" s="40">
        <v>83298.274999999907</v>
      </c>
      <c r="F32" s="83">
        <v>21.330910709698703</v>
      </c>
      <c r="G32" s="40">
        <v>307206.73500000039</v>
      </c>
      <c r="H32" s="83">
        <v>78.669089290301471</v>
      </c>
      <c r="I32" s="40">
        <v>4997.8966000000028</v>
      </c>
      <c r="J32" s="40">
        <v>27648.607200000013</v>
      </c>
      <c r="L32" s="51"/>
      <c r="M32" s="51"/>
    </row>
    <row r="33" spans="1:13" x14ac:dyDescent="0.2">
      <c r="A33" s="69"/>
      <c r="B33" s="18" t="s">
        <v>347</v>
      </c>
      <c r="C33" s="40">
        <v>657</v>
      </c>
      <c r="D33" s="40">
        <v>552</v>
      </c>
      <c r="E33" s="40">
        <v>20654.477999999999</v>
      </c>
      <c r="F33" s="83">
        <v>18.771023702990135</v>
      </c>
      <c r="G33" s="40">
        <v>89379.361000000004</v>
      </c>
      <c r="H33" s="83">
        <v>81.228976297009879</v>
      </c>
      <c r="I33" s="40">
        <v>1239.2685499999989</v>
      </c>
      <c r="J33" s="40">
        <v>8044.1423499999983</v>
      </c>
      <c r="L33" s="51"/>
      <c r="M33" s="51"/>
    </row>
    <row r="34" spans="1:13" x14ac:dyDescent="0.2">
      <c r="A34" s="69"/>
      <c r="B34" s="18" t="s">
        <v>348</v>
      </c>
      <c r="C34" s="40">
        <v>12</v>
      </c>
      <c r="D34" s="40">
        <v>12</v>
      </c>
      <c r="E34" s="40">
        <v>161.43600000000001</v>
      </c>
      <c r="F34" s="83">
        <v>100</v>
      </c>
      <c r="G34" s="40">
        <v>0</v>
      </c>
      <c r="H34" s="83">
        <v>0</v>
      </c>
      <c r="I34" s="40">
        <v>9.6861999999999995</v>
      </c>
      <c r="J34" s="40">
        <v>0</v>
      </c>
      <c r="L34" s="51"/>
      <c r="M34" s="51"/>
    </row>
    <row r="35" spans="1:13" x14ac:dyDescent="0.2">
      <c r="A35" s="69"/>
      <c r="B35" s="18" t="s">
        <v>277</v>
      </c>
      <c r="C35" s="40">
        <v>758</v>
      </c>
      <c r="D35" s="40">
        <v>724</v>
      </c>
      <c r="E35" s="40">
        <v>10855.448000000002</v>
      </c>
      <c r="F35" s="83">
        <v>63.599942115016503</v>
      </c>
      <c r="G35" s="40">
        <v>6212.8820000000005</v>
      </c>
      <c r="H35" s="83">
        <v>36.400057884983461</v>
      </c>
      <c r="I35" s="40">
        <v>651.3261</v>
      </c>
      <c r="J35" s="40">
        <v>559.15924999999993</v>
      </c>
      <c r="L35" s="51"/>
      <c r="M35" s="51"/>
    </row>
    <row r="36" spans="1:13" x14ac:dyDescent="0.2">
      <c r="A36" s="69"/>
      <c r="B36" s="18" t="s">
        <v>349</v>
      </c>
      <c r="C36" s="40">
        <v>104</v>
      </c>
      <c r="D36" s="40">
        <v>94</v>
      </c>
      <c r="E36" s="40">
        <v>2062.0949999999998</v>
      </c>
      <c r="F36" s="83">
        <v>5.4111188961972934</v>
      </c>
      <c r="G36" s="40">
        <v>36046.381999999998</v>
      </c>
      <c r="H36" s="83">
        <v>94.588881103802677</v>
      </c>
      <c r="I36" s="40">
        <v>123.7257</v>
      </c>
      <c r="J36" s="40">
        <v>3244.1742999999997</v>
      </c>
      <c r="L36" s="51"/>
      <c r="M36" s="51"/>
    </row>
    <row r="37" spans="1:13" x14ac:dyDescent="0.2">
      <c r="A37" s="69"/>
      <c r="B37" s="18" t="s">
        <v>350</v>
      </c>
      <c r="C37" s="40">
        <v>287</v>
      </c>
      <c r="D37" s="40">
        <v>219</v>
      </c>
      <c r="E37" s="40">
        <v>13202.202999999996</v>
      </c>
      <c r="F37" s="83">
        <v>27.837231743942226</v>
      </c>
      <c r="G37" s="40">
        <v>34224.219000000005</v>
      </c>
      <c r="H37" s="83">
        <v>72.162768256057802</v>
      </c>
      <c r="I37" s="40">
        <v>792.1323000000001</v>
      </c>
      <c r="J37" s="40">
        <v>3080.179450000001</v>
      </c>
      <c r="L37" s="51"/>
      <c r="M37" s="51"/>
    </row>
    <row r="38" spans="1:13" x14ac:dyDescent="0.2">
      <c r="A38" s="69"/>
      <c r="B38" s="18" t="s">
        <v>351</v>
      </c>
      <c r="C38" s="40">
        <v>6241</v>
      </c>
      <c r="D38" s="40">
        <v>5648</v>
      </c>
      <c r="E38" s="40">
        <v>144582.87899999993</v>
      </c>
      <c r="F38" s="83">
        <v>20.228818103068917</v>
      </c>
      <c r="G38" s="40">
        <v>570154.27599999914</v>
      </c>
      <c r="H38" s="83">
        <v>79.771181896930827</v>
      </c>
      <c r="I38" s="40">
        <v>8674.9707999999882</v>
      </c>
      <c r="J38" s="40">
        <v>51313.885349999939</v>
      </c>
      <c r="L38" s="51"/>
      <c r="M38" s="51"/>
    </row>
    <row r="39" spans="1:13" x14ac:dyDescent="0.2">
      <c r="A39" s="69"/>
      <c r="B39" s="18" t="s">
        <v>352</v>
      </c>
      <c r="C39" s="40">
        <v>225</v>
      </c>
      <c r="D39" s="40">
        <v>213</v>
      </c>
      <c r="E39" s="40">
        <v>4219.6180000000004</v>
      </c>
      <c r="F39" s="83">
        <v>74.800961793456906</v>
      </c>
      <c r="G39" s="40">
        <v>1421.51</v>
      </c>
      <c r="H39" s="83">
        <v>25.199038206543083</v>
      </c>
      <c r="I39" s="40">
        <v>253.17705000000004</v>
      </c>
      <c r="J39" s="40">
        <v>127.93585000000002</v>
      </c>
      <c r="L39" s="51"/>
      <c r="M39" s="51"/>
    </row>
    <row r="40" spans="1:13" x14ac:dyDescent="0.2">
      <c r="A40" s="69"/>
      <c r="B40" s="18" t="s">
        <v>353</v>
      </c>
      <c r="C40" s="40">
        <v>111</v>
      </c>
      <c r="D40" s="40">
        <v>95</v>
      </c>
      <c r="E40" s="40">
        <v>3377.1339999999991</v>
      </c>
      <c r="F40" s="83">
        <v>33.860124632799646</v>
      </c>
      <c r="G40" s="40">
        <v>6596.6449999999995</v>
      </c>
      <c r="H40" s="83">
        <v>66.139875367200318</v>
      </c>
      <c r="I40" s="40">
        <v>202.62790000000004</v>
      </c>
      <c r="J40" s="40">
        <v>593.69790000000012</v>
      </c>
      <c r="L40" s="51"/>
      <c r="M40" s="51"/>
    </row>
    <row r="41" spans="1:13" x14ac:dyDescent="0.2">
      <c r="A41" s="69"/>
      <c r="B41" s="18" t="s">
        <v>278</v>
      </c>
      <c r="C41" s="40">
        <v>397</v>
      </c>
      <c r="D41" s="40">
        <v>351</v>
      </c>
      <c r="E41" s="40">
        <v>13328.120999999996</v>
      </c>
      <c r="F41" s="83">
        <v>60.207820802046918</v>
      </c>
      <c r="G41" s="40">
        <v>8808.7389999999996</v>
      </c>
      <c r="H41" s="83">
        <v>39.792179197953118</v>
      </c>
      <c r="I41" s="40">
        <v>799.68700000000001</v>
      </c>
      <c r="J41" s="40">
        <v>792.78655000000003</v>
      </c>
      <c r="L41" s="51"/>
      <c r="M41" s="51"/>
    </row>
    <row r="42" spans="1:13" x14ac:dyDescent="0.2">
      <c r="A42" s="69"/>
      <c r="B42" s="18" t="s">
        <v>354</v>
      </c>
      <c r="C42" s="40">
        <v>205</v>
      </c>
      <c r="D42" s="40">
        <v>194</v>
      </c>
      <c r="E42" s="40">
        <v>2614.0460000000007</v>
      </c>
      <c r="F42" s="83">
        <v>68.405918918169263</v>
      </c>
      <c r="G42" s="40">
        <v>1207.3280000000002</v>
      </c>
      <c r="H42" s="83">
        <v>31.594081081830787</v>
      </c>
      <c r="I42" s="40">
        <v>156.84255000000005</v>
      </c>
      <c r="J42" s="40">
        <v>108.65944999999998</v>
      </c>
      <c r="L42" s="51"/>
      <c r="M42" s="51"/>
    </row>
    <row r="43" spans="1:13" x14ac:dyDescent="0.2">
      <c r="A43" s="69"/>
    </row>
    <row r="44" spans="1:13" x14ac:dyDescent="0.2">
      <c r="A44" s="69"/>
    </row>
    <row r="45" spans="1:13" x14ac:dyDescent="0.2">
      <c r="A45" s="69"/>
    </row>
    <row r="46" spans="1:13" x14ac:dyDescent="0.2">
      <c r="A46" s="69"/>
    </row>
    <row r="47" spans="1:13" x14ac:dyDescent="0.2">
      <c r="A47" s="69"/>
    </row>
    <row r="48" spans="1:13" x14ac:dyDescent="0.2">
      <c r="A48" s="69"/>
    </row>
    <row r="49" spans="1:1" x14ac:dyDescent="0.2">
      <c r="A49" s="69"/>
    </row>
    <row r="50" spans="1:1" x14ac:dyDescent="0.2">
      <c r="A50" s="69"/>
    </row>
    <row r="51" spans="1:1" x14ac:dyDescent="0.2">
      <c r="A51" s="69"/>
    </row>
    <row r="52" spans="1:1" x14ac:dyDescent="0.2">
      <c r="A52" s="69"/>
    </row>
    <row r="53" spans="1:1" x14ac:dyDescent="0.2">
      <c r="A53" s="69"/>
    </row>
    <row r="54" spans="1:1" x14ac:dyDescent="0.2">
      <c r="A54" s="69"/>
    </row>
    <row r="55" spans="1:1" x14ac:dyDescent="0.2">
      <c r="A55" s="69"/>
    </row>
    <row r="56" spans="1:1" x14ac:dyDescent="0.2">
      <c r="A56" s="69"/>
    </row>
    <row r="57" spans="1:1" x14ac:dyDescent="0.2">
      <c r="A57" s="69"/>
    </row>
    <row r="58" spans="1:1" x14ac:dyDescent="0.2">
      <c r="A58" s="69"/>
    </row>
    <row r="59" spans="1:1" x14ac:dyDescent="0.2">
      <c r="A59" s="69"/>
    </row>
    <row r="60" spans="1:1" x14ac:dyDescent="0.2">
      <c r="A60" s="69"/>
    </row>
    <row r="61" spans="1:1" x14ac:dyDescent="0.2">
      <c r="A61" s="69"/>
    </row>
    <row r="62" spans="1:1" x14ac:dyDescent="0.2">
      <c r="A62" s="69"/>
    </row>
    <row r="63" spans="1:1" x14ac:dyDescent="0.2">
      <c r="A63" s="69"/>
    </row>
    <row r="64" spans="1:1" x14ac:dyDescent="0.2">
      <c r="A64" s="69"/>
    </row>
    <row r="65" spans="1:1" x14ac:dyDescent="0.2">
      <c r="A65" s="69"/>
    </row>
    <row r="66" spans="1:1" x14ac:dyDescent="0.2">
      <c r="A66" s="69"/>
    </row>
    <row r="67" spans="1:1" x14ac:dyDescent="0.2">
      <c r="A67" s="69"/>
    </row>
    <row r="68" spans="1:1" x14ac:dyDescent="0.2">
      <c r="A68" s="69"/>
    </row>
    <row r="69" spans="1:1" x14ac:dyDescent="0.2">
      <c r="A69" s="69"/>
    </row>
    <row r="70" spans="1:1" x14ac:dyDescent="0.2">
      <c r="A70" s="69"/>
    </row>
    <row r="71" spans="1:1" x14ac:dyDescent="0.2">
      <c r="A71" s="69"/>
    </row>
    <row r="72" spans="1:1" x14ac:dyDescent="0.2">
      <c r="A72" s="69"/>
    </row>
    <row r="73" spans="1:1" x14ac:dyDescent="0.2">
      <c r="A73" s="69"/>
    </row>
    <row r="74" spans="1:1" x14ac:dyDescent="0.2">
      <c r="A74" s="69"/>
    </row>
    <row r="75" spans="1:1" x14ac:dyDescent="0.2">
      <c r="A75" s="69"/>
    </row>
    <row r="76" spans="1:1" x14ac:dyDescent="0.2">
      <c r="A76" s="69"/>
    </row>
    <row r="77" spans="1:1" x14ac:dyDescent="0.2">
      <c r="A77" s="69"/>
    </row>
    <row r="78" spans="1:1" x14ac:dyDescent="0.2">
      <c r="A78" s="69"/>
    </row>
    <row r="79" spans="1:1" x14ac:dyDescent="0.2">
      <c r="A79" s="69"/>
    </row>
    <row r="80" spans="1:1" x14ac:dyDescent="0.2">
      <c r="A80" s="69"/>
    </row>
    <row r="81" spans="1:1" x14ac:dyDescent="0.2">
      <c r="A81" s="69"/>
    </row>
    <row r="82" spans="1:1" x14ac:dyDescent="0.2">
      <c r="A82" s="69"/>
    </row>
    <row r="83" spans="1:1" x14ac:dyDescent="0.2">
      <c r="A83" s="69"/>
    </row>
    <row r="84" spans="1:1" x14ac:dyDescent="0.2">
      <c r="A84" s="69"/>
    </row>
    <row r="85" spans="1:1" x14ac:dyDescent="0.2">
      <c r="A85" s="69"/>
    </row>
    <row r="86" spans="1:1" x14ac:dyDescent="0.2">
      <c r="A86" s="69"/>
    </row>
    <row r="87" spans="1:1" x14ac:dyDescent="0.2">
      <c r="A87" s="69"/>
    </row>
    <row r="88" spans="1:1" x14ac:dyDescent="0.2">
      <c r="A88" s="69"/>
    </row>
    <row r="89" spans="1:1" x14ac:dyDescent="0.2">
      <c r="A89" s="69"/>
    </row>
    <row r="90" spans="1:1" x14ac:dyDescent="0.2">
      <c r="A90" s="69"/>
    </row>
    <row r="91" spans="1:1" x14ac:dyDescent="0.2">
      <c r="A91" s="69"/>
    </row>
    <row r="92" spans="1:1" x14ac:dyDescent="0.2">
      <c r="A92" s="69"/>
    </row>
    <row r="93" spans="1:1" x14ac:dyDescent="0.2">
      <c r="A93" s="69"/>
    </row>
    <row r="94" spans="1:1" x14ac:dyDescent="0.2">
      <c r="A94" s="69"/>
    </row>
    <row r="95" spans="1:1" x14ac:dyDescent="0.2">
      <c r="A95" s="69"/>
    </row>
    <row r="96" spans="1:1" x14ac:dyDescent="0.2">
      <c r="A96" s="69"/>
    </row>
    <row r="97" spans="1:1" x14ac:dyDescent="0.2">
      <c r="A97" s="69"/>
    </row>
    <row r="98" spans="1:1" x14ac:dyDescent="0.2">
      <c r="A98" s="69"/>
    </row>
    <row r="99" spans="1:1" x14ac:dyDescent="0.2">
      <c r="A99" s="69"/>
    </row>
    <row r="100" spans="1:1" x14ac:dyDescent="0.2">
      <c r="A100" s="69"/>
    </row>
    <row r="101" spans="1:1" x14ac:dyDescent="0.2">
      <c r="A101" s="69"/>
    </row>
    <row r="102" spans="1:1" x14ac:dyDescent="0.2">
      <c r="A102" s="69"/>
    </row>
    <row r="103" spans="1:1" x14ac:dyDescent="0.2">
      <c r="A103" s="69"/>
    </row>
    <row r="104" spans="1:1" x14ac:dyDescent="0.2">
      <c r="A104" s="69"/>
    </row>
    <row r="105" spans="1:1" x14ac:dyDescent="0.2">
      <c r="A105" s="69"/>
    </row>
    <row r="106" spans="1:1" x14ac:dyDescent="0.2">
      <c r="A106" s="69"/>
    </row>
    <row r="107" spans="1:1" x14ac:dyDescent="0.2">
      <c r="A107" s="69"/>
    </row>
    <row r="108" spans="1:1" x14ac:dyDescent="0.2">
      <c r="A108" s="69"/>
    </row>
    <row r="109" spans="1:1" x14ac:dyDescent="0.2">
      <c r="A109" s="69"/>
    </row>
    <row r="110" spans="1:1" x14ac:dyDescent="0.2">
      <c r="A110" s="69"/>
    </row>
    <row r="111" spans="1:1" x14ac:dyDescent="0.2">
      <c r="A111" s="69"/>
    </row>
    <row r="112" spans="1:1" x14ac:dyDescent="0.2">
      <c r="A112" s="69"/>
    </row>
    <row r="113" spans="1:1" x14ac:dyDescent="0.2">
      <c r="A113" s="69"/>
    </row>
    <row r="114" spans="1:1" x14ac:dyDescent="0.2">
      <c r="A114" s="69"/>
    </row>
    <row r="115" spans="1:1" x14ac:dyDescent="0.2">
      <c r="A115" s="69"/>
    </row>
    <row r="116" spans="1:1" x14ac:dyDescent="0.2">
      <c r="A116" s="69"/>
    </row>
    <row r="117" spans="1:1" x14ac:dyDescent="0.2">
      <c r="A117" s="69"/>
    </row>
    <row r="118" spans="1:1" x14ac:dyDescent="0.2">
      <c r="A118" s="69"/>
    </row>
    <row r="119" spans="1:1" x14ac:dyDescent="0.2">
      <c r="A119" s="69"/>
    </row>
    <row r="120" spans="1:1" x14ac:dyDescent="0.2">
      <c r="A120" s="69"/>
    </row>
    <row r="121" spans="1:1" x14ac:dyDescent="0.2">
      <c r="A121" s="69"/>
    </row>
    <row r="122" spans="1:1" x14ac:dyDescent="0.2">
      <c r="A122" s="69"/>
    </row>
    <row r="123" spans="1:1" x14ac:dyDescent="0.2">
      <c r="A123" s="69"/>
    </row>
    <row r="124" spans="1:1" x14ac:dyDescent="0.2">
      <c r="A124" s="69"/>
    </row>
    <row r="125" spans="1:1" x14ac:dyDescent="0.2">
      <c r="A125" s="69"/>
    </row>
    <row r="126" spans="1:1" x14ac:dyDescent="0.2">
      <c r="A126" s="69"/>
    </row>
    <row r="127" spans="1:1" x14ac:dyDescent="0.2">
      <c r="A127" s="69"/>
    </row>
    <row r="128" spans="1:1" x14ac:dyDescent="0.2">
      <c r="A128" s="69"/>
    </row>
    <row r="129" spans="1:1" x14ac:dyDescent="0.2">
      <c r="A129" s="69"/>
    </row>
    <row r="130" spans="1:1" x14ac:dyDescent="0.2">
      <c r="A130" s="69"/>
    </row>
    <row r="131" spans="1:1" x14ac:dyDescent="0.2">
      <c r="A131" s="69"/>
    </row>
    <row r="132" spans="1:1" x14ac:dyDescent="0.2">
      <c r="A132" s="69"/>
    </row>
    <row r="133" spans="1:1" x14ac:dyDescent="0.2">
      <c r="A133" s="69"/>
    </row>
    <row r="134" spans="1:1" x14ac:dyDescent="0.2">
      <c r="A134" s="69"/>
    </row>
    <row r="135" spans="1:1" x14ac:dyDescent="0.2">
      <c r="A135" s="69"/>
    </row>
    <row r="136" spans="1:1" x14ac:dyDescent="0.2">
      <c r="A136" s="69"/>
    </row>
    <row r="137" spans="1:1" x14ac:dyDescent="0.2">
      <c r="A137" s="69"/>
    </row>
    <row r="138" spans="1:1" x14ac:dyDescent="0.2">
      <c r="A138" s="69"/>
    </row>
    <row r="139" spans="1:1" x14ac:dyDescent="0.2">
      <c r="A139" s="69"/>
    </row>
    <row r="140" spans="1:1" x14ac:dyDescent="0.2">
      <c r="A140" s="69"/>
    </row>
    <row r="141" spans="1:1" x14ac:dyDescent="0.2">
      <c r="A141" s="69"/>
    </row>
    <row r="142" spans="1:1" x14ac:dyDescent="0.2">
      <c r="A142" s="69"/>
    </row>
    <row r="143" spans="1:1" x14ac:dyDescent="0.2">
      <c r="A143" s="69"/>
    </row>
    <row r="144" spans="1:1" x14ac:dyDescent="0.2">
      <c r="A144" s="69"/>
    </row>
    <row r="145" spans="1:1" x14ac:dyDescent="0.2">
      <c r="A145" s="69"/>
    </row>
    <row r="146" spans="1:1" x14ac:dyDescent="0.2">
      <c r="A146" s="69"/>
    </row>
    <row r="147" spans="1:1" x14ac:dyDescent="0.2">
      <c r="A147" s="69"/>
    </row>
    <row r="148" spans="1:1" x14ac:dyDescent="0.2">
      <c r="A148" s="69"/>
    </row>
    <row r="149" spans="1:1" x14ac:dyDescent="0.2">
      <c r="A149" s="69"/>
    </row>
    <row r="150" spans="1:1" x14ac:dyDescent="0.2">
      <c r="A150" s="69"/>
    </row>
    <row r="151" spans="1:1" x14ac:dyDescent="0.2">
      <c r="A151" s="69"/>
    </row>
    <row r="152" spans="1:1" x14ac:dyDescent="0.2">
      <c r="A152" s="69"/>
    </row>
    <row r="153" spans="1:1" x14ac:dyDescent="0.2">
      <c r="A153" s="69"/>
    </row>
    <row r="154" spans="1:1" x14ac:dyDescent="0.2">
      <c r="A154" s="69"/>
    </row>
    <row r="155" spans="1:1" x14ac:dyDescent="0.2">
      <c r="A155" s="69"/>
    </row>
    <row r="156" spans="1:1" x14ac:dyDescent="0.2">
      <c r="A156" s="69"/>
    </row>
    <row r="157" spans="1:1" x14ac:dyDescent="0.2">
      <c r="A157" s="69"/>
    </row>
    <row r="158" spans="1:1" x14ac:dyDescent="0.2">
      <c r="A158" s="69"/>
    </row>
    <row r="159" spans="1:1" x14ac:dyDescent="0.2">
      <c r="A159" s="69"/>
    </row>
    <row r="160" spans="1:1" x14ac:dyDescent="0.2">
      <c r="A160" s="69"/>
    </row>
    <row r="161" spans="1:1" x14ac:dyDescent="0.2">
      <c r="A161" s="69"/>
    </row>
    <row r="162" spans="1:1" x14ac:dyDescent="0.2">
      <c r="A162" s="69"/>
    </row>
    <row r="163" spans="1:1" x14ac:dyDescent="0.2">
      <c r="A163" s="69"/>
    </row>
    <row r="164" spans="1:1" x14ac:dyDescent="0.2">
      <c r="A164" s="69"/>
    </row>
    <row r="165" spans="1:1" x14ac:dyDescent="0.2">
      <c r="A165" s="69"/>
    </row>
    <row r="166" spans="1:1" x14ac:dyDescent="0.2">
      <c r="A166" s="69"/>
    </row>
    <row r="167" spans="1:1" x14ac:dyDescent="0.2">
      <c r="A167" s="69"/>
    </row>
    <row r="168" spans="1:1" x14ac:dyDescent="0.2">
      <c r="A168" s="69"/>
    </row>
    <row r="169" spans="1:1" x14ac:dyDescent="0.2">
      <c r="A169" s="69"/>
    </row>
    <row r="170" spans="1:1" x14ac:dyDescent="0.2">
      <c r="A170" s="69"/>
    </row>
    <row r="171" spans="1:1" x14ac:dyDescent="0.2">
      <c r="A171" s="69"/>
    </row>
    <row r="172" spans="1:1" x14ac:dyDescent="0.2">
      <c r="A172" s="69"/>
    </row>
    <row r="173" spans="1:1" x14ac:dyDescent="0.2">
      <c r="A173" s="69"/>
    </row>
    <row r="174" spans="1:1" x14ac:dyDescent="0.2">
      <c r="A174" s="69"/>
    </row>
    <row r="175" spans="1:1" x14ac:dyDescent="0.2">
      <c r="A175" s="69"/>
    </row>
    <row r="176" spans="1:1" x14ac:dyDescent="0.2">
      <c r="A176" s="69"/>
    </row>
    <row r="177" spans="1:1" x14ac:dyDescent="0.2">
      <c r="A177" s="69"/>
    </row>
    <row r="178" spans="1:1" x14ac:dyDescent="0.2">
      <c r="A178" s="69"/>
    </row>
    <row r="179" spans="1:1" x14ac:dyDescent="0.2">
      <c r="A179" s="69"/>
    </row>
    <row r="180" spans="1:1" x14ac:dyDescent="0.2">
      <c r="A180" s="69"/>
    </row>
    <row r="181" spans="1:1" x14ac:dyDescent="0.2">
      <c r="A181" s="69"/>
    </row>
    <row r="182" spans="1:1" x14ac:dyDescent="0.2">
      <c r="A182" s="69"/>
    </row>
    <row r="183" spans="1:1" x14ac:dyDescent="0.2">
      <c r="A183" s="69"/>
    </row>
    <row r="184" spans="1:1" x14ac:dyDescent="0.2">
      <c r="A184" s="69"/>
    </row>
    <row r="185" spans="1:1" x14ac:dyDescent="0.2">
      <c r="A185" s="69"/>
    </row>
    <row r="186" spans="1:1" x14ac:dyDescent="0.2">
      <c r="A186" s="69"/>
    </row>
    <row r="187" spans="1:1" x14ac:dyDescent="0.2">
      <c r="A187" s="69"/>
    </row>
    <row r="188" spans="1:1" x14ac:dyDescent="0.2">
      <c r="A188" s="69"/>
    </row>
    <row r="189" spans="1:1" x14ac:dyDescent="0.2">
      <c r="A189" s="69"/>
    </row>
    <row r="190" spans="1:1" x14ac:dyDescent="0.2">
      <c r="A190" s="69"/>
    </row>
    <row r="191" spans="1:1" x14ac:dyDescent="0.2">
      <c r="A191" s="69"/>
    </row>
    <row r="192" spans="1:1" x14ac:dyDescent="0.2">
      <c r="A192" s="69"/>
    </row>
    <row r="193" spans="1:1" x14ac:dyDescent="0.2">
      <c r="A193" s="69"/>
    </row>
    <row r="194" spans="1:1" x14ac:dyDescent="0.2">
      <c r="A194" s="69"/>
    </row>
    <row r="195" spans="1:1" x14ac:dyDescent="0.2">
      <c r="A195" s="69"/>
    </row>
    <row r="196" spans="1:1" x14ac:dyDescent="0.2">
      <c r="A196" s="69"/>
    </row>
    <row r="197" spans="1:1" x14ac:dyDescent="0.2">
      <c r="A197" s="69"/>
    </row>
    <row r="198" spans="1:1" x14ac:dyDescent="0.2">
      <c r="A198" s="69"/>
    </row>
    <row r="199" spans="1:1" x14ac:dyDescent="0.2">
      <c r="A199" s="69"/>
    </row>
    <row r="200" spans="1:1" x14ac:dyDescent="0.2">
      <c r="A200" s="69"/>
    </row>
    <row r="201" spans="1:1" x14ac:dyDescent="0.2">
      <c r="A201" s="69"/>
    </row>
    <row r="202" spans="1:1" x14ac:dyDescent="0.2">
      <c r="A202" s="69"/>
    </row>
    <row r="203" spans="1:1" x14ac:dyDescent="0.2">
      <c r="A203" s="69"/>
    </row>
    <row r="204" spans="1:1" x14ac:dyDescent="0.2">
      <c r="A204" s="69"/>
    </row>
    <row r="205" spans="1:1" x14ac:dyDescent="0.2">
      <c r="A205" s="69"/>
    </row>
    <row r="206" spans="1:1" x14ac:dyDescent="0.2">
      <c r="A206" s="69"/>
    </row>
    <row r="207" spans="1:1" x14ac:dyDescent="0.2">
      <c r="A207" s="69"/>
    </row>
    <row r="208" spans="1:1" x14ac:dyDescent="0.2">
      <c r="A208" s="69"/>
    </row>
    <row r="209" spans="1:1" x14ac:dyDescent="0.2">
      <c r="A209" s="69"/>
    </row>
    <row r="210" spans="1:1" x14ac:dyDescent="0.2">
      <c r="A210" s="69"/>
    </row>
    <row r="211" spans="1:1" x14ac:dyDescent="0.2">
      <c r="A211" s="69"/>
    </row>
    <row r="212" spans="1:1" x14ac:dyDescent="0.2">
      <c r="A212" s="69"/>
    </row>
    <row r="213" spans="1:1" x14ac:dyDescent="0.2">
      <c r="A213" s="69"/>
    </row>
    <row r="214" spans="1:1" x14ac:dyDescent="0.2">
      <c r="A214" s="69"/>
    </row>
    <row r="215" spans="1:1" x14ac:dyDescent="0.2">
      <c r="A215" s="69"/>
    </row>
    <row r="216" spans="1:1" x14ac:dyDescent="0.2">
      <c r="A216" s="69"/>
    </row>
    <row r="217" spans="1:1" x14ac:dyDescent="0.2">
      <c r="A217" s="69"/>
    </row>
    <row r="218" spans="1:1" x14ac:dyDescent="0.2">
      <c r="A218" s="69"/>
    </row>
    <row r="219" spans="1:1" x14ac:dyDescent="0.2">
      <c r="A219" s="69"/>
    </row>
    <row r="220" spans="1:1" x14ac:dyDescent="0.2">
      <c r="A220" s="69"/>
    </row>
    <row r="221" spans="1:1" x14ac:dyDescent="0.2">
      <c r="A221" s="69"/>
    </row>
    <row r="222" spans="1:1" x14ac:dyDescent="0.2">
      <c r="A222" s="69"/>
    </row>
    <row r="223" spans="1:1" x14ac:dyDescent="0.2">
      <c r="A223" s="69"/>
    </row>
    <row r="224" spans="1:1" x14ac:dyDescent="0.2">
      <c r="A224" s="69"/>
    </row>
    <row r="225" spans="1:1" x14ac:dyDescent="0.2">
      <c r="A225" s="69"/>
    </row>
    <row r="226" spans="1:1" x14ac:dyDescent="0.2">
      <c r="A226" s="69"/>
    </row>
    <row r="227" spans="1:1" x14ac:dyDescent="0.2">
      <c r="A227" s="69"/>
    </row>
    <row r="228" spans="1:1" x14ac:dyDescent="0.2">
      <c r="A228" s="69"/>
    </row>
    <row r="229" spans="1:1" x14ac:dyDescent="0.2">
      <c r="A229" s="69"/>
    </row>
    <row r="230" spans="1:1" x14ac:dyDescent="0.2">
      <c r="A230" s="69"/>
    </row>
  </sheetData>
  <mergeCells count="11">
    <mergeCell ref="B1:J1"/>
    <mergeCell ref="B4:B6"/>
    <mergeCell ref="I5:I6"/>
    <mergeCell ref="J5:J6"/>
    <mergeCell ref="C4:D4"/>
    <mergeCell ref="E4:H4"/>
    <mergeCell ref="I4:J4"/>
    <mergeCell ref="E5:F5"/>
    <mergeCell ref="G5:H5"/>
    <mergeCell ref="D5:D6"/>
    <mergeCell ref="C5:C6"/>
  </mergeCells>
  <pageMargins left="0.7" right="0.7" top="0.78740157499999996" bottom="0.78740157499999996" header="0.3" footer="0.3"/>
  <pageSetup paperSize="9" scale="68" orientation="portrait" r:id="rId1"/>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1" tint="0.34998626667073579"/>
  </sheetPr>
  <dimension ref="B1:W28"/>
  <sheetViews>
    <sheetView view="pageBreakPreview" zoomScaleNormal="100" zoomScaleSheetLayoutView="100" workbookViewId="0"/>
  </sheetViews>
  <sheetFormatPr baseColWidth="10" defaultRowHeight="12.75" x14ac:dyDescent="0.2"/>
  <cols>
    <col min="1" max="1" width="2" customWidth="1"/>
    <col min="2" max="2" width="13.7109375" style="11" customWidth="1"/>
    <col min="3" max="3" width="11.42578125" customWidth="1"/>
    <col min="4" max="4" width="11.42578125" style="11" customWidth="1"/>
    <col min="5" max="5" width="11.42578125" customWidth="1"/>
    <col min="6" max="6" width="11.42578125" style="11" customWidth="1"/>
    <col min="7" max="7" width="11.42578125" customWidth="1"/>
    <col min="8" max="8" width="11.42578125" style="11" customWidth="1"/>
    <col min="11" max="11" width="7.5703125" customWidth="1"/>
  </cols>
  <sheetData>
    <row r="1" spans="2:19" s="16" customFormat="1" ht="15.75" x14ac:dyDescent="0.2">
      <c r="B1" s="247" t="str">
        <f>Inhaltsverzeichnis!B28&amp;" "&amp;Inhaltsverzeichnis!C28&amp;" "&amp;Inhaltsverzeichnis!E28</f>
        <v>Tabelle 6: Steuerpflichtige, Steuerfaktoren und einfache Kantonssteuer nach Reingewinnklassen, 2013</v>
      </c>
      <c r="C1" s="247"/>
      <c r="D1" s="247"/>
      <c r="E1" s="247"/>
      <c r="F1" s="247"/>
      <c r="G1" s="247"/>
      <c r="H1" s="247"/>
      <c r="I1" s="247"/>
      <c r="J1" s="247"/>
      <c r="K1" s="247"/>
      <c r="L1" s="232"/>
      <c r="M1" s="232"/>
      <c r="N1" s="232"/>
      <c r="O1" s="232"/>
      <c r="P1" s="232"/>
      <c r="Q1" s="232"/>
      <c r="R1" s="232"/>
      <c r="S1" s="232"/>
    </row>
    <row r="2" spans="2:19" s="11" customFormat="1" x14ac:dyDescent="0.2">
      <c r="B2" s="145"/>
    </row>
    <row r="4" spans="2:19" s="3" customFormat="1" ht="24.75" customHeight="1" x14ac:dyDescent="0.2">
      <c r="B4" s="280" t="s">
        <v>445</v>
      </c>
      <c r="C4" s="265" t="s">
        <v>225</v>
      </c>
      <c r="D4" s="260"/>
      <c r="E4" s="279" t="s">
        <v>530</v>
      </c>
      <c r="F4" s="277"/>
      <c r="G4" s="279" t="s">
        <v>592</v>
      </c>
      <c r="H4" s="277"/>
      <c r="I4" s="279" t="s">
        <v>633</v>
      </c>
      <c r="J4" s="277"/>
    </row>
    <row r="5" spans="2:19" s="3" customFormat="1" x14ac:dyDescent="0.2">
      <c r="B5" s="274"/>
      <c r="C5" s="116" t="s">
        <v>423</v>
      </c>
      <c r="D5" s="116" t="s">
        <v>15</v>
      </c>
      <c r="E5" s="116" t="s">
        <v>14</v>
      </c>
      <c r="F5" s="116" t="s">
        <v>15</v>
      </c>
      <c r="G5" s="116" t="s">
        <v>14</v>
      </c>
      <c r="H5" s="116" t="s">
        <v>15</v>
      </c>
      <c r="I5" s="116" t="s">
        <v>14</v>
      </c>
      <c r="J5" s="116" t="s">
        <v>15</v>
      </c>
    </row>
    <row r="6" spans="2:19" x14ac:dyDescent="0.2">
      <c r="B6" s="18">
        <v>0</v>
      </c>
      <c r="C6" s="40">
        <v>9664</v>
      </c>
      <c r="D6" s="100">
        <f>C6/$C$14*100</f>
        <v>45.097764711372442</v>
      </c>
      <c r="E6" s="40">
        <v>0</v>
      </c>
      <c r="F6" s="100">
        <f>E6/$E$14*100</f>
        <v>0</v>
      </c>
      <c r="G6" s="40">
        <v>5414552.6380000142</v>
      </c>
      <c r="H6" s="100">
        <f>G6/$G$14*100</f>
        <v>17.426742677991484</v>
      </c>
      <c r="I6" s="40">
        <v>9487.1254929027873</v>
      </c>
      <c r="J6" s="83">
        <f>I6/$I$14*100</f>
        <v>2.7647648181516251</v>
      </c>
    </row>
    <row r="7" spans="2:19" x14ac:dyDescent="0.2">
      <c r="B7" s="36" t="s">
        <v>230</v>
      </c>
      <c r="C7" s="40">
        <v>4843</v>
      </c>
      <c r="D7" s="100">
        <f t="shared" ref="D7:D13" si="0">C7/$C$14*100</f>
        <v>22.600214662373418</v>
      </c>
      <c r="E7" s="40">
        <v>34156.638999999988</v>
      </c>
      <c r="F7" s="100">
        <f t="shared" ref="F7:F13" si="1">E7/$E$14*100</f>
        <v>0.87725854743960774</v>
      </c>
      <c r="G7" s="40">
        <v>1038000.5770000012</v>
      </c>
      <c r="H7" s="100">
        <f t="shared" ref="H7:H13" si="2">G7/$G$14*100</f>
        <v>3.3408058180162548</v>
      </c>
      <c r="I7" s="40">
        <v>3247.3966014583275</v>
      </c>
      <c r="J7" s="83">
        <f t="shared" ref="J7:J13" si="3">I7/$I$14*100</f>
        <v>0.94636545927569893</v>
      </c>
    </row>
    <row r="8" spans="2:19" x14ac:dyDescent="0.2">
      <c r="B8" s="37" t="s">
        <v>231</v>
      </c>
      <c r="C8" s="40">
        <v>3620</v>
      </c>
      <c r="D8" s="100">
        <f t="shared" si="0"/>
        <v>16.892995473423863</v>
      </c>
      <c r="E8" s="40">
        <v>177871.25799999974</v>
      </c>
      <c r="F8" s="100">
        <f t="shared" si="1"/>
        <v>4.5683382789605131</v>
      </c>
      <c r="G8" s="40">
        <v>2053893.0650000048</v>
      </c>
      <c r="H8" s="100">
        <f t="shared" si="2"/>
        <v>6.610456731119184</v>
      </c>
      <c r="I8" s="40">
        <v>11428.801349999998</v>
      </c>
      <c r="J8" s="83">
        <f t="shared" si="3"/>
        <v>3.3306134623982637</v>
      </c>
    </row>
    <row r="9" spans="2:19" x14ac:dyDescent="0.2">
      <c r="B9" s="37" t="s">
        <v>232</v>
      </c>
      <c r="C9" s="40">
        <v>2296</v>
      </c>
      <c r="D9" s="100">
        <f t="shared" si="0"/>
        <v>10.714452377619114</v>
      </c>
      <c r="E9" s="40">
        <v>504097.18200000079</v>
      </c>
      <c r="F9" s="100">
        <f t="shared" si="1"/>
        <v>12.946928462420452</v>
      </c>
      <c r="G9" s="40">
        <v>3633303.2939999932</v>
      </c>
      <c r="H9" s="100">
        <f t="shared" si="2"/>
        <v>11.693790015314015</v>
      </c>
      <c r="I9" s="40">
        <v>36642.71305000002</v>
      </c>
      <c r="J9" s="83">
        <f t="shared" si="3"/>
        <v>10.678522589171317</v>
      </c>
    </row>
    <row r="10" spans="2:19" x14ac:dyDescent="0.2">
      <c r="B10" s="37" t="s">
        <v>233</v>
      </c>
      <c r="C10" s="40">
        <v>463</v>
      </c>
      <c r="D10" s="100">
        <f t="shared" si="0"/>
        <v>2.1606234541975828</v>
      </c>
      <c r="E10" s="40">
        <v>319560.78100000019</v>
      </c>
      <c r="F10" s="100">
        <f t="shared" si="1"/>
        <v>8.2074066643011001</v>
      </c>
      <c r="G10" s="40">
        <v>2079905.9470000006</v>
      </c>
      <c r="H10" s="100">
        <f t="shared" si="2"/>
        <v>6.6941792159179139</v>
      </c>
      <c r="I10" s="40">
        <v>27057.472049999997</v>
      </c>
      <c r="J10" s="83">
        <f t="shared" si="3"/>
        <v>7.8851646737384904</v>
      </c>
    </row>
    <row r="11" spans="2:19" x14ac:dyDescent="0.2">
      <c r="B11" s="37" t="s">
        <v>235</v>
      </c>
      <c r="C11" s="40">
        <v>435</v>
      </c>
      <c r="D11" s="100">
        <f t="shared" si="0"/>
        <v>2.0299594008119839</v>
      </c>
      <c r="E11" s="40">
        <v>843647.46400000015</v>
      </c>
      <c r="F11" s="100">
        <f t="shared" si="1"/>
        <v>21.667733433015737</v>
      </c>
      <c r="G11" s="40">
        <v>5179269.327999997</v>
      </c>
      <c r="H11" s="100">
        <f t="shared" si="2"/>
        <v>16.669483126940023</v>
      </c>
      <c r="I11" s="40">
        <v>74365.656399999993</v>
      </c>
      <c r="J11" s="83">
        <f t="shared" si="3"/>
        <v>21.671848933302499</v>
      </c>
    </row>
    <row r="12" spans="2:19" x14ac:dyDescent="0.2">
      <c r="B12" s="38" t="s">
        <v>234</v>
      </c>
      <c r="C12" s="40">
        <v>63</v>
      </c>
      <c r="D12" s="100">
        <f t="shared" si="0"/>
        <v>0.29399412011759768</v>
      </c>
      <c r="E12" s="40">
        <v>432930.97399999981</v>
      </c>
      <c r="F12" s="100">
        <f t="shared" si="1"/>
        <v>11.119138431414594</v>
      </c>
      <c r="G12" s="40">
        <v>2385778.0120000001</v>
      </c>
      <c r="H12" s="100">
        <f t="shared" si="2"/>
        <v>7.6786287402852231</v>
      </c>
      <c r="I12" s="40">
        <v>38734.198349999991</v>
      </c>
      <c r="J12" s="83">
        <f t="shared" si="3"/>
        <v>11.28802912299413</v>
      </c>
    </row>
    <row r="13" spans="2:19" x14ac:dyDescent="0.2">
      <c r="B13" s="39" t="s">
        <v>236</v>
      </c>
      <c r="C13" s="40">
        <v>45</v>
      </c>
      <c r="D13" s="100">
        <f t="shared" si="0"/>
        <v>0.20999580008399832</v>
      </c>
      <c r="E13" s="40">
        <v>1581301.5269999998</v>
      </c>
      <c r="F13" s="100">
        <f t="shared" si="1"/>
        <v>40.613196182447986</v>
      </c>
      <c r="G13" s="40">
        <v>9285662.5999999978</v>
      </c>
      <c r="H13" s="100">
        <f t="shared" si="2"/>
        <v>29.885913674415903</v>
      </c>
      <c r="I13" s="40">
        <v>142180.66944999999</v>
      </c>
      <c r="J13" s="83">
        <f t="shared" si="3"/>
        <v>41.434690940967982</v>
      </c>
    </row>
    <row r="14" spans="2:19" x14ac:dyDescent="0.2">
      <c r="B14" s="15" t="s">
        <v>13</v>
      </c>
      <c r="C14" s="45">
        <f>SUM(C6:C13)</f>
        <v>21429</v>
      </c>
      <c r="D14" s="129">
        <f>SUM(D6:D13)</f>
        <v>100</v>
      </c>
      <c r="E14" s="45">
        <f t="shared" ref="E14:I14" si="4">SUM(E6:E13)</f>
        <v>3893565.8250000007</v>
      </c>
      <c r="F14" s="129">
        <f>SUM(F6:F13)</f>
        <v>100</v>
      </c>
      <c r="G14" s="45">
        <f t="shared" si="4"/>
        <v>31070365.461000007</v>
      </c>
      <c r="H14" s="129">
        <f>SUM(H6:H13)</f>
        <v>100</v>
      </c>
      <c r="I14" s="45">
        <f t="shared" si="4"/>
        <v>343144.03274436109</v>
      </c>
      <c r="J14" s="129">
        <f>SUM(J6:J13)</f>
        <v>100.00000000000001</v>
      </c>
    </row>
    <row r="26" spans="17:23" x14ac:dyDescent="0.2">
      <c r="R26" s="217" t="s">
        <v>237</v>
      </c>
      <c r="S26" s="197" t="s">
        <v>596</v>
      </c>
      <c r="T26" s="198" t="s">
        <v>595</v>
      </c>
      <c r="U26" s="198" t="s">
        <v>594</v>
      </c>
      <c r="V26" s="198" t="s">
        <v>593</v>
      </c>
      <c r="W26" s="218" t="s">
        <v>597</v>
      </c>
    </row>
    <row r="27" spans="17:23" x14ac:dyDescent="0.2">
      <c r="Q27" t="s">
        <v>225</v>
      </c>
      <c r="R27" s="81">
        <f>D6</f>
        <v>45.097764711372442</v>
      </c>
      <c r="S27" s="81">
        <f>D7</f>
        <v>22.600214662373418</v>
      </c>
      <c r="T27" s="81">
        <f>D8</f>
        <v>16.892995473423863</v>
      </c>
      <c r="U27" s="81">
        <f>D9+D10</f>
        <v>12.875075831816698</v>
      </c>
      <c r="V27" s="81">
        <f>D11</f>
        <v>2.0299594008119839</v>
      </c>
      <c r="W27" s="81">
        <f>D12+D13</f>
        <v>0.50398992020159605</v>
      </c>
    </row>
    <row r="28" spans="17:23" x14ac:dyDescent="0.2">
      <c r="Q28" t="s">
        <v>226</v>
      </c>
      <c r="R28" s="81">
        <f>F6</f>
        <v>0</v>
      </c>
      <c r="S28" s="81">
        <f>F7</f>
        <v>0.87725854743960774</v>
      </c>
      <c r="T28" s="81">
        <f>F8</f>
        <v>4.5683382789605131</v>
      </c>
      <c r="U28" s="81">
        <f>F9+F10</f>
        <v>21.154335126721552</v>
      </c>
      <c r="V28" s="81">
        <f>F11</f>
        <v>21.667733433015737</v>
      </c>
      <c r="W28" s="81">
        <f>F12+F13</f>
        <v>51.732334613862577</v>
      </c>
    </row>
  </sheetData>
  <mergeCells count="6">
    <mergeCell ref="B1:K1"/>
    <mergeCell ref="I4:J4"/>
    <mergeCell ref="B4:B5"/>
    <mergeCell ref="C4:D4"/>
    <mergeCell ref="E4:F4"/>
    <mergeCell ref="G4:H4"/>
  </mergeCells>
  <phoneticPr fontId="7" type="noConversion"/>
  <pageMargins left="0.78740157480314965" right="0.78740157480314965" top="0.98425196850393704" bottom="0.98425196850393704" header="0.51181102362204722" footer="0.51181102362204722"/>
  <pageSetup paperSize="9" scale="75"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1" tint="0.34998626667073579"/>
    <pageSetUpPr fitToPage="1"/>
  </sheetPr>
  <dimension ref="B1:W28"/>
  <sheetViews>
    <sheetView view="pageBreakPreview" zoomScaleNormal="100" zoomScaleSheetLayoutView="100" workbookViewId="0"/>
  </sheetViews>
  <sheetFormatPr baseColWidth="10" defaultRowHeight="12.75" x14ac:dyDescent="0.2"/>
  <cols>
    <col min="1" max="1" width="2" customWidth="1"/>
    <col min="2" max="2" width="13.5703125" bestFit="1" customWidth="1"/>
    <col min="16" max="16" width="13.28515625" customWidth="1"/>
  </cols>
  <sheetData>
    <row r="1" spans="2:21" s="16" customFormat="1" ht="15.75" x14ac:dyDescent="0.2">
      <c r="B1" s="247" t="str">
        <f>Inhaltsverzeichnis!B29&amp;" "&amp;Inhaltsverzeichnis!C29&amp;" "&amp;Inhaltsverzeichnis!E29</f>
        <v>Tabelle 7: Steuerpflichtige und Steuern nach Reingewinnklassen, 2013</v>
      </c>
      <c r="C1" s="247"/>
      <c r="D1" s="247"/>
      <c r="E1" s="247"/>
      <c r="F1" s="247"/>
      <c r="G1" s="247"/>
      <c r="H1" s="247"/>
      <c r="I1" s="247"/>
      <c r="J1" s="247"/>
      <c r="K1" s="247"/>
      <c r="L1" s="247"/>
      <c r="M1" s="232"/>
      <c r="N1" s="232"/>
      <c r="O1" s="232"/>
      <c r="P1" s="232"/>
      <c r="Q1" s="232"/>
      <c r="R1" s="232"/>
      <c r="S1" s="232"/>
      <c r="T1" s="232"/>
      <c r="U1" s="232"/>
    </row>
    <row r="2" spans="2:21" x14ac:dyDescent="0.2">
      <c r="B2" s="143"/>
    </row>
    <row r="4" spans="2:21" s="3" customFormat="1" ht="24.75" customHeight="1" x14ac:dyDescent="0.2">
      <c r="B4" s="282" t="s">
        <v>419</v>
      </c>
      <c r="C4" s="281" t="s">
        <v>225</v>
      </c>
      <c r="D4" s="281"/>
      <c r="E4" s="281" t="s">
        <v>229</v>
      </c>
      <c r="F4" s="281"/>
      <c r="G4" s="281" t="s">
        <v>228</v>
      </c>
      <c r="H4" s="281"/>
      <c r="I4" s="281" t="s">
        <v>227</v>
      </c>
      <c r="J4" s="281"/>
      <c r="K4" s="281" t="s">
        <v>634</v>
      </c>
      <c r="L4" s="281"/>
    </row>
    <row r="5" spans="2:21" s="3" customFormat="1" x14ac:dyDescent="0.2">
      <c r="B5" s="283"/>
      <c r="C5" s="116" t="s">
        <v>423</v>
      </c>
      <c r="D5" s="116" t="s">
        <v>15</v>
      </c>
      <c r="E5" s="116" t="s">
        <v>14</v>
      </c>
      <c r="F5" s="116" t="s">
        <v>15</v>
      </c>
      <c r="G5" s="116" t="s">
        <v>14</v>
      </c>
      <c r="H5" s="116" t="s">
        <v>15</v>
      </c>
      <c r="I5" s="116" t="s">
        <v>14</v>
      </c>
      <c r="J5" s="116" t="s">
        <v>15</v>
      </c>
      <c r="K5" s="116" t="s">
        <v>14</v>
      </c>
      <c r="L5" s="116" t="s">
        <v>15</v>
      </c>
    </row>
    <row r="6" spans="2:21" x14ac:dyDescent="0.2">
      <c r="B6" s="18">
        <v>0</v>
      </c>
      <c r="C6" s="40">
        <v>9664</v>
      </c>
      <c r="D6" s="100">
        <f>C6/$C$14*100</f>
        <v>45.097764711372442</v>
      </c>
      <c r="E6" s="40">
        <v>0</v>
      </c>
      <c r="F6" s="83">
        <f>E6/$E$14*100</f>
        <v>0</v>
      </c>
      <c r="G6" s="40">
        <v>9487.1254929027873</v>
      </c>
      <c r="H6" s="100">
        <f>G6/$G$14*100</f>
        <v>83.282782654533563</v>
      </c>
      <c r="I6" s="40">
        <v>9487.1254929027873</v>
      </c>
      <c r="J6" s="100">
        <f>I6/$I$14*100</f>
        <v>2.7647648181516251</v>
      </c>
      <c r="K6" s="40">
        <v>15558.88580835884</v>
      </c>
      <c r="L6" s="100">
        <f>K6/$K$14*100</f>
        <v>2.7647648181513258</v>
      </c>
    </row>
    <row r="7" spans="2:21" x14ac:dyDescent="0.2">
      <c r="B7" s="36" t="s">
        <v>230</v>
      </c>
      <c r="C7" s="40">
        <v>4843</v>
      </c>
      <c r="D7" s="100">
        <f t="shared" ref="D7:D13" si="0">C7/$C$14*100</f>
        <v>22.600214662373418</v>
      </c>
      <c r="E7" s="40">
        <v>2070.5614499999938</v>
      </c>
      <c r="F7" s="83">
        <f t="shared" ref="F7:F14" si="1">E7/$E$14*100</f>
        <v>0.62412822831106596</v>
      </c>
      <c r="G7" s="40">
        <v>1176.8351514583392</v>
      </c>
      <c r="H7" s="100">
        <f t="shared" ref="H7:H13" si="2">G7/$G$14*100</f>
        <v>10.330853767291284</v>
      </c>
      <c r="I7" s="40">
        <v>3247.3966014583275</v>
      </c>
      <c r="J7" s="100">
        <f t="shared" ref="J7:J13" si="3">I7/$I$14*100</f>
        <v>0.94636545927569893</v>
      </c>
      <c r="K7" s="40">
        <v>5325.7304263916958</v>
      </c>
      <c r="L7" s="100">
        <f t="shared" ref="L7:L12" si="4">K7/$K$14*100</f>
        <v>0.9463654592757087</v>
      </c>
    </row>
    <row r="8" spans="2:21" x14ac:dyDescent="0.2">
      <c r="B8" s="37" t="s">
        <v>231</v>
      </c>
      <c r="C8" s="40">
        <v>3620</v>
      </c>
      <c r="D8" s="100">
        <f t="shared" si="0"/>
        <v>16.892995473423863</v>
      </c>
      <c r="E8" s="40">
        <v>10971.644999999999</v>
      </c>
      <c r="F8" s="83">
        <f t="shared" si="1"/>
        <v>3.3071770729180652</v>
      </c>
      <c r="G8" s="40">
        <v>457.15634999999986</v>
      </c>
      <c r="H8" s="100">
        <f t="shared" si="2"/>
        <v>4.0131495008337392</v>
      </c>
      <c r="I8" s="40">
        <v>11428.801349999998</v>
      </c>
      <c r="J8" s="100">
        <f t="shared" si="3"/>
        <v>3.3306134623982637</v>
      </c>
      <c r="K8" s="40">
        <v>18743.234213999953</v>
      </c>
      <c r="L8" s="100">
        <f t="shared" si="4"/>
        <v>3.3306134623982664</v>
      </c>
    </row>
    <row r="9" spans="2:21" x14ac:dyDescent="0.2">
      <c r="B9" s="37" t="s">
        <v>232</v>
      </c>
      <c r="C9" s="40">
        <v>2296</v>
      </c>
      <c r="D9" s="100">
        <f t="shared" si="0"/>
        <v>10.714452377619114</v>
      </c>
      <c r="E9" s="40">
        <v>36513.186650000025</v>
      </c>
      <c r="F9" s="83">
        <f t="shared" si="1"/>
        <v>11.006150285400054</v>
      </c>
      <c r="G9" s="40">
        <v>129.5264</v>
      </c>
      <c r="H9" s="100">
        <f t="shared" si="2"/>
        <v>1.137048205728284</v>
      </c>
      <c r="I9" s="40">
        <v>36642.71305000002</v>
      </c>
      <c r="J9" s="100">
        <f t="shared" si="3"/>
        <v>10.678522589171317</v>
      </c>
      <c r="K9" s="40">
        <v>60094.049402000055</v>
      </c>
      <c r="L9" s="100">
        <f t="shared" si="4"/>
        <v>10.678522589171353</v>
      </c>
    </row>
    <row r="10" spans="2:21" x14ac:dyDescent="0.2">
      <c r="B10" s="37" t="s">
        <v>233</v>
      </c>
      <c r="C10" s="40">
        <v>463</v>
      </c>
      <c r="D10" s="100">
        <f t="shared" si="0"/>
        <v>2.1606234541975828</v>
      </c>
      <c r="E10" s="40">
        <v>26962.928749999999</v>
      </c>
      <c r="F10" s="83">
        <f t="shared" si="1"/>
        <v>8.1274211643489522</v>
      </c>
      <c r="G10" s="40">
        <v>94.543300000000016</v>
      </c>
      <c r="H10" s="100">
        <f t="shared" si="2"/>
        <v>0.82994887242006954</v>
      </c>
      <c r="I10" s="40">
        <v>27057.472049999997</v>
      </c>
      <c r="J10" s="100">
        <f t="shared" si="3"/>
        <v>7.8851646737384904</v>
      </c>
      <c r="K10" s="40">
        <v>44374.254161999976</v>
      </c>
      <c r="L10" s="100">
        <f>K10/$K$14*100</f>
        <v>7.8851646737385099</v>
      </c>
    </row>
    <row r="11" spans="2:21" x14ac:dyDescent="0.2">
      <c r="B11" s="37" t="s">
        <v>235</v>
      </c>
      <c r="C11" s="40">
        <v>435</v>
      </c>
      <c r="D11" s="100">
        <f t="shared" si="0"/>
        <v>2.0299594008119839</v>
      </c>
      <c r="E11" s="40">
        <v>74319.382350000014</v>
      </c>
      <c r="F11" s="83">
        <f t="shared" si="1"/>
        <v>22.402051595850175</v>
      </c>
      <c r="G11" s="40">
        <v>46.274050000000003</v>
      </c>
      <c r="H11" s="100">
        <f t="shared" si="2"/>
        <v>0.4062169991930672</v>
      </c>
      <c r="I11" s="40">
        <v>74365.656399999993</v>
      </c>
      <c r="J11" s="100">
        <f t="shared" si="3"/>
        <v>21.671848933302499</v>
      </c>
      <c r="K11" s="40">
        <v>121959.67649600004</v>
      </c>
      <c r="L11" s="100">
        <f t="shared" si="4"/>
        <v>21.671848933302574</v>
      </c>
    </row>
    <row r="12" spans="2:21" x14ac:dyDescent="0.2">
      <c r="B12" s="38" t="s">
        <v>234</v>
      </c>
      <c r="C12" s="40">
        <v>63</v>
      </c>
      <c r="D12" s="100">
        <f t="shared" si="0"/>
        <v>0.29399412011759768</v>
      </c>
      <c r="E12" s="40">
        <v>38734.198349999991</v>
      </c>
      <c r="F12" s="83">
        <f t="shared" si="1"/>
        <v>11.675628651946061</v>
      </c>
      <c r="G12" s="40">
        <v>0</v>
      </c>
      <c r="H12" s="100">
        <f t="shared" si="2"/>
        <v>0</v>
      </c>
      <c r="I12" s="40">
        <v>38734.198349999991</v>
      </c>
      <c r="J12" s="100">
        <f t="shared" si="3"/>
        <v>11.28802912299413</v>
      </c>
      <c r="K12" s="40">
        <v>63524.085294000004</v>
      </c>
      <c r="L12" s="100">
        <f t="shared" si="4"/>
        <v>11.288029122994168</v>
      </c>
    </row>
    <row r="13" spans="2:21" x14ac:dyDescent="0.2">
      <c r="B13" s="39" t="s">
        <v>236</v>
      </c>
      <c r="C13" s="40">
        <v>45</v>
      </c>
      <c r="D13" s="100">
        <f t="shared" si="0"/>
        <v>0.20999580008399832</v>
      </c>
      <c r="E13" s="40">
        <v>142180.66944999999</v>
      </c>
      <c r="F13" s="83">
        <f t="shared" si="1"/>
        <v>42.857443001225612</v>
      </c>
      <c r="G13" s="40">
        <v>0</v>
      </c>
      <c r="H13" s="100">
        <f t="shared" si="2"/>
        <v>0</v>
      </c>
      <c r="I13" s="40">
        <v>142180.66944999999</v>
      </c>
      <c r="J13" s="100">
        <f t="shared" si="3"/>
        <v>41.434690940967982</v>
      </c>
      <c r="K13" s="40">
        <v>233176.29789799996</v>
      </c>
      <c r="L13" s="100">
        <f>K13/$K$14*100</f>
        <v>41.434690940968103</v>
      </c>
    </row>
    <row r="14" spans="2:21" s="1" customFormat="1" x14ac:dyDescent="0.2">
      <c r="B14" s="15" t="s">
        <v>13</v>
      </c>
      <c r="C14" s="19">
        <f t="shared" ref="C14:L14" si="5">SUM(C6:C13)</f>
        <v>21429</v>
      </c>
      <c r="D14" s="129">
        <f t="shared" si="5"/>
        <v>100</v>
      </c>
      <c r="E14" s="20">
        <f t="shared" si="5"/>
        <v>331752.57200000004</v>
      </c>
      <c r="F14" s="162">
        <f t="shared" si="1"/>
        <v>100</v>
      </c>
      <c r="G14" s="20">
        <f t="shared" si="5"/>
        <v>11391.460744361126</v>
      </c>
      <c r="H14" s="129">
        <f t="shared" si="5"/>
        <v>100</v>
      </c>
      <c r="I14" s="20">
        <f t="shared" si="5"/>
        <v>343144.03274436109</v>
      </c>
      <c r="J14" s="129">
        <f t="shared" si="5"/>
        <v>100.00000000000001</v>
      </c>
      <c r="K14" s="20">
        <f t="shared" si="5"/>
        <v>562756.21370075049</v>
      </c>
      <c r="L14" s="129">
        <f t="shared" si="5"/>
        <v>100.00000000000001</v>
      </c>
    </row>
    <row r="15" spans="2:21" x14ac:dyDescent="0.2">
      <c r="C15" s="11"/>
      <c r="D15" s="11"/>
      <c r="E15" s="11"/>
      <c r="F15" s="11"/>
      <c r="H15" s="11"/>
      <c r="I15" s="11"/>
      <c r="J15" s="11"/>
      <c r="K15" s="11"/>
      <c r="L15" s="11"/>
    </row>
    <row r="21" spans="9:23" x14ac:dyDescent="0.2">
      <c r="I21" s="54"/>
    </row>
    <row r="26" spans="9:23" x14ac:dyDescent="0.2">
      <c r="P26" s="196"/>
      <c r="Q26" s="217" t="s">
        <v>237</v>
      </c>
      <c r="R26" s="197" t="s">
        <v>596</v>
      </c>
      <c r="S26" s="198" t="s">
        <v>595</v>
      </c>
      <c r="T26" s="198" t="s">
        <v>594</v>
      </c>
      <c r="U26" s="198" t="s">
        <v>593</v>
      </c>
      <c r="V26" s="218" t="s">
        <v>597</v>
      </c>
      <c r="W26" s="218"/>
    </row>
    <row r="27" spans="9:23" x14ac:dyDescent="0.2">
      <c r="P27" s="196" t="s">
        <v>225</v>
      </c>
      <c r="Q27" s="200">
        <f>D6</f>
        <v>45.097764711372442</v>
      </c>
      <c r="R27" s="200">
        <f>D7</f>
        <v>22.600214662373418</v>
      </c>
      <c r="S27" s="200">
        <f>D8</f>
        <v>16.892995473423863</v>
      </c>
      <c r="T27" s="200">
        <f>D9+D10</f>
        <v>12.875075831816698</v>
      </c>
      <c r="U27" s="200">
        <f>D11</f>
        <v>2.0299594008119839</v>
      </c>
      <c r="V27" s="81">
        <f>D12+D13</f>
        <v>0.50398992020159605</v>
      </c>
    </row>
    <row r="28" spans="9:23" x14ac:dyDescent="0.2">
      <c r="P28" s="196" t="s">
        <v>222</v>
      </c>
      <c r="Q28" s="200">
        <f>F6</f>
        <v>0</v>
      </c>
      <c r="R28" s="200">
        <f>F7</f>
        <v>0.62412822831106596</v>
      </c>
      <c r="S28" s="200">
        <f>F8</f>
        <v>3.3071770729180652</v>
      </c>
      <c r="T28" s="200">
        <f>F9+F10</f>
        <v>19.133571449749006</v>
      </c>
      <c r="U28" s="200">
        <f>F11</f>
        <v>22.402051595850175</v>
      </c>
      <c r="V28" s="81">
        <f>F12+F13</f>
        <v>54.533071653171675</v>
      </c>
    </row>
  </sheetData>
  <mergeCells count="7">
    <mergeCell ref="B1:L1"/>
    <mergeCell ref="K4:L4"/>
    <mergeCell ref="B4:B5"/>
    <mergeCell ref="C4:D4"/>
    <mergeCell ref="E4:F4"/>
    <mergeCell ref="G4:H4"/>
    <mergeCell ref="I4:J4"/>
  </mergeCells>
  <phoneticPr fontId="7" type="noConversion"/>
  <pageMargins left="0.78740157480314965" right="0.78740157480314965" top="0.98425196850393704" bottom="0.98425196850393704" header="0.51181102362204722" footer="0.51181102362204722"/>
  <pageSetup paperSize="9" scale="8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34</vt:i4>
      </vt:variant>
    </vt:vector>
  </HeadingPairs>
  <TitlesOfParts>
    <vt:vector size="63" baseType="lpstr">
      <vt:lpstr>Inhaltsverzeichnis</vt:lpstr>
      <vt:lpstr>T 1</vt:lpstr>
      <vt:lpstr>T 2</vt:lpstr>
      <vt:lpstr>T 3</vt:lpstr>
      <vt:lpstr>T 4</vt:lpstr>
      <vt:lpstr>T 5a</vt:lpstr>
      <vt:lpstr>T 5b</vt:lpstr>
      <vt:lpstr>T 6</vt:lpstr>
      <vt:lpstr>T 7</vt:lpstr>
      <vt:lpstr>T 8</vt:lpstr>
      <vt:lpstr>T 9</vt:lpstr>
      <vt:lpstr>T 10a</vt:lpstr>
      <vt:lpstr>T 10b</vt:lpstr>
      <vt:lpstr>T 10c</vt:lpstr>
      <vt:lpstr>T 10d</vt:lpstr>
      <vt:lpstr>T 10e</vt:lpstr>
      <vt:lpstr>T 10f</vt:lpstr>
      <vt:lpstr>T 11</vt:lpstr>
      <vt:lpstr>T 12</vt:lpstr>
      <vt:lpstr>T 13</vt:lpstr>
      <vt:lpstr>T 14</vt:lpstr>
      <vt:lpstr>T 15</vt:lpstr>
      <vt:lpstr>T 16</vt:lpstr>
      <vt:lpstr>T 17</vt:lpstr>
      <vt:lpstr>T 18</vt:lpstr>
      <vt:lpstr>T 19a</vt:lpstr>
      <vt:lpstr>T 19b</vt:lpstr>
      <vt:lpstr>Gemeindekarte</vt:lpstr>
      <vt:lpstr>Erläuterungen</vt:lpstr>
      <vt:lpstr>Erläuterungen!Druckbereich</vt:lpstr>
      <vt:lpstr>Gemeindekarte!Druckbereich</vt:lpstr>
      <vt:lpstr>Inhaltsverzeichnis!Druckbereich</vt:lpstr>
      <vt:lpstr>'T 1'!Druckbereich</vt:lpstr>
      <vt:lpstr>'T 10a'!Druckbereich</vt:lpstr>
      <vt:lpstr>'T 10c'!Druckbereich</vt:lpstr>
      <vt:lpstr>'T 10e'!Druckbereich</vt:lpstr>
      <vt:lpstr>'T 11'!Druckbereich</vt:lpstr>
      <vt:lpstr>'T 12'!Druckbereich</vt:lpstr>
      <vt:lpstr>'T 13'!Druckbereich</vt:lpstr>
      <vt:lpstr>'T 14'!Druckbereich</vt:lpstr>
      <vt:lpstr>'T 15'!Druckbereich</vt:lpstr>
      <vt:lpstr>'T 16'!Druckbereich</vt:lpstr>
      <vt:lpstr>'T 17'!Druckbereich</vt:lpstr>
      <vt:lpstr>'T 18'!Druckbereich</vt:lpstr>
      <vt:lpstr>'T 19a'!Druckbereich</vt:lpstr>
      <vt:lpstr>'T 19b'!Druckbereich</vt:lpstr>
      <vt:lpstr>'T 2'!Druckbereich</vt:lpstr>
      <vt:lpstr>'T 3'!Druckbereich</vt:lpstr>
      <vt:lpstr>'T 4'!Druckbereich</vt:lpstr>
      <vt:lpstr>'T 5a'!Druckbereich</vt:lpstr>
      <vt:lpstr>'T 5b'!Druckbereich</vt:lpstr>
      <vt:lpstr>'T 6'!Druckbereich</vt:lpstr>
      <vt:lpstr>'T 7'!Druckbereich</vt:lpstr>
      <vt:lpstr>'T 8'!Druckbereich</vt:lpstr>
      <vt:lpstr>'T 9'!Druckbereich</vt:lpstr>
      <vt:lpstr>'T 10b'!Drucktitel</vt:lpstr>
      <vt:lpstr>'T 10c'!Drucktitel</vt:lpstr>
      <vt:lpstr>'T 10d'!Drucktitel</vt:lpstr>
      <vt:lpstr>'T 10e'!Drucktitel</vt:lpstr>
      <vt:lpstr>'T 10f'!Drucktitel</vt:lpstr>
      <vt:lpstr>'T 12'!Drucktitel</vt:lpstr>
      <vt:lpstr>'T 19a'!Drucktitel</vt:lpstr>
      <vt:lpstr>'T 19b'!Drucktitel</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TSCH</dc:creator>
  <cp:lastModifiedBy>Schacht Alexander  DFRSTAAG</cp:lastModifiedBy>
  <cp:lastPrinted>2016-05-25T08:12:06Z</cp:lastPrinted>
  <dcterms:created xsi:type="dcterms:W3CDTF">2013-05-23T13:43:19Z</dcterms:created>
  <dcterms:modified xsi:type="dcterms:W3CDTF">2016-05-26T05:22:34Z</dcterms:modified>
</cp:coreProperties>
</file>