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K:\Statistik\Publikationen\15_Lehrkräftestatistik\07_Web_Tabellen_eDossier\2025\"/>
    </mc:Choice>
  </mc:AlternateContent>
  <xr:revisionPtr revIDLastSave="0" documentId="13_ncr:1_{B46C7764-DCB6-48C6-8854-383245DA1FB5}" xr6:coauthVersionLast="47" xr6:coauthVersionMax="47" xr10:uidLastSave="{00000000-0000-0000-0000-000000000000}"/>
  <bookViews>
    <workbookView xWindow="-120" yWindow="-120" windowWidth="38640" windowHeight="21120" xr2:uid="{00000000-000D-0000-FFFF-FFFF00000000}"/>
  </bookViews>
  <sheets>
    <sheet name="Inhaltsverzeichnis" sheetId="1" r:id="rId1"/>
    <sheet name="T1" sheetId="2" r:id="rId2"/>
    <sheet name="T2" sheetId="3" r:id="rId3"/>
    <sheet name="T3" sheetId="4" r:id="rId4"/>
    <sheet name="T4" sheetId="5" r:id="rId5"/>
    <sheet name="T5" sheetId="6" r:id="rId6"/>
    <sheet name="T6" sheetId="7" r:id="rId7"/>
    <sheet name="T7a" sheetId="8" r:id="rId8"/>
    <sheet name="T7b" sheetId="9" r:id="rId9"/>
    <sheet name="T8" sheetId="10" r:id="rId10"/>
    <sheet name="T9" sheetId="11" r:id="rId11"/>
    <sheet name="T10" sheetId="12" r:id="rId12"/>
    <sheet name="T11" sheetId="13" r:id="rId13"/>
    <sheet name="T12" sheetId="14" r:id="rId14"/>
    <sheet name="T13" sheetId="15" r:id="rId15"/>
    <sheet name="T14" sheetId="16" r:id="rId16"/>
    <sheet name="T15" sheetId="17" r:id="rId17"/>
    <sheet name="T16" sheetId="18" r:id="rId18"/>
    <sheet name="T17" sheetId="19" r:id="rId19"/>
    <sheet name="T18" sheetId="20" r:id="rId20"/>
    <sheet name="T19" sheetId="21" r:id="rId21"/>
    <sheet name="T20" sheetId="22" r:id="rId22"/>
    <sheet name="T21" sheetId="23" r:id="rId23"/>
    <sheet name="T22" sheetId="24" r:id="rId24"/>
    <sheet name="T23" sheetId="25" r:id="rId25"/>
    <sheet name="T24" sheetId="26" r:id="rId26"/>
    <sheet name="Erläuterungen" sheetId="27"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1" l="1"/>
  <c r="D48" i="1"/>
  <c r="B48" i="1"/>
  <c r="D45" i="1"/>
  <c r="B45" i="1"/>
  <c r="D44" i="1"/>
  <c r="B44" i="1"/>
  <c r="D43" i="1"/>
  <c r="B43" i="1"/>
  <c r="D42" i="1"/>
  <c r="B42" i="1"/>
  <c r="D41" i="1"/>
  <c r="B41" i="1"/>
  <c r="D40" i="1"/>
  <c r="B40" i="1"/>
  <c r="D39" i="1"/>
  <c r="B39" i="1"/>
  <c r="D36" i="1"/>
  <c r="B36" i="1"/>
  <c r="D35" i="1"/>
  <c r="B35" i="1"/>
  <c r="D34" i="1"/>
  <c r="B34" i="1"/>
  <c r="D33" i="1"/>
  <c r="B33" i="1"/>
  <c r="D32" i="1"/>
  <c r="B32" i="1"/>
  <c r="D31" i="1"/>
  <c r="B31" i="1"/>
  <c r="D28" i="1"/>
  <c r="B28" i="1"/>
  <c r="D27" i="1"/>
  <c r="B27" i="1"/>
  <c r="D26" i="1"/>
  <c r="B26" i="1"/>
  <c r="D25" i="1"/>
  <c r="B25" i="1"/>
  <c r="D24" i="1"/>
  <c r="B24" i="1"/>
  <c r="D23" i="1"/>
  <c r="B23" i="1"/>
  <c r="D22" i="1"/>
  <c r="B22" i="1"/>
  <c r="D21" i="1"/>
  <c r="B21" i="1"/>
  <c r="D20" i="1"/>
  <c r="B20" i="1"/>
  <c r="D19" i="1"/>
  <c r="B19" i="1"/>
  <c r="D18" i="1"/>
  <c r="B18" i="1"/>
</calcChain>
</file>

<file path=xl/sharedStrings.xml><?xml version="1.0" encoding="utf-8"?>
<sst xmlns="http://schemas.openxmlformats.org/spreadsheetml/2006/main" count="1796" uniqueCount="754">
  <si>
    <t>Statistik des Schulpersonals 2025/26</t>
  </si>
  <si>
    <t>Reihe stat.kurzinfo Nr. 171 | Mai 2026</t>
  </si>
  <si>
    <t>Quelle: Statistik Aargau, 13. Mai 2026</t>
  </si>
  <si>
    <t>Datengrundlage: Statistik des Schulpersonals, Bundesamt für Statistik (BFS)</t>
  </si>
  <si>
    <t>Tabellenverzeichnis</t>
  </si>
  <si>
    <t>Tabelle 1: Lehrpersonen und Vollzeitäquivalente, 1995–2025</t>
  </si>
  <si>
    <t>Tabelle 2: Volksschule: Lehrpersonen und Vollzeitäquivalente nach Schultyp, 1996–2025</t>
  </si>
  <si>
    <t>Tabelle 3: Volksschule: Lehrpersonen und Vollzeitäquivalente nach Geschlecht und Schultyp, 2025/26</t>
  </si>
  <si>
    <t>Tabelle 4: Volksschule: Lehrpersonen, Vollzeitäquivalente, Abteilungszahlen und Lernende nach Schultyp, 2025/26</t>
  </si>
  <si>
    <t>Tabelle 5: Volksschule: Durchschnittsalter der Lehrpersonen nach Geschlecht, 1996–2025</t>
  </si>
  <si>
    <t>Tabelle 6: Volksschule: Lehrpersonen nach Altersklasse und Schultyp oder Geschlecht, 2025/26</t>
  </si>
  <si>
    <t>Tabelle 7a: Volksschule: Lehrpersonen nach Beschäftigungsgrad, Schultyp und Geschlecht, 2025/26</t>
  </si>
  <si>
    <t>Tabelle 7b: Volksschule: Lehrpersonen nach Beschäftigungsgrad und Geschlecht, 2010/11 und 2025/26</t>
  </si>
  <si>
    <t>Tabelle 8: Volksschule: Lehrpersonen und ihr Durchschnittsalter nach Nationalität und Geschlecht, 2025/26</t>
  </si>
  <si>
    <t>Tabelle 9: Volksschule: Personal und Vollzeitäquivalente von Zusatzangeboten nach Geschlecht, 2025/26</t>
  </si>
  <si>
    <t>Tabelle 10: Schulleitungspensen: Personen und Vollzeitäquivalente nach Geschlecht, 2016–2025</t>
  </si>
  <si>
    <t>Öffentliche Volksschule</t>
  </si>
  <si>
    <t/>
  </si>
  <si>
    <t>Tabelle 11: Mittelschule: Lehrpersonen und Vollzeitäquivalente nach Schulort und Geschlecht, 2025/26</t>
  </si>
  <si>
    <t>Tabelle 12: Mittelschule: Lehrpersonen und Vollzeitäquivalente nach Ausbildungsgang und Geschlecht, 2025/26</t>
  </si>
  <si>
    <t>Tabelle 13: Mittelschule: Lehrpersonen nach Altersklasse und Geschlecht, 2025/26</t>
  </si>
  <si>
    <t>Tabelle 14: Mittelschule: Durchschnittsalter der Lehrpersonen nach Geschlecht, 1995–2025</t>
  </si>
  <si>
    <t>Tabelle 15: Mittelschule: Lehrpersonen nach Beschäftigungsgrad und Geschlecht, 2010/11 und 2025/26</t>
  </si>
  <si>
    <t>Tabelle 16: Mittelschule: Lehrpersonen und ihr Durchschnittsalter nach Nationalität und Geschlecht, 2025/26</t>
  </si>
  <si>
    <t>Mittelschule</t>
  </si>
  <si>
    <t>Tabelle 17: Berufsfachschulen: Lehrpersonen und Vollzeitäquivalente nach Schulort und Geschlecht, 2025/26</t>
  </si>
  <si>
    <t>Tabelle 18: Berufsfachschulen: Lehrpersonen und Vollzeitäquivalente nach Berufsbereich und Geschlecht, 1997–2025</t>
  </si>
  <si>
    <t>Tabelle 19: Berufsfachschulen: Vollzeitäquivalente (VZÄ), Lernende und Lernende pro VZÄ, 1997–2025</t>
  </si>
  <si>
    <t>Tabelle 20: Berufsfachschulen: Lehrpersonen nach Altersklasse und Geschlecht, 2025/26</t>
  </si>
  <si>
    <t>Tabelle 21: Berufsfachschulen: Durchschnittsalter der Lehrpersonen nach Geschlecht, 1997–2025</t>
  </si>
  <si>
    <t>Tabelle 22: Berufsfachschulen: Lehrpersonen nach Beschäftigungsgrad und Geschlecht, 2010/11 und 2025/26</t>
  </si>
  <si>
    <t>Tabelle 23: Berufsfachschulen: Lehrpersonen und ihr Durchschnittsalter nach Nationalität und Geschlecht, 2025/26</t>
  </si>
  <si>
    <t>Berufsfachschulen</t>
  </si>
  <si>
    <t>Tabelle 24: Vollzeitäquivalente und Lernende: Indexierte Entwicklungen, 1998–2025</t>
  </si>
  <si>
    <t>Entwicklungen</t>
  </si>
  <si>
    <t>Erläuterungen</t>
  </si>
  <si>
    <t>Jahr</t>
  </si>
  <si>
    <r>
      <rPr>
        <b/>
        <sz val="10"/>
        <rFont val="Arial"/>
      </rPr>
      <t>Kinder-
garten</t>
    </r>
    <r>
      <rPr>
        <b/>
        <vertAlign val="superscript"/>
        <sz val="10"/>
        <rFont val="Arial"/>
      </rPr>
      <t>1</t>
    </r>
    <r>
      <rPr>
        <b/>
        <sz val="10"/>
        <rFont val="Arial"/>
      </rPr>
      <t/>
    </r>
  </si>
  <si>
    <r>
      <rPr>
        <b/>
        <sz val="10"/>
        <rFont val="Arial"/>
      </rPr>
      <t>Übrige Volksschule</t>
    </r>
    <r>
      <rPr>
        <b/>
        <vertAlign val="superscript"/>
        <sz val="10"/>
        <rFont val="Arial"/>
      </rPr>
      <t>2</t>
    </r>
    <r>
      <rPr>
        <b/>
        <sz val="10"/>
        <rFont val="Arial"/>
      </rPr>
      <t/>
    </r>
  </si>
  <si>
    <r>
      <rPr>
        <b/>
        <sz val="10"/>
        <rFont val="Arial"/>
      </rPr>
      <t>Mittelschule</t>
    </r>
    <r>
      <rPr>
        <b/>
        <vertAlign val="superscript"/>
        <sz val="10"/>
        <rFont val="Arial"/>
      </rPr>
      <t>3</t>
    </r>
    <r>
      <rPr>
        <b/>
        <sz val="10"/>
        <rFont val="Arial"/>
      </rPr>
      <t/>
    </r>
  </si>
  <si>
    <r>
      <rPr>
        <b/>
        <sz val="10"/>
        <rFont val="Arial"/>
      </rPr>
      <t>Berufsfachschule</t>
    </r>
    <r>
      <rPr>
        <b/>
        <vertAlign val="superscript"/>
        <sz val="10"/>
        <rFont val="Arial"/>
      </rPr>
      <t>4</t>
    </r>
    <r>
      <rPr>
        <b/>
        <sz val="10"/>
        <rFont val="Arial"/>
      </rPr>
      <t/>
    </r>
  </si>
  <si>
    <t>Total</t>
  </si>
  <si>
    <t>Männer</t>
  </si>
  <si>
    <t>Frauen</t>
  </si>
  <si>
    <t>Lehrpersonen</t>
  </si>
  <si>
    <t>...</t>
  </si>
  <si>
    <t>Vollzeitäquivalente</t>
  </si>
  <si>
    <t>1) Ab 2013 inklusive Integrierte Heilpädagogik</t>
  </si>
  <si>
    <t>2) Ab 2006 inklusive Musikgrundschule; ab 2016 inklusive Lehrpersonen, die von Gemeinden finanziert werden.</t>
  </si>
  <si>
    <t>4) Ab 2010 inklusive kantonale Berufsfachschulen</t>
  </si>
  <si>
    <t>... Drei Punkte bedeuten, dass die Zahl nicht erhältlich ist.</t>
  </si>
  <si>
    <t>Kinder-
garten</t>
  </si>
  <si>
    <t>Einschul-
ungs-
klasse</t>
  </si>
  <si>
    <r>
      <rPr>
        <b/>
        <sz val="10"/>
        <rFont val="Arial"/>
      </rPr>
      <t>Primar-
schule</t>
    </r>
    <r>
      <rPr>
        <b/>
        <vertAlign val="superscript"/>
        <sz val="10"/>
        <rFont val="Arial"/>
      </rPr>
      <t>1</t>
    </r>
    <r>
      <rPr>
        <b/>
        <sz val="10"/>
        <rFont val="Arial"/>
      </rPr>
      <t/>
    </r>
  </si>
  <si>
    <r>
      <rPr>
        <b/>
        <sz val="10"/>
        <rFont val="Arial"/>
      </rPr>
      <t>Kleinkl. Primar-
stufe</t>
    </r>
    <r>
      <rPr>
        <b/>
        <vertAlign val="superscript"/>
        <sz val="10"/>
        <rFont val="Arial"/>
      </rPr>
      <t>2</t>
    </r>
    <r>
      <rPr>
        <b/>
        <sz val="10"/>
        <rFont val="Arial"/>
      </rPr>
      <t/>
    </r>
  </si>
  <si>
    <r>
      <rPr>
        <b/>
        <sz val="10"/>
        <rFont val="Arial"/>
      </rPr>
      <t>Bezirks-
schule</t>
    </r>
    <r>
      <rPr>
        <b/>
        <vertAlign val="superscript"/>
        <sz val="10"/>
        <rFont val="Arial"/>
      </rPr>
      <t>1</t>
    </r>
    <r>
      <rPr>
        <b/>
        <sz val="10"/>
        <rFont val="Arial"/>
      </rPr>
      <t/>
    </r>
  </si>
  <si>
    <r>
      <rPr>
        <b/>
        <sz val="10"/>
        <rFont val="Arial"/>
      </rPr>
      <t>Sekundar-
schule</t>
    </r>
    <r>
      <rPr>
        <b/>
        <vertAlign val="superscript"/>
        <sz val="10"/>
        <rFont val="Arial"/>
      </rPr>
      <t>1</t>
    </r>
    <r>
      <rPr>
        <b/>
        <sz val="10"/>
        <rFont val="Arial"/>
      </rPr>
      <t/>
    </r>
  </si>
  <si>
    <r>
      <rPr>
        <b/>
        <sz val="10"/>
        <rFont val="Arial"/>
      </rPr>
      <t>Real-
schule</t>
    </r>
    <r>
      <rPr>
        <b/>
        <vertAlign val="superscript"/>
        <sz val="10"/>
        <rFont val="Arial"/>
      </rPr>
      <t>1</t>
    </r>
    <r>
      <rPr>
        <b/>
        <sz val="10"/>
        <rFont val="Arial"/>
      </rPr>
      <t/>
    </r>
  </si>
  <si>
    <r>
      <rPr>
        <b/>
        <sz val="10"/>
        <rFont val="Arial"/>
      </rPr>
      <t>Kleinkl. Sek I</t>
    </r>
    <r>
      <rPr>
        <b/>
        <vertAlign val="superscript"/>
        <sz val="10"/>
        <rFont val="Arial"/>
      </rPr>
      <t>2</t>
    </r>
    <r>
      <rPr>
        <b/>
        <sz val="10"/>
        <rFont val="Arial"/>
      </rPr>
      <t/>
    </r>
  </si>
  <si>
    <r>
      <rPr>
        <b/>
        <sz val="10"/>
        <rFont val="Arial"/>
      </rPr>
      <t>Berufs-
wahljahr/
IBK</t>
    </r>
    <r>
      <rPr>
        <b/>
        <vertAlign val="superscript"/>
        <sz val="10"/>
        <rFont val="Arial"/>
      </rPr>
      <t>3</t>
    </r>
    <r>
      <rPr>
        <b/>
        <sz val="10"/>
        <rFont val="Arial"/>
      </rPr>
      <t/>
    </r>
  </si>
  <si>
    <t>Werkjahr</t>
  </si>
  <si>
    <t>nicht zuteilbare Angebote</t>
  </si>
  <si>
    <r>
      <t>Lehrpersonen</t>
    </r>
    <r>
      <rPr>
        <vertAlign val="superscript"/>
        <sz val="10"/>
        <rFont val="Arial"/>
      </rPr>
      <t>4</t>
    </r>
    <r>
      <rPr>
        <sz val="10"/>
        <color rgb="FF000000"/>
        <rFont val="Arial"/>
      </rPr>
      <t/>
    </r>
  </si>
  <si>
    <r>
      <t>Vollzeitäquivalente</t>
    </r>
    <r>
      <rPr>
        <vertAlign val="superscript"/>
        <sz val="10"/>
        <rFont val="Arial"/>
      </rPr>
      <t>5</t>
    </r>
    <r>
      <rPr>
        <sz val="10"/>
        <color rgb="FF000000"/>
        <rFont val="Arial"/>
      </rPr>
      <t/>
    </r>
  </si>
  <si>
    <t>1) 2014 Umstellung des Schulsystems (vgl. Erläuterungen)</t>
  </si>
  <si>
    <t>2) Kleinklasse Primarstufe und Kleinklasse Sekundarstufe I sind bis 2003 in der Kategorie „nicht zuteilbare Angebote“ integriert.</t>
  </si>
  <si>
    <t>3) IBK: Integrations- und Berufsfindungsklasse</t>
  </si>
  <si>
    <t>4) Für die Zuteilung des Schultyps ist das Hauptpensum massgebend.</t>
  </si>
  <si>
    <t>5) Das Total kann sich rundungsbedingt von der Summe der Einzelwerte unterscheiden.</t>
  </si>
  <si>
    <t>Schultyp</t>
  </si>
  <si>
    <t>absolut</t>
  </si>
  <si>
    <t>in Prozent</t>
  </si>
  <si>
    <r>
      <rPr>
        <b/>
        <sz val="10"/>
        <rFont val="Arial"/>
      </rPr>
      <t>Lehrpersonen</t>
    </r>
    <r>
      <rPr>
        <b/>
        <vertAlign val="superscript"/>
        <sz val="10"/>
        <rFont val="Arial"/>
      </rPr>
      <t>1</t>
    </r>
    <r>
      <rPr>
        <b/>
        <sz val="10"/>
        <rFont val="Arial"/>
      </rPr>
      <t/>
    </r>
  </si>
  <si>
    <t>Kindergarten</t>
  </si>
  <si>
    <t>Einschulungsklasse</t>
  </si>
  <si>
    <t>Primarschule</t>
  </si>
  <si>
    <t>Kleinklasse Primarstufe</t>
  </si>
  <si>
    <t>Bezirksschule</t>
  </si>
  <si>
    <t>Sekundarschule</t>
  </si>
  <si>
    <t>Realschule</t>
  </si>
  <si>
    <t>Kleinklasse Sekundarstufe I</t>
  </si>
  <si>
    <r>
      <t>Berufswahljahr / IBK</t>
    </r>
    <r>
      <rPr>
        <vertAlign val="superscript"/>
        <sz val="10"/>
        <rFont val="Arial"/>
      </rPr>
      <t>2</t>
    </r>
    <r>
      <rPr>
        <sz val="10"/>
        <color rgb="FF000000"/>
        <rFont val="Arial"/>
      </rPr>
      <t/>
    </r>
  </si>
  <si>
    <t>6ʼ319,4</t>
  </si>
  <si>
    <t>1ʼ003,8</t>
  </si>
  <si>
    <t>55,4</t>
  </si>
  <si>
    <t>3ʼ275,3</t>
  </si>
  <si>
    <t>24,0</t>
  </si>
  <si>
    <t>622,3</t>
  </si>
  <si>
    <t>646,2</t>
  </si>
  <si>
    <t>646,0</t>
  </si>
  <si>
    <t>36,0</t>
  </si>
  <si>
    <t>7,9</t>
  </si>
  <si>
    <t>2,4</t>
  </si>
  <si>
    <t>1ʼ457,3</t>
  </si>
  <si>
    <t>17,7</t>
  </si>
  <si>
    <t>4,0</t>
  </si>
  <si>
    <t>570,2</t>
  </si>
  <si>
    <t>8,4</t>
  </si>
  <si>
    <t>263,5</t>
  </si>
  <si>
    <t>292,5</t>
  </si>
  <si>
    <t>277,5</t>
  </si>
  <si>
    <t>17,1</t>
  </si>
  <si>
    <t>5,1</t>
  </si>
  <si>
    <t>1,2</t>
  </si>
  <si>
    <t>4ʼ862,1</t>
  </si>
  <si>
    <t>986,1</t>
  </si>
  <si>
    <t>51,4</t>
  </si>
  <si>
    <t>2ʼ705,1</t>
  </si>
  <si>
    <t>15,6</t>
  </si>
  <si>
    <t>358,8</t>
  </si>
  <si>
    <t>353,7</t>
  </si>
  <si>
    <t>368,5</t>
  </si>
  <si>
    <t>18,9</t>
  </si>
  <si>
    <t>2,8</t>
  </si>
  <si>
    <t>1,3</t>
  </si>
  <si>
    <t>20,5</t>
  </si>
  <si>
    <t>1,6</t>
  </si>
  <si>
    <t>6,1</t>
  </si>
  <si>
    <t>15,5</t>
  </si>
  <si>
    <t>31,0</t>
  </si>
  <si>
    <t>39,9</t>
  </si>
  <si>
    <t>43,2</t>
  </si>
  <si>
    <t>40,1</t>
  </si>
  <si>
    <t>45,5</t>
  </si>
  <si>
    <t>50,0</t>
  </si>
  <si>
    <t>25,0</t>
  </si>
  <si>
    <t>79,5</t>
  </si>
  <si>
    <t>98,4</t>
  </si>
  <si>
    <t>93,9</t>
  </si>
  <si>
    <t>84,5</t>
  </si>
  <si>
    <t>69,0</t>
  </si>
  <si>
    <t>60,1</t>
  </si>
  <si>
    <t>56,8</t>
  </si>
  <si>
    <t>59,9</t>
  </si>
  <si>
    <t>54,5</t>
  </si>
  <si>
    <t>75,0</t>
  </si>
  <si>
    <t>23,1</t>
  </si>
  <si>
    <t>1,8</t>
  </si>
  <si>
    <t>7,2</t>
  </si>
  <si>
    <t>17,4</t>
  </si>
  <si>
    <t>35,2</t>
  </si>
  <si>
    <t>42,3</t>
  </si>
  <si>
    <t>45,3</t>
  </si>
  <si>
    <t>43,0</t>
  </si>
  <si>
    <t>47,5</t>
  </si>
  <si>
    <t>64,5</t>
  </si>
  <si>
    <t>48,2</t>
  </si>
  <si>
    <t>76,9</t>
  </si>
  <si>
    <t>98,2</t>
  </si>
  <si>
    <t>92,8</t>
  </si>
  <si>
    <t>82,6</t>
  </si>
  <si>
    <t>64,8</t>
  </si>
  <si>
    <t>57,7</t>
  </si>
  <si>
    <t>54,7</t>
  </si>
  <si>
    <t>57,0</t>
  </si>
  <si>
    <t>52,5</t>
  </si>
  <si>
    <t>35,5</t>
  </si>
  <si>
    <t>51,8</t>
  </si>
  <si>
    <t>1) Für die Zuteilung des Schultyps ist das Hauptpensum massgebend; hingegen enthalten die Vollzeitäquivalente sowohl Haupt- und Teilpensen.</t>
  </si>
  <si>
    <t>2) IBK: Integrations- und Berufsfindungsklasse</t>
  </si>
  <si>
    <t>Vollzeit-
äqui-
valente</t>
  </si>
  <si>
    <t>Ab-
teilungen</t>
  </si>
  <si>
    <t>Vollzeit-
äqui-
valente
pro
Abteilung</t>
  </si>
  <si>
    <t>Lernende</t>
  </si>
  <si>
    <t>Lernende
pro
Vollzeit-
äquivalent</t>
  </si>
  <si>
    <t>Lernende
pro
Abteilung</t>
  </si>
  <si>
    <r>
      <t>Kleinklassen</t>
    </r>
    <r>
      <rPr>
        <vertAlign val="superscript"/>
        <sz val="10"/>
        <rFont val="Arial"/>
      </rPr>
      <t>1</t>
    </r>
    <r>
      <rPr>
        <sz val="10"/>
        <color rgb="FF000000"/>
        <rFont val="Arial"/>
      </rPr>
      <t/>
    </r>
  </si>
  <si>
    <t>60,0</t>
  </si>
  <si>
    <t>1,1</t>
  </si>
  <si>
    <t>1,4</t>
  </si>
  <si>
    <t>1,5</t>
  </si>
  <si>
    <t>15,3</t>
  </si>
  <si>
    <t>10,0</t>
  </si>
  <si>
    <t>13,7</t>
  </si>
  <si>
    <t>14,4</t>
  </si>
  <si>
    <t>12,8</t>
  </si>
  <si>
    <t>8,2</t>
  </si>
  <si>
    <t>9,2</t>
  </si>
  <si>
    <t>9,4</t>
  </si>
  <si>
    <t>18,8</t>
  </si>
  <si>
    <t>11,1</t>
  </si>
  <si>
    <t>19,4</t>
  </si>
  <si>
    <t>21,0</t>
  </si>
  <si>
    <t>19,2</t>
  </si>
  <si>
    <t>14,9</t>
  </si>
  <si>
    <t>9,7</t>
  </si>
  <si>
    <t>11,5</t>
  </si>
  <si>
    <t>1) Kleinklassenlehrpersonen auf Primarstufe sowie Sekundarstufe I</t>
  </si>
  <si>
    <t>3) Als Abteilung wird eine überwiegend (in den meisten Fächern) gemeinsam unterrichtete Gruppe von Schüler/innen definiert. Eine Abteilung kann Schüler/innen umfassen, die alle im gleichen Programmjahr (Klasse) oder in verschiedenen Programmjahren unterrichtet werden.</t>
  </si>
  <si>
    <t>Durchschnittsalter, in Jahren</t>
  </si>
  <si>
    <r>
      <rPr>
        <b/>
        <sz val="10"/>
        <rFont val="Arial"/>
      </rPr>
      <t>Total</t>
    </r>
    <r>
      <rPr>
        <b/>
        <vertAlign val="superscript"/>
        <sz val="10"/>
        <rFont val="Arial"/>
      </rPr>
      <t>1</t>
    </r>
    <r>
      <rPr>
        <b/>
        <sz val="10"/>
        <rFont val="Arial"/>
      </rPr>
      <t/>
    </r>
  </si>
  <si>
    <t>40,3</t>
  </si>
  <si>
    <t>42,0</t>
  </si>
  <si>
    <t>43,8</t>
  </si>
  <si>
    <t>43,9</t>
  </si>
  <si>
    <t>44,0</t>
  </si>
  <si>
    <t>44,1</t>
  </si>
  <si>
    <t>44,3</t>
  </si>
  <si>
    <t>44,5</t>
  </si>
  <si>
    <t>44,8</t>
  </si>
  <si>
    <t>44,9</t>
  </si>
  <si>
    <t>45,2</t>
  </si>
  <si>
    <t>44,6</t>
  </si>
  <si>
    <t>44,7</t>
  </si>
  <si>
    <t>44,4</t>
  </si>
  <si>
    <t>42,2</t>
  </si>
  <si>
    <t>46,0</t>
  </si>
  <si>
    <t>46,1</t>
  </si>
  <si>
    <t>47,0</t>
  </si>
  <si>
    <t>47,4</t>
  </si>
  <si>
    <t>47,6</t>
  </si>
  <si>
    <t>47,8</t>
  </si>
  <si>
    <t>47,3</t>
  </si>
  <si>
    <t>46,3</t>
  </si>
  <si>
    <t>45,8</t>
  </si>
  <si>
    <t>39,0</t>
  </si>
  <si>
    <t>40,7</t>
  </si>
  <si>
    <t>42,6</t>
  </si>
  <si>
    <t>42,8</t>
  </si>
  <si>
    <t>43,1</t>
  </si>
  <si>
    <t>43,4</t>
  </si>
  <si>
    <t>44,2</t>
  </si>
  <si>
    <t>43,6</t>
  </si>
  <si>
    <t>1) Ab 2014 inklusive Kindergarten</t>
  </si>
  <si>
    <r>
      <rPr>
        <b/>
        <sz val="10"/>
        <rFont val="Arial"/>
      </rPr>
      <t>Schultyp</t>
    </r>
    <r>
      <rPr>
        <b/>
        <vertAlign val="superscript"/>
        <sz val="10"/>
        <rFont val="Arial"/>
      </rPr>
      <t>1</t>
    </r>
    <r>
      <rPr>
        <b/>
        <sz val="10"/>
        <rFont val="Arial"/>
      </rPr>
      <t/>
    </r>
  </si>
  <si>
    <t>Altersklasse, in Jahren</t>
  </si>
  <si>
    <t>Durch-
schnitts-
alter, in Jahren</t>
  </si>
  <si>
    <t>–24</t>
  </si>
  <si>
    <t>25–29</t>
  </si>
  <si>
    <t>30–34</t>
  </si>
  <si>
    <t>35–39</t>
  </si>
  <si>
    <t>40–44</t>
  </si>
  <si>
    <t>45–49</t>
  </si>
  <si>
    <t>50–54</t>
  </si>
  <si>
    <t>55–59</t>
  </si>
  <si>
    <t>60–64</t>
  </si>
  <si>
    <t>65+</t>
  </si>
  <si>
    <t>Kleinklasse Primarschule</t>
  </si>
  <si>
    <t>46,6</t>
  </si>
  <si>
    <t>46,7</t>
  </si>
  <si>
    <t>51,5</t>
  </si>
  <si>
    <t>45,4</t>
  </si>
  <si>
    <t>52,8</t>
  </si>
  <si>
    <t>53,3</t>
  </si>
  <si>
    <t>48,6</t>
  </si>
  <si>
    <t>Geschlecht</t>
  </si>
  <si>
    <t>1) Für die Zuteilung des Schultyps ist nur das Hauptpensum massgebend.</t>
  </si>
  <si>
    <t>Beschäftigungsgrad, in Kategorien</t>
  </si>
  <si>
    <t>Durchschnittlicher Beschäftigungsgrad, in Prozent</t>
  </si>
  <si>
    <t>Vollzeit-
pensum, in
Lektionen</t>
  </si>
  <si>
    <t>unter 50 %</t>
  </si>
  <si>
    <t>50–89 %</t>
  </si>
  <si>
    <t>90–100 %</t>
  </si>
  <si>
    <t>74,5</t>
  </si>
  <si>
    <t>65,6</t>
  </si>
  <si>
    <t>74,4</t>
  </si>
  <si>
    <t>73,8</t>
  </si>
  <si>
    <t>74,3</t>
  </si>
  <si>
    <t>76,0</t>
  </si>
  <si>
    <t>74,1</t>
  </si>
  <si>
    <t>87,3</t>
  </si>
  <si>
    <t>82,5</t>
  </si>
  <si>
    <t>97,9</t>
  </si>
  <si>
    <t>88,9</t>
  </si>
  <si>
    <t>63,9</t>
  </si>
  <si>
    <t>62,1</t>
  </si>
  <si>
    <t>65,4</t>
  </si>
  <si>
    <t>63,6</t>
  </si>
  <si>
    <t>68,2</t>
  </si>
  <si>
    <t>65,8</t>
  </si>
  <si>
    <t>70,1</t>
  </si>
  <si>
    <t>78,4</t>
  </si>
  <si>
    <t>52,1</t>
  </si>
  <si>
    <t>48,5</t>
  </si>
  <si>
    <t>66,1</t>
  </si>
  <si>
    <t>66,0</t>
  </si>
  <si>
    <t>65,2</t>
  </si>
  <si>
    <t>70,6</t>
  </si>
  <si>
    <t>70,2</t>
  </si>
  <si>
    <t>68,9</t>
  </si>
  <si>
    <t>75,5</t>
  </si>
  <si>
    <t>80,3</t>
  </si>
  <si>
    <t>58,6</t>
  </si>
  <si>
    <t>1) Für die Zuteilung des Schultyps ist das Hauptpensum massgebend.</t>
  </si>
  <si>
    <r>
      <rPr>
        <b/>
        <sz val="10"/>
        <rFont val="Arial"/>
      </rPr>
      <t>Beschäftigungsgrad</t>
    </r>
    <r>
      <rPr>
        <b/>
        <vertAlign val="superscript"/>
        <sz val="10"/>
        <rFont val="Arial"/>
      </rPr>
      <t>1</t>
    </r>
    <r>
      <rPr>
        <b/>
        <sz val="10"/>
        <rFont val="Arial"/>
      </rPr>
      <t/>
    </r>
  </si>
  <si>
    <t>2010/11</t>
  </si>
  <si>
    <t>2025/26</t>
  </si>
  <si>
    <t>Unter 50 %</t>
  </si>
  <si>
    <t>1) Inklusive Kindergarten</t>
  </si>
  <si>
    <t>Nationalität</t>
  </si>
  <si>
    <t>insgesamt</t>
  </si>
  <si>
    <t>Schweizer/innen</t>
  </si>
  <si>
    <t>Ausländer/innen</t>
  </si>
  <si>
    <t>45,0</t>
  </si>
  <si>
    <r>
      <rPr>
        <b/>
        <sz val="10"/>
        <rFont val="Arial"/>
      </rPr>
      <t>Personen</t>
    </r>
    <r>
      <rPr>
        <b/>
        <vertAlign val="superscript"/>
        <sz val="10"/>
        <rFont val="Arial"/>
      </rPr>
      <t>1</t>
    </r>
    <r>
      <rPr>
        <b/>
        <sz val="10"/>
        <rFont val="Arial"/>
      </rPr>
      <t/>
    </r>
  </si>
  <si>
    <t>Instrumentalunterricht / Ensemble</t>
  </si>
  <si>
    <t>Logopädie / Legasthenie</t>
  </si>
  <si>
    <t>Begabtenförderung</t>
  </si>
  <si>
    <t>Assistenzen</t>
  </si>
  <si>
    <t>Externe Fachpersonen</t>
  </si>
  <si>
    <t>50,9</t>
  </si>
  <si>
    <t>3,7</t>
  </si>
  <si>
    <t>6,4</t>
  </si>
  <si>
    <t>26,3</t>
  </si>
  <si>
    <t>49,1</t>
  </si>
  <si>
    <t>96,3</t>
  </si>
  <si>
    <t>93,6</t>
  </si>
  <si>
    <t>73,7</t>
  </si>
  <si>
    <t>56,5</t>
  </si>
  <si>
    <t>5,0</t>
  </si>
  <si>
    <t>31,8</t>
  </si>
  <si>
    <t>43,5</t>
  </si>
  <si>
    <t>95,0</t>
  </si>
  <si>
    <t>1) Gezählt werden Personen, die in einem Haupt- oder Teilpensum für eines der Zusatzangebote in der Regelschule angestellt sind (das heisst, Personen können mehrfach gezählt sein).</t>
  </si>
  <si>
    <r>
      <rPr>
        <b/>
        <sz val="10"/>
        <rFont val="Arial"/>
      </rPr>
      <t>Schulleitungen</t>
    </r>
    <r>
      <rPr>
        <b/>
        <vertAlign val="superscript"/>
        <sz val="10"/>
        <rFont val="Arial"/>
      </rPr>
      <t>1</t>
    </r>
    <r>
      <rPr>
        <b/>
        <sz val="10"/>
        <rFont val="Arial"/>
      </rPr>
      <t/>
    </r>
  </si>
  <si>
    <t>1) Gezählt werden alle Personen, die im Haupt- oder Nebenpensum als Schulleitung tätig sind.</t>
  </si>
  <si>
    <t>Schulort</t>
  </si>
  <si>
    <t>Aarau, Alte Kantonsschule</t>
  </si>
  <si>
    <t>Aarau, Neue Kantonsschule</t>
  </si>
  <si>
    <t>Baden</t>
  </si>
  <si>
    <t>Wettingen</t>
  </si>
  <si>
    <t>Wohlen</t>
  </si>
  <si>
    <t>Zofingen</t>
  </si>
  <si>
    <t>Stein</t>
  </si>
  <si>
    <t>Aargauische Maturitätsschule für Erwachsene</t>
  </si>
  <si>
    <t>545,4</t>
  </si>
  <si>
    <t>104,3</t>
  </si>
  <si>
    <t>70,4</t>
  </si>
  <si>
    <t>127,9</t>
  </si>
  <si>
    <t>110,2</t>
  </si>
  <si>
    <t>67,7</t>
  </si>
  <si>
    <t>45,7</t>
  </si>
  <si>
    <t>9,9</t>
  </si>
  <si>
    <t>9,3</t>
  </si>
  <si>
    <t>284,3</t>
  </si>
  <si>
    <t>36,8</t>
  </si>
  <si>
    <t>63,3</t>
  </si>
  <si>
    <t>56,0</t>
  </si>
  <si>
    <t>39,3</t>
  </si>
  <si>
    <t>28,5</t>
  </si>
  <si>
    <t>5,6</t>
  </si>
  <si>
    <t>3,3</t>
  </si>
  <si>
    <t>261,0</t>
  </si>
  <si>
    <t>52,7</t>
  </si>
  <si>
    <t>33,7</t>
  </si>
  <si>
    <t>64,6</t>
  </si>
  <si>
    <t>54,2</t>
  </si>
  <si>
    <t>28,4</t>
  </si>
  <si>
    <t>17,2</t>
  </si>
  <si>
    <t>4,3</t>
  </si>
  <si>
    <t>5,9</t>
  </si>
  <si>
    <t>46,2</t>
  </si>
  <si>
    <t>55,1</t>
  </si>
  <si>
    <t>59,5</t>
  </si>
  <si>
    <t>53,8</t>
  </si>
  <si>
    <t>40,5</t>
  </si>
  <si>
    <t>40,0</t>
  </si>
  <si>
    <t>49,4</t>
  </si>
  <si>
    <t>52,2</t>
  </si>
  <si>
    <t>49,5</t>
  </si>
  <si>
    <t>50,8</t>
  </si>
  <si>
    <t>58,0</t>
  </si>
  <si>
    <t>62,3</t>
  </si>
  <si>
    <t>56,9</t>
  </si>
  <si>
    <t>36,1</t>
  </si>
  <si>
    <t>47,9</t>
  </si>
  <si>
    <t>50,6</t>
  </si>
  <si>
    <t>50,5</t>
  </si>
  <si>
    <t>49,2</t>
  </si>
  <si>
    <t>37,7</t>
  </si>
  <si>
    <t>1) Eine Lehrperson kann in mehreren Mittelschulen unterrichten. Die Totale werden wegen diesen Mehrfachzählungen nicht gebildet.</t>
  </si>
  <si>
    <t>Ausbildungsgang</t>
  </si>
  <si>
    <t>Gymnasium</t>
  </si>
  <si>
    <t>Wirtschaftsmittelschule</t>
  </si>
  <si>
    <t>Fachmittelschule (inkl. Fachmaturität)</t>
  </si>
  <si>
    <t>Informatikmittelschule</t>
  </si>
  <si>
    <t>Vorkurs Pädagogik</t>
  </si>
  <si>
    <t>Passerelle</t>
  </si>
  <si>
    <t>429,6</t>
  </si>
  <si>
    <t>26,1</t>
  </si>
  <si>
    <t>75,1</t>
  </si>
  <si>
    <t>8,7</t>
  </si>
  <si>
    <t>4,4</t>
  </si>
  <si>
    <t>227,0</t>
  </si>
  <si>
    <t>37,3</t>
  </si>
  <si>
    <t>4,8</t>
  </si>
  <si>
    <t>0,5</t>
  </si>
  <si>
    <t>202,6</t>
  </si>
  <si>
    <t>13,2</t>
  </si>
  <si>
    <t>37,8</t>
  </si>
  <si>
    <t>3,9</t>
  </si>
  <si>
    <t>0,9</t>
  </si>
  <si>
    <t>2,6</t>
  </si>
  <si>
    <t>57,6</t>
  </si>
  <si>
    <t>53,0</t>
  </si>
  <si>
    <t>42,4</t>
  </si>
  <si>
    <t>49,3</t>
  </si>
  <si>
    <t>49,6</t>
  </si>
  <si>
    <t>55,5</t>
  </si>
  <si>
    <t>40,9</t>
  </si>
  <si>
    <t>47,2</t>
  </si>
  <si>
    <t>50,7</t>
  </si>
  <si>
    <t>50,4</t>
  </si>
  <si>
    <t>59,1</t>
  </si>
  <si>
    <t>1) Eine Lehrperson kann in mehreren Ausbildungsgängen unterrichten. Die Totale werden wegen diesen Mehrfachzählungen nicht gebildet.</t>
  </si>
  <si>
    <t>65 +</t>
  </si>
  <si>
    <t>47,7</t>
  </si>
  <si>
    <t>45,6</t>
  </si>
  <si>
    <t>46,4</t>
  </si>
  <si>
    <t>46,8</t>
  </si>
  <si>
    <t>46,5</t>
  </si>
  <si>
    <t>46,9</t>
  </si>
  <si>
    <t>48,0</t>
  </si>
  <si>
    <t>42,1</t>
  </si>
  <si>
    <t>42,9</t>
  </si>
  <si>
    <t>42,7</t>
  </si>
  <si>
    <t>42,5</t>
  </si>
  <si>
    <t>Lehr-
personen
Total</t>
  </si>
  <si>
    <t>Beschäftigungsgrad in Kategorien</t>
  </si>
  <si>
    <t>Durch-
schnitt,
in Prozent</t>
  </si>
  <si>
    <t>29,6</t>
  </si>
  <si>
    <t>24,5</t>
  </si>
  <si>
    <t>36,2</t>
  </si>
  <si>
    <t>40,4</t>
  </si>
  <si>
    <t>25,5</t>
  </si>
  <si>
    <t>35,1</t>
  </si>
  <si>
    <t>12,9</t>
  </si>
  <si>
    <t>26,2</t>
  </si>
  <si>
    <t>23,4</t>
  </si>
  <si>
    <t>28,9</t>
  </si>
  <si>
    <t>57,8</t>
  </si>
  <si>
    <t>55,0</t>
  </si>
  <si>
    <t>60,5</t>
  </si>
  <si>
    <t>16,0</t>
  </si>
  <si>
    <t>21,5</t>
  </si>
  <si>
    <t>10,7</t>
  </si>
  <si>
    <t>64,3</t>
  </si>
  <si>
    <t>68,3</t>
  </si>
  <si>
    <t>60,4</t>
  </si>
  <si>
    <t>Total Berufsfachschulen</t>
  </si>
  <si>
    <t>Kaufmännische Berufsfachschulen</t>
  </si>
  <si>
    <t>Total Kaufmännische Berufsfachschulen</t>
  </si>
  <si>
    <t>Handelsschule KV Aarau</t>
  </si>
  <si>
    <t>zB. Zentrum Bildung</t>
  </si>
  <si>
    <t>Berufsbildungszentrum Freiamt</t>
  </si>
  <si>
    <t>Berufsbildungszentrum Fricktal</t>
  </si>
  <si>
    <t>Gewerbliche Berufsfachschulen</t>
  </si>
  <si>
    <t>Total Gewerbliche Berufsfachschulen</t>
  </si>
  <si>
    <t>Berufsschule Aarau</t>
  </si>
  <si>
    <t>Schule für Gestaltung Aargau</t>
  </si>
  <si>
    <t>Berufsfachschule BBB</t>
  </si>
  <si>
    <t>BZW Berufs- und Weiterbildungszentrum Brugg</t>
  </si>
  <si>
    <t>Berufsschule Lenzburg</t>
  </si>
  <si>
    <t>Berufs- und Weiterbildung Zofingen</t>
  </si>
  <si>
    <t>Kantonale Berufsfachschulen und Berufsvorbereitung</t>
  </si>
  <si>
    <t>Total Kantonale Berufsfachschulen</t>
  </si>
  <si>
    <t>Berufsfachschule Gesundheit und Soziales</t>
  </si>
  <si>
    <t>Landwirtschaftliches Zentrum Liebegg</t>
  </si>
  <si>
    <t>Kantonale Schule für Berufsbildung</t>
  </si>
  <si>
    <t>Kantonale Berufsfachschulen</t>
  </si>
  <si>
    <t xml:space="preserve"> Total</t>
  </si>
  <si>
    <r>
      <t>Vollzeitäquivalente</t>
    </r>
    <r>
      <rPr>
        <vertAlign val="superscript"/>
        <sz val="10"/>
        <rFont val="Arial"/>
      </rPr>
      <t>2</t>
    </r>
    <r>
      <rPr>
        <sz val="10"/>
        <color rgb="FF000000"/>
        <rFont val="Arial"/>
      </rPr>
      <t/>
    </r>
  </si>
  <si>
    <t>1) Durch eine Verfeinerung der Erhebung der Vollzeitäquivalente und die Integration der kantonalen Berufsfachschulen in die Statistik des Schulpersonals im Jahr 2010 kommt es zu einem Bruch in der Datenreihe. Die Zahlen sind mit dem Vorjahr nur bedingt vergleichbar.</t>
  </si>
  <si>
    <t>2) Das Total kann sich rundungsbedingt von der Summe der Einzelwerte unterscheiden.</t>
  </si>
  <si>
    <r>
      <rPr>
        <b/>
        <sz val="10"/>
        <rFont val="Arial"/>
      </rPr>
      <t>Jahr</t>
    </r>
    <r>
      <rPr>
        <b/>
        <vertAlign val="superscript"/>
        <sz val="10"/>
        <rFont val="Arial"/>
      </rPr>
      <t>1</t>
    </r>
    <r>
      <rPr>
        <b/>
        <sz val="10"/>
        <rFont val="Arial"/>
      </rPr>
      <t/>
    </r>
  </si>
  <si>
    <r>
      <rPr>
        <b/>
        <sz val="10"/>
        <rFont val="Arial"/>
      </rPr>
      <t>Kantonale Berufsfachschulen</t>
    </r>
    <r>
      <rPr>
        <b/>
        <vertAlign val="superscript"/>
        <sz val="10"/>
        <rFont val="Arial"/>
      </rPr>
      <t>2</t>
    </r>
    <r>
      <rPr>
        <b/>
        <sz val="10"/>
        <rFont val="Arial"/>
      </rPr>
      <t/>
    </r>
  </si>
  <si>
    <r>
      <rPr>
        <b/>
        <sz val="10"/>
        <rFont val="Arial"/>
      </rPr>
      <t>VZÄ</t>
    </r>
    <r>
      <rPr>
        <b/>
        <vertAlign val="superscript"/>
        <sz val="10"/>
        <rFont val="Arial"/>
      </rPr>
      <t>3</t>
    </r>
    <r>
      <rPr>
        <b/>
        <sz val="10"/>
        <rFont val="Arial"/>
      </rPr>
      <t/>
    </r>
  </si>
  <si>
    <t>Lernende
absolut</t>
  </si>
  <si>
    <t>Lernende
pro VZÄ</t>
  </si>
  <si>
    <t>1) Durch eine Umstellung in der Erhebungsmethode der Vollzeitäquivalente im Jahr 2010 kommt es zu einem Bruch in der Datenreihe. Die Zahlen sind mit dem Vorjahr nur bedingt vergleichbar.</t>
  </si>
  <si>
    <t>2) Die Zahlen der kantonalen Berufsfachschulen konnten im Jahr 2010 erstmals ausgewiesen werden. Im Landwirtschaftlichen Zentrum sind die Ausbildungen, welche mit einem Eidgenössischen Fachausweis abschliessen, sowohl bei den Vollzeitäquivalenten als auch bei den Lernenden inkludiert.</t>
  </si>
  <si>
    <t>3) Das Total kann sich rundungsbedingt von der Summe der Einzelwerte unterscheiden.</t>
  </si>
  <si>
    <t>48,1</t>
  </si>
  <si>
    <t>43,3</t>
  </si>
  <si>
    <t>49,0</t>
  </si>
  <si>
    <t>48,7</t>
  </si>
  <si>
    <t>48,8</t>
  </si>
  <si>
    <t>48,3</t>
  </si>
  <si>
    <t>41,5</t>
  </si>
  <si>
    <t>30,6</t>
  </si>
  <si>
    <t>27,8</t>
  </si>
  <si>
    <t>23,7</t>
  </si>
  <si>
    <t>30,2</t>
  </si>
  <si>
    <t>11,2</t>
  </si>
  <si>
    <t>39,8</t>
  </si>
  <si>
    <t>40,8</t>
  </si>
  <si>
    <t>35,9</t>
  </si>
  <si>
    <t>26,8</t>
  </si>
  <si>
    <t>63,2</t>
  </si>
  <si>
    <t>56,4</t>
  </si>
  <si>
    <r>
      <rPr>
        <b/>
        <sz val="10"/>
        <rFont val="Arial"/>
      </rPr>
      <t>Volks-
schule</t>
    </r>
    <r>
      <rPr>
        <b/>
        <vertAlign val="superscript"/>
        <sz val="10"/>
        <rFont val="Arial"/>
      </rPr>
      <t>2</t>
    </r>
    <r>
      <rPr>
        <b/>
        <sz val="10"/>
        <rFont val="Arial"/>
      </rPr>
      <t/>
    </r>
  </si>
  <si>
    <t>Mittel-
schulen</t>
  </si>
  <si>
    <r>
      <rPr>
        <b/>
        <sz val="10"/>
        <rFont val="Arial"/>
      </rPr>
      <t>Berufsfach-
schule</t>
    </r>
    <r>
      <rPr>
        <b/>
        <vertAlign val="superscript"/>
        <sz val="10"/>
        <rFont val="Arial"/>
      </rPr>
      <t>3</t>
    </r>
    <r>
      <rPr>
        <b/>
        <sz val="10"/>
        <rFont val="Arial"/>
      </rPr>
      <t/>
    </r>
  </si>
  <si>
    <t>4ʼ334</t>
  </si>
  <si>
    <t>4ʼ423</t>
  </si>
  <si>
    <t>4ʼ405</t>
  </si>
  <si>
    <t>4ʼ349</t>
  </si>
  <si>
    <t>4ʼ385</t>
  </si>
  <si>
    <t>4ʼ460</t>
  </si>
  <si>
    <t>4ʼ378</t>
  </si>
  <si>
    <t>4ʼ357</t>
  </si>
  <si>
    <t>4ʼ360</t>
  </si>
  <si>
    <t>4ʼ324</t>
  </si>
  <si>
    <t>4ʼ372</t>
  </si>
  <si>
    <t>4ʼ406</t>
  </si>
  <si>
    <t>4ʼ439</t>
  </si>
  <si>
    <t>4ʼ515</t>
  </si>
  <si>
    <t>4ʼ505</t>
  </si>
  <si>
    <t>4ʼ470</t>
  </si>
  <si>
    <t>4ʼ469</t>
  </si>
  <si>
    <t>4ʼ445</t>
  </si>
  <si>
    <t>4ʼ552</t>
  </si>
  <si>
    <t>4ʼ568</t>
  </si>
  <si>
    <t>4ʼ615</t>
  </si>
  <si>
    <t>4ʼ643</t>
  </si>
  <si>
    <t>4ʼ807</t>
  </si>
  <si>
    <t>4ʼ879</t>
  </si>
  <si>
    <t>5ʼ028</t>
  </si>
  <si>
    <t>5ʼ140</t>
  </si>
  <si>
    <t>5ʼ233</t>
  </si>
  <si>
    <t>5ʼ316</t>
  </si>
  <si>
    <t>65ʼ148</t>
  </si>
  <si>
    <t>65ʼ487</t>
  </si>
  <si>
    <t>64ʼ848</t>
  </si>
  <si>
    <t>64ʼ546</t>
  </si>
  <si>
    <t>64ʼ512</t>
  </si>
  <si>
    <t>64ʼ747</t>
  </si>
  <si>
    <t>64ʼ401</t>
  </si>
  <si>
    <t>63ʼ422</t>
  </si>
  <si>
    <t>62ʼ455</t>
  </si>
  <si>
    <t>61ʼ405</t>
  </si>
  <si>
    <t>60ʼ487</t>
  </si>
  <si>
    <t>59ʼ814</t>
  </si>
  <si>
    <t>59ʼ364</t>
  </si>
  <si>
    <t>59ʼ020</t>
  </si>
  <si>
    <t>58ʼ597</t>
  </si>
  <si>
    <t>58ʼ535</t>
  </si>
  <si>
    <t>58ʼ771</t>
  </si>
  <si>
    <t>58ʼ990</t>
  </si>
  <si>
    <t>60ʼ056</t>
  </si>
  <si>
    <t>60ʼ906</t>
  </si>
  <si>
    <t>61ʼ758</t>
  </si>
  <si>
    <t>62ʼ728</t>
  </si>
  <si>
    <t>63ʼ493</t>
  </si>
  <si>
    <t>64ʼ560</t>
  </si>
  <si>
    <t>66ʼ399</t>
  </si>
  <si>
    <t>67ʼ854</t>
  </si>
  <si>
    <t>68ʼ372</t>
  </si>
  <si>
    <t>68ʼ861</t>
  </si>
  <si>
    <t>4ʼ212</t>
  </si>
  <si>
    <t>4ʼ116</t>
  </si>
  <si>
    <t>4ʼ035</t>
  </si>
  <si>
    <t>3ʼ941</t>
  </si>
  <si>
    <t>3ʼ923</t>
  </si>
  <si>
    <t>4ʼ166</t>
  </si>
  <si>
    <t>4ʼ280</t>
  </si>
  <si>
    <t>4ʼ414</t>
  </si>
  <si>
    <t>4ʼ586</t>
  </si>
  <si>
    <t>4ʼ570</t>
  </si>
  <si>
    <t>4ʼ642</t>
  </si>
  <si>
    <t>4ʼ819</t>
  </si>
  <si>
    <t>5ʼ053</t>
  </si>
  <si>
    <t>5ʼ223</t>
  </si>
  <si>
    <t>5ʼ393</t>
  </si>
  <si>
    <t>5ʼ518</t>
  </si>
  <si>
    <t>5ʼ630</t>
  </si>
  <si>
    <t>5ʼ542</t>
  </si>
  <si>
    <t>5ʼ562</t>
  </si>
  <si>
    <t>5ʼ507</t>
  </si>
  <si>
    <t>5ʼ564</t>
  </si>
  <si>
    <t>5ʼ619</t>
  </si>
  <si>
    <t>5ʼ715</t>
  </si>
  <si>
    <t>5ʼ730</t>
  </si>
  <si>
    <t>5ʼ889</t>
  </si>
  <si>
    <t>6ʼ012</t>
  </si>
  <si>
    <t>6ʼ263</t>
  </si>
  <si>
    <t>6ʼ728</t>
  </si>
  <si>
    <t>12ʼ845</t>
  </si>
  <si>
    <t>13ʼ275</t>
  </si>
  <si>
    <t>13ʼ887</t>
  </si>
  <si>
    <t>14ʼ153</t>
  </si>
  <si>
    <t>13ʼ965</t>
  </si>
  <si>
    <t>14ʼ055</t>
  </si>
  <si>
    <t>14ʼ226</t>
  </si>
  <si>
    <t>14ʼ190</t>
  </si>
  <si>
    <t>14ʼ509</t>
  </si>
  <si>
    <t>15ʼ202</t>
  </si>
  <si>
    <t>15ʼ591</t>
  </si>
  <si>
    <t>15ʼ698</t>
  </si>
  <si>
    <t>15ʼ557</t>
  </si>
  <si>
    <t>15ʼ456</t>
  </si>
  <si>
    <t>15ʼ171</t>
  </si>
  <si>
    <t>15ʼ007</t>
  </si>
  <si>
    <t>14ʼ877</t>
  </si>
  <si>
    <t>14ʼ366</t>
  </si>
  <si>
    <t>14ʼ131</t>
  </si>
  <si>
    <t>13ʼ790</t>
  </si>
  <si>
    <t>13ʼ552</t>
  </si>
  <si>
    <t>13ʼ575</t>
  </si>
  <si>
    <t>13ʼ390</t>
  </si>
  <si>
    <t>13ʼ315</t>
  </si>
  <si>
    <t>13ʼ326</t>
  </si>
  <si>
    <t>13ʼ186</t>
  </si>
  <si>
    <t>13ʼ413</t>
  </si>
  <si>
    <t>13ʼ654</t>
  </si>
  <si>
    <t>Entwicklung, indexiert 1998 = 100</t>
  </si>
  <si>
    <t>100,0</t>
  </si>
  <si>
    <t>102,1</t>
  </si>
  <si>
    <t>101,6</t>
  </si>
  <si>
    <t>100,3</t>
  </si>
  <si>
    <t>101,2</t>
  </si>
  <si>
    <t>102,9</t>
  </si>
  <si>
    <t>101,0</t>
  </si>
  <si>
    <t>100,5</t>
  </si>
  <si>
    <t>100,6</t>
  </si>
  <si>
    <t>99,8</t>
  </si>
  <si>
    <t>100,9</t>
  </si>
  <si>
    <t>101,7</t>
  </si>
  <si>
    <t>102,4</t>
  </si>
  <si>
    <t>104,2</t>
  </si>
  <si>
    <t>103,9</t>
  </si>
  <si>
    <t>103,1</t>
  </si>
  <si>
    <t>102,6</t>
  </si>
  <si>
    <t>105,0</t>
  </si>
  <si>
    <t>105,4</t>
  </si>
  <si>
    <t>106,5</t>
  </si>
  <si>
    <t>107,1</t>
  </si>
  <si>
    <t>110,9</t>
  </si>
  <si>
    <t>112,6</t>
  </si>
  <si>
    <t>116,0</t>
  </si>
  <si>
    <t>118,6</t>
  </si>
  <si>
    <t>120,8</t>
  </si>
  <si>
    <t>122,7</t>
  </si>
  <si>
    <t>99,7</t>
  </si>
  <si>
    <t>98,5</t>
  </si>
  <si>
    <t>96,2</t>
  </si>
  <si>
    <t>103,6</t>
  </si>
  <si>
    <t>104,8</t>
  </si>
  <si>
    <t>111,5</t>
  </si>
  <si>
    <t>111,7</t>
  </si>
  <si>
    <t>116,8</t>
  </si>
  <si>
    <t>123,2</t>
  </si>
  <si>
    <t>127,8</t>
  </si>
  <si>
    <t>131,9</t>
  </si>
  <si>
    <t>133,7</t>
  </si>
  <si>
    <t>133,9</t>
  </si>
  <si>
    <t>134,7</t>
  </si>
  <si>
    <t>125,8</t>
  </si>
  <si>
    <t>130,1</t>
  </si>
  <si>
    <t>128,8</t>
  </si>
  <si>
    <t>125,7</t>
  </si>
  <si>
    <t>126,8</t>
  </si>
  <si>
    <t>129,6</t>
  </si>
  <si>
    <t>135,0</t>
  </si>
  <si>
    <t>139,0</t>
  </si>
  <si>
    <t>108,7</t>
  </si>
  <si>
    <t>109,0</t>
  </si>
  <si>
    <t>113,5</t>
  </si>
  <si>
    <t>112,1</t>
  </si>
  <si>
    <t>110,7</t>
  </si>
  <si>
    <t>107,3</t>
  </si>
  <si>
    <t>108,2</t>
  </si>
  <si>
    <t>114,4</t>
  </si>
  <si>
    <t>118,0</t>
  </si>
  <si>
    <t>123,7</t>
  </si>
  <si>
    <t>124,5</t>
  </si>
  <si>
    <t>127,6</t>
  </si>
  <si>
    <t>125,1</t>
  </si>
  <si>
    <t>124,2</t>
  </si>
  <si>
    <t>117,7</t>
  </si>
  <si>
    <t>115,1</t>
  </si>
  <si>
    <t>115,5</t>
  </si>
  <si>
    <t>112,8</t>
  </si>
  <si>
    <t>111,0</t>
  </si>
  <si>
    <t>109,9</t>
  </si>
  <si>
    <t>111,2</t>
  </si>
  <si>
    <t>113,2</t>
  </si>
  <si>
    <t>99,5</t>
  </si>
  <si>
    <t>99,1</t>
  </si>
  <si>
    <t>99,0</t>
  </si>
  <si>
    <t>99,4</t>
  </si>
  <si>
    <t>98,9</t>
  </si>
  <si>
    <t>97,4</t>
  </si>
  <si>
    <t>95,9</t>
  </si>
  <si>
    <t>94,3</t>
  </si>
  <si>
    <t>91,8</t>
  </si>
  <si>
    <t>91,1</t>
  </si>
  <si>
    <t>90,6</t>
  </si>
  <si>
    <t>89,9</t>
  </si>
  <si>
    <t>89,8</t>
  </si>
  <si>
    <t>90,2</t>
  </si>
  <si>
    <t>90,5</t>
  </si>
  <si>
    <t>92,2</t>
  </si>
  <si>
    <t>93,5</t>
  </si>
  <si>
    <t>94,8</t>
  </si>
  <si>
    <t>97,5</t>
  </si>
  <si>
    <t>101,9</t>
  </si>
  <si>
    <t>104,9</t>
  </si>
  <si>
    <t>105,7</t>
  </si>
  <si>
    <t>97,7</t>
  </si>
  <si>
    <t>95,8</t>
  </si>
  <si>
    <t>93,1</t>
  </si>
  <si>
    <t>108,9</t>
  </si>
  <si>
    <t>108,5</t>
  </si>
  <si>
    <t>120,0</t>
  </si>
  <si>
    <t>124,0</t>
  </si>
  <si>
    <t>128,0</t>
  </si>
  <si>
    <t>131,0</t>
  </si>
  <si>
    <t>131,6</t>
  </si>
  <si>
    <t>132,1</t>
  </si>
  <si>
    <t>130,7</t>
  </si>
  <si>
    <t>133,4</t>
  </si>
  <si>
    <t>135,7</t>
  </si>
  <si>
    <t>136,0</t>
  </si>
  <si>
    <t>139,8</t>
  </si>
  <si>
    <t>142,7</t>
  </si>
  <si>
    <t>148,7</t>
  </si>
  <si>
    <t>159,7</t>
  </si>
  <si>
    <t>103,3</t>
  </si>
  <si>
    <t>108,1</t>
  </si>
  <si>
    <t>109,4</t>
  </si>
  <si>
    <t>110,8</t>
  </si>
  <si>
    <t>110,5</t>
  </si>
  <si>
    <t>113,0</t>
  </si>
  <si>
    <t>118,3</t>
  </si>
  <si>
    <t>121,4</t>
  </si>
  <si>
    <t>122,2</t>
  </si>
  <si>
    <t>121,1</t>
  </si>
  <si>
    <t>120,3</t>
  </si>
  <si>
    <t>118,1</t>
  </si>
  <si>
    <t>115,8</t>
  </si>
  <si>
    <t>111,8</t>
  </si>
  <si>
    <t>110,0</t>
  </si>
  <si>
    <t>107,4</t>
  </si>
  <si>
    <t>105,5</t>
  </si>
  <si>
    <t>103,7</t>
  </si>
  <si>
    <t>102,7</t>
  </si>
  <si>
    <t>104,4</t>
  </si>
  <si>
    <t>106,3</t>
  </si>
  <si>
    <t>1) Im Jahr 2016 wurde das Normalpensum der Mittelschullehrpersonen um eine Lektion erhöht. Die Anzahl der Vollzeitäquivalente ist deswegen ab diesem Jahr verhältnismässig niedriger als in den Vorjahren.</t>
  </si>
  <si>
    <t>2) Ohne Kindergarten</t>
  </si>
  <si>
    <t>3) Ohne kantonale Berufsfachschulen</t>
  </si>
  <si>
    <t>Anzahl Lehrpersonen und Beschäftigungsgrade</t>
  </si>
  <si>
    <t>Werden die Lehrpersonen nach Schulstufen und Schultypen aufgegliedert, so sind jeweils für die Zuteilung nur die von den Lehrpersonen unterrichteten Hauptpensen massgebend. Das heisst, falls eine Lehrperson in mehreren Anstellungsverhältnissen steht, so wird, um Mehrfachzählungen zu vermeiden, zur Zuordnung diejenige Anstellung berücksichtigt, in der die Lehrperson das grösste Pensum (Hauptpensum) unterrichtet. Bei den ausgewiesenen Beschäftigungsgraden fliessen aber alle Pensen ein.</t>
  </si>
  <si>
    <t>Eine Lehrperson kann in einem Voll- oder Teilzeitpensum unterrichten. Oft interessieren aber auch die entsprechenden 100 %-Stellen bzw. die Summe aller Teilpensen. Mithilfe einer Aufsummierung der einzeln erhobenen Pensen können sogenannte Vollzeitäquivalente (VZÄ) für jeden Schulort und Schultyp berechnet werden. Unterrichten beispielsweise zwei Lehrpersonen mit einem Pensum von 40 % beziehungsweise 60 % auf derselben Schulstufe, so gelten sie gemeinsam als ein Vollzeitäquivalent. Aufgrund von Rundungen können in Tabellen geringfügige Differenzen auftreten.</t>
  </si>
  <si>
    <t>Umstellung des Schulsystems im Schuljahr 2014/15</t>
  </si>
  <si>
    <t>Seit dem Schuljahr 2014/15 dauert die Primarschule sechs, die Oberstufe drei Jahre (zuvor fünf bzw. vier Jahre). Für die Lernenden- und die Lehrpersonenstatistik bedeutet dies, dass sich ein Bruch in den Zahlen der Zeitreihe im Volksschulbereich erkennen lässt. Zudem wird der Kindergarten ab dem Schuljahr 2014/15 dem Volksschulbereich zugeordnet.</t>
  </si>
  <si>
    <t>Hier wird der Schulstoff der 1. Klasse der Primarschule auf zwei Jahre verteilt.</t>
  </si>
  <si>
    <t>Kleinklasse</t>
  </si>
  <si>
    <t>Es gibt Kleinklassen für die Primar- und die Sekundarstufe I (Oberstufe). In diesen werden Lernende mit Lernschwierigkeiten unterrichtet, die dem Unterricht in Regelklassen nicht ausreichend folgen können. Aufgrund der besonderen Bildungsbedürfnisse der Schülerinnen und Schüler sind die Abteilungen kleiner als in Regelklassen.</t>
  </si>
  <si>
    <t>An den Mittelschulen wird ein gymnasialer Bereich angeboten sowie bei einzelnen Schulen auch die Wirtschaftsmittelschule (WMS), die Informatikmittelschule (IMS) und die Fachmittelschule (FMS) mit Fachmaturität (FM).</t>
  </si>
  <si>
    <t>Berechnung des Beschäftigungsgrads und des Betreuungsverhältnisses</t>
  </si>
  <si>
    <t>In der Regel werden der Beschäftigungsgrad von Personen sowie die Durchschnittswerte unter Berücksichtigung der Altersentlastung - sofern diese deklariert wurde - berechnet. Die Betreuungsverhältnisse hingegen basieren auf der Summe aller Lektionen, ohne dass die Altersentlastungen berücksichtigt werden.</t>
  </si>
  <si>
    <t>3) Im Jahr 2003 wurde erstmals ein drittes Schuljahr bei der Fachmittelschule geführt. Im Jahr 2006 wurde eine grössere Umstellung der Erhebungsmethode bei den Mittelschulen vorgenommen.
Aufgrund der veränderten Situation bei den Entlastungen und den Schulämtern sind die Zahlen nur bedingt mit den Vorjahren vergleichbar. Im Jahr 2016 wurde das Normalpensum aller Mittelschullehrpersonen um eine Lektion erhöht. Die Anzahl der Vollzeitäquivalente ist deswegen ab diesem Jahr verhältnismässig niedriger als in den Vorjahren.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</si>
</sst>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font>
    <font>
      <b/>
      <sz val="16"/>
      <color rgb="FFFFFFFF"/>
      <name val="Arial"/>
    </font>
    <font>
      <b/>
      <sz val="12"/>
      <color rgb="FF000000"/>
      <name val="Arial"/>
    </font>
    <font>
      <b/>
      <sz val="14"/>
      <color rgb="FF000000"/>
      <name val="Arial"/>
    </font>
    <font>
      <i/>
      <sz val="10"/>
      <color rgb="FF000000"/>
      <name val="Arial"/>
    </font>
    <font>
      <sz val="10"/>
      <color rgb="FFFFFFFF"/>
      <name val="Arial"/>
    </font>
    <font>
      <u/>
      <sz val="10"/>
      <color rgb="FF000000"/>
      <name val="Arial"/>
    </font>
    <font>
      <b/>
      <sz val="10"/>
      <color rgb="FF000000"/>
      <name val="Arial"/>
    </font>
    <font>
      <b/>
      <sz val="10"/>
      <name val="Arial"/>
    </font>
    <font>
      <b/>
      <vertAlign val="superscript"/>
      <sz val="10"/>
      <name val="Arial"/>
    </font>
    <font>
      <vertAlign val="superscript"/>
      <sz val="10"/>
      <name val="Arial"/>
    </font>
    <font>
      <i/>
      <sz val="10"/>
      <color rgb="FF000000"/>
      <name val="Arial"/>
      <family val="2"/>
    </font>
  </fonts>
  <fills count="8">
    <fill>
      <patternFill patternType="none"/>
    </fill>
    <fill>
      <patternFill patternType="gray125"/>
    </fill>
    <fill>
      <patternFill patternType="solid">
        <fgColor rgb="FF007AB8"/>
      </patternFill>
    </fill>
    <fill>
      <patternFill patternType="solid">
        <fgColor rgb="FF96D4FF"/>
      </patternFill>
    </fill>
    <fill>
      <patternFill patternType="solid">
        <fgColor rgb="FFFFA81F"/>
      </patternFill>
    </fill>
    <fill>
      <patternFill patternType="solid">
        <fgColor rgb="FFFFE562"/>
      </patternFill>
    </fill>
    <fill>
      <patternFill patternType="solid">
        <fgColor rgb="FFA05388"/>
      </patternFill>
    </fill>
    <fill>
      <patternFill patternType="solid">
        <fgColor rgb="FFD9D9D9"/>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s>
  <cellStyleXfs count="1">
    <xf numFmtId="0" fontId="0" fillId="0" borderId="0"/>
  </cellStyleXfs>
  <cellXfs count="48">
    <xf numFmtId="0" fontId="0" fillId="0" borderId="0" xfId="0"/>
    <xf numFmtId="0" fontId="1" fillId="2" borderId="0" xfId="0" applyFont="1" applyFill="1" applyAlignment="1">
      <alignment horizontal="left" wrapText="1"/>
    </xf>
    <xf numFmtId="0" fontId="2" fillId="0" borderId="0" xfId="0" applyFont="1"/>
    <xf numFmtId="0" fontId="3" fillId="0" borderId="0" xfId="0" applyFont="1"/>
    <xf numFmtId="0" fontId="4" fillId="0" borderId="0" xfId="0" applyFont="1"/>
    <xf numFmtId="0" fontId="5" fillId="2" borderId="1" xfId="0" applyFont="1" applyFill="1" applyBorder="1"/>
    <xf numFmtId="0" fontId="6" fillId="0" borderId="0" xfId="0" applyFont="1"/>
    <xf numFmtId="0" fontId="0" fillId="3" borderId="1" xfId="0" applyFill="1" applyBorder="1"/>
    <xf numFmtId="0" fontId="0" fillId="4" borderId="1" xfId="0" applyFill="1" applyBorder="1"/>
    <xf numFmtId="0" fontId="0" fillId="5" borderId="1" xfId="0" applyFill="1" applyBorder="1"/>
    <xf numFmtId="0" fontId="5" fillId="6" borderId="1" xfId="0" applyFont="1" applyFill="1" applyBorder="1"/>
    <xf numFmtId="0" fontId="7" fillId="0" borderId="2"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right" vertical="top" wrapText="1"/>
    </xf>
    <xf numFmtId="0" fontId="0" fillId="0" borderId="0" xfId="0" applyAlignment="1">
      <alignment horizontal="left" vertical="center"/>
    </xf>
    <xf numFmtId="3" fontId="0" fillId="0" borderId="0" xfId="0" applyNumberFormat="1" applyAlignment="1">
      <alignment horizontal="right" vertical="center"/>
    </xf>
    <xf numFmtId="0" fontId="0" fillId="0" borderId="3" xfId="0" applyBorder="1" applyAlignment="1">
      <alignment horizontal="left" vertical="center"/>
    </xf>
    <xf numFmtId="3" fontId="0" fillId="0" borderId="3" xfId="0" applyNumberFormat="1" applyBorder="1" applyAlignment="1">
      <alignment horizontal="right" vertical="center"/>
    </xf>
    <xf numFmtId="4" fontId="0" fillId="0" borderId="0" xfId="0" applyNumberFormat="1" applyAlignment="1">
      <alignment horizontal="right" vertical="center"/>
    </xf>
    <xf numFmtId="0" fontId="7" fillId="0" borderId="0" xfId="0" applyFont="1" applyAlignment="1">
      <alignment horizontal="left" vertical="center"/>
    </xf>
    <xf numFmtId="3" fontId="7" fillId="0" borderId="0" xfId="0" applyNumberFormat="1" applyFont="1" applyAlignment="1">
      <alignment horizontal="right" vertical="center"/>
    </xf>
    <xf numFmtId="4" fontId="7" fillId="0" borderId="0" xfId="0" applyNumberFormat="1" applyFont="1" applyAlignment="1">
      <alignment horizontal="right" vertical="center"/>
    </xf>
    <xf numFmtId="4" fontId="0" fillId="0" borderId="3" xfId="0" applyNumberFormat="1" applyBorder="1" applyAlignment="1">
      <alignment horizontal="right" vertical="center"/>
    </xf>
    <xf numFmtId="3" fontId="7" fillId="0" borderId="3" xfId="0" applyNumberFormat="1" applyFont="1" applyBorder="1" applyAlignment="1">
      <alignment horizontal="right" vertical="center"/>
    </xf>
    <xf numFmtId="3" fontId="7" fillId="0" borderId="0" xfId="0" applyNumberFormat="1" applyFont="1" applyAlignment="1">
      <alignment horizontal="right"/>
    </xf>
    <xf numFmtId="0" fontId="7" fillId="0" borderId="0" xfId="0" applyFont="1" applyAlignment="1">
      <alignment wrapText="1"/>
    </xf>
    <xf numFmtId="0" fontId="0" fillId="0" borderId="0" xfId="0" applyAlignment="1">
      <alignment horizontal="right" vertical="center"/>
    </xf>
    <xf numFmtId="0" fontId="7" fillId="0" borderId="0" xfId="0" applyFont="1" applyAlignment="1">
      <alignment horizontal="right" vertical="center"/>
    </xf>
    <xf numFmtId="0" fontId="0" fillId="0" borderId="3" xfId="0" applyBorder="1" applyAlignment="1">
      <alignment horizontal="right" vertical="center"/>
    </xf>
    <xf numFmtId="4" fontId="7" fillId="0" borderId="3" xfId="0" applyNumberFormat="1" applyFont="1" applyBorder="1" applyAlignment="1">
      <alignment horizontal="right" vertical="center"/>
    </xf>
    <xf numFmtId="3" fontId="0" fillId="0" borderId="0" xfId="0" applyNumberFormat="1"/>
    <xf numFmtId="0" fontId="0" fillId="0" borderId="0" xfId="0" applyAlignment="1">
      <alignment horizontal="left" vertical="top" wrapText="1"/>
    </xf>
    <xf numFmtId="0" fontId="4" fillId="0" borderId="0" xfId="0" applyFont="1" applyAlignment="1">
      <alignment wrapText="1"/>
    </xf>
    <xf numFmtId="0" fontId="11" fillId="0" borderId="0" xfId="0" applyFont="1" applyAlignment="1">
      <alignment horizontal="left" vertical="top" wrapText="1"/>
    </xf>
    <xf numFmtId="0" fontId="7" fillId="0" borderId="2" xfId="0" applyFont="1" applyBorder="1"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left" wrapText="1"/>
    </xf>
    <xf numFmtId="0" fontId="7" fillId="0" borderId="2" xfId="0" applyFont="1" applyBorder="1" applyAlignment="1">
      <alignment horizontal="center" vertical="top" wrapText="1"/>
    </xf>
    <xf numFmtId="0" fontId="0" fillId="0" borderId="0" xfId="0" applyAlignment="1">
      <alignment horizontal="left" vertical="center" wrapText="1"/>
    </xf>
    <xf numFmtId="0" fontId="0" fillId="0" borderId="0" xfId="0"/>
    <xf numFmtId="0" fontId="0" fillId="7" borderId="0" xfId="0" applyFill="1" applyAlignment="1">
      <alignment horizontal="center" wrapText="1"/>
    </xf>
    <xf numFmtId="3" fontId="0" fillId="0" borderId="0" xfId="0" applyNumberFormat="1" applyAlignment="1">
      <alignment horizontal="right" vertical="center"/>
    </xf>
    <xf numFmtId="0" fontId="7" fillId="0" borderId="2" xfId="0" applyFont="1" applyBorder="1" applyAlignment="1">
      <alignment horizontal="left" vertical="top" wrapText="1"/>
    </xf>
    <xf numFmtId="0" fontId="7" fillId="0" borderId="2" xfId="0" applyFont="1" applyBorder="1" applyAlignment="1">
      <alignment horizontal="center" vertical="center" wrapText="1"/>
    </xf>
    <xf numFmtId="0" fontId="7" fillId="0" borderId="2" xfId="0" applyFont="1" applyBorder="1" applyAlignment="1">
      <alignment horizontal="center" wrapText="1"/>
    </xf>
    <xf numFmtId="3" fontId="7" fillId="0" borderId="0" xfId="0" applyNumberFormat="1" applyFont="1" applyAlignment="1">
      <alignment horizontal="right" vertical="center"/>
    </xf>
    <xf numFmtId="4" fontId="0" fillId="0" borderId="0" xfId="0" applyNumberFormat="1" applyAlignment="1">
      <alignment horizontal="right" vertical="center"/>
    </xf>
    <xf numFmtId="0" fontId="7" fillId="0" borderId="2" xfId="0" applyFont="1" applyBorder="1" applyAlignment="1">
      <alignment horizontal="righ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1</xdr:col>
      <xdr:colOff>0</xdr:colOff>
      <xdr:row>25</xdr:row>
      <xdr:rowOff>0</xdr:rowOff>
    </xdr:from>
    <xdr:ext cx="6480000" cy="4320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12</xdr:row>
      <xdr:rowOff>0</xdr:rowOff>
    </xdr:from>
    <xdr:ext cx="6480000" cy="43200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40</xdr:row>
      <xdr:rowOff>0</xdr:rowOff>
    </xdr:from>
    <xdr:ext cx="6480000" cy="4320000"/>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10</xdr:row>
      <xdr:rowOff>0</xdr:rowOff>
    </xdr:from>
    <xdr:ext cx="7020000" cy="43200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19</xdr:row>
      <xdr:rowOff>0</xdr:rowOff>
    </xdr:from>
    <xdr:ext cx="6480000" cy="432000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47</xdr:row>
      <xdr:rowOff>0</xdr:rowOff>
    </xdr:from>
    <xdr:ext cx="6480000" cy="4320000"/>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10</xdr:row>
      <xdr:rowOff>0</xdr:rowOff>
    </xdr:from>
    <xdr:ext cx="7020000" cy="432000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19</xdr:row>
      <xdr:rowOff>0</xdr:rowOff>
    </xdr:from>
    <xdr:ext cx="6480000" cy="432000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47</xdr:row>
      <xdr:rowOff>0</xdr:rowOff>
    </xdr:from>
    <xdr:ext cx="6480000" cy="4320000"/>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69</xdr:row>
      <xdr:rowOff>0</xdr:rowOff>
    </xdr:from>
    <xdr:ext cx="7020000" cy="4320000"/>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97</xdr:row>
      <xdr:rowOff>0</xdr:rowOff>
    </xdr:from>
    <xdr:ext cx="7020000" cy="4320000"/>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125</xdr:row>
      <xdr:rowOff>0</xdr:rowOff>
    </xdr:from>
    <xdr:ext cx="7020000" cy="4320000"/>
    <xdr:pic>
      <xdr:nvPicPr>
        <xdr:cNvPr id="4" name="Picture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D50"/>
  <sheetViews>
    <sheetView showGridLines="0" tabSelected="1" workbookViewId="0"/>
  </sheetViews>
  <sheetFormatPr baseColWidth="10" defaultRowHeight="12.75" x14ac:dyDescent="0.2"/>
  <cols>
    <col min="1" max="1" width="2.5703125" customWidth="1"/>
    <col min="2" max="2" width="12.5703125" customWidth="1"/>
    <col min="3" max="3" width="3.5703125" customWidth="1"/>
    <col min="4" max="4" width="105.5703125" customWidth="1"/>
  </cols>
  <sheetData>
    <row r="4" spans="2:4" ht="14.45" customHeight="1" x14ac:dyDescent="0.3">
      <c r="B4" s="1"/>
      <c r="C4" s="1"/>
      <c r="D4" s="1"/>
    </row>
    <row r="5" spans="2:4" ht="14.45" customHeight="1" x14ac:dyDescent="0.3">
      <c r="B5" s="1"/>
      <c r="C5" s="1"/>
      <c r="D5" s="1"/>
    </row>
    <row r="6" spans="2:4" ht="21" customHeight="1" x14ac:dyDescent="0.3">
      <c r="B6" s="36" t="s">
        <v>0</v>
      </c>
      <c r="C6" s="36"/>
      <c r="D6" s="36"/>
    </row>
    <row r="7" spans="2:4" ht="6" customHeight="1" x14ac:dyDescent="0.2"/>
    <row r="8" spans="2:4" x14ac:dyDescent="0.2">
      <c r="B8" t="s">
        <v>1</v>
      </c>
    </row>
    <row r="9" spans="2:4" x14ac:dyDescent="0.2">
      <c r="B9" t="s">
        <v>2</v>
      </c>
    </row>
    <row r="10" spans="2:4" x14ac:dyDescent="0.2">
      <c r="B10" t="s">
        <v>3</v>
      </c>
    </row>
    <row r="15" spans="2:4" ht="15.75" x14ac:dyDescent="0.25">
      <c r="B15" s="2" t="s">
        <v>4</v>
      </c>
    </row>
    <row r="17" spans="2:4" x14ac:dyDescent="0.2">
      <c r="B17" s="4" t="s">
        <v>16</v>
      </c>
    </row>
    <row r="18" spans="2:4" x14ac:dyDescent="0.2">
      <c r="B18" s="5" t="str">
        <f>HYPERLINK("#'T1'!A1", "Tabelle 1:")</f>
        <v>Tabelle 1:</v>
      </c>
      <c r="C18" t="s">
        <v>17</v>
      </c>
      <c r="D18" s="6" t="str">
        <f>HYPERLINK("#'T1'!A1", "Lehrpersonen und Vollzeitäquivalente, 1995–2025")</f>
        <v>Lehrpersonen und Vollzeitäquivalente, 1995–2025</v>
      </c>
    </row>
    <row r="19" spans="2:4" x14ac:dyDescent="0.2">
      <c r="B19" s="5" t="str">
        <f>HYPERLINK("#'T2'!A1", "Tabelle 2:")</f>
        <v>Tabelle 2:</v>
      </c>
      <c r="C19" t="s">
        <v>17</v>
      </c>
      <c r="D19" s="6" t="str">
        <f>HYPERLINK("#'T2'!A1", "Volksschule: Lehrpersonen und Vollzeitäquivalente nach Schultyp, 1996–2025")</f>
        <v>Volksschule: Lehrpersonen und Vollzeitäquivalente nach Schultyp, 1996–2025</v>
      </c>
    </row>
    <row r="20" spans="2:4" x14ac:dyDescent="0.2">
      <c r="B20" s="5" t="str">
        <f>HYPERLINK("#'T3'!A1", "Tabelle 3:")</f>
        <v>Tabelle 3:</v>
      </c>
      <c r="C20" t="s">
        <v>17</v>
      </c>
      <c r="D20" s="6" t="str">
        <f>HYPERLINK("#'T3'!A1", "Volksschule: Lehrpersonen und Vollzeitäquivalente nach Geschlecht und Schultyp, 2025/26")</f>
        <v>Volksschule: Lehrpersonen und Vollzeitäquivalente nach Geschlecht und Schultyp, 2025/26</v>
      </c>
    </row>
    <row r="21" spans="2:4" x14ac:dyDescent="0.2">
      <c r="B21" s="5" t="str">
        <f>HYPERLINK("#'T4'!A1", "Tabelle 4:")</f>
        <v>Tabelle 4:</v>
      </c>
      <c r="C21" t="s">
        <v>17</v>
      </c>
      <c r="D21" s="6" t="str">
        <f>HYPERLINK("#'T4'!A1", "Volksschule: Lehrpersonen, Vollzeitäquivalente, Abteilungszahlen und Lernende nach Schultyp, 2025/26")</f>
        <v>Volksschule: Lehrpersonen, Vollzeitäquivalente, Abteilungszahlen und Lernende nach Schultyp, 2025/26</v>
      </c>
    </row>
    <row r="22" spans="2:4" x14ac:dyDescent="0.2">
      <c r="B22" s="5" t="str">
        <f>HYPERLINK("#'T5'!A1", "Tabelle 5:")</f>
        <v>Tabelle 5:</v>
      </c>
      <c r="C22" t="s">
        <v>17</v>
      </c>
      <c r="D22" s="6" t="str">
        <f>HYPERLINK("#'T5'!A1", "Volksschule: Durchschnittsalter der Lehrpersonen nach Geschlecht, 1996–2025")</f>
        <v>Volksschule: Durchschnittsalter der Lehrpersonen nach Geschlecht, 1996–2025</v>
      </c>
    </row>
    <row r="23" spans="2:4" x14ac:dyDescent="0.2">
      <c r="B23" s="5" t="str">
        <f>HYPERLINK("#'T6'!A1", "Tabelle 6:")</f>
        <v>Tabelle 6:</v>
      </c>
      <c r="C23" t="s">
        <v>17</v>
      </c>
      <c r="D23" s="6" t="str">
        <f>HYPERLINK("#'T6'!A1", "Volksschule: Lehrpersonen nach Altersklasse und Schultyp oder Geschlecht, 2025/26")</f>
        <v>Volksschule: Lehrpersonen nach Altersklasse und Schultyp oder Geschlecht, 2025/26</v>
      </c>
    </row>
    <row r="24" spans="2:4" x14ac:dyDescent="0.2">
      <c r="B24" s="5" t="str">
        <f>HYPERLINK("#'T7a'!A1", "Tabelle 7a:")</f>
        <v>Tabelle 7a:</v>
      </c>
      <c r="C24" t="s">
        <v>17</v>
      </c>
      <c r="D24" s="6" t="str">
        <f>HYPERLINK("#'T7a'!A1", "Volksschule: Lehrpersonen nach Beschäftigungsgrad, Schultyp und Geschlecht, 2025/26")</f>
        <v>Volksschule: Lehrpersonen nach Beschäftigungsgrad, Schultyp und Geschlecht, 2025/26</v>
      </c>
    </row>
    <row r="25" spans="2:4" x14ac:dyDescent="0.2">
      <c r="B25" s="5" t="str">
        <f>HYPERLINK("#'T7b'!A1", "Tabelle 7b:")</f>
        <v>Tabelle 7b:</v>
      </c>
      <c r="C25" t="s">
        <v>17</v>
      </c>
      <c r="D25" s="6" t="str">
        <f>HYPERLINK("#'T7b'!A1", "Volksschule: Lehrpersonen nach Beschäftigungsgrad und Geschlecht, 2010/11 und 2025/26")</f>
        <v>Volksschule: Lehrpersonen nach Beschäftigungsgrad und Geschlecht, 2010/11 und 2025/26</v>
      </c>
    </row>
    <row r="26" spans="2:4" x14ac:dyDescent="0.2">
      <c r="B26" s="5" t="str">
        <f>HYPERLINK("#'T8'!A1", "Tabelle 8:")</f>
        <v>Tabelle 8:</v>
      </c>
      <c r="C26" t="s">
        <v>17</v>
      </c>
      <c r="D26" s="6" t="str">
        <f>HYPERLINK("#'T8'!A1", "Volksschule: Lehrpersonen und ihr Durchschnittsalter nach Nationalität und Geschlecht, 2025/26")</f>
        <v>Volksschule: Lehrpersonen und ihr Durchschnittsalter nach Nationalität und Geschlecht, 2025/26</v>
      </c>
    </row>
    <row r="27" spans="2:4" x14ac:dyDescent="0.2">
      <c r="B27" s="5" t="str">
        <f>HYPERLINK("#'T9'!A1", "Tabelle 9:")</f>
        <v>Tabelle 9:</v>
      </c>
      <c r="C27" t="s">
        <v>17</v>
      </c>
      <c r="D27" s="6" t="str">
        <f>HYPERLINK("#'T9'!A1", "Volksschule: Personal und Vollzeitäquivalente von Zusatzangeboten nach Geschlecht, 2025/26")</f>
        <v>Volksschule: Personal und Vollzeitäquivalente von Zusatzangeboten nach Geschlecht, 2025/26</v>
      </c>
    </row>
    <row r="28" spans="2:4" x14ac:dyDescent="0.2">
      <c r="B28" s="5" t="str">
        <f>HYPERLINK("#'T10'!A1", "Tabelle 10:")</f>
        <v>Tabelle 10:</v>
      </c>
      <c r="C28" t="s">
        <v>17</v>
      </c>
      <c r="D28" s="6" t="str">
        <f>HYPERLINK("#'T10'!A1", "Schulleitungspensen: Personen und Vollzeitäquivalente nach Geschlecht, 2016–2025")</f>
        <v>Schulleitungspensen: Personen und Vollzeitäquivalente nach Geschlecht, 2016–2025</v>
      </c>
    </row>
    <row r="30" spans="2:4" x14ac:dyDescent="0.2">
      <c r="B30" s="4" t="s">
        <v>24</v>
      </c>
    </row>
    <row r="31" spans="2:4" x14ac:dyDescent="0.2">
      <c r="B31" s="7" t="str">
        <f>HYPERLINK("#'T11'!A1", "Tabelle 11:")</f>
        <v>Tabelle 11:</v>
      </c>
      <c r="C31" t="s">
        <v>17</v>
      </c>
      <c r="D31" s="6" t="str">
        <f>HYPERLINK("#'T11'!A1", "Mittelschule: Lehrpersonen und Vollzeitäquivalente nach Schulort und Geschlecht, 2025/26")</f>
        <v>Mittelschule: Lehrpersonen und Vollzeitäquivalente nach Schulort und Geschlecht, 2025/26</v>
      </c>
    </row>
    <row r="32" spans="2:4" x14ac:dyDescent="0.2">
      <c r="B32" s="7" t="str">
        <f>HYPERLINK("#'T12'!A1", "Tabelle 12:")</f>
        <v>Tabelle 12:</v>
      </c>
      <c r="C32" t="s">
        <v>17</v>
      </c>
      <c r="D32" s="6" t="str">
        <f>HYPERLINK("#'T12'!A1", "Mittelschule: Lehrpersonen und Vollzeitäquivalente nach Ausbildungsgang und Geschlecht, 2025/26")</f>
        <v>Mittelschule: Lehrpersonen und Vollzeitäquivalente nach Ausbildungsgang und Geschlecht, 2025/26</v>
      </c>
    </row>
    <row r="33" spans="2:4" x14ac:dyDescent="0.2">
      <c r="B33" s="7" t="str">
        <f>HYPERLINK("#'T13'!A1", "Tabelle 13:")</f>
        <v>Tabelle 13:</v>
      </c>
      <c r="C33" t="s">
        <v>17</v>
      </c>
      <c r="D33" s="6" t="str">
        <f>HYPERLINK("#'T13'!A1", "Mittelschule: Lehrpersonen nach Altersklasse und Geschlecht, 2025/26")</f>
        <v>Mittelschule: Lehrpersonen nach Altersklasse und Geschlecht, 2025/26</v>
      </c>
    </row>
    <row r="34" spans="2:4" x14ac:dyDescent="0.2">
      <c r="B34" s="7" t="str">
        <f>HYPERLINK("#'T14'!A1", "Tabelle 14:")</f>
        <v>Tabelle 14:</v>
      </c>
      <c r="C34" t="s">
        <v>17</v>
      </c>
      <c r="D34" s="6" t="str">
        <f>HYPERLINK("#'T14'!A1", "Mittelschule: Durchschnittsalter der Lehrpersonen nach Geschlecht, 1995–2025")</f>
        <v>Mittelschule: Durchschnittsalter der Lehrpersonen nach Geschlecht, 1995–2025</v>
      </c>
    </row>
    <row r="35" spans="2:4" x14ac:dyDescent="0.2">
      <c r="B35" s="7" t="str">
        <f>HYPERLINK("#'T15'!A1", "Tabelle 15:")</f>
        <v>Tabelle 15:</v>
      </c>
      <c r="C35" t="s">
        <v>17</v>
      </c>
      <c r="D35" s="6" t="str">
        <f>HYPERLINK("#'T15'!A1", "Mittelschule: Lehrpersonen nach Beschäftigungsgrad und Geschlecht, 2010/11 und 2025/26")</f>
        <v>Mittelschule: Lehrpersonen nach Beschäftigungsgrad und Geschlecht, 2010/11 und 2025/26</v>
      </c>
    </row>
    <row r="36" spans="2:4" x14ac:dyDescent="0.2">
      <c r="B36" s="7" t="str">
        <f>HYPERLINK("#'T16'!A1", "Tabelle 16:")</f>
        <v>Tabelle 16:</v>
      </c>
      <c r="C36" t="s">
        <v>17</v>
      </c>
      <c r="D36" s="6" t="str">
        <f>HYPERLINK("#'T16'!A1", "Mittelschule: Lehrpersonen und ihr Durchschnittsalter nach Nationalität und Geschlecht, 2025/26")</f>
        <v>Mittelschule: Lehrpersonen und ihr Durchschnittsalter nach Nationalität und Geschlecht, 2025/26</v>
      </c>
    </row>
    <row r="38" spans="2:4" x14ac:dyDescent="0.2">
      <c r="B38" s="4" t="s">
        <v>32</v>
      </c>
    </row>
    <row r="39" spans="2:4" x14ac:dyDescent="0.2">
      <c r="B39" s="8" t="str">
        <f>HYPERLINK("#'T17'!A1", "Tabelle 17:")</f>
        <v>Tabelle 17:</v>
      </c>
      <c r="C39" t="s">
        <v>17</v>
      </c>
      <c r="D39" s="6" t="str">
        <f>HYPERLINK("#'T17'!A1", "Berufsfachschulen: Lehrpersonen und Vollzeitäquivalente nach Schulort und Geschlecht, 2025/26")</f>
        <v>Berufsfachschulen: Lehrpersonen und Vollzeitäquivalente nach Schulort und Geschlecht, 2025/26</v>
      </c>
    </row>
    <row r="40" spans="2:4" x14ac:dyDescent="0.2">
      <c r="B40" s="8" t="str">
        <f>HYPERLINK("#'T18'!A1", "Tabelle 18:")</f>
        <v>Tabelle 18:</v>
      </c>
      <c r="C40" t="s">
        <v>17</v>
      </c>
      <c r="D40" s="6" t="str">
        <f>HYPERLINK("#'T18'!A1", "Berufsfachschulen: Lehrpersonen und Vollzeitäquivalente nach Berufsbereich und Geschlecht, 1997–2025")</f>
        <v>Berufsfachschulen: Lehrpersonen und Vollzeitäquivalente nach Berufsbereich und Geschlecht, 1997–2025</v>
      </c>
    </row>
    <row r="41" spans="2:4" x14ac:dyDescent="0.2">
      <c r="B41" s="8" t="str">
        <f>HYPERLINK("#'T19'!A1", "Tabelle 19:")</f>
        <v>Tabelle 19:</v>
      </c>
      <c r="C41" t="s">
        <v>17</v>
      </c>
      <c r="D41" s="6" t="str">
        <f>HYPERLINK("#'T19'!A1", "Berufsfachschulen: Vollzeitäquivalente (VZÄ), Lernende und Lernende pro VZÄ, 1997–2025")</f>
        <v>Berufsfachschulen: Vollzeitäquivalente (VZÄ), Lernende und Lernende pro VZÄ, 1997–2025</v>
      </c>
    </row>
    <row r="42" spans="2:4" x14ac:dyDescent="0.2">
      <c r="B42" s="8" t="str">
        <f>HYPERLINK("#'T20'!A1", "Tabelle 20:")</f>
        <v>Tabelle 20:</v>
      </c>
      <c r="C42" t="s">
        <v>17</v>
      </c>
      <c r="D42" s="6" t="str">
        <f>HYPERLINK("#'T20'!A1", "Berufsfachschulen: Lehrpersonen nach Altersklasse und Geschlecht, 2025/26")</f>
        <v>Berufsfachschulen: Lehrpersonen nach Altersklasse und Geschlecht, 2025/26</v>
      </c>
    </row>
    <row r="43" spans="2:4" x14ac:dyDescent="0.2">
      <c r="B43" s="8" t="str">
        <f>HYPERLINK("#'T21'!A1", "Tabelle 21:")</f>
        <v>Tabelle 21:</v>
      </c>
      <c r="C43" t="s">
        <v>17</v>
      </c>
      <c r="D43" s="6" t="str">
        <f>HYPERLINK("#'T21'!A1", "Berufsfachschulen: Durchschnittsalter der Lehrpersonen nach Geschlecht, 1997–2025")</f>
        <v>Berufsfachschulen: Durchschnittsalter der Lehrpersonen nach Geschlecht, 1997–2025</v>
      </c>
    </row>
    <row r="44" spans="2:4" x14ac:dyDescent="0.2">
      <c r="B44" s="8" t="str">
        <f>HYPERLINK("#'T22'!A1", "Tabelle 22:")</f>
        <v>Tabelle 22:</v>
      </c>
      <c r="C44" t="s">
        <v>17</v>
      </c>
      <c r="D44" s="6" t="str">
        <f>HYPERLINK("#'T22'!A1", "Berufsfachschulen: Lehrpersonen nach Beschäftigungsgrad und Geschlecht, 2010/11 und 2025/26")</f>
        <v>Berufsfachschulen: Lehrpersonen nach Beschäftigungsgrad und Geschlecht, 2010/11 und 2025/26</v>
      </c>
    </row>
    <row r="45" spans="2:4" x14ac:dyDescent="0.2">
      <c r="B45" s="8" t="str">
        <f>HYPERLINK("#'T23'!A1", "Tabelle 23:")</f>
        <v>Tabelle 23:</v>
      </c>
      <c r="C45" t="s">
        <v>17</v>
      </c>
      <c r="D45" s="6" t="str">
        <f>HYPERLINK("#'T23'!A1", "Berufsfachschulen: Lehrpersonen und ihr Durchschnittsalter nach Nationalität und Geschlecht, 2025/26")</f>
        <v>Berufsfachschulen: Lehrpersonen und ihr Durchschnittsalter nach Nationalität und Geschlecht, 2025/26</v>
      </c>
    </row>
    <row r="47" spans="2:4" x14ac:dyDescent="0.2">
      <c r="B47" s="4" t="s">
        <v>34</v>
      </c>
    </row>
    <row r="48" spans="2:4" x14ac:dyDescent="0.2">
      <c r="B48" s="9" t="str">
        <f>HYPERLINK("#'T24'!A1", "Tabelle 24:")</f>
        <v>Tabelle 24:</v>
      </c>
      <c r="C48" t="s">
        <v>17</v>
      </c>
      <c r="D48" s="6" t="str">
        <f>HYPERLINK("#'T24'!A1", "Vollzeitäquivalente und Lernende: Indexierte Entwicklungen, 1998–2025")</f>
        <v>Vollzeitäquivalente und Lernende: Indexierte Entwicklungen, 1998–2025</v>
      </c>
    </row>
    <row r="50" spans="2:2" x14ac:dyDescent="0.2">
      <c r="B50" s="10" t="str">
        <f>HYPERLINK("#'Erläuterungen'!A1", "Erläuterungen")</f>
        <v>Erläuterungen</v>
      </c>
    </row>
  </sheetData>
  <mergeCells count="1">
    <mergeCell ref="B6:D6"/>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AB8"/>
  </sheetPr>
  <dimension ref="B1:H10"/>
  <sheetViews>
    <sheetView showGridLines="0" workbookViewId="0"/>
  </sheetViews>
  <sheetFormatPr baseColWidth="10" defaultRowHeight="12.75" x14ac:dyDescent="0.2"/>
  <cols>
    <col min="1" max="1" width="2.5703125" customWidth="1"/>
    <col min="2" max="2" width="15.28515625" customWidth="1"/>
    <col min="3" max="5" width="7.7109375" customWidth="1"/>
    <col min="6" max="8" width="11.28515625" customWidth="1"/>
  </cols>
  <sheetData>
    <row r="1" spans="2:8" ht="18" x14ac:dyDescent="0.25">
      <c r="B1" s="3" t="s">
        <v>13</v>
      </c>
    </row>
    <row r="4" spans="2:8" x14ac:dyDescent="0.2">
      <c r="B4" s="42" t="s">
        <v>289</v>
      </c>
      <c r="C4" s="47" t="s">
        <v>190</v>
      </c>
      <c r="D4" s="47" t="s">
        <v>42</v>
      </c>
      <c r="E4" s="47" t="s">
        <v>43</v>
      </c>
      <c r="F4" s="37" t="s">
        <v>189</v>
      </c>
      <c r="G4" s="37" t="s">
        <v>189</v>
      </c>
      <c r="H4" s="37" t="s">
        <v>189</v>
      </c>
    </row>
    <row r="5" spans="2:8" x14ac:dyDescent="0.2">
      <c r="B5" s="42" t="s">
        <v>289</v>
      </c>
      <c r="C5" s="47" t="s">
        <v>190</v>
      </c>
      <c r="D5" s="47" t="s">
        <v>42</v>
      </c>
      <c r="E5" s="47" t="s">
        <v>43</v>
      </c>
      <c r="F5" s="13" t="s">
        <v>290</v>
      </c>
      <c r="G5" s="13" t="s">
        <v>42</v>
      </c>
      <c r="H5" s="13" t="s">
        <v>43</v>
      </c>
    </row>
    <row r="6" spans="2:8" x14ac:dyDescent="0.2">
      <c r="B6" s="25" t="s">
        <v>41</v>
      </c>
      <c r="C6" s="24">
        <v>9957</v>
      </c>
      <c r="D6" s="24">
        <v>2044</v>
      </c>
      <c r="E6" s="24">
        <v>7913</v>
      </c>
      <c r="F6" s="24" t="s">
        <v>199</v>
      </c>
      <c r="G6" s="24" t="s">
        <v>200</v>
      </c>
      <c r="H6" s="24" t="s">
        <v>199</v>
      </c>
    </row>
    <row r="7" spans="2:8" x14ac:dyDescent="0.2">
      <c r="B7" s="14" t="s">
        <v>291</v>
      </c>
      <c r="C7" s="15">
        <v>8840</v>
      </c>
      <c r="D7" s="15">
        <v>1774</v>
      </c>
      <c r="E7" s="15">
        <v>7066</v>
      </c>
      <c r="F7" s="21" t="s">
        <v>293</v>
      </c>
      <c r="G7" s="18" t="s">
        <v>199</v>
      </c>
      <c r="H7" s="18" t="s">
        <v>293</v>
      </c>
    </row>
    <row r="8" spans="2:8" x14ac:dyDescent="0.2">
      <c r="B8" s="16" t="s">
        <v>292</v>
      </c>
      <c r="C8" s="17">
        <v>1117</v>
      </c>
      <c r="D8" s="17">
        <v>270</v>
      </c>
      <c r="E8" s="17">
        <v>847</v>
      </c>
      <c r="F8" s="29" t="s">
        <v>222</v>
      </c>
      <c r="G8" s="22" t="s">
        <v>214</v>
      </c>
      <c r="H8" s="22" t="s">
        <v>218</v>
      </c>
    </row>
    <row r="10" spans="2:8" x14ac:dyDescent="0.2">
      <c r="B10" s="38" t="s">
        <v>288</v>
      </c>
      <c r="C10" s="39"/>
      <c r="D10" s="39"/>
      <c r="E10" s="39"/>
      <c r="F10" s="39"/>
      <c r="G10" s="39"/>
      <c r="H10" s="39"/>
    </row>
  </sheetData>
  <mergeCells count="6">
    <mergeCell ref="B10:H10"/>
    <mergeCell ref="B4:B5"/>
    <mergeCell ref="C4:C5"/>
    <mergeCell ref="D4:D5"/>
    <mergeCell ref="E4:E5"/>
    <mergeCell ref="F4:H4"/>
  </mergeCells>
  <pageMargins left="0.7" right="0.7" top="0.75" bottom="0.75" header="0.3" footer="0.3"/>
  <pageSetup paperSize="9" scale="50" fitToWidth="0" fitToHeight="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AB8"/>
  </sheetPr>
  <dimension ref="B1:L13"/>
  <sheetViews>
    <sheetView showGridLines="0" workbookViewId="0"/>
  </sheetViews>
  <sheetFormatPr baseColWidth="10" defaultRowHeight="12.75" x14ac:dyDescent="0.2"/>
  <cols>
    <col min="1" max="1" width="2.5703125" customWidth="1"/>
    <col min="2" max="2" width="30.5703125" customWidth="1"/>
    <col min="3" max="8" width="8.5703125" customWidth="1"/>
    <col min="9" max="12" width="10.28515625" customWidth="1"/>
  </cols>
  <sheetData>
    <row r="1" spans="2:12" ht="18" x14ac:dyDescent="0.25">
      <c r="B1" s="3" t="s">
        <v>14</v>
      </c>
    </row>
    <row r="4" spans="2:12" x14ac:dyDescent="0.2">
      <c r="B4" s="42" t="s">
        <v>69</v>
      </c>
      <c r="C4" s="37" t="s">
        <v>70</v>
      </c>
      <c r="D4" s="37" t="s">
        <v>70</v>
      </c>
      <c r="E4" s="37" t="s">
        <v>70</v>
      </c>
      <c r="F4" s="37" t="s">
        <v>70</v>
      </c>
      <c r="G4" s="37" t="s">
        <v>70</v>
      </c>
      <c r="H4" s="37" t="s">
        <v>70</v>
      </c>
      <c r="I4" s="37" t="s">
        <v>71</v>
      </c>
      <c r="J4" s="37" t="s">
        <v>71</v>
      </c>
      <c r="K4" s="37" t="s">
        <v>71</v>
      </c>
      <c r="L4" s="37" t="s">
        <v>71</v>
      </c>
    </row>
    <row r="5" spans="2:12" x14ac:dyDescent="0.2">
      <c r="B5" s="42" t="s">
        <v>69</v>
      </c>
      <c r="C5" s="43" t="s">
        <v>294</v>
      </c>
      <c r="D5" s="43" t="s">
        <v>294</v>
      </c>
      <c r="E5" s="43" t="s">
        <v>294</v>
      </c>
      <c r="F5" s="37" t="s">
        <v>46</v>
      </c>
      <c r="G5" s="37" t="s">
        <v>46</v>
      </c>
      <c r="H5" s="37" t="s">
        <v>46</v>
      </c>
      <c r="I5" s="43" t="s">
        <v>294</v>
      </c>
      <c r="J5" s="43" t="s">
        <v>294</v>
      </c>
      <c r="K5" s="37" t="s">
        <v>46</v>
      </c>
      <c r="L5" s="37" t="s">
        <v>46</v>
      </c>
    </row>
    <row r="6" spans="2:12" x14ac:dyDescent="0.2">
      <c r="B6" s="42" t="s">
        <v>69</v>
      </c>
      <c r="C6" s="13" t="s">
        <v>41</v>
      </c>
      <c r="D6" s="13" t="s">
        <v>42</v>
      </c>
      <c r="E6" s="13" t="s">
        <v>43</v>
      </c>
      <c r="F6" s="13" t="s">
        <v>41</v>
      </c>
      <c r="G6" s="13" t="s">
        <v>42</v>
      </c>
      <c r="H6" s="13" t="s">
        <v>43</v>
      </c>
      <c r="I6" s="13" t="s">
        <v>42</v>
      </c>
      <c r="J6" s="13" t="s">
        <v>43</v>
      </c>
      <c r="K6" s="13" t="s">
        <v>42</v>
      </c>
      <c r="L6" s="13" t="s">
        <v>43</v>
      </c>
    </row>
    <row r="7" spans="2:12" x14ac:dyDescent="0.2">
      <c r="B7" s="14" t="s">
        <v>295</v>
      </c>
      <c r="C7" s="15">
        <v>848</v>
      </c>
      <c r="D7" s="15">
        <v>432</v>
      </c>
      <c r="E7" s="15">
        <v>416</v>
      </c>
      <c r="F7" s="15">
        <v>85</v>
      </c>
      <c r="G7" s="15">
        <v>48</v>
      </c>
      <c r="H7" s="15">
        <v>37</v>
      </c>
      <c r="I7" s="18" t="s">
        <v>300</v>
      </c>
      <c r="J7" s="18" t="s">
        <v>304</v>
      </c>
      <c r="K7" s="18" t="s">
        <v>308</v>
      </c>
      <c r="L7" s="18" t="s">
        <v>311</v>
      </c>
    </row>
    <row r="8" spans="2:12" x14ac:dyDescent="0.2">
      <c r="B8" s="14" t="s">
        <v>296</v>
      </c>
      <c r="C8" s="15">
        <v>215</v>
      </c>
      <c r="D8" s="15">
        <v>8</v>
      </c>
      <c r="E8" s="15">
        <v>207</v>
      </c>
      <c r="F8" s="15">
        <v>119</v>
      </c>
      <c r="G8" s="15">
        <v>6</v>
      </c>
      <c r="H8" s="15">
        <v>113</v>
      </c>
      <c r="I8" s="18" t="s">
        <v>301</v>
      </c>
      <c r="J8" s="18" t="s">
        <v>305</v>
      </c>
      <c r="K8" s="18" t="s">
        <v>309</v>
      </c>
      <c r="L8" s="18" t="s">
        <v>312</v>
      </c>
    </row>
    <row r="9" spans="2:12" x14ac:dyDescent="0.2">
      <c r="B9" s="14" t="s">
        <v>297</v>
      </c>
      <c r="C9" s="15">
        <v>137</v>
      </c>
      <c r="D9" s="15">
        <v>64</v>
      </c>
      <c r="E9" s="15">
        <v>73</v>
      </c>
      <c r="F9" s="15">
        <v>8</v>
      </c>
      <c r="G9" s="15">
        <v>4</v>
      </c>
      <c r="H9" s="15">
        <v>4</v>
      </c>
      <c r="I9" s="18" t="s">
        <v>239</v>
      </c>
      <c r="J9" s="18" t="s">
        <v>243</v>
      </c>
      <c r="K9" s="18" t="s">
        <v>124</v>
      </c>
      <c r="L9" s="18" t="s">
        <v>124</v>
      </c>
    </row>
    <row r="10" spans="2:12" x14ac:dyDescent="0.2">
      <c r="B10" s="14" t="s">
        <v>298</v>
      </c>
      <c r="C10" s="15">
        <v>1826</v>
      </c>
      <c r="D10" s="15">
        <v>117</v>
      </c>
      <c r="E10" s="15">
        <v>1709</v>
      </c>
      <c r="F10" s="15">
        <v>485</v>
      </c>
      <c r="G10" s="15">
        <v>31</v>
      </c>
      <c r="H10" s="15">
        <v>454</v>
      </c>
      <c r="I10" s="18" t="s">
        <v>302</v>
      </c>
      <c r="J10" s="18" t="s">
        <v>306</v>
      </c>
      <c r="K10" s="18" t="s">
        <v>302</v>
      </c>
      <c r="L10" s="18" t="s">
        <v>306</v>
      </c>
    </row>
    <row r="11" spans="2:12" x14ac:dyDescent="0.2">
      <c r="B11" s="16" t="s">
        <v>299</v>
      </c>
      <c r="C11" s="17">
        <v>57</v>
      </c>
      <c r="D11" s="17">
        <v>15</v>
      </c>
      <c r="E11" s="17">
        <v>42</v>
      </c>
      <c r="F11" s="17">
        <v>22</v>
      </c>
      <c r="G11" s="17">
        <v>7</v>
      </c>
      <c r="H11" s="17">
        <v>15</v>
      </c>
      <c r="I11" s="22" t="s">
        <v>303</v>
      </c>
      <c r="J11" s="22" t="s">
        <v>307</v>
      </c>
      <c r="K11" s="22" t="s">
        <v>310</v>
      </c>
      <c r="L11" s="22" t="s">
        <v>268</v>
      </c>
    </row>
    <row r="13" spans="2:12" ht="24.95" customHeight="1" x14ac:dyDescent="0.2">
      <c r="B13" s="38" t="s">
        <v>313</v>
      </c>
      <c r="C13" s="39"/>
      <c r="D13" s="39"/>
      <c r="E13" s="39"/>
      <c r="F13" s="39"/>
      <c r="G13" s="39"/>
      <c r="H13" s="39"/>
      <c r="I13" s="39"/>
      <c r="J13" s="39"/>
      <c r="K13" s="39"/>
      <c r="L13" s="39"/>
    </row>
  </sheetData>
  <mergeCells count="8">
    <mergeCell ref="B13:L13"/>
    <mergeCell ref="B4:B6"/>
    <mergeCell ref="C4:H4"/>
    <mergeCell ref="I4:L4"/>
    <mergeCell ref="C5:E5"/>
    <mergeCell ref="F5:H5"/>
    <mergeCell ref="I5:J5"/>
    <mergeCell ref="K5:L5"/>
  </mergeCells>
  <pageMargins left="0.7" right="0.7" top="0.75" bottom="0.75" header="0.3" footer="0.3"/>
  <pageSetup paperSize="9" scale="50" fitToWidth="0"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AB8"/>
  </sheetPr>
  <dimension ref="B1:H17"/>
  <sheetViews>
    <sheetView showGridLines="0" workbookViewId="0"/>
  </sheetViews>
  <sheetFormatPr baseColWidth="10" defaultRowHeight="12.75" x14ac:dyDescent="0.2"/>
  <cols>
    <col min="1" max="1" width="2.5703125" customWidth="1"/>
    <col min="2" max="2" width="5.28515625" customWidth="1"/>
    <col min="3" max="8" width="8.5703125" customWidth="1"/>
  </cols>
  <sheetData>
    <row r="1" spans="2:8" ht="18" x14ac:dyDescent="0.25">
      <c r="B1" s="3" t="s">
        <v>15</v>
      </c>
    </row>
    <row r="4" spans="2:8" ht="20.100000000000001" customHeight="1" x14ac:dyDescent="0.2">
      <c r="B4" s="43" t="s">
        <v>36</v>
      </c>
      <c r="C4" s="37" t="s">
        <v>314</v>
      </c>
      <c r="D4" s="37" t="s">
        <v>314</v>
      </c>
      <c r="E4" s="37" t="s">
        <v>314</v>
      </c>
      <c r="F4" s="37" t="s">
        <v>46</v>
      </c>
      <c r="G4" s="37" t="s">
        <v>46</v>
      </c>
      <c r="H4" s="37" t="s">
        <v>46</v>
      </c>
    </row>
    <row r="5" spans="2:8" x14ac:dyDescent="0.2">
      <c r="B5" s="43" t="s">
        <v>36</v>
      </c>
      <c r="C5" s="13" t="s">
        <v>41</v>
      </c>
      <c r="D5" s="13" t="s">
        <v>42</v>
      </c>
      <c r="E5" s="13" t="s">
        <v>43</v>
      </c>
      <c r="F5" s="13" t="s">
        <v>41</v>
      </c>
      <c r="G5" s="13" t="s">
        <v>42</v>
      </c>
      <c r="H5" s="13" t="s">
        <v>43</v>
      </c>
    </row>
    <row r="6" spans="2:8" x14ac:dyDescent="0.2">
      <c r="B6" s="14">
        <v>2016</v>
      </c>
      <c r="C6" s="15">
        <v>437</v>
      </c>
      <c r="D6" s="15">
        <v>195</v>
      </c>
      <c r="E6" s="15">
        <v>242</v>
      </c>
      <c r="F6" s="15">
        <v>259</v>
      </c>
      <c r="G6" s="15">
        <v>134</v>
      </c>
      <c r="H6" s="15">
        <v>125</v>
      </c>
    </row>
    <row r="7" spans="2:8" x14ac:dyDescent="0.2">
      <c r="B7" s="14">
        <v>2017</v>
      </c>
      <c r="C7" s="15">
        <v>446</v>
      </c>
      <c r="D7" s="15">
        <v>193</v>
      </c>
      <c r="E7" s="15">
        <v>253</v>
      </c>
      <c r="F7" s="15">
        <v>263</v>
      </c>
      <c r="G7" s="15">
        <v>134</v>
      </c>
      <c r="H7" s="15">
        <v>129</v>
      </c>
    </row>
    <row r="8" spans="2:8" x14ac:dyDescent="0.2">
      <c r="B8" s="14">
        <v>2018</v>
      </c>
      <c r="C8" s="15">
        <v>447</v>
      </c>
      <c r="D8" s="15">
        <v>191</v>
      </c>
      <c r="E8" s="15">
        <v>256</v>
      </c>
      <c r="F8" s="15">
        <v>266</v>
      </c>
      <c r="G8" s="15">
        <v>138</v>
      </c>
      <c r="H8" s="15">
        <v>128</v>
      </c>
    </row>
    <row r="9" spans="2:8" x14ac:dyDescent="0.2">
      <c r="B9" s="14">
        <v>2019</v>
      </c>
      <c r="C9" s="15">
        <v>459</v>
      </c>
      <c r="D9" s="15">
        <v>193</v>
      </c>
      <c r="E9" s="15">
        <v>266</v>
      </c>
      <c r="F9" s="15">
        <v>268</v>
      </c>
      <c r="G9" s="15">
        <v>136</v>
      </c>
      <c r="H9" s="15">
        <v>132</v>
      </c>
    </row>
    <row r="10" spans="2:8" x14ac:dyDescent="0.2">
      <c r="B10" s="14">
        <v>2020</v>
      </c>
      <c r="C10" s="15">
        <v>467</v>
      </c>
      <c r="D10" s="15">
        <v>188</v>
      </c>
      <c r="E10" s="15">
        <v>279</v>
      </c>
      <c r="F10" s="15">
        <v>277</v>
      </c>
      <c r="G10" s="15">
        <v>135.1</v>
      </c>
      <c r="H10" s="15">
        <v>142</v>
      </c>
    </row>
    <row r="11" spans="2:8" x14ac:dyDescent="0.2">
      <c r="B11" s="14">
        <v>2021</v>
      </c>
      <c r="C11" s="15">
        <v>504</v>
      </c>
      <c r="D11" s="15">
        <v>199</v>
      </c>
      <c r="E11" s="15">
        <v>305</v>
      </c>
      <c r="F11" s="15">
        <v>297.89999999999998</v>
      </c>
      <c r="G11" s="15">
        <v>141.80000000000001</v>
      </c>
      <c r="H11" s="15">
        <v>156.1</v>
      </c>
    </row>
    <row r="12" spans="2:8" x14ac:dyDescent="0.2">
      <c r="B12" s="14">
        <v>2022</v>
      </c>
      <c r="C12" s="15">
        <v>521</v>
      </c>
      <c r="D12" s="15">
        <v>199</v>
      </c>
      <c r="E12" s="15">
        <v>322</v>
      </c>
      <c r="F12" s="15">
        <v>312</v>
      </c>
      <c r="G12" s="15">
        <v>146</v>
      </c>
      <c r="H12" s="15">
        <v>166</v>
      </c>
    </row>
    <row r="13" spans="2:8" x14ac:dyDescent="0.2">
      <c r="B13" s="14">
        <v>2023</v>
      </c>
      <c r="C13" s="15">
        <v>518</v>
      </c>
      <c r="D13" s="15">
        <v>192</v>
      </c>
      <c r="E13" s="15">
        <v>326</v>
      </c>
      <c r="F13" s="15">
        <v>315</v>
      </c>
      <c r="G13" s="15">
        <v>143</v>
      </c>
      <c r="H13" s="15">
        <v>172</v>
      </c>
    </row>
    <row r="14" spans="2:8" x14ac:dyDescent="0.2">
      <c r="B14" s="14">
        <v>2024</v>
      </c>
      <c r="C14" s="15">
        <v>545</v>
      </c>
      <c r="D14" s="15">
        <v>197</v>
      </c>
      <c r="E14" s="15">
        <v>348</v>
      </c>
      <c r="F14" s="15">
        <v>328</v>
      </c>
      <c r="G14" s="15">
        <v>147</v>
      </c>
      <c r="H14" s="15">
        <v>181</v>
      </c>
    </row>
    <row r="15" spans="2:8" x14ac:dyDescent="0.2">
      <c r="B15" s="16">
        <v>2025</v>
      </c>
      <c r="C15" s="17">
        <v>578</v>
      </c>
      <c r="D15" s="17">
        <v>200</v>
      </c>
      <c r="E15" s="17">
        <v>378</v>
      </c>
      <c r="F15" s="17">
        <v>339</v>
      </c>
      <c r="G15" s="17">
        <v>148</v>
      </c>
      <c r="H15" s="17">
        <v>191</v>
      </c>
    </row>
    <row r="17" spans="2:8" ht="28.35" customHeight="1" x14ac:dyDescent="0.2">
      <c r="B17" s="38" t="s">
        <v>315</v>
      </c>
      <c r="C17" s="39"/>
      <c r="D17" s="39"/>
      <c r="E17" s="39"/>
      <c r="F17" s="39"/>
      <c r="G17" s="39"/>
      <c r="H17" s="39"/>
    </row>
  </sheetData>
  <mergeCells count="4">
    <mergeCell ref="B4:B5"/>
    <mergeCell ref="C4:E4"/>
    <mergeCell ref="F4:H4"/>
    <mergeCell ref="B17:H17"/>
  </mergeCells>
  <pageMargins left="0.7" right="0.7" top="0.75" bottom="0.75" header="0.3" footer="0.3"/>
  <pageSetup paperSize="9" scale="50" fitToWidth="0" fitToHeight="0"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6D4FF"/>
  </sheetPr>
  <dimension ref="B1:L17"/>
  <sheetViews>
    <sheetView showGridLines="0" workbookViewId="0"/>
  </sheetViews>
  <sheetFormatPr baseColWidth="10" defaultRowHeight="12.75" x14ac:dyDescent="0.2"/>
  <cols>
    <col min="1" max="1" width="2.5703125" customWidth="1"/>
    <col min="2" max="2" width="41.28515625" customWidth="1"/>
    <col min="3" max="8" width="8.5703125" customWidth="1"/>
    <col min="9" max="12" width="10.28515625" customWidth="1"/>
  </cols>
  <sheetData>
    <row r="1" spans="2:12" ht="18" x14ac:dyDescent="0.25">
      <c r="B1" s="3" t="s">
        <v>18</v>
      </c>
    </row>
    <row r="4" spans="2:12" x14ac:dyDescent="0.2">
      <c r="B4" s="42" t="s">
        <v>316</v>
      </c>
      <c r="C4" s="37" t="s">
        <v>70</v>
      </c>
      <c r="D4" s="37" t="s">
        <v>70</v>
      </c>
      <c r="E4" s="37" t="s">
        <v>70</v>
      </c>
      <c r="F4" s="37" t="s">
        <v>70</v>
      </c>
      <c r="G4" s="37" t="s">
        <v>70</v>
      </c>
      <c r="H4" s="37" t="s">
        <v>70</v>
      </c>
      <c r="I4" s="37" t="s">
        <v>71</v>
      </c>
      <c r="J4" s="37" t="s">
        <v>71</v>
      </c>
      <c r="K4" s="37" t="s">
        <v>71</v>
      </c>
      <c r="L4" s="37" t="s">
        <v>71</v>
      </c>
    </row>
    <row r="5" spans="2:12" ht="20.100000000000001" customHeight="1" x14ac:dyDescent="0.2">
      <c r="B5" s="42" t="s">
        <v>316</v>
      </c>
      <c r="C5" s="37" t="s">
        <v>72</v>
      </c>
      <c r="D5" s="37" t="s">
        <v>72</v>
      </c>
      <c r="E5" s="37" t="s">
        <v>72</v>
      </c>
      <c r="F5" s="43" t="s">
        <v>46</v>
      </c>
      <c r="G5" s="43" t="s">
        <v>46</v>
      </c>
      <c r="H5" s="43" t="s">
        <v>46</v>
      </c>
      <c r="I5" s="37" t="s">
        <v>72</v>
      </c>
      <c r="J5" s="37" t="s">
        <v>72</v>
      </c>
      <c r="K5" s="43" t="s">
        <v>46</v>
      </c>
      <c r="L5" s="43" t="s">
        <v>46</v>
      </c>
    </row>
    <row r="6" spans="2:12" x14ac:dyDescent="0.2">
      <c r="B6" s="42" t="s">
        <v>316</v>
      </c>
      <c r="C6" s="13" t="s">
        <v>41</v>
      </c>
      <c r="D6" s="13" t="s">
        <v>42</v>
      </c>
      <c r="E6" s="13" t="s">
        <v>43</v>
      </c>
      <c r="F6" s="13" t="s">
        <v>41</v>
      </c>
      <c r="G6" s="13" t="s">
        <v>42</v>
      </c>
      <c r="H6" s="13" t="s">
        <v>43</v>
      </c>
      <c r="I6" s="13" t="s">
        <v>42</v>
      </c>
      <c r="J6" s="13" t="s">
        <v>43</v>
      </c>
      <c r="K6" s="13" t="s">
        <v>42</v>
      </c>
      <c r="L6" s="13" t="s">
        <v>43</v>
      </c>
    </row>
    <row r="7" spans="2:12" x14ac:dyDescent="0.2">
      <c r="B7" s="19" t="s">
        <v>41</v>
      </c>
      <c r="C7" s="20" t="s">
        <v>45</v>
      </c>
      <c r="D7" s="20" t="s">
        <v>45</v>
      </c>
      <c r="E7" s="20" t="s">
        <v>45</v>
      </c>
      <c r="F7" s="21" t="s">
        <v>325</v>
      </c>
      <c r="G7" s="21" t="s">
        <v>334</v>
      </c>
      <c r="H7" s="21" t="s">
        <v>342</v>
      </c>
      <c r="I7" s="21" t="s">
        <v>45</v>
      </c>
      <c r="J7" s="21" t="s">
        <v>45</v>
      </c>
      <c r="K7" s="21" t="s">
        <v>272</v>
      </c>
      <c r="L7" s="21" t="s">
        <v>365</v>
      </c>
    </row>
    <row r="8" spans="2:12" x14ac:dyDescent="0.2">
      <c r="B8" s="14" t="s">
        <v>317</v>
      </c>
      <c r="C8" s="15">
        <v>173</v>
      </c>
      <c r="D8" s="15">
        <v>80</v>
      </c>
      <c r="E8" s="15">
        <v>93</v>
      </c>
      <c r="F8" s="18" t="s">
        <v>326</v>
      </c>
      <c r="G8" s="18" t="s">
        <v>240</v>
      </c>
      <c r="H8" s="18" t="s">
        <v>343</v>
      </c>
      <c r="I8" s="18" t="s">
        <v>351</v>
      </c>
      <c r="J8" s="18" t="s">
        <v>354</v>
      </c>
      <c r="K8" s="18" t="s">
        <v>357</v>
      </c>
      <c r="L8" s="18" t="s">
        <v>366</v>
      </c>
    </row>
    <row r="9" spans="2:12" x14ac:dyDescent="0.2">
      <c r="B9" s="14" t="s">
        <v>318</v>
      </c>
      <c r="C9" s="15">
        <v>118</v>
      </c>
      <c r="D9" s="15">
        <v>59</v>
      </c>
      <c r="E9" s="15">
        <v>59</v>
      </c>
      <c r="F9" s="18" t="s">
        <v>327</v>
      </c>
      <c r="G9" s="18" t="s">
        <v>335</v>
      </c>
      <c r="H9" s="18" t="s">
        <v>344</v>
      </c>
      <c r="I9" s="18" t="s">
        <v>124</v>
      </c>
      <c r="J9" s="18" t="s">
        <v>124</v>
      </c>
      <c r="K9" s="18" t="s">
        <v>358</v>
      </c>
      <c r="L9" s="18" t="s">
        <v>211</v>
      </c>
    </row>
    <row r="10" spans="2:12" x14ac:dyDescent="0.2">
      <c r="B10" s="14" t="s">
        <v>319</v>
      </c>
      <c r="C10" s="15">
        <v>207</v>
      </c>
      <c r="D10" s="15">
        <v>98</v>
      </c>
      <c r="E10" s="15">
        <v>109</v>
      </c>
      <c r="F10" s="18" t="s">
        <v>328</v>
      </c>
      <c r="G10" s="18" t="s">
        <v>336</v>
      </c>
      <c r="H10" s="18" t="s">
        <v>345</v>
      </c>
      <c r="I10" s="18" t="s">
        <v>212</v>
      </c>
      <c r="J10" s="18" t="s">
        <v>343</v>
      </c>
      <c r="K10" s="18" t="s">
        <v>359</v>
      </c>
      <c r="L10" s="18" t="s">
        <v>367</v>
      </c>
    </row>
    <row r="11" spans="2:12" x14ac:dyDescent="0.2">
      <c r="B11" s="14" t="s">
        <v>320</v>
      </c>
      <c r="C11" s="15">
        <v>169</v>
      </c>
      <c r="D11" s="15">
        <v>82</v>
      </c>
      <c r="E11" s="15">
        <v>87</v>
      </c>
      <c r="F11" s="18" t="s">
        <v>329</v>
      </c>
      <c r="G11" s="18" t="s">
        <v>337</v>
      </c>
      <c r="H11" s="18" t="s">
        <v>346</v>
      </c>
      <c r="I11" s="18" t="s">
        <v>273</v>
      </c>
      <c r="J11" s="18" t="s">
        <v>240</v>
      </c>
      <c r="K11" s="18" t="s">
        <v>360</v>
      </c>
      <c r="L11" s="18" t="s">
        <v>368</v>
      </c>
    </row>
    <row r="12" spans="2:12" x14ac:dyDescent="0.2">
      <c r="B12" s="14" t="s">
        <v>321</v>
      </c>
      <c r="C12" s="15">
        <v>118</v>
      </c>
      <c r="D12" s="15">
        <v>65</v>
      </c>
      <c r="E12" s="15">
        <v>53</v>
      </c>
      <c r="F12" s="18" t="s">
        <v>330</v>
      </c>
      <c r="G12" s="18" t="s">
        <v>338</v>
      </c>
      <c r="H12" s="18" t="s">
        <v>347</v>
      </c>
      <c r="I12" s="18" t="s">
        <v>352</v>
      </c>
      <c r="J12" s="18" t="s">
        <v>200</v>
      </c>
      <c r="K12" s="18" t="s">
        <v>361</v>
      </c>
      <c r="L12" s="18" t="s">
        <v>192</v>
      </c>
    </row>
    <row r="13" spans="2:12" x14ac:dyDescent="0.2">
      <c r="B13" s="14" t="s">
        <v>322</v>
      </c>
      <c r="C13" s="15">
        <v>74</v>
      </c>
      <c r="D13" s="15">
        <v>44</v>
      </c>
      <c r="E13" s="15">
        <v>30</v>
      </c>
      <c r="F13" s="18" t="s">
        <v>331</v>
      </c>
      <c r="G13" s="18" t="s">
        <v>339</v>
      </c>
      <c r="H13" s="18" t="s">
        <v>348</v>
      </c>
      <c r="I13" s="18" t="s">
        <v>353</v>
      </c>
      <c r="J13" s="18" t="s">
        <v>355</v>
      </c>
      <c r="K13" s="18" t="s">
        <v>362</v>
      </c>
      <c r="L13" s="18" t="s">
        <v>369</v>
      </c>
    </row>
    <row r="14" spans="2:12" x14ac:dyDescent="0.2">
      <c r="B14" s="14" t="s">
        <v>323</v>
      </c>
      <c r="C14" s="15">
        <v>25</v>
      </c>
      <c r="D14" s="15">
        <v>15</v>
      </c>
      <c r="E14" s="15">
        <v>10</v>
      </c>
      <c r="F14" s="18" t="s">
        <v>332</v>
      </c>
      <c r="G14" s="18" t="s">
        <v>340</v>
      </c>
      <c r="H14" s="18" t="s">
        <v>349</v>
      </c>
      <c r="I14" s="18" t="s">
        <v>167</v>
      </c>
      <c r="J14" s="18" t="s">
        <v>356</v>
      </c>
      <c r="K14" s="18" t="s">
        <v>363</v>
      </c>
      <c r="L14" s="18" t="s">
        <v>219</v>
      </c>
    </row>
    <row r="15" spans="2:12" x14ac:dyDescent="0.2">
      <c r="B15" s="16" t="s">
        <v>324</v>
      </c>
      <c r="C15" s="17">
        <v>31</v>
      </c>
      <c r="D15" s="17">
        <v>11</v>
      </c>
      <c r="E15" s="17">
        <v>20</v>
      </c>
      <c r="F15" s="22" t="s">
        <v>333</v>
      </c>
      <c r="G15" s="22" t="s">
        <v>341</v>
      </c>
      <c r="H15" s="22" t="s">
        <v>350</v>
      </c>
      <c r="I15" s="22" t="s">
        <v>156</v>
      </c>
      <c r="J15" s="22" t="s">
        <v>145</v>
      </c>
      <c r="K15" s="22" t="s">
        <v>364</v>
      </c>
      <c r="L15" s="22" t="s">
        <v>264</v>
      </c>
    </row>
    <row r="17" spans="2:12" ht="16.149999999999999" customHeight="1" x14ac:dyDescent="0.2">
      <c r="B17" s="38" t="s">
        <v>370</v>
      </c>
      <c r="C17" s="39"/>
      <c r="D17" s="39"/>
      <c r="E17" s="39"/>
      <c r="F17" s="39"/>
      <c r="G17" s="39"/>
      <c r="H17" s="39"/>
      <c r="I17" s="39"/>
      <c r="J17" s="39"/>
      <c r="K17" s="39"/>
      <c r="L17" s="39"/>
    </row>
  </sheetData>
  <mergeCells count="8">
    <mergeCell ref="B17:L17"/>
    <mergeCell ref="B4:B6"/>
    <mergeCell ref="C4:H4"/>
    <mergeCell ref="I4:L4"/>
    <mergeCell ref="C5:E5"/>
    <mergeCell ref="F5:H5"/>
    <mergeCell ref="I5:J5"/>
    <mergeCell ref="K5:L5"/>
  </mergeCells>
  <pageMargins left="0.7" right="0.7" top="0.75" bottom="0.75" header="0.3" footer="0.3"/>
  <pageSetup paperSize="9" scale="50" fitToWidth="0" fitToHeight="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6D4FF"/>
  </sheetPr>
  <dimension ref="B1:L15"/>
  <sheetViews>
    <sheetView showGridLines="0" workbookViewId="0"/>
  </sheetViews>
  <sheetFormatPr baseColWidth="10" defaultRowHeight="12.75" x14ac:dyDescent="0.2"/>
  <cols>
    <col min="1" max="1" width="2.5703125" customWidth="1"/>
    <col min="2" max="2" width="33.7109375" customWidth="1"/>
    <col min="3" max="8" width="8.5703125" customWidth="1"/>
    <col min="9" max="12" width="10.28515625" customWidth="1"/>
  </cols>
  <sheetData>
    <row r="1" spans="2:12" ht="18" x14ac:dyDescent="0.25">
      <c r="B1" s="3" t="s">
        <v>19</v>
      </c>
    </row>
    <row r="4" spans="2:12" x14ac:dyDescent="0.2">
      <c r="B4" s="42" t="s">
        <v>371</v>
      </c>
      <c r="C4" s="37" t="s">
        <v>70</v>
      </c>
      <c r="D4" s="37" t="s">
        <v>70</v>
      </c>
      <c r="E4" s="37" t="s">
        <v>70</v>
      </c>
      <c r="F4" s="37" t="s">
        <v>70</v>
      </c>
      <c r="G4" s="37" t="s">
        <v>70</v>
      </c>
      <c r="H4" s="37" t="s">
        <v>70</v>
      </c>
      <c r="I4" s="37" t="s">
        <v>71</v>
      </c>
      <c r="J4" s="37" t="s">
        <v>71</v>
      </c>
      <c r="K4" s="37" t="s">
        <v>71</v>
      </c>
      <c r="L4" s="37" t="s">
        <v>71</v>
      </c>
    </row>
    <row r="5" spans="2:12" ht="20.100000000000001" customHeight="1" x14ac:dyDescent="0.2">
      <c r="B5" s="42" t="s">
        <v>371</v>
      </c>
      <c r="C5" s="37" t="s">
        <v>72</v>
      </c>
      <c r="D5" s="37" t="s">
        <v>72</v>
      </c>
      <c r="E5" s="37" t="s">
        <v>72</v>
      </c>
      <c r="F5" s="43" t="s">
        <v>46</v>
      </c>
      <c r="G5" s="43" t="s">
        <v>46</v>
      </c>
      <c r="H5" s="43" t="s">
        <v>46</v>
      </c>
      <c r="I5" s="37" t="s">
        <v>72</v>
      </c>
      <c r="J5" s="37" t="s">
        <v>72</v>
      </c>
      <c r="K5" s="43" t="s">
        <v>46</v>
      </c>
      <c r="L5" s="43" t="s">
        <v>46</v>
      </c>
    </row>
    <row r="6" spans="2:12" x14ac:dyDescent="0.2">
      <c r="B6" s="42" t="s">
        <v>371</v>
      </c>
      <c r="C6" s="13" t="s">
        <v>41</v>
      </c>
      <c r="D6" s="13" t="s">
        <v>42</v>
      </c>
      <c r="E6" s="13" t="s">
        <v>43</v>
      </c>
      <c r="F6" s="13" t="s">
        <v>41</v>
      </c>
      <c r="G6" s="13" t="s">
        <v>42</v>
      </c>
      <c r="H6" s="13" t="s">
        <v>43</v>
      </c>
      <c r="I6" s="13" t="s">
        <v>42</v>
      </c>
      <c r="J6" s="13" t="s">
        <v>43</v>
      </c>
      <c r="K6" s="13" t="s">
        <v>42</v>
      </c>
      <c r="L6" s="13" t="s">
        <v>43</v>
      </c>
    </row>
    <row r="7" spans="2:12" x14ac:dyDescent="0.2">
      <c r="B7" s="19" t="s">
        <v>41</v>
      </c>
      <c r="C7" s="20" t="s">
        <v>45</v>
      </c>
      <c r="D7" s="20" t="s">
        <v>45</v>
      </c>
      <c r="E7" s="20" t="s">
        <v>45</v>
      </c>
      <c r="F7" s="21" t="s">
        <v>325</v>
      </c>
      <c r="G7" s="21" t="s">
        <v>334</v>
      </c>
      <c r="H7" s="21" t="s">
        <v>342</v>
      </c>
      <c r="I7" s="21" t="s">
        <v>45</v>
      </c>
      <c r="J7" s="21" t="s">
        <v>45</v>
      </c>
      <c r="K7" s="21" t="s">
        <v>272</v>
      </c>
      <c r="L7" s="21" t="s">
        <v>365</v>
      </c>
    </row>
    <row r="8" spans="2:12" x14ac:dyDescent="0.2">
      <c r="B8" s="14" t="s">
        <v>372</v>
      </c>
      <c r="C8" s="15">
        <v>847</v>
      </c>
      <c r="D8" s="15">
        <v>418</v>
      </c>
      <c r="E8" s="15">
        <v>429</v>
      </c>
      <c r="F8" s="18" t="s">
        <v>378</v>
      </c>
      <c r="G8" s="18" t="s">
        <v>383</v>
      </c>
      <c r="H8" s="18" t="s">
        <v>387</v>
      </c>
      <c r="I8" s="18" t="s">
        <v>357</v>
      </c>
      <c r="J8" s="18" t="s">
        <v>366</v>
      </c>
      <c r="K8" s="18" t="s">
        <v>242</v>
      </c>
      <c r="L8" s="18" t="s">
        <v>400</v>
      </c>
    </row>
    <row r="9" spans="2:12" x14ac:dyDescent="0.2">
      <c r="B9" s="14" t="s">
        <v>373</v>
      </c>
      <c r="C9" s="15">
        <v>134</v>
      </c>
      <c r="D9" s="15">
        <v>63</v>
      </c>
      <c r="E9" s="15">
        <v>71</v>
      </c>
      <c r="F9" s="18" t="s">
        <v>379</v>
      </c>
      <c r="G9" s="18" t="s">
        <v>175</v>
      </c>
      <c r="H9" s="18" t="s">
        <v>388</v>
      </c>
      <c r="I9" s="18" t="s">
        <v>208</v>
      </c>
      <c r="J9" s="18" t="s">
        <v>394</v>
      </c>
      <c r="K9" s="18" t="s">
        <v>396</v>
      </c>
      <c r="L9" s="18" t="s">
        <v>401</v>
      </c>
    </row>
    <row r="10" spans="2:12" x14ac:dyDescent="0.2">
      <c r="B10" s="14" t="s">
        <v>374</v>
      </c>
      <c r="C10" s="15">
        <v>401</v>
      </c>
      <c r="D10" s="15">
        <v>197</v>
      </c>
      <c r="E10" s="15">
        <v>204</v>
      </c>
      <c r="F10" s="18" t="s">
        <v>380</v>
      </c>
      <c r="G10" s="18" t="s">
        <v>384</v>
      </c>
      <c r="H10" s="18" t="s">
        <v>389</v>
      </c>
      <c r="I10" s="18" t="s">
        <v>304</v>
      </c>
      <c r="J10" s="18" t="s">
        <v>300</v>
      </c>
      <c r="K10" s="18" t="s">
        <v>397</v>
      </c>
      <c r="L10" s="18" t="s">
        <v>402</v>
      </c>
    </row>
    <row r="11" spans="2:12" x14ac:dyDescent="0.2">
      <c r="B11" s="14" t="s">
        <v>375</v>
      </c>
      <c r="C11" s="15">
        <v>66</v>
      </c>
      <c r="D11" s="15">
        <v>38</v>
      </c>
      <c r="E11" s="15">
        <v>28</v>
      </c>
      <c r="F11" s="18" t="s">
        <v>381</v>
      </c>
      <c r="G11" s="18" t="s">
        <v>385</v>
      </c>
      <c r="H11" s="18" t="s">
        <v>390</v>
      </c>
      <c r="I11" s="18" t="s">
        <v>393</v>
      </c>
      <c r="J11" s="18" t="s">
        <v>395</v>
      </c>
      <c r="K11" s="18" t="s">
        <v>398</v>
      </c>
      <c r="L11" s="18" t="s">
        <v>198</v>
      </c>
    </row>
    <row r="12" spans="2:12" x14ac:dyDescent="0.2">
      <c r="B12" s="14" t="s">
        <v>376</v>
      </c>
      <c r="C12" s="15">
        <v>6</v>
      </c>
      <c r="D12" s="15">
        <v>3</v>
      </c>
      <c r="E12" s="15">
        <v>3</v>
      </c>
      <c r="F12" s="18" t="s">
        <v>169</v>
      </c>
      <c r="G12" s="18" t="s">
        <v>386</v>
      </c>
      <c r="H12" s="18" t="s">
        <v>391</v>
      </c>
      <c r="I12" s="18" t="s">
        <v>124</v>
      </c>
      <c r="J12" s="18" t="s">
        <v>124</v>
      </c>
      <c r="K12" s="18" t="s">
        <v>369</v>
      </c>
      <c r="L12" s="18" t="s">
        <v>362</v>
      </c>
    </row>
    <row r="13" spans="2:12" x14ac:dyDescent="0.2">
      <c r="B13" s="16" t="s">
        <v>377</v>
      </c>
      <c r="C13" s="17">
        <v>20</v>
      </c>
      <c r="D13" s="17">
        <v>8</v>
      </c>
      <c r="E13" s="17">
        <v>12</v>
      </c>
      <c r="F13" s="22" t="s">
        <v>382</v>
      </c>
      <c r="G13" s="22" t="s">
        <v>137</v>
      </c>
      <c r="H13" s="22" t="s">
        <v>392</v>
      </c>
      <c r="I13" s="22" t="s">
        <v>356</v>
      </c>
      <c r="J13" s="22" t="s">
        <v>167</v>
      </c>
      <c r="K13" s="22" t="s">
        <v>399</v>
      </c>
      <c r="L13" s="22" t="s">
        <v>403</v>
      </c>
    </row>
    <row r="15" spans="2:12" ht="17.850000000000001" customHeight="1" x14ac:dyDescent="0.2">
      <c r="B15" s="38" t="s">
        <v>404</v>
      </c>
      <c r="C15" s="39"/>
      <c r="D15" s="39"/>
      <c r="E15" s="39"/>
      <c r="F15" s="39"/>
      <c r="G15" s="39"/>
      <c r="H15" s="39"/>
      <c r="I15" s="39"/>
      <c r="J15" s="39"/>
      <c r="K15" s="39"/>
      <c r="L15" s="39"/>
    </row>
  </sheetData>
  <mergeCells count="8">
    <mergeCell ref="B15:L15"/>
    <mergeCell ref="B4:B6"/>
    <mergeCell ref="C4:H4"/>
    <mergeCell ref="I4:L4"/>
    <mergeCell ref="C5:E5"/>
    <mergeCell ref="F5:H5"/>
    <mergeCell ref="I5:J5"/>
    <mergeCell ref="K5:L5"/>
  </mergeCells>
  <pageMargins left="0.7" right="0.7" top="0.75" bottom="0.75" header="0.3" footer="0.3"/>
  <pageSetup paperSize="9" scale="50" fitToWidth="0" fitToHeight="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6D4FF"/>
  </sheetPr>
  <dimension ref="B1:N8"/>
  <sheetViews>
    <sheetView showGridLines="0" workbookViewId="0"/>
  </sheetViews>
  <sheetFormatPr baseColWidth="10" defaultRowHeight="12.75" x14ac:dyDescent="0.2"/>
  <cols>
    <col min="1" max="1" width="2.5703125" customWidth="1"/>
    <col min="2" max="2" width="12.42578125" customWidth="1"/>
    <col min="3" max="3" width="6.7109375" customWidth="1"/>
    <col min="4" max="13" width="7.140625" customWidth="1"/>
    <col min="14" max="14" width="15.85546875" customWidth="1"/>
  </cols>
  <sheetData>
    <row r="1" spans="2:14" ht="18" x14ac:dyDescent="0.25">
      <c r="B1" s="3" t="s">
        <v>20</v>
      </c>
    </row>
    <row r="4" spans="2:14" ht="21" customHeight="1" x14ac:dyDescent="0.2">
      <c r="B4" s="42" t="s">
        <v>245</v>
      </c>
      <c r="C4" s="37" t="s">
        <v>41</v>
      </c>
      <c r="D4" s="37" t="s">
        <v>225</v>
      </c>
      <c r="E4" s="37" t="s">
        <v>225</v>
      </c>
      <c r="F4" s="37" t="s">
        <v>225</v>
      </c>
      <c r="G4" s="37" t="s">
        <v>225</v>
      </c>
      <c r="H4" s="37" t="s">
        <v>225</v>
      </c>
      <c r="I4" s="37" t="s">
        <v>225</v>
      </c>
      <c r="J4" s="37" t="s">
        <v>225</v>
      </c>
      <c r="K4" s="37" t="s">
        <v>225</v>
      </c>
      <c r="L4" s="37" t="s">
        <v>225</v>
      </c>
      <c r="M4" s="37" t="s">
        <v>225</v>
      </c>
      <c r="N4" s="37" t="s">
        <v>226</v>
      </c>
    </row>
    <row r="5" spans="2:14" ht="33" customHeight="1" x14ac:dyDescent="0.2">
      <c r="B5" s="42" t="s">
        <v>245</v>
      </c>
      <c r="C5" s="37" t="s">
        <v>41</v>
      </c>
      <c r="D5" s="13" t="s">
        <v>227</v>
      </c>
      <c r="E5" s="13" t="s">
        <v>228</v>
      </c>
      <c r="F5" s="13" t="s">
        <v>229</v>
      </c>
      <c r="G5" s="13" t="s">
        <v>230</v>
      </c>
      <c r="H5" s="13" t="s">
        <v>231</v>
      </c>
      <c r="I5" s="13" t="s">
        <v>232</v>
      </c>
      <c r="J5" s="13" t="s">
        <v>233</v>
      </c>
      <c r="K5" s="13" t="s">
        <v>234</v>
      </c>
      <c r="L5" s="13" t="s">
        <v>235</v>
      </c>
      <c r="M5" s="13" t="s">
        <v>405</v>
      </c>
      <c r="N5" s="37" t="s">
        <v>226</v>
      </c>
    </row>
    <row r="6" spans="2:14" x14ac:dyDescent="0.2">
      <c r="B6" s="19" t="s">
        <v>41</v>
      </c>
      <c r="C6" s="20">
        <v>867</v>
      </c>
      <c r="D6" s="20">
        <v>1</v>
      </c>
      <c r="E6" s="20">
        <v>46</v>
      </c>
      <c r="F6" s="20">
        <v>95</v>
      </c>
      <c r="G6" s="20">
        <v>126</v>
      </c>
      <c r="H6" s="20">
        <v>110</v>
      </c>
      <c r="I6" s="20">
        <v>147</v>
      </c>
      <c r="J6" s="20">
        <v>126</v>
      </c>
      <c r="K6" s="20">
        <v>110</v>
      </c>
      <c r="L6" s="20">
        <v>101</v>
      </c>
      <c r="M6" s="20">
        <v>5</v>
      </c>
      <c r="N6" s="21" t="s">
        <v>238</v>
      </c>
    </row>
    <row r="7" spans="2:14" x14ac:dyDescent="0.2">
      <c r="B7" s="14" t="s">
        <v>42</v>
      </c>
      <c r="C7" s="15">
        <v>427</v>
      </c>
      <c r="D7" s="15">
        <v>0</v>
      </c>
      <c r="E7" s="15">
        <v>17</v>
      </c>
      <c r="F7" s="15">
        <v>44</v>
      </c>
      <c r="G7" s="15">
        <v>67</v>
      </c>
      <c r="H7" s="15">
        <v>42</v>
      </c>
      <c r="I7" s="15">
        <v>62</v>
      </c>
      <c r="J7" s="15">
        <v>71</v>
      </c>
      <c r="K7" s="15">
        <v>59</v>
      </c>
      <c r="L7" s="15">
        <v>62</v>
      </c>
      <c r="M7" s="15">
        <v>3</v>
      </c>
      <c r="N7" s="18" t="s">
        <v>406</v>
      </c>
    </row>
    <row r="8" spans="2:14" x14ac:dyDescent="0.2">
      <c r="B8" s="16" t="s">
        <v>43</v>
      </c>
      <c r="C8" s="17">
        <v>440</v>
      </c>
      <c r="D8" s="17">
        <v>1</v>
      </c>
      <c r="E8" s="17">
        <v>29</v>
      </c>
      <c r="F8" s="17">
        <v>51</v>
      </c>
      <c r="G8" s="17">
        <v>59</v>
      </c>
      <c r="H8" s="17">
        <v>68</v>
      </c>
      <c r="I8" s="17">
        <v>85</v>
      </c>
      <c r="J8" s="17">
        <v>55</v>
      </c>
      <c r="K8" s="17">
        <v>51</v>
      </c>
      <c r="L8" s="17">
        <v>39</v>
      </c>
      <c r="M8" s="17">
        <v>2</v>
      </c>
      <c r="N8" s="22" t="s">
        <v>123</v>
      </c>
    </row>
  </sheetData>
  <mergeCells count="4">
    <mergeCell ref="B4:B5"/>
    <mergeCell ref="C4:C5"/>
    <mergeCell ref="D4:M4"/>
    <mergeCell ref="N4:N5"/>
  </mergeCells>
  <pageMargins left="0.7" right="0.7" top="0.75" bottom="0.75" header="0.3" footer="0.3"/>
  <pageSetup paperSize="9" scale="50" fitToWidth="0" fitToHeight="0" orientation="landscape"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6D4FF"/>
  </sheetPr>
  <dimension ref="B1:E28"/>
  <sheetViews>
    <sheetView showGridLines="0" workbookViewId="0"/>
  </sheetViews>
  <sheetFormatPr baseColWidth="10" defaultRowHeight="12.75" x14ac:dyDescent="0.2"/>
  <cols>
    <col min="1" max="1" width="2.5703125" customWidth="1"/>
    <col min="2" max="5" width="8.5703125" customWidth="1"/>
  </cols>
  <sheetData>
    <row r="1" spans="2:5" ht="18" x14ac:dyDescent="0.25">
      <c r="B1" s="3" t="s">
        <v>21</v>
      </c>
    </row>
    <row r="4" spans="2:5" x14ac:dyDescent="0.2">
      <c r="B4" s="44" t="s">
        <v>189</v>
      </c>
      <c r="C4" s="42" t="s">
        <v>189</v>
      </c>
      <c r="D4" s="42" t="s">
        <v>189</v>
      </c>
      <c r="E4" s="42" t="s">
        <v>189</v>
      </c>
    </row>
    <row r="5" spans="2:5" x14ac:dyDescent="0.2">
      <c r="B5" s="12" t="s">
        <v>36</v>
      </c>
      <c r="C5" s="13" t="s">
        <v>41</v>
      </c>
      <c r="D5" s="13" t="s">
        <v>42</v>
      </c>
      <c r="E5" s="13" t="s">
        <v>43</v>
      </c>
    </row>
    <row r="6" spans="2:5" x14ac:dyDescent="0.2">
      <c r="B6" s="14">
        <v>1995</v>
      </c>
      <c r="C6" s="18" t="s">
        <v>194</v>
      </c>
      <c r="D6" s="18" t="s">
        <v>201</v>
      </c>
      <c r="E6" s="18" t="s">
        <v>216</v>
      </c>
    </row>
    <row r="7" spans="2:5" x14ac:dyDescent="0.2">
      <c r="B7" s="14">
        <v>2000</v>
      </c>
      <c r="C7" s="18" t="s">
        <v>142</v>
      </c>
      <c r="D7" s="18" t="s">
        <v>411</v>
      </c>
      <c r="E7" s="18" t="s">
        <v>395</v>
      </c>
    </row>
    <row r="8" spans="2:5" x14ac:dyDescent="0.2">
      <c r="B8" s="14">
        <v>2005</v>
      </c>
      <c r="C8" s="18" t="s">
        <v>200</v>
      </c>
      <c r="D8" s="18" t="s">
        <v>239</v>
      </c>
      <c r="E8" s="18" t="s">
        <v>413</v>
      </c>
    </row>
    <row r="9" spans="2:5" x14ac:dyDescent="0.2">
      <c r="B9" s="14">
        <v>2006</v>
      </c>
      <c r="C9" s="18" t="s">
        <v>293</v>
      </c>
      <c r="D9" s="18" t="s">
        <v>238</v>
      </c>
      <c r="E9" s="18" t="s">
        <v>217</v>
      </c>
    </row>
    <row r="10" spans="2:5" x14ac:dyDescent="0.2">
      <c r="B10" s="14">
        <v>2007</v>
      </c>
      <c r="C10" s="18" t="s">
        <v>199</v>
      </c>
      <c r="D10" s="18" t="s">
        <v>213</v>
      </c>
      <c r="E10" s="18" t="s">
        <v>217</v>
      </c>
    </row>
    <row r="11" spans="2:5" x14ac:dyDescent="0.2">
      <c r="B11" s="14">
        <v>2008</v>
      </c>
      <c r="C11" s="18" t="s">
        <v>293</v>
      </c>
      <c r="D11" s="18" t="s">
        <v>410</v>
      </c>
      <c r="E11" s="18" t="s">
        <v>414</v>
      </c>
    </row>
    <row r="12" spans="2:5" x14ac:dyDescent="0.2">
      <c r="B12" s="14">
        <v>2009</v>
      </c>
      <c r="C12" s="18" t="s">
        <v>202</v>
      </c>
      <c r="D12" s="18" t="s">
        <v>213</v>
      </c>
      <c r="E12" s="18" t="s">
        <v>395</v>
      </c>
    </row>
    <row r="13" spans="2:5" x14ac:dyDescent="0.2">
      <c r="B13" s="14">
        <v>2010</v>
      </c>
      <c r="C13" s="18" t="s">
        <v>199</v>
      </c>
      <c r="D13" s="18" t="s">
        <v>410</v>
      </c>
      <c r="E13" s="18" t="s">
        <v>217</v>
      </c>
    </row>
    <row r="14" spans="2:5" x14ac:dyDescent="0.2">
      <c r="B14" s="14">
        <v>2011</v>
      </c>
      <c r="C14" s="18" t="s">
        <v>203</v>
      </c>
      <c r="D14" s="18" t="s">
        <v>408</v>
      </c>
      <c r="E14" s="18" t="s">
        <v>415</v>
      </c>
    </row>
    <row r="15" spans="2:5" x14ac:dyDescent="0.2">
      <c r="B15" s="14">
        <v>2012</v>
      </c>
      <c r="C15" s="18" t="s">
        <v>202</v>
      </c>
      <c r="D15" s="18" t="s">
        <v>408</v>
      </c>
      <c r="E15" s="18" t="s">
        <v>416</v>
      </c>
    </row>
    <row r="16" spans="2:5" x14ac:dyDescent="0.2">
      <c r="B16" s="14">
        <v>2013</v>
      </c>
      <c r="C16" s="18" t="s">
        <v>202</v>
      </c>
      <c r="D16" s="18" t="s">
        <v>351</v>
      </c>
      <c r="E16" s="18" t="s">
        <v>218</v>
      </c>
    </row>
    <row r="17" spans="2:5" x14ac:dyDescent="0.2">
      <c r="B17" s="14">
        <v>2014</v>
      </c>
      <c r="C17" s="18" t="s">
        <v>199</v>
      </c>
      <c r="D17" s="18" t="s">
        <v>238</v>
      </c>
      <c r="E17" s="18" t="s">
        <v>414</v>
      </c>
    </row>
    <row r="18" spans="2:5" x14ac:dyDescent="0.2">
      <c r="B18" s="14">
        <v>2015</v>
      </c>
      <c r="C18" s="18" t="s">
        <v>200</v>
      </c>
      <c r="D18" s="18" t="s">
        <v>408</v>
      </c>
      <c r="E18" s="18" t="s">
        <v>219</v>
      </c>
    </row>
    <row r="19" spans="2:5" x14ac:dyDescent="0.2">
      <c r="B19" s="14">
        <v>2016</v>
      </c>
      <c r="C19" s="18" t="s">
        <v>407</v>
      </c>
      <c r="D19" s="18" t="s">
        <v>208</v>
      </c>
      <c r="E19" s="18" t="s">
        <v>194</v>
      </c>
    </row>
    <row r="20" spans="2:5" x14ac:dyDescent="0.2">
      <c r="B20" s="14">
        <v>2017</v>
      </c>
      <c r="C20" s="18" t="s">
        <v>123</v>
      </c>
      <c r="D20" s="18" t="s">
        <v>409</v>
      </c>
      <c r="E20" s="18" t="s">
        <v>196</v>
      </c>
    </row>
    <row r="21" spans="2:5" x14ac:dyDescent="0.2">
      <c r="B21" s="14">
        <v>2018</v>
      </c>
      <c r="C21" s="18" t="s">
        <v>206</v>
      </c>
      <c r="D21" s="18" t="s">
        <v>212</v>
      </c>
      <c r="E21" s="18" t="s">
        <v>198</v>
      </c>
    </row>
    <row r="22" spans="2:5" x14ac:dyDescent="0.2">
      <c r="B22" s="14">
        <v>2019</v>
      </c>
      <c r="C22" s="18" t="s">
        <v>207</v>
      </c>
      <c r="D22" s="18" t="s">
        <v>406</v>
      </c>
      <c r="E22" s="18" t="s">
        <v>204</v>
      </c>
    </row>
    <row r="23" spans="2:5" x14ac:dyDescent="0.2">
      <c r="B23" s="14">
        <v>2020</v>
      </c>
      <c r="C23" s="18" t="s">
        <v>408</v>
      </c>
      <c r="D23" s="18" t="s">
        <v>412</v>
      </c>
      <c r="E23" s="18" t="s">
        <v>199</v>
      </c>
    </row>
    <row r="24" spans="2:5" x14ac:dyDescent="0.2">
      <c r="B24" s="14">
        <v>2021</v>
      </c>
      <c r="C24" s="18" t="s">
        <v>239</v>
      </c>
      <c r="D24" s="18" t="s">
        <v>412</v>
      </c>
      <c r="E24" s="18" t="s">
        <v>142</v>
      </c>
    </row>
    <row r="25" spans="2:5" x14ac:dyDescent="0.2">
      <c r="B25" s="14">
        <v>2022</v>
      </c>
      <c r="C25" s="18" t="s">
        <v>409</v>
      </c>
      <c r="D25" s="18" t="s">
        <v>365</v>
      </c>
      <c r="E25" s="18" t="s">
        <v>407</v>
      </c>
    </row>
    <row r="26" spans="2:5" x14ac:dyDescent="0.2">
      <c r="B26" s="14">
        <v>2023</v>
      </c>
      <c r="C26" s="18" t="s">
        <v>410</v>
      </c>
      <c r="D26" s="18" t="s">
        <v>144</v>
      </c>
      <c r="E26" s="18" t="s">
        <v>123</v>
      </c>
    </row>
    <row r="27" spans="2:5" x14ac:dyDescent="0.2">
      <c r="B27" s="14">
        <v>2024</v>
      </c>
      <c r="C27" s="18" t="s">
        <v>410</v>
      </c>
      <c r="D27" s="18" t="s">
        <v>406</v>
      </c>
      <c r="E27" s="18" t="s">
        <v>201</v>
      </c>
    </row>
    <row r="28" spans="2:5" x14ac:dyDescent="0.2">
      <c r="B28" s="16">
        <v>2025</v>
      </c>
      <c r="C28" s="22" t="s">
        <v>238</v>
      </c>
      <c r="D28" s="22" t="s">
        <v>406</v>
      </c>
      <c r="E28" s="22" t="s">
        <v>123</v>
      </c>
    </row>
  </sheetData>
  <mergeCells count="1">
    <mergeCell ref="B4:E4"/>
  </mergeCells>
  <pageMargins left="0.7" right="0.7" top="0.75" bottom="0.75" header="0.3" footer="0.3"/>
  <pageSetup paperSize="9" scale="50" fitToWidth="0" fitToHeight="0" orientation="landscape"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6D4FF"/>
  </sheetPr>
  <dimension ref="B1:J17"/>
  <sheetViews>
    <sheetView showGridLines="0" workbookViewId="0"/>
  </sheetViews>
  <sheetFormatPr baseColWidth="10" defaultRowHeight="12.75" x14ac:dyDescent="0.2"/>
  <cols>
    <col min="1" max="1" width="2.5703125" customWidth="1"/>
    <col min="2" max="2" width="12.42578125" customWidth="1"/>
    <col min="3" max="3" width="10.42578125" customWidth="1"/>
    <col min="4" max="10" width="12" customWidth="1"/>
  </cols>
  <sheetData>
    <row r="1" spans="2:10" ht="18" x14ac:dyDescent="0.25">
      <c r="B1" s="3" t="s">
        <v>22</v>
      </c>
    </row>
    <row r="3" spans="2:10" x14ac:dyDescent="0.2">
      <c r="B3" s="25" t="s">
        <v>285</v>
      </c>
    </row>
    <row r="4" spans="2:10" x14ac:dyDescent="0.2">
      <c r="B4" s="42" t="s">
        <v>245</v>
      </c>
      <c r="C4" s="37" t="s">
        <v>417</v>
      </c>
      <c r="D4" s="37" t="s">
        <v>418</v>
      </c>
      <c r="E4" s="37" t="s">
        <v>418</v>
      </c>
      <c r="F4" s="37" t="s">
        <v>418</v>
      </c>
      <c r="G4" s="37" t="s">
        <v>418</v>
      </c>
      <c r="H4" s="37" t="s">
        <v>418</v>
      </c>
      <c r="I4" s="37" t="s">
        <v>418</v>
      </c>
      <c r="J4" s="37" t="s">
        <v>418</v>
      </c>
    </row>
    <row r="5" spans="2:10" ht="21" customHeight="1" x14ac:dyDescent="0.2">
      <c r="B5" s="42" t="s">
        <v>245</v>
      </c>
      <c r="C5" s="37" t="s">
        <v>417</v>
      </c>
      <c r="D5" s="37" t="s">
        <v>70</v>
      </c>
      <c r="E5" s="37" t="s">
        <v>70</v>
      </c>
      <c r="F5" s="37" t="s">
        <v>70</v>
      </c>
      <c r="G5" s="37" t="s">
        <v>71</v>
      </c>
      <c r="H5" s="37" t="s">
        <v>71</v>
      </c>
      <c r="I5" s="37" t="s">
        <v>71</v>
      </c>
      <c r="J5" s="47" t="s">
        <v>419</v>
      </c>
    </row>
    <row r="6" spans="2:10" ht="21" customHeight="1" x14ac:dyDescent="0.2">
      <c r="B6" s="42" t="s">
        <v>245</v>
      </c>
      <c r="C6" s="37" t="s">
        <v>417</v>
      </c>
      <c r="D6" s="13" t="s">
        <v>250</v>
      </c>
      <c r="E6" s="13" t="s">
        <v>251</v>
      </c>
      <c r="F6" s="13" t="s">
        <v>252</v>
      </c>
      <c r="G6" s="13" t="s">
        <v>250</v>
      </c>
      <c r="H6" s="13" t="s">
        <v>251</v>
      </c>
      <c r="I6" s="13" t="s">
        <v>252</v>
      </c>
      <c r="J6" s="47" t="s">
        <v>419</v>
      </c>
    </row>
    <row r="7" spans="2:10" x14ac:dyDescent="0.2">
      <c r="B7" s="19" t="s">
        <v>41</v>
      </c>
      <c r="C7" s="20">
        <v>734</v>
      </c>
      <c r="D7" s="20">
        <v>217</v>
      </c>
      <c r="E7" s="20">
        <v>330</v>
      </c>
      <c r="F7" s="20">
        <v>187</v>
      </c>
      <c r="G7" s="21" t="s">
        <v>420</v>
      </c>
      <c r="H7" s="21" t="s">
        <v>293</v>
      </c>
      <c r="I7" s="21" t="s">
        <v>424</v>
      </c>
      <c r="J7" s="20">
        <v>66</v>
      </c>
    </row>
    <row r="8" spans="2:10" x14ac:dyDescent="0.2">
      <c r="B8" s="14" t="s">
        <v>42</v>
      </c>
      <c r="C8" s="15">
        <v>416</v>
      </c>
      <c r="D8" s="15">
        <v>102</v>
      </c>
      <c r="E8" s="15">
        <v>168</v>
      </c>
      <c r="F8" s="15">
        <v>146</v>
      </c>
      <c r="G8" s="18" t="s">
        <v>421</v>
      </c>
      <c r="H8" s="18" t="s">
        <v>423</v>
      </c>
      <c r="I8" s="18" t="s">
        <v>425</v>
      </c>
      <c r="J8" s="15">
        <v>72</v>
      </c>
    </row>
    <row r="9" spans="2:10" x14ac:dyDescent="0.2">
      <c r="B9" s="16" t="s">
        <v>43</v>
      </c>
      <c r="C9" s="17">
        <v>318</v>
      </c>
      <c r="D9" s="17">
        <v>115</v>
      </c>
      <c r="E9" s="17">
        <v>162</v>
      </c>
      <c r="F9" s="17">
        <v>41</v>
      </c>
      <c r="G9" s="22" t="s">
        <v>422</v>
      </c>
      <c r="H9" s="22" t="s">
        <v>300</v>
      </c>
      <c r="I9" s="22" t="s">
        <v>426</v>
      </c>
      <c r="J9" s="17">
        <v>59</v>
      </c>
    </row>
    <row r="11" spans="2:10" x14ac:dyDescent="0.2">
      <c r="B11" s="25" t="s">
        <v>286</v>
      </c>
    </row>
    <row r="12" spans="2:10" x14ac:dyDescent="0.2">
      <c r="B12" s="42" t="s">
        <v>245</v>
      </c>
      <c r="C12" s="37" t="s">
        <v>417</v>
      </c>
      <c r="D12" s="37" t="s">
        <v>418</v>
      </c>
      <c r="E12" s="37" t="s">
        <v>418</v>
      </c>
      <c r="F12" s="37" t="s">
        <v>418</v>
      </c>
      <c r="G12" s="37" t="s">
        <v>418</v>
      </c>
      <c r="H12" s="37" t="s">
        <v>418</v>
      </c>
      <c r="I12" s="37" t="s">
        <v>418</v>
      </c>
      <c r="J12" s="37" t="s">
        <v>418</v>
      </c>
    </row>
    <row r="13" spans="2:10" ht="21" customHeight="1" x14ac:dyDescent="0.2">
      <c r="B13" s="42" t="s">
        <v>245</v>
      </c>
      <c r="C13" s="37" t="s">
        <v>417</v>
      </c>
      <c r="D13" s="37" t="s">
        <v>70</v>
      </c>
      <c r="E13" s="37" t="s">
        <v>70</v>
      </c>
      <c r="F13" s="37" t="s">
        <v>70</v>
      </c>
      <c r="G13" s="37" t="s">
        <v>71</v>
      </c>
      <c r="H13" s="37" t="s">
        <v>71</v>
      </c>
      <c r="I13" s="37" t="s">
        <v>71</v>
      </c>
      <c r="J13" s="47" t="s">
        <v>419</v>
      </c>
    </row>
    <row r="14" spans="2:10" ht="21" customHeight="1" x14ac:dyDescent="0.2">
      <c r="B14" s="42" t="s">
        <v>245</v>
      </c>
      <c r="C14" s="37" t="s">
        <v>417</v>
      </c>
      <c r="D14" s="13" t="s">
        <v>250</v>
      </c>
      <c r="E14" s="13" t="s">
        <v>251</v>
      </c>
      <c r="F14" s="13" t="s">
        <v>252</v>
      </c>
      <c r="G14" s="13" t="s">
        <v>250</v>
      </c>
      <c r="H14" s="13" t="s">
        <v>251</v>
      </c>
      <c r="I14" s="13" t="s">
        <v>252</v>
      </c>
      <c r="J14" s="47" t="s">
        <v>419</v>
      </c>
    </row>
    <row r="15" spans="2:10" x14ac:dyDescent="0.2">
      <c r="B15" s="19" t="s">
        <v>41</v>
      </c>
      <c r="C15" s="20">
        <v>867</v>
      </c>
      <c r="D15" s="20">
        <v>227</v>
      </c>
      <c r="E15" s="20">
        <v>501</v>
      </c>
      <c r="F15" s="20">
        <v>139</v>
      </c>
      <c r="G15" s="21" t="s">
        <v>427</v>
      </c>
      <c r="H15" s="21" t="s">
        <v>430</v>
      </c>
      <c r="I15" s="21" t="s">
        <v>433</v>
      </c>
      <c r="J15" s="21" t="s">
        <v>436</v>
      </c>
    </row>
    <row r="16" spans="2:10" x14ac:dyDescent="0.2">
      <c r="B16" s="14" t="s">
        <v>42</v>
      </c>
      <c r="C16" s="15">
        <v>427</v>
      </c>
      <c r="D16" s="15">
        <v>100</v>
      </c>
      <c r="E16" s="15">
        <v>235</v>
      </c>
      <c r="F16" s="15">
        <v>92</v>
      </c>
      <c r="G16" s="18" t="s">
        <v>428</v>
      </c>
      <c r="H16" s="18" t="s">
        <v>431</v>
      </c>
      <c r="I16" s="18" t="s">
        <v>434</v>
      </c>
      <c r="J16" s="18" t="s">
        <v>437</v>
      </c>
    </row>
    <row r="17" spans="2:10" x14ac:dyDescent="0.2">
      <c r="B17" s="16" t="s">
        <v>43</v>
      </c>
      <c r="C17" s="17">
        <v>440</v>
      </c>
      <c r="D17" s="17">
        <v>127</v>
      </c>
      <c r="E17" s="17">
        <v>266</v>
      </c>
      <c r="F17" s="17">
        <v>47</v>
      </c>
      <c r="G17" s="22" t="s">
        <v>429</v>
      </c>
      <c r="H17" s="22" t="s">
        <v>432</v>
      </c>
      <c r="I17" s="22" t="s">
        <v>435</v>
      </c>
      <c r="J17" s="22" t="s">
        <v>438</v>
      </c>
    </row>
  </sheetData>
  <mergeCells count="12">
    <mergeCell ref="B12:B14"/>
    <mergeCell ref="C12:C14"/>
    <mergeCell ref="D12:J12"/>
    <mergeCell ref="D13:F13"/>
    <mergeCell ref="G13:I13"/>
    <mergeCell ref="J13:J14"/>
    <mergeCell ref="B4:B6"/>
    <mergeCell ref="C4:C6"/>
    <mergeCell ref="D4:J4"/>
    <mergeCell ref="D5:F5"/>
    <mergeCell ref="G5:I5"/>
    <mergeCell ref="J5:J6"/>
  </mergeCells>
  <pageMargins left="0.7" right="0.7" top="0.75" bottom="0.75" header="0.3" footer="0.3"/>
  <pageSetup paperSize="9" scale="50" fitToWidth="0" fitToHeight="0" orientation="landscape"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6D4FF"/>
  </sheetPr>
  <dimension ref="B1:H8"/>
  <sheetViews>
    <sheetView showGridLines="0" workbookViewId="0"/>
  </sheetViews>
  <sheetFormatPr baseColWidth="10" defaultRowHeight="12.75" x14ac:dyDescent="0.2"/>
  <cols>
    <col min="1" max="1" width="2.5703125" customWidth="1"/>
    <col min="2" max="2" width="15.28515625" customWidth="1"/>
    <col min="3" max="5" width="7.7109375" customWidth="1"/>
    <col min="6" max="8" width="11.28515625" customWidth="1"/>
  </cols>
  <sheetData>
    <row r="1" spans="2:8" ht="18" x14ac:dyDescent="0.25">
      <c r="B1" s="3" t="s">
        <v>23</v>
      </c>
    </row>
    <row r="4" spans="2:8" x14ac:dyDescent="0.2">
      <c r="B4" s="42" t="s">
        <v>289</v>
      </c>
      <c r="C4" s="47" t="s">
        <v>41</v>
      </c>
      <c r="D4" s="47" t="s">
        <v>42</v>
      </c>
      <c r="E4" s="47" t="s">
        <v>43</v>
      </c>
      <c r="F4" s="37" t="s">
        <v>189</v>
      </c>
      <c r="G4" s="37" t="s">
        <v>189</v>
      </c>
      <c r="H4" s="37" t="s">
        <v>189</v>
      </c>
    </row>
    <row r="5" spans="2:8" x14ac:dyDescent="0.2">
      <c r="B5" s="42" t="s">
        <v>289</v>
      </c>
      <c r="C5" s="47" t="s">
        <v>41</v>
      </c>
      <c r="D5" s="47" t="s">
        <v>42</v>
      </c>
      <c r="E5" s="47" t="s">
        <v>43</v>
      </c>
      <c r="F5" s="13" t="s">
        <v>290</v>
      </c>
      <c r="G5" s="13" t="s">
        <v>42</v>
      </c>
      <c r="H5" s="13" t="s">
        <v>43</v>
      </c>
    </row>
    <row r="6" spans="2:8" x14ac:dyDescent="0.2">
      <c r="B6" s="19" t="s">
        <v>41</v>
      </c>
      <c r="C6" s="20">
        <v>867</v>
      </c>
      <c r="D6" s="20">
        <v>427</v>
      </c>
      <c r="E6" s="20">
        <v>440</v>
      </c>
      <c r="F6" s="21" t="s">
        <v>238</v>
      </c>
      <c r="G6" s="21" t="s">
        <v>406</v>
      </c>
      <c r="H6" s="21" t="s">
        <v>123</v>
      </c>
    </row>
    <row r="7" spans="2:8" x14ac:dyDescent="0.2">
      <c r="B7" s="14" t="s">
        <v>291</v>
      </c>
      <c r="C7" s="15">
        <v>786</v>
      </c>
      <c r="D7" s="15">
        <v>383</v>
      </c>
      <c r="E7" s="15">
        <v>403</v>
      </c>
      <c r="F7" s="18" t="s">
        <v>239</v>
      </c>
      <c r="G7" s="18" t="s">
        <v>412</v>
      </c>
      <c r="H7" s="18" t="s">
        <v>203</v>
      </c>
    </row>
    <row r="8" spans="2:8" x14ac:dyDescent="0.2">
      <c r="B8" s="16" t="s">
        <v>292</v>
      </c>
      <c r="C8" s="17">
        <v>81</v>
      </c>
      <c r="D8" s="17">
        <v>44</v>
      </c>
      <c r="E8" s="17">
        <v>37</v>
      </c>
      <c r="F8" s="22" t="s">
        <v>407</v>
      </c>
      <c r="G8" s="22" t="s">
        <v>412</v>
      </c>
      <c r="H8" s="22" t="s">
        <v>239</v>
      </c>
    </row>
  </sheetData>
  <mergeCells count="5">
    <mergeCell ref="B4:B5"/>
    <mergeCell ref="C4:C5"/>
    <mergeCell ref="D4:D5"/>
    <mergeCell ref="E4:E5"/>
    <mergeCell ref="F4:H4"/>
  </mergeCells>
  <pageMargins left="0.7" right="0.7" top="0.75" bottom="0.75" header="0.3" footer="0.3"/>
  <pageSetup paperSize="9" scale="50" fitToWidth="0" fitToHeight="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A81F"/>
  </sheetPr>
  <dimension ref="B1:H28"/>
  <sheetViews>
    <sheetView showGridLines="0" workbookViewId="0"/>
  </sheetViews>
  <sheetFormatPr baseColWidth="10" defaultRowHeight="12.75" x14ac:dyDescent="0.2"/>
  <cols>
    <col min="1" max="1" width="2.5703125" customWidth="1"/>
    <col min="2" max="2" width="42.7109375" customWidth="1"/>
    <col min="3" max="8" width="8.5703125" customWidth="1"/>
  </cols>
  <sheetData>
    <row r="1" spans="2:8" ht="18" x14ac:dyDescent="0.25">
      <c r="B1" s="3" t="s">
        <v>25</v>
      </c>
    </row>
    <row r="4" spans="2:8" ht="20.100000000000001" customHeight="1" x14ac:dyDescent="0.2">
      <c r="B4" s="42" t="s">
        <v>316</v>
      </c>
      <c r="C4" s="37" t="s">
        <v>72</v>
      </c>
      <c r="D4" s="37" t="s">
        <v>72</v>
      </c>
      <c r="E4" s="37" t="s">
        <v>72</v>
      </c>
      <c r="F4" s="43" t="s">
        <v>46</v>
      </c>
      <c r="G4" s="43" t="s">
        <v>46</v>
      </c>
      <c r="H4" s="43" t="s">
        <v>46</v>
      </c>
    </row>
    <row r="5" spans="2:8" x14ac:dyDescent="0.2">
      <c r="B5" s="42" t="s">
        <v>316</v>
      </c>
      <c r="C5" s="13" t="s">
        <v>41</v>
      </c>
      <c r="D5" s="13" t="s">
        <v>42</v>
      </c>
      <c r="E5" s="13" t="s">
        <v>43</v>
      </c>
      <c r="F5" s="13" t="s">
        <v>41</v>
      </c>
      <c r="G5" s="13" t="s">
        <v>42</v>
      </c>
      <c r="H5" s="13" t="s">
        <v>43</v>
      </c>
    </row>
    <row r="6" spans="2:8" x14ac:dyDescent="0.2">
      <c r="B6" s="40" t="s">
        <v>439</v>
      </c>
      <c r="C6" s="41"/>
      <c r="D6" s="41"/>
      <c r="E6" s="41"/>
      <c r="F6" s="41"/>
      <c r="G6" s="41"/>
      <c r="H6" s="41"/>
    </row>
    <row r="7" spans="2:8" x14ac:dyDescent="0.2">
      <c r="B7" s="19" t="s">
        <v>439</v>
      </c>
      <c r="C7" s="20">
        <v>990</v>
      </c>
      <c r="D7" s="20">
        <v>518</v>
      </c>
      <c r="E7" s="20">
        <v>472</v>
      </c>
      <c r="F7" s="20">
        <v>591.20000000000005</v>
      </c>
      <c r="G7" s="20">
        <v>326.8</v>
      </c>
      <c r="H7" s="20">
        <v>264.39999999999998</v>
      </c>
    </row>
    <row r="8" spans="2:8" x14ac:dyDescent="0.2">
      <c r="B8" s="40" t="s">
        <v>440</v>
      </c>
      <c r="C8" s="41"/>
      <c r="D8" s="41"/>
      <c r="E8" s="41"/>
      <c r="F8" s="41"/>
      <c r="G8" s="41"/>
      <c r="H8" s="41"/>
    </row>
    <row r="9" spans="2:8" x14ac:dyDescent="0.2">
      <c r="B9" s="19" t="s">
        <v>441</v>
      </c>
      <c r="C9" s="20" t="s">
        <v>45</v>
      </c>
      <c r="D9" s="20" t="s">
        <v>45</v>
      </c>
      <c r="E9" s="20" t="s">
        <v>45</v>
      </c>
      <c r="F9" s="20">
        <v>112.5</v>
      </c>
      <c r="G9" s="20">
        <v>61.2</v>
      </c>
      <c r="H9" s="20">
        <v>51.3</v>
      </c>
    </row>
    <row r="10" spans="2:8" x14ac:dyDescent="0.2">
      <c r="B10" s="14" t="s">
        <v>442</v>
      </c>
      <c r="C10" s="15">
        <v>84</v>
      </c>
      <c r="D10" s="15">
        <v>36</v>
      </c>
      <c r="E10" s="15">
        <v>48</v>
      </c>
      <c r="F10" s="15">
        <v>47.5</v>
      </c>
      <c r="G10" s="15">
        <v>23.5</v>
      </c>
      <c r="H10" s="15">
        <v>24</v>
      </c>
    </row>
    <row r="11" spans="2:8" x14ac:dyDescent="0.2">
      <c r="B11" s="14" t="s">
        <v>443</v>
      </c>
      <c r="C11" s="15">
        <v>74</v>
      </c>
      <c r="D11" s="15">
        <v>34</v>
      </c>
      <c r="E11" s="15">
        <v>40</v>
      </c>
      <c r="F11" s="15">
        <v>42.8</v>
      </c>
      <c r="G11" s="15">
        <v>21.5</v>
      </c>
      <c r="H11" s="15">
        <v>21.3</v>
      </c>
    </row>
    <row r="12" spans="2:8" x14ac:dyDescent="0.2">
      <c r="B12" s="14" t="s">
        <v>444</v>
      </c>
      <c r="C12" s="15">
        <v>23</v>
      </c>
      <c r="D12" s="15">
        <v>15</v>
      </c>
      <c r="E12" s="15">
        <v>8</v>
      </c>
      <c r="F12" s="15">
        <v>14.3</v>
      </c>
      <c r="G12" s="15">
        <v>10.9</v>
      </c>
      <c r="H12" s="15">
        <v>3.4</v>
      </c>
    </row>
    <row r="13" spans="2:8" x14ac:dyDescent="0.2">
      <c r="B13" s="14" t="s">
        <v>445</v>
      </c>
      <c r="C13" s="15">
        <v>11</v>
      </c>
      <c r="D13" s="15">
        <v>7</v>
      </c>
      <c r="E13" s="15">
        <v>4</v>
      </c>
      <c r="F13" s="15">
        <v>7.9</v>
      </c>
      <c r="G13" s="15">
        <v>5.3</v>
      </c>
      <c r="H13" s="15">
        <v>2.6</v>
      </c>
    </row>
    <row r="14" spans="2:8" x14ac:dyDescent="0.2">
      <c r="B14" s="40" t="s">
        <v>446</v>
      </c>
      <c r="C14" s="41"/>
      <c r="D14" s="41"/>
      <c r="E14" s="41"/>
      <c r="F14" s="41"/>
      <c r="G14" s="41"/>
      <c r="H14" s="41"/>
    </row>
    <row r="15" spans="2:8" x14ac:dyDescent="0.2">
      <c r="B15" s="19" t="s">
        <v>447</v>
      </c>
      <c r="C15" s="20" t="s">
        <v>45</v>
      </c>
      <c r="D15" s="20" t="s">
        <v>45</v>
      </c>
      <c r="E15" s="20" t="s">
        <v>45</v>
      </c>
      <c r="F15" s="20">
        <v>289.10000000000002</v>
      </c>
      <c r="G15" s="20">
        <v>210.4</v>
      </c>
      <c r="H15" s="20">
        <v>78.7</v>
      </c>
    </row>
    <row r="16" spans="2:8" x14ac:dyDescent="0.2">
      <c r="B16" s="14" t="s">
        <v>448</v>
      </c>
      <c r="C16" s="15">
        <v>144</v>
      </c>
      <c r="D16" s="15">
        <v>87</v>
      </c>
      <c r="E16" s="15">
        <v>57</v>
      </c>
      <c r="F16" s="15">
        <v>88.5</v>
      </c>
      <c r="G16" s="15">
        <v>57.1</v>
      </c>
      <c r="H16" s="15">
        <v>31.4</v>
      </c>
    </row>
    <row r="17" spans="2:8" x14ac:dyDescent="0.2">
      <c r="B17" s="14" t="s">
        <v>449</v>
      </c>
      <c r="C17" s="15">
        <v>25</v>
      </c>
      <c r="D17" s="15">
        <v>15</v>
      </c>
      <c r="E17" s="15">
        <v>10</v>
      </c>
      <c r="F17" s="15">
        <v>7.3</v>
      </c>
      <c r="G17" s="15">
        <v>4.7</v>
      </c>
      <c r="H17" s="15">
        <v>2.6</v>
      </c>
    </row>
    <row r="18" spans="2:8" x14ac:dyDescent="0.2">
      <c r="B18" s="14" t="s">
        <v>450</v>
      </c>
      <c r="C18" s="15">
        <v>126</v>
      </c>
      <c r="D18" s="15">
        <v>84</v>
      </c>
      <c r="E18" s="15">
        <v>42</v>
      </c>
      <c r="F18" s="15">
        <v>82.1</v>
      </c>
      <c r="G18" s="15">
        <v>58.8</v>
      </c>
      <c r="H18" s="15">
        <v>23.3</v>
      </c>
    </row>
    <row r="19" spans="2:8" x14ac:dyDescent="0.2">
      <c r="B19" s="14" t="s">
        <v>451</v>
      </c>
      <c r="C19" s="15">
        <v>46</v>
      </c>
      <c r="D19" s="15">
        <v>36</v>
      </c>
      <c r="E19" s="15">
        <v>10</v>
      </c>
      <c r="F19" s="15">
        <v>22.2</v>
      </c>
      <c r="G19" s="15">
        <v>17.600000000000001</v>
      </c>
      <c r="H19" s="15">
        <v>4.5999999999999996</v>
      </c>
    </row>
    <row r="20" spans="2:8" x14ac:dyDescent="0.2">
      <c r="B20" s="14" t="s">
        <v>452</v>
      </c>
      <c r="C20" s="15">
        <v>90</v>
      </c>
      <c r="D20" s="15">
        <v>69</v>
      </c>
      <c r="E20" s="15">
        <v>21</v>
      </c>
      <c r="F20" s="15">
        <v>59.1</v>
      </c>
      <c r="G20" s="15">
        <v>45.5</v>
      </c>
      <c r="H20" s="15">
        <v>13.6</v>
      </c>
    </row>
    <row r="21" spans="2:8" x14ac:dyDescent="0.2">
      <c r="B21" s="14" t="s">
        <v>453</v>
      </c>
      <c r="C21" s="15">
        <v>61</v>
      </c>
      <c r="D21" s="15">
        <v>50</v>
      </c>
      <c r="E21" s="15">
        <v>11</v>
      </c>
      <c r="F21" s="15">
        <v>29.9</v>
      </c>
      <c r="G21" s="15">
        <v>26.7</v>
      </c>
      <c r="H21" s="15">
        <v>3.2</v>
      </c>
    </row>
    <row r="22" spans="2:8" x14ac:dyDescent="0.2">
      <c r="B22" s="40" t="s">
        <v>454</v>
      </c>
      <c r="C22" s="41"/>
      <c r="D22" s="41"/>
      <c r="E22" s="41"/>
      <c r="F22" s="41"/>
      <c r="G22" s="41"/>
      <c r="H22" s="41"/>
    </row>
    <row r="23" spans="2:8" x14ac:dyDescent="0.2">
      <c r="B23" s="19" t="s">
        <v>455</v>
      </c>
      <c r="C23" s="20" t="s">
        <v>45</v>
      </c>
      <c r="D23" s="20" t="s">
        <v>45</v>
      </c>
      <c r="E23" s="20" t="s">
        <v>45</v>
      </c>
      <c r="F23" s="20">
        <v>189.6</v>
      </c>
      <c r="G23" s="20">
        <v>55.2</v>
      </c>
      <c r="H23" s="20">
        <v>134.4</v>
      </c>
    </row>
    <row r="24" spans="2:8" x14ac:dyDescent="0.2">
      <c r="B24" s="14" t="s">
        <v>456</v>
      </c>
      <c r="C24" s="15">
        <v>140</v>
      </c>
      <c r="D24" s="15">
        <v>32</v>
      </c>
      <c r="E24" s="15">
        <v>108</v>
      </c>
      <c r="F24" s="15">
        <v>90</v>
      </c>
      <c r="G24" s="15">
        <v>24.2</v>
      </c>
      <c r="H24" s="15">
        <v>65.8</v>
      </c>
    </row>
    <row r="25" spans="2:8" x14ac:dyDescent="0.2">
      <c r="B25" s="14" t="s">
        <v>457</v>
      </c>
      <c r="C25" s="15">
        <v>56</v>
      </c>
      <c r="D25" s="15">
        <v>30</v>
      </c>
      <c r="E25" s="15">
        <v>26</v>
      </c>
      <c r="F25" s="15">
        <v>12.1</v>
      </c>
      <c r="G25" s="15">
        <v>5.6</v>
      </c>
      <c r="H25" s="15">
        <v>6.5</v>
      </c>
    </row>
    <row r="26" spans="2:8" x14ac:dyDescent="0.2">
      <c r="B26" s="16" t="s">
        <v>458</v>
      </c>
      <c r="C26" s="17">
        <v>128</v>
      </c>
      <c r="D26" s="17">
        <v>36</v>
      </c>
      <c r="E26" s="17">
        <v>92</v>
      </c>
      <c r="F26" s="17">
        <v>87.5</v>
      </c>
      <c r="G26" s="17">
        <v>25.4</v>
      </c>
      <c r="H26" s="17">
        <v>62.1</v>
      </c>
    </row>
    <row r="28" spans="2:8" ht="24.95" customHeight="1" x14ac:dyDescent="0.2">
      <c r="B28" s="38" t="s">
        <v>404</v>
      </c>
      <c r="C28" s="39"/>
      <c r="D28" s="39"/>
      <c r="E28" s="39"/>
      <c r="F28" s="39"/>
      <c r="G28" s="39"/>
      <c r="H28" s="39"/>
    </row>
  </sheetData>
  <mergeCells count="8">
    <mergeCell ref="B14:H14"/>
    <mergeCell ref="B22:H22"/>
    <mergeCell ref="B28:H28"/>
    <mergeCell ref="B4:B5"/>
    <mergeCell ref="C4:E4"/>
    <mergeCell ref="F4:H4"/>
    <mergeCell ref="B6:H6"/>
    <mergeCell ref="B8:H8"/>
  </mergeCells>
  <pageMargins left="0.7" right="0.7" top="0.75" bottom="0.75" header="0.3" footer="0.3"/>
  <pageSetup paperSize="9" scale="50" fitToWidth="0"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B8"/>
  </sheetPr>
  <dimension ref="B1:L63"/>
  <sheetViews>
    <sheetView showGridLines="0" workbookViewId="0"/>
  </sheetViews>
  <sheetFormatPr baseColWidth="10" defaultRowHeight="12.75" x14ac:dyDescent="0.2"/>
  <cols>
    <col min="1" max="1" width="2.5703125" customWidth="1"/>
    <col min="2" max="2" width="5.28515625" customWidth="1"/>
    <col min="3" max="12" width="8.5703125" customWidth="1"/>
  </cols>
  <sheetData>
    <row r="1" spans="2:12" ht="18" x14ac:dyDescent="0.25">
      <c r="B1" s="3" t="s">
        <v>5</v>
      </c>
    </row>
    <row r="4" spans="2:12" ht="20.100000000000001" customHeight="1" x14ac:dyDescent="0.2">
      <c r="B4" s="37" t="s">
        <v>36</v>
      </c>
      <c r="C4" s="37" t="s">
        <v>37</v>
      </c>
      <c r="D4" s="37" t="s">
        <v>38</v>
      </c>
      <c r="E4" s="37" t="s">
        <v>38</v>
      </c>
      <c r="F4" s="37" t="s">
        <v>38</v>
      </c>
      <c r="G4" s="37" t="s">
        <v>39</v>
      </c>
      <c r="H4" s="37" t="s">
        <v>39</v>
      </c>
      <c r="I4" s="37" t="s">
        <v>39</v>
      </c>
      <c r="J4" s="37" t="s">
        <v>40</v>
      </c>
      <c r="K4" s="37" t="s">
        <v>40</v>
      </c>
      <c r="L4" s="37" t="s">
        <v>40</v>
      </c>
    </row>
    <row r="5" spans="2:12" x14ac:dyDescent="0.2">
      <c r="B5" s="37" t="s">
        <v>36</v>
      </c>
      <c r="C5" s="37" t="s">
        <v>37</v>
      </c>
      <c r="D5" s="13" t="s">
        <v>41</v>
      </c>
      <c r="E5" s="13" t="s">
        <v>42</v>
      </c>
      <c r="F5" s="13" t="s">
        <v>43</v>
      </c>
      <c r="G5" s="13" t="s">
        <v>41</v>
      </c>
      <c r="H5" s="13" t="s">
        <v>42</v>
      </c>
      <c r="I5" s="13" t="s">
        <v>43</v>
      </c>
      <c r="J5" s="13" t="s">
        <v>41</v>
      </c>
      <c r="K5" s="13" t="s">
        <v>42</v>
      </c>
      <c r="L5" s="13" t="s">
        <v>43</v>
      </c>
    </row>
    <row r="6" spans="2:12" x14ac:dyDescent="0.2">
      <c r="B6" s="40" t="s">
        <v>44</v>
      </c>
      <c r="C6" s="41"/>
      <c r="D6" s="41"/>
      <c r="E6" s="41"/>
      <c r="F6" s="41"/>
      <c r="G6" s="41"/>
      <c r="H6" s="41"/>
      <c r="I6" s="41"/>
      <c r="J6" s="41"/>
      <c r="K6" s="41"/>
      <c r="L6" s="41"/>
    </row>
    <row r="7" spans="2:12" x14ac:dyDescent="0.2">
      <c r="B7" s="14">
        <v>1995</v>
      </c>
      <c r="C7" s="15" t="s">
        <v>45</v>
      </c>
      <c r="D7" s="15" t="s">
        <v>45</v>
      </c>
      <c r="E7" s="15" t="s">
        <v>45</v>
      </c>
      <c r="F7" s="15" t="s">
        <v>45</v>
      </c>
      <c r="G7" s="15">
        <v>623</v>
      </c>
      <c r="H7" s="15">
        <v>440</v>
      </c>
      <c r="I7" s="15">
        <v>183</v>
      </c>
      <c r="J7" s="15" t="s">
        <v>45</v>
      </c>
      <c r="K7" s="15" t="s">
        <v>45</v>
      </c>
      <c r="L7" s="15" t="s">
        <v>45</v>
      </c>
    </row>
    <row r="8" spans="2:12" x14ac:dyDescent="0.2">
      <c r="B8" s="14">
        <v>1996</v>
      </c>
      <c r="C8" s="15" t="s">
        <v>45</v>
      </c>
      <c r="D8" s="15">
        <v>5688</v>
      </c>
      <c r="E8" s="15">
        <v>2156</v>
      </c>
      <c r="F8" s="15">
        <v>3532</v>
      </c>
      <c r="G8" s="15">
        <v>613</v>
      </c>
      <c r="H8" s="15">
        <v>421</v>
      </c>
      <c r="I8" s="15">
        <v>192</v>
      </c>
      <c r="J8" s="15" t="s">
        <v>45</v>
      </c>
      <c r="K8" s="15" t="s">
        <v>45</v>
      </c>
      <c r="L8" s="15" t="s">
        <v>45</v>
      </c>
    </row>
    <row r="9" spans="2:12" x14ac:dyDescent="0.2">
      <c r="B9" s="14">
        <v>1997</v>
      </c>
      <c r="C9" s="15" t="s">
        <v>45</v>
      </c>
      <c r="D9" s="15">
        <v>5793</v>
      </c>
      <c r="E9" s="15">
        <v>2155</v>
      </c>
      <c r="F9" s="15">
        <v>3638</v>
      </c>
      <c r="G9" s="15">
        <v>611</v>
      </c>
      <c r="H9" s="15">
        <v>411</v>
      </c>
      <c r="I9" s="15">
        <v>200</v>
      </c>
      <c r="J9" s="15">
        <v>708</v>
      </c>
      <c r="K9" s="15">
        <v>528</v>
      </c>
      <c r="L9" s="15">
        <v>180</v>
      </c>
    </row>
    <row r="10" spans="2:12" x14ac:dyDescent="0.2">
      <c r="B10" s="14">
        <v>2000</v>
      </c>
      <c r="C10" s="15" t="s">
        <v>45</v>
      </c>
      <c r="D10" s="15">
        <v>5971</v>
      </c>
      <c r="E10" s="15">
        <v>2078</v>
      </c>
      <c r="F10" s="15">
        <v>3893</v>
      </c>
      <c r="G10" s="15">
        <v>602</v>
      </c>
      <c r="H10" s="15">
        <v>397</v>
      </c>
      <c r="I10" s="15">
        <v>205</v>
      </c>
      <c r="J10" s="15">
        <v>776</v>
      </c>
      <c r="K10" s="15">
        <v>561</v>
      </c>
      <c r="L10" s="15">
        <v>215</v>
      </c>
    </row>
    <row r="11" spans="2:12" x14ac:dyDescent="0.2">
      <c r="B11" s="14">
        <v>2005</v>
      </c>
      <c r="C11" s="15" t="s">
        <v>45</v>
      </c>
      <c r="D11" s="15">
        <v>6174</v>
      </c>
      <c r="E11" s="15">
        <v>1954</v>
      </c>
      <c r="F11" s="15">
        <v>4220</v>
      </c>
      <c r="G11" s="15">
        <v>647</v>
      </c>
      <c r="H11" s="15">
        <v>389</v>
      </c>
      <c r="I11" s="15">
        <v>258</v>
      </c>
      <c r="J11" s="15">
        <v>700</v>
      </c>
      <c r="K11" s="15">
        <v>507</v>
      </c>
      <c r="L11" s="15">
        <v>193</v>
      </c>
    </row>
    <row r="12" spans="2:12" x14ac:dyDescent="0.2">
      <c r="B12" s="14">
        <v>2006</v>
      </c>
      <c r="C12" s="15">
        <v>984</v>
      </c>
      <c r="D12" s="15">
        <v>6199</v>
      </c>
      <c r="E12" s="15">
        <v>1869</v>
      </c>
      <c r="F12" s="15">
        <v>4330</v>
      </c>
      <c r="G12" s="15">
        <v>682</v>
      </c>
      <c r="H12" s="15">
        <v>410</v>
      </c>
      <c r="I12" s="15">
        <v>272</v>
      </c>
      <c r="J12" s="15">
        <v>702</v>
      </c>
      <c r="K12" s="15">
        <v>509</v>
      </c>
      <c r="L12" s="15">
        <v>193</v>
      </c>
    </row>
    <row r="13" spans="2:12" x14ac:dyDescent="0.2">
      <c r="B13" s="14">
        <v>2007</v>
      </c>
      <c r="C13" s="15">
        <v>1059</v>
      </c>
      <c r="D13" s="15">
        <v>6197</v>
      </c>
      <c r="E13" s="15">
        <v>1807</v>
      </c>
      <c r="F13" s="15">
        <v>4390</v>
      </c>
      <c r="G13" s="15">
        <v>700</v>
      </c>
      <c r="H13" s="15">
        <v>410</v>
      </c>
      <c r="I13" s="15">
        <v>290</v>
      </c>
      <c r="J13" s="15">
        <v>727</v>
      </c>
      <c r="K13" s="15">
        <v>517</v>
      </c>
      <c r="L13" s="15">
        <v>210</v>
      </c>
    </row>
    <row r="14" spans="2:12" x14ac:dyDescent="0.2">
      <c r="B14" s="14">
        <v>2008</v>
      </c>
      <c r="C14" s="15">
        <v>1127</v>
      </c>
      <c r="D14" s="15">
        <v>6304</v>
      </c>
      <c r="E14" s="15">
        <v>1782</v>
      </c>
      <c r="F14" s="15">
        <v>4522</v>
      </c>
      <c r="G14" s="15">
        <v>703</v>
      </c>
      <c r="H14" s="15">
        <v>413</v>
      </c>
      <c r="I14" s="15">
        <v>290</v>
      </c>
      <c r="J14" s="15">
        <v>726</v>
      </c>
      <c r="K14" s="15">
        <v>516</v>
      </c>
      <c r="L14" s="15">
        <v>210</v>
      </c>
    </row>
    <row r="15" spans="2:12" x14ac:dyDescent="0.2">
      <c r="B15" s="14">
        <v>2009</v>
      </c>
      <c r="C15" s="15">
        <v>1151</v>
      </c>
      <c r="D15" s="15">
        <v>6395</v>
      </c>
      <c r="E15" s="15">
        <v>1753</v>
      </c>
      <c r="F15" s="15">
        <v>4642</v>
      </c>
      <c r="G15" s="15">
        <v>729</v>
      </c>
      <c r="H15" s="15">
        <v>415</v>
      </c>
      <c r="I15" s="15">
        <v>314</v>
      </c>
      <c r="J15" s="15">
        <v>755</v>
      </c>
      <c r="K15" s="15">
        <v>538</v>
      </c>
      <c r="L15" s="15">
        <v>217</v>
      </c>
    </row>
    <row r="16" spans="2:12" x14ac:dyDescent="0.2">
      <c r="B16" s="14">
        <v>2010</v>
      </c>
      <c r="C16" s="15">
        <v>1196</v>
      </c>
      <c r="D16" s="15">
        <v>6664</v>
      </c>
      <c r="E16" s="15">
        <v>1852</v>
      </c>
      <c r="F16" s="15">
        <v>4812</v>
      </c>
      <c r="G16" s="15">
        <v>734</v>
      </c>
      <c r="H16" s="15">
        <v>416</v>
      </c>
      <c r="I16" s="15">
        <v>318</v>
      </c>
      <c r="J16" s="15">
        <v>1057</v>
      </c>
      <c r="K16" s="15">
        <v>699</v>
      </c>
      <c r="L16" s="15">
        <v>358</v>
      </c>
    </row>
    <row r="17" spans="2:12" x14ac:dyDescent="0.2">
      <c r="B17" s="14">
        <v>2011</v>
      </c>
      <c r="C17" s="15">
        <v>1225</v>
      </c>
      <c r="D17" s="15">
        <v>6843</v>
      </c>
      <c r="E17" s="15">
        <v>1894</v>
      </c>
      <c r="F17" s="15">
        <v>4949</v>
      </c>
      <c r="G17" s="15">
        <v>741</v>
      </c>
      <c r="H17" s="15">
        <v>407</v>
      </c>
      <c r="I17" s="15">
        <v>334</v>
      </c>
      <c r="J17" s="15">
        <v>1041</v>
      </c>
      <c r="K17" s="15">
        <v>663</v>
      </c>
      <c r="L17" s="15">
        <v>378</v>
      </c>
    </row>
    <row r="18" spans="2:12" x14ac:dyDescent="0.2">
      <c r="B18" s="14">
        <v>2012</v>
      </c>
      <c r="C18" s="15">
        <v>1270</v>
      </c>
      <c r="D18" s="15">
        <v>6934</v>
      </c>
      <c r="E18" s="15">
        <v>1916</v>
      </c>
      <c r="F18" s="15">
        <v>5018</v>
      </c>
      <c r="G18" s="15">
        <v>771</v>
      </c>
      <c r="H18" s="15">
        <v>420</v>
      </c>
      <c r="I18" s="15">
        <v>351</v>
      </c>
      <c r="J18" s="15">
        <v>1031</v>
      </c>
      <c r="K18" s="15">
        <v>654</v>
      </c>
      <c r="L18" s="15">
        <v>377</v>
      </c>
    </row>
    <row r="19" spans="2:12" x14ac:dyDescent="0.2">
      <c r="B19" s="14">
        <v>2013</v>
      </c>
      <c r="C19" s="15">
        <v>1493</v>
      </c>
      <c r="D19" s="15">
        <v>6895</v>
      </c>
      <c r="E19" s="15">
        <v>1870</v>
      </c>
      <c r="F19" s="15">
        <v>5025</v>
      </c>
      <c r="G19" s="15">
        <v>799</v>
      </c>
      <c r="H19" s="15">
        <v>430</v>
      </c>
      <c r="I19" s="15">
        <v>369</v>
      </c>
      <c r="J19" s="15">
        <v>1022</v>
      </c>
      <c r="K19" s="15">
        <v>646</v>
      </c>
      <c r="L19" s="15">
        <v>376</v>
      </c>
    </row>
    <row r="20" spans="2:12" x14ac:dyDescent="0.2">
      <c r="B20" s="14">
        <v>2014</v>
      </c>
      <c r="C20" s="15">
        <v>1563</v>
      </c>
      <c r="D20" s="15">
        <v>6985</v>
      </c>
      <c r="E20" s="15">
        <v>1753</v>
      </c>
      <c r="F20" s="15">
        <v>5232</v>
      </c>
      <c r="G20" s="15">
        <v>806</v>
      </c>
      <c r="H20" s="15">
        <v>428</v>
      </c>
      <c r="I20" s="15">
        <v>378</v>
      </c>
      <c r="J20" s="15">
        <v>1009</v>
      </c>
      <c r="K20" s="15">
        <v>631</v>
      </c>
      <c r="L20" s="15">
        <v>378</v>
      </c>
    </row>
    <row r="21" spans="2:12" x14ac:dyDescent="0.2">
      <c r="B21" s="14">
        <v>2015</v>
      </c>
      <c r="C21" s="15">
        <v>1619</v>
      </c>
      <c r="D21" s="15">
        <v>6977</v>
      </c>
      <c r="E21" s="15">
        <v>1715</v>
      </c>
      <c r="F21" s="15">
        <v>5262</v>
      </c>
      <c r="G21" s="15">
        <v>826</v>
      </c>
      <c r="H21" s="15">
        <v>439</v>
      </c>
      <c r="I21" s="15">
        <v>387</v>
      </c>
      <c r="J21" s="15">
        <v>1002</v>
      </c>
      <c r="K21" s="15">
        <v>601</v>
      </c>
      <c r="L21" s="15">
        <v>401</v>
      </c>
    </row>
    <row r="22" spans="2:12" x14ac:dyDescent="0.2">
      <c r="B22" s="14">
        <v>2016</v>
      </c>
      <c r="C22" s="15">
        <v>1604</v>
      </c>
      <c r="D22" s="15">
        <v>7098</v>
      </c>
      <c r="E22" s="15">
        <v>1714</v>
      </c>
      <c r="F22" s="15">
        <v>5384</v>
      </c>
      <c r="G22" s="15">
        <v>822</v>
      </c>
      <c r="H22" s="15">
        <v>446</v>
      </c>
      <c r="I22" s="15">
        <v>376</v>
      </c>
      <c r="J22" s="15">
        <v>1007</v>
      </c>
      <c r="K22" s="15">
        <v>585</v>
      </c>
      <c r="L22" s="15">
        <v>422</v>
      </c>
    </row>
    <row r="23" spans="2:12" x14ac:dyDescent="0.2">
      <c r="B23" s="14">
        <v>2017</v>
      </c>
      <c r="C23" s="15">
        <v>1585</v>
      </c>
      <c r="D23" s="15">
        <v>7099</v>
      </c>
      <c r="E23" s="15">
        <v>1677</v>
      </c>
      <c r="F23" s="15">
        <v>5422</v>
      </c>
      <c r="G23" s="15">
        <v>825</v>
      </c>
      <c r="H23" s="15">
        <v>433</v>
      </c>
      <c r="I23" s="15">
        <v>392</v>
      </c>
      <c r="J23" s="15">
        <v>1000</v>
      </c>
      <c r="K23" s="15">
        <v>573</v>
      </c>
      <c r="L23" s="15">
        <v>427</v>
      </c>
    </row>
    <row r="24" spans="2:12" x14ac:dyDescent="0.2">
      <c r="B24" s="14">
        <v>2018</v>
      </c>
      <c r="C24" s="15">
        <v>1616</v>
      </c>
      <c r="D24" s="15">
        <v>7101</v>
      </c>
      <c r="E24" s="15">
        <v>1693</v>
      </c>
      <c r="F24" s="15">
        <v>5408</v>
      </c>
      <c r="G24" s="15">
        <v>816</v>
      </c>
      <c r="H24" s="15">
        <v>427</v>
      </c>
      <c r="I24" s="15">
        <v>389</v>
      </c>
      <c r="J24" s="15">
        <v>971</v>
      </c>
      <c r="K24" s="15">
        <v>553</v>
      </c>
      <c r="L24" s="15">
        <v>418</v>
      </c>
    </row>
    <row r="25" spans="2:12" x14ac:dyDescent="0.2">
      <c r="B25" s="14">
        <v>2019</v>
      </c>
      <c r="C25" s="15">
        <v>1632</v>
      </c>
      <c r="D25" s="15">
        <v>7206</v>
      </c>
      <c r="E25" s="15">
        <v>1714</v>
      </c>
      <c r="F25" s="15">
        <v>5492</v>
      </c>
      <c r="G25" s="15">
        <v>822</v>
      </c>
      <c r="H25" s="15">
        <v>426</v>
      </c>
      <c r="I25" s="15">
        <v>396</v>
      </c>
      <c r="J25" s="15">
        <v>968</v>
      </c>
      <c r="K25" s="15">
        <v>533</v>
      </c>
      <c r="L25" s="15">
        <v>435</v>
      </c>
    </row>
    <row r="26" spans="2:12" x14ac:dyDescent="0.2">
      <c r="B26" s="14">
        <v>2020</v>
      </c>
      <c r="C26" s="15">
        <v>1600</v>
      </c>
      <c r="D26" s="15">
        <v>7347</v>
      </c>
      <c r="E26" s="15">
        <v>1747</v>
      </c>
      <c r="F26" s="15">
        <v>5600</v>
      </c>
      <c r="G26" s="15">
        <v>812</v>
      </c>
      <c r="H26" s="15">
        <v>412</v>
      </c>
      <c r="I26" s="15">
        <v>400</v>
      </c>
      <c r="J26" s="15">
        <v>956</v>
      </c>
      <c r="K26" s="15">
        <v>531</v>
      </c>
      <c r="L26" s="15">
        <v>425</v>
      </c>
    </row>
    <row r="27" spans="2:12" x14ac:dyDescent="0.2">
      <c r="B27" s="14">
        <v>2021</v>
      </c>
      <c r="C27" s="15">
        <v>1594</v>
      </c>
      <c r="D27" s="15">
        <v>7520</v>
      </c>
      <c r="E27" s="15">
        <v>1781</v>
      </c>
      <c r="F27" s="15">
        <v>5739</v>
      </c>
      <c r="G27" s="15">
        <v>815</v>
      </c>
      <c r="H27" s="15">
        <v>414</v>
      </c>
      <c r="I27" s="15">
        <v>401</v>
      </c>
      <c r="J27" s="15">
        <v>960</v>
      </c>
      <c r="K27" s="15">
        <v>520</v>
      </c>
      <c r="L27" s="15">
        <v>440</v>
      </c>
    </row>
    <row r="28" spans="2:12" x14ac:dyDescent="0.2">
      <c r="B28" s="14">
        <v>2022</v>
      </c>
      <c r="C28" s="15">
        <v>1615</v>
      </c>
      <c r="D28" s="15">
        <v>7869</v>
      </c>
      <c r="E28" s="15">
        <v>1869</v>
      </c>
      <c r="F28" s="15">
        <v>6000</v>
      </c>
      <c r="G28" s="15">
        <v>826</v>
      </c>
      <c r="H28" s="15">
        <v>421</v>
      </c>
      <c r="I28" s="15">
        <v>405</v>
      </c>
      <c r="J28" s="15">
        <v>952</v>
      </c>
      <c r="K28" s="15">
        <v>512</v>
      </c>
      <c r="L28" s="15">
        <v>440</v>
      </c>
    </row>
    <row r="29" spans="2:12" x14ac:dyDescent="0.2">
      <c r="B29" s="14">
        <v>2023</v>
      </c>
      <c r="C29" s="15">
        <v>1656</v>
      </c>
      <c r="D29" s="15">
        <v>8039</v>
      </c>
      <c r="E29" s="15">
        <v>1946</v>
      </c>
      <c r="F29" s="15">
        <v>6093</v>
      </c>
      <c r="G29" s="15">
        <v>845</v>
      </c>
      <c r="H29" s="15">
        <v>432</v>
      </c>
      <c r="I29" s="15">
        <v>413</v>
      </c>
      <c r="J29" s="15">
        <v>999</v>
      </c>
      <c r="K29" s="15">
        <v>522</v>
      </c>
      <c r="L29" s="15">
        <v>477</v>
      </c>
    </row>
    <row r="30" spans="2:12" x14ac:dyDescent="0.2">
      <c r="B30" s="14">
        <v>2024</v>
      </c>
      <c r="C30" s="15">
        <v>1665</v>
      </c>
      <c r="D30" s="15">
        <v>8170</v>
      </c>
      <c r="E30" s="15">
        <v>1978</v>
      </c>
      <c r="F30" s="15">
        <v>6192</v>
      </c>
      <c r="G30" s="15">
        <v>858</v>
      </c>
      <c r="H30" s="15">
        <v>423</v>
      </c>
      <c r="I30" s="15">
        <v>435</v>
      </c>
      <c r="J30" s="15">
        <v>993</v>
      </c>
      <c r="K30" s="15">
        <v>527</v>
      </c>
      <c r="L30" s="15">
        <v>466</v>
      </c>
    </row>
    <row r="31" spans="2:12" x14ac:dyDescent="0.2">
      <c r="B31" s="14">
        <v>2025</v>
      </c>
      <c r="C31" s="15">
        <v>1700</v>
      </c>
      <c r="D31" s="15">
        <v>8257</v>
      </c>
      <c r="E31" s="15">
        <v>2016</v>
      </c>
      <c r="F31" s="15">
        <v>6241</v>
      </c>
      <c r="G31" s="15">
        <v>867</v>
      </c>
      <c r="H31" s="15">
        <v>427</v>
      </c>
      <c r="I31" s="15">
        <v>440</v>
      </c>
      <c r="J31" s="15">
        <v>990</v>
      </c>
      <c r="K31" s="15">
        <v>518</v>
      </c>
      <c r="L31" s="15">
        <v>472</v>
      </c>
    </row>
    <row r="32" spans="2:12" x14ac:dyDescent="0.2">
      <c r="B32" s="40" t="s">
        <v>46</v>
      </c>
      <c r="C32" s="41"/>
      <c r="D32" s="41"/>
      <c r="E32" s="41"/>
      <c r="F32" s="41"/>
      <c r="G32" s="41"/>
      <c r="H32" s="41"/>
      <c r="I32" s="41"/>
      <c r="J32" s="41"/>
      <c r="K32" s="41"/>
      <c r="L32" s="41"/>
    </row>
    <row r="33" spans="2:12" x14ac:dyDescent="0.2">
      <c r="B33" s="14">
        <v>1995</v>
      </c>
      <c r="C33" s="15" t="s">
        <v>45</v>
      </c>
      <c r="D33" s="15" t="s">
        <v>45</v>
      </c>
      <c r="E33" s="15" t="s">
        <v>45</v>
      </c>
      <c r="F33" s="15" t="s">
        <v>45</v>
      </c>
      <c r="G33" s="15">
        <v>391</v>
      </c>
      <c r="H33" s="15">
        <v>301</v>
      </c>
      <c r="I33" s="15">
        <v>90</v>
      </c>
      <c r="J33" s="15" t="s">
        <v>45</v>
      </c>
      <c r="K33" s="15" t="s">
        <v>45</v>
      </c>
      <c r="L33" s="15" t="s">
        <v>45</v>
      </c>
    </row>
    <row r="34" spans="2:12" x14ac:dyDescent="0.2">
      <c r="B34" s="14">
        <v>1996</v>
      </c>
      <c r="C34" s="15" t="s">
        <v>45</v>
      </c>
      <c r="D34" s="15">
        <v>4242</v>
      </c>
      <c r="E34" s="15">
        <v>1900</v>
      </c>
      <c r="F34" s="15">
        <v>2342</v>
      </c>
      <c r="G34" s="15">
        <v>381</v>
      </c>
      <c r="H34" s="15">
        <v>288</v>
      </c>
      <c r="I34" s="15">
        <v>94</v>
      </c>
      <c r="J34" s="15" t="s">
        <v>45</v>
      </c>
      <c r="K34" s="15" t="s">
        <v>45</v>
      </c>
      <c r="L34" s="15" t="s">
        <v>45</v>
      </c>
    </row>
    <row r="35" spans="2:12" x14ac:dyDescent="0.2">
      <c r="B35" s="14">
        <v>1997</v>
      </c>
      <c r="C35" s="15" t="s">
        <v>45</v>
      </c>
      <c r="D35" s="15">
        <v>4315</v>
      </c>
      <c r="E35" s="15">
        <v>1891</v>
      </c>
      <c r="F35" s="15">
        <v>2424</v>
      </c>
      <c r="G35" s="15">
        <v>389</v>
      </c>
      <c r="H35" s="15">
        <v>285</v>
      </c>
      <c r="I35" s="15">
        <v>104</v>
      </c>
      <c r="J35" s="15">
        <v>348</v>
      </c>
      <c r="K35" s="15">
        <v>287</v>
      </c>
      <c r="L35" s="15">
        <v>61</v>
      </c>
    </row>
    <row r="36" spans="2:12" x14ac:dyDescent="0.2">
      <c r="B36" s="14">
        <v>2000</v>
      </c>
      <c r="C36" s="15" t="s">
        <v>45</v>
      </c>
      <c r="D36" s="15">
        <v>4405</v>
      </c>
      <c r="E36" s="15">
        <v>1839</v>
      </c>
      <c r="F36" s="15">
        <v>2567</v>
      </c>
      <c r="G36" s="15">
        <v>386</v>
      </c>
      <c r="H36" s="15">
        <v>278</v>
      </c>
      <c r="I36" s="15">
        <v>109</v>
      </c>
      <c r="J36" s="15">
        <v>386</v>
      </c>
      <c r="K36" s="15">
        <v>308</v>
      </c>
      <c r="L36" s="15">
        <v>78</v>
      </c>
    </row>
    <row r="37" spans="2:12" x14ac:dyDescent="0.2">
      <c r="B37" s="14">
        <v>2005</v>
      </c>
      <c r="C37" s="15" t="s">
        <v>45</v>
      </c>
      <c r="D37" s="15">
        <v>4357</v>
      </c>
      <c r="E37" s="15">
        <v>1640</v>
      </c>
      <c r="F37" s="15">
        <v>2717</v>
      </c>
      <c r="G37" s="15">
        <v>411</v>
      </c>
      <c r="H37" s="15">
        <v>270</v>
      </c>
      <c r="I37" s="15">
        <v>142</v>
      </c>
      <c r="J37" s="15">
        <v>381</v>
      </c>
      <c r="K37" s="15">
        <v>301</v>
      </c>
      <c r="L37" s="15">
        <v>80</v>
      </c>
    </row>
    <row r="38" spans="2:12" x14ac:dyDescent="0.2">
      <c r="B38" s="14">
        <v>2006</v>
      </c>
      <c r="C38" s="15">
        <v>672</v>
      </c>
      <c r="D38" s="15">
        <v>4360</v>
      </c>
      <c r="E38" s="15">
        <v>1591</v>
      </c>
      <c r="F38" s="15">
        <v>2769</v>
      </c>
      <c r="G38" s="15">
        <v>437</v>
      </c>
      <c r="H38" s="15">
        <v>280</v>
      </c>
      <c r="I38" s="15">
        <v>157</v>
      </c>
      <c r="J38" s="15">
        <v>384</v>
      </c>
      <c r="K38" s="15">
        <v>303</v>
      </c>
      <c r="L38" s="15">
        <v>81</v>
      </c>
    </row>
    <row r="39" spans="2:12" x14ac:dyDescent="0.2">
      <c r="B39" s="14">
        <v>2007</v>
      </c>
      <c r="C39" s="15">
        <v>706</v>
      </c>
      <c r="D39" s="15">
        <v>4324</v>
      </c>
      <c r="E39" s="15">
        <v>1533</v>
      </c>
      <c r="F39" s="15">
        <v>2791</v>
      </c>
      <c r="G39" s="15">
        <v>437</v>
      </c>
      <c r="H39" s="15">
        <v>279</v>
      </c>
      <c r="I39" s="15">
        <v>159</v>
      </c>
      <c r="J39" s="15">
        <v>403</v>
      </c>
      <c r="K39" s="15">
        <v>310</v>
      </c>
      <c r="L39" s="15">
        <v>93</v>
      </c>
    </row>
    <row r="40" spans="2:12" x14ac:dyDescent="0.2">
      <c r="B40" s="14">
        <v>2008</v>
      </c>
      <c r="C40" s="15">
        <v>736</v>
      </c>
      <c r="D40" s="15">
        <v>4372</v>
      </c>
      <c r="E40" s="15">
        <v>1502</v>
      </c>
      <c r="F40" s="15">
        <v>2870</v>
      </c>
      <c r="G40" s="15">
        <v>438</v>
      </c>
      <c r="H40" s="15">
        <v>277</v>
      </c>
      <c r="I40" s="15">
        <v>161</v>
      </c>
      <c r="J40" s="15">
        <v>406</v>
      </c>
      <c r="K40" s="15">
        <v>315</v>
      </c>
      <c r="L40" s="15">
        <v>91</v>
      </c>
    </row>
    <row r="41" spans="2:12" x14ac:dyDescent="0.2">
      <c r="B41" s="14">
        <v>2009</v>
      </c>
      <c r="C41" s="15">
        <v>760</v>
      </c>
      <c r="D41" s="15">
        <v>4406</v>
      </c>
      <c r="E41" s="15">
        <v>1468</v>
      </c>
      <c r="F41" s="15">
        <v>2938</v>
      </c>
      <c r="G41" s="15">
        <v>458</v>
      </c>
      <c r="H41" s="15">
        <v>284</v>
      </c>
      <c r="I41" s="15">
        <v>174</v>
      </c>
      <c r="J41" s="15">
        <v>419</v>
      </c>
      <c r="K41" s="15">
        <v>325</v>
      </c>
      <c r="L41" s="15">
        <v>94</v>
      </c>
    </row>
    <row r="42" spans="2:12" x14ac:dyDescent="0.2">
      <c r="B42" s="14">
        <v>2010</v>
      </c>
      <c r="C42" s="15">
        <v>773</v>
      </c>
      <c r="D42" s="15">
        <v>4439</v>
      </c>
      <c r="E42" s="15">
        <v>1477</v>
      </c>
      <c r="F42" s="15">
        <v>2962</v>
      </c>
      <c r="G42" s="15">
        <v>483</v>
      </c>
      <c r="H42" s="15">
        <v>297</v>
      </c>
      <c r="I42" s="15">
        <v>185</v>
      </c>
      <c r="J42" s="15">
        <v>573</v>
      </c>
      <c r="K42" s="15">
        <v>399</v>
      </c>
      <c r="L42" s="15">
        <v>173</v>
      </c>
    </row>
    <row r="43" spans="2:12" x14ac:dyDescent="0.2">
      <c r="B43" s="14">
        <v>2011</v>
      </c>
      <c r="C43" s="15">
        <v>786</v>
      </c>
      <c r="D43" s="15">
        <v>4515</v>
      </c>
      <c r="E43" s="15">
        <v>1495</v>
      </c>
      <c r="F43" s="15">
        <v>3020</v>
      </c>
      <c r="G43" s="15">
        <v>501</v>
      </c>
      <c r="H43" s="15">
        <v>305</v>
      </c>
      <c r="I43" s="15">
        <v>196</v>
      </c>
      <c r="J43" s="15">
        <v>584</v>
      </c>
      <c r="K43" s="15">
        <v>394</v>
      </c>
      <c r="L43" s="15">
        <v>190</v>
      </c>
    </row>
    <row r="44" spans="2:12" x14ac:dyDescent="0.2">
      <c r="B44" s="14">
        <v>2012</v>
      </c>
      <c r="C44" s="15">
        <v>781</v>
      </c>
      <c r="D44" s="15">
        <v>4505</v>
      </c>
      <c r="E44" s="15">
        <v>1457</v>
      </c>
      <c r="F44" s="15">
        <v>3047</v>
      </c>
      <c r="G44" s="15">
        <v>517</v>
      </c>
      <c r="H44" s="15">
        <v>314</v>
      </c>
      <c r="I44" s="15">
        <v>203</v>
      </c>
      <c r="J44" s="15">
        <v>602</v>
      </c>
      <c r="K44" s="15">
        <v>402</v>
      </c>
      <c r="L44" s="15">
        <v>199</v>
      </c>
    </row>
    <row r="45" spans="2:12" x14ac:dyDescent="0.2">
      <c r="B45" s="14">
        <v>2013</v>
      </c>
      <c r="C45" s="15">
        <v>905.5</v>
      </c>
      <c r="D45" s="15">
        <v>4470.3</v>
      </c>
      <c r="E45" s="15">
        <v>1421.9</v>
      </c>
      <c r="F45" s="15">
        <v>3048.4</v>
      </c>
      <c r="G45" s="15">
        <v>524.4</v>
      </c>
      <c r="H45" s="15">
        <v>310</v>
      </c>
      <c r="I45" s="15">
        <v>214.4</v>
      </c>
      <c r="J45" s="15">
        <v>611</v>
      </c>
      <c r="K45" s="15">
        <v>405</v>
      </c>
      <c r="L45" s="15">
        <v>206</v>
      </c>
    </row>
    <row r="46" spans="2:12" x14ac:dyDescent="0.2">
      <c r="B46" s="14">
        <v>2014</v>
      </c>
      <c r="C46" s="15">
        <v>948.59</v>
      </c>
      <c r="D46" s="15">
        <v>4469.28</v>
      </c>
      <c r="E46" s="15">
        <v>1301.79</v>
      </c>
      <c r="F46" s="15">
        <v>3167.49</v>
      </c>
      <c r="G46" s="15">
        <v>525.19000000000005</v>
      </c>
      <c r="H46" s="15">
        <v>305.69</v>
      </c>
      <c r="I46" s="15">
        <v>219.5</v>
      </c>
      <c r="J46" s="15">
        <v>594.75</v>
      </c>
      <c r="K46" s="15">
        <v>390.34</v>
      </c>
      <c r="L46" s="15">
        <v>204.41</v>
      </c>
    </row>
    <row r="47" spans="2:12" x14ac:dyDescent="0.2">
      <c r="B47" s="14">
        <v>2015</v>
      </c>
      <c r="C47" s="15">
        <v>971</v>
      </c>
      <c r="D47" s="15">
        <v>4445</v>
      </c>
      <c r="E47" s="15">
        <v>1271</v>
      </c>
      <c r="F47" s="15">
        <v>3174</v>
      </c>
      <c r="G47" s="15">
        <v>528</v>
      </c>
      <c r="H47" s="15">
        <v>305</v>
      </c>
      <c r="I47" s="15">
        <v>223</v>
      </c>
      <c r="J47" s="15">
        <v>602</v>
      </c>
      <c r="K47" s="15">
        <v>384</v>
      </c>
      <c r="L47" s="15">
        <v>218</v>
      </c>
    </row>
    <row r="48" spans="2:12" x14ac:dyDescent="0.2">
      <c r="B48" s="14">
        <v>2016</v>
      </c>
      <c r="C48" s="15">
        <v>957.27448571428397</v>
      </c>
      <c r="D48" s="15">
        <v>4551.4744285714396</v>
      </c>
      <c r="E48" s="15">
        <v>1271.5681999999999</v>
      </c>
      <c r="F48" s="15">
        <v>3279.9062285714399</v>
      </c>
      <c r="G48" s="15">
        <v>493.3</v>
      </c>
      <c r="H48" s="15">
        <v>286</v>
      </c>
      <c r="I48" s="15">
        <v>207.3</v>
      </c>
      <c r="J48" s="15">
        <v>612.48</v>
      </c>
      <c r="K48" s="15">
        <v>381.58</v>
      </c>
      <c r="L48" s="15">
        <v>230.91</v>
      </c>
    </row>
    <row r="49" spans="2:12" x14ac:dyDescent="0.2">
      <c r="B49" s="14">
        <v>2017</v>
      </c>
      <c r="C49" s="15">
        <v>945</v>
      </c>
      <c r="D49" s="15">
        <v>4568.09</v>
      </c>
      <c r="E49" s="15">
        <v>1253.8499999999999</v>
      </c>
      <c r="F49" s="15">
        <v>3314.2469999999998</v>
      </c>
      <c r="G49" s="15">
        <v>510</v>
      </c>
      <c r="H49" s="15">
        <v>289.89999999999998</v>
      </c>
      <c r="I49" s="15">
        <v>220.4</v>
      </c>
      <c r="J49" s="15">
        <v>589.6</v>
      </c>
      <c r="K49" s="15">
        <v>361.11</v>
      </c>
      <c r="L49" s="15">
        <v>228.49</v>
      </c>
    </row>
    <row r="50" spans="2:12" x14ac:dyDescent="0.2">
      <c r="B50" s="14">
        <v>2018</v>
      </c>
      <c r="C50" s="15">
        <v>949.44269999999995</v>
      </c>
      <c r="D50" s="15">
        <v>4615.7233999999999</v>
      </c>
      <c r="E50" s="15">
        <v>1268.8030000000001</v>
      </c>
      <c r="F50" s="15">
        <v>3346.9204</v>
      </c>
      <c r="G50" s="15">
        <v>505.451876093897</v>
      </c>
      <c r="H50" s="15">
        <v>284.406809027431</v>
      </c>
      <c r="I50" s="15">
        <v>221.045067066467</v>
      </c>
      <c r="J50" s="15">
        <v>575.14</v>
      </c>
      <c r="K50" s="15">
        <v>351.37</v>
      </c>
      <c r="L50" s="15">
        <v>223.77</v>
      </c>
    </row>
    <row r="51" spans="2:12" x14ac:dyDescent="0.2">
      <c r="B51" s="14">
        <v>2019</v>
      </c>
      <c r="C51" s="15">
        <v>959.78819999999996</v>
      </c>
      <c r="D51" s="15">
        <v>4643.6182142857197</v>
      </c>
      <c r="E51" s="15">
        <v>1264.3517857142899</v>
      </c>
      <c r="F51" s="15">
        <v>3379.26642857143</v>
      </c>
      <c r="G51" s="15">
        <v>505.10723611848903</v>
      </c>
      <c r="H51" s="15">
        <v>279.89219919345902</v>
      </c>
      <c r="I51" s="15">
        <v>225.21503692503001</v>
      </c>
      <c r="J51" s="15">
        <v>583.872672093848</v>
      </c>
      <c r="K51" s="15">
        <v>347.26803271792602</v>
      </c>
      <c r="L51" s="15">
        <v>236.60463937592201</v>
      </c>
    </row>
    <row r="52" spans="2:12" x14ac:dyDescent="0.2">
      <c r="B52" s="14">
        <v>2020</v>
      </c>
      <c r="C52" s="15">
        <v>950.98857142857196</v>
      </c>
      <c r="D52" s="15">
        <v>4807.3253000000004</v>
      </c>
      <c r="E52" s="15">
        <v>1286.03178571429</v>
      </c>
      <c r="F52" s="15">
        <v>3521.29351428571</v>
      </c>
      <c r="G52" s="15">
        <v>492.92159283608203</v>
      </c>
      <c r="H52" s="15">
        <v>269.62100512216102</v>
      </c>
      <c r="I52" s="15">
        <v>223.300587713921</v>
      </c>
      <c r="J52" s="15">
        <v>576.87658579327297</v>
      </c>
      <c r="K52" s="15">
        <v>341.875099212301</v>
      </c>
      <c r="L52" s="15">
        <v>235.001486580971</v>
      </c>
    </row>
    <row r="53" spans="2:12" x14ac:dyDescent="0.2">
      <c r="B53" s="14">
        <v>2021</v>
      </c>
      <c r="C53" s="15">
        <v>961.58391071428605</v>
      </c>
      <c r="D53" s="15">
        <v>4879.6530857142898</v>
      </c>
      <c r="E53" s="15">
        <v>1296.97649642857</v>
      </c>
      <c r="F53" s="15">
        <v>3582.6765892857102</v>
      </c>
      <c r="G53" s="15">
        <v>497</v>
      </c>
      <c r="H53" s="15">
        <v>270.89999999999998</v>
      </c>
      <c r="I53" s="15">
        <v>226.3</v>
      </c>
      <c r="J53" s="15">
        <v>561.43529999999998</v>
      </c>
      <c r="K53" s="15">
        <v>330.96699999999998</v>
      </c>
      <c r="L53" s="15">
        <v>230.46831</v>
      </c>
    </row>
    <row r="54" spans="2:12" x14ac:dyDescent="0.2">
      <c r="B54" s="14">
        <v>2022</v>
      </c>
      <c r="C54" s="15">
        <v>965.16</v>
      </c>
      <c r="D54" s="15">
        <v>5028.1899999999996</v>
      </c>
      <c r="E54" s="15">
        <v>1347.27</v>
      </c>
      <c r="F54" s="15">
        <v>3680.93</v>
      </c>
      <c r="G54" s="15">
        <v>508.2</v>
      </c>
      <c r="H54" s="15">
        <v>273.98</v>
      </c>
      <c r="I54" s="15">
        <v>234.22</v>
      </c>
      <c r="J54" s="15">
        <v>559.5</v>
      </c>
      <c r="K54" s="15">
        <v>322.39999999999998</v>
      </c>
      <c r="L54" s="15">
        <v>237.4</v>
      </c>
    </row>
    <row r="55" spans="2:12" x14ac:dyDescent="0.2">
      <c r="B55" s="14">
        <v>2023</v>
      </c>
      <c r="C55" s="15">
        <v>985.31</v>
      </c>
      <c r="D55" s="15">
        <v>5140.83</v>
      </c>
      <c r="E55" s="15">
        <v>1390.96</v>
      </c>
      <c r="F55" s="15">
        <v>3749.87</v>
      </c>
      <c r="G55" s="15">
        <v>517.08000000000004</v>
      </c>
      <c r="H55" s="15">
        <v>281.38</v>
      </c>
      <c r="I55" s="15">
        <v>235.7</v>
      </c>
      <c r="J55" s="15">
        <v>581.70000000000005</v>
      </c>
      <c r="K55" s="15">
        <v>323.5</v>
      </c>
      <c r="L55" s="15">
        <v>258.39999999999998</v>
      </c>
    </row>
    <row r="56" spans="2:12" x14ac:dyDescent="0.2">
      <c r="B56" s="14">
        <v>2024</v>
      </c>
      <c r="C56" s="15">
        <v>988.93</v>
      </c>
      <c r="D56" s="15">
        <v>5233.6499999999996</v>
      </c>
      <c r="E56" s="15">
        <v>1399.8</v>
      </c>
      <c r="F56" s="15">
        <v>3833.85</v>
      </c>
      <c r="G56" s="15">
        <v>529.28</v>
      </c>
      <c r="H56" s="15">
        <v>279.93</v>
      </c>
      <c r="I56" s="15">
        <v>249.35</v>
      </c>
      <c r="J56" s="15">
        <v>585.29999999999995</v>
      </c>
      <c r="K56" s="15">
        <v>327.5</v>
      </c>
      <c r="L56" s="15">
        <v>258.2</v>
      </c>
    </row>
    <row r="57" spans="2:12" x14ac:dyDescent="0.2">
      <c r="B57" s="16">
        <v>2025</v>
      </c>
      <c r="C57" s="17">
        <v>1003.78</v>
      </c>
      <c r="D57" s="17">
        <v>5315.59</v>
      </c>
      <c r="E57" s="17">
        <v>1439.57</v>
      </c>
      <c r="F57" s="17">
        <v>3876.02</v>
      </c>
      <c r="G57" s="17">
        <v>545.36</v>
      </c>
      <c r="H57" s="17">
        <v>284.32</v>
      </c>
      <c r="I57" s="17">
        <v>261.04000000000002</v>
      </c>
      <c r="J57" s="17">
        <v>591.20000000000005</v>
      </c>
      <c r="K57" s="17">
        <v>326.8</v>
      </c>
      <c r="L57" s="17">
        <v>264.39999999999998</v>
      </c>
    </row>
    <row r="59" spans="2:12" x14ac:dyDescent="0.2">
      <c r="B59" s="38" t="s">
        <v>47</v>
      </c>
      <c r="C59" s="39"/>
      <c r="D59" s="39"/>
      <c r="E59" s="39"/>
      <c r="F59" s="39"/>
      <c r="G59" s="39"/>
      <c r="H59" s="39"/>
      <c r="I59" s="39"/>
      <c r="J59" s="39"/>
      <c r="K59" s="39"/>
      <c r="L59" s="39"/>
    </row>
    <row r="60" spans="2:12" ht="24.95" customHeight="1" x14ac:dyDescent="0.2">
      <c r="B60" s="38" t="s">
        <v>48</v>
      </c>
      <c r="C60" s="39"/>
      <c r="D60" s="39"/>
      <c r="E60" s="39"/>
      <c r="F60" s="39"/>
      <c r="G60" s="39"/>
      <c r="H60" s="39"/>
      <c r="I60" s="39"/>
      <c r="J60" s="39"/>
      <c r="K60" s="39"/>
      <c r="L60" s="39"/>
    </row>
    <row r="61" spans="2:12" ht="80.099999999999994" customHeight="1" x14ac:dyDescent="0.2">
      <c r="B61" s="38" t="s">
        <v>753</v>
      </c>
      <c r="C61" s="39"/>
      <c r="D61" s="39"/>
      <c r="E61" s="39"/>
      <c r="F61" s="39"/>
      <c r="G61" s="39"/>
      <c r="H61" s="39"/>
      <c r="I61" s="39"/>
      <c r="J61" s="39"/>
      <c r="K61" s="39"/>
      <c r="L61" s="39"/>
    </row>
    <row r="62" spans="2:12" x14ac:dyDescent="0.2">
      <c r="B62" s="38" t="s">
        <v>49</v>
      </c>
      <c r="C62" s="39"/>
      <c r="D62" s="39"/>
      <c r="E62" s="39"/>
      <c r="F62" s="39"/>
      <c r="G62" s="39"/>
      <c r="H62" s="39"/>
      <c r="I62" s="39"/>
      <c r="J62" s="39"/>
      <c r="K62" s="39"/>
      <c r="L62" s="39"/>
    </row>
    <row r="63" spans="2:12" x14ac:dyDescent="0.2">
      <c r="B63" s="38" t="s">
        <v>50</v>
      </c>
      <c r="C63" s="39"/>
      <c r="D63" s="39"/>
      <c r="E63" s="39"/>
      <c r="F63" s="39"/>
      <c r="G63" s="39"/>
      <c r="H63" s="39"/>
      <c r="I63" s="39"/>
      <c r="J63" s="39"/>
      <c r="K63" s="39"/>
      <c r="L63" s="39"/>
    </row>
  </sheetData>
  <mergeCells count="12">
    <mergeCell ref="B62:L62"/>
    <mergeCell ref="B63:L63"/>
    <mergeCell ref="B6:L6"/>
    <mergeCell ref="B32:L32"/>
    <mergeCell ref="B59:L59"/>
    <mergeCell ref="B60:L60"/>
    <mergeCell ref="B61:L61"/>
    <mergeCell ref="B4:B5"/>
    <mergeCell ref="C4:C5"/>
    <mergeCell ref="D4:F4"/>
    <mergeCell ref="G4:I4"/>
    <mergeCell ref="J4:L4"/>
  </mergeCells>
  <pageMargins left="0.7" right="0.7" top="0.75" bottom="0.75" header="0.3" footer="0.3"/>
  <pageSetup paperSize="9" scale="50" fitToWidth="0" fitToHeight="0"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A81F"/>
  </sheetPr>
  <dimension ref="B1:S57"/>
  <sheetViews>
    <sheetView showGridLines="0" workbookViewId="0"/>
  </sheetViews>
  <sheetFormatPr baseColWidth="10" defaultRowHeight="12.75" x14ac:dyDescent="0.2"/>
  <cols>
    <col min="1" max="1" width="2.5703125" customWidth="1"/>
    <col min="2" max="2" width="5.28515625" customWidth="1"/>
    <col min="3" max="3" width="7" customWidth="1"/>
    <col min="4" max="6" width="12.5703125" customWidth="1"/>
    <col min="7" max="9" width="11.5703125" customWidth="1"/>
    <col min="10" max="12" width="10.85546875" customWidth="1"/>
  </cols>
  <sheetData>
    <row r="1" spans="2:12" ht="18" x14ac:dyDescent="0.25">
      <c r="B1" s="3" t="s">
        <v>26</v>
      </c>
    </row>
    <row r="4" spans="2:12" x14ac:dyDescent="0.2">
      <c r="B4" s="43" t="s">
        <v>36</v>
      </c>
      <c r="C4" s="37" t="s">
        <v>190</v>
      </c>
      <c r="D4" s="37" t="s">
        <v>440</v>
      </c>
      <c r="E4" s="37" t="s">
        <v>440</v>
      </c>
      <c r="F4" s="37" t="s">
        <v>440</v>
      </c>
      <c r="G4" s="37" t="s">
        <v>446</v>
      </c>
      <c r="H4" s="37" t="s">
        <v>446</v>
      </c>
      <c r="I4" s="37" t="s">
        <v>446</v>
      </c>
      <c r="J4" s="37" t="s">
        <v>459</v>
      </c>
      <c r="K4" s="37" t="s">
        <v>459</v>
      </c>
      <c r="L4" s="37" t="s">
        <v>459</v>
      </c>
    </row>
    <row r="5" spans="2:12" x14ac:dyDescent="0.2">
      <c r="B5" s="43" t="s">
        <v>36</v>
      </c>
      <c r="C5" s="37" t="s">
        <v>190</v>
      </c>
      <c r="D5" s="13" t="s">
        <v>460</v>
      </c>
      <c r="E5" s="13" t="s">
        <v>42</v>
      </c>
      <c r="F5" s="13" t="s">
        <v>43</v>
      </c>
      <c r="G5" s="13" t="s">
        <v>41</v>
      </c>
      <c r="H5" s="13" t="s">
        <v>42</v>
      </c>
      <c r="I5" s="13" t="s">
        <v>43</v>
      </c>
      <c r="J5" s="13" t="s">
        <v>41</v>
      </c>
      <c r="K5" s="13" t="s">
        <v>42</v>
      </c>
      <c r="L5" s="13" t="s">
        <v>43</v>
      </c>
    </row>
    <row r="6" spans="2:12" x14ac:dyDescent="0.2">
      <c r="B6" s="40" t="s">
        <v>44</v>
      </c>
      <c r="C6" s="45"/>
      <c r="D6" s="41"/>
      <c r="E6" s="41"/>
      <c r="F6" s="41"/>
      <c r="G6" s="41"/>
      <c r="H6" s="41"/>
      <c r="I6" s="41"/>
      <c r="J6" s="41"/>
      <c r="K6" s="41"/>
      <c r="L6" s="41"/>
    </row>
    <row r="7" spans="2:12" x14ac:dyDescent="0.2">
      <c r="B7" s="14">
        <v>1997</v>
      </c>
      <c r="C7" s="20">
        <v>708</v>
      </c>
      <c r="D7" s="15">
        <v>255</v>
      </c>
      <c r="E7" s="15">
        <v>159</v>
      </c>
      <c r="F7" s="15">
        <v>96</v>
      </c>
      <c r="G7" s="15">
        <v>453</v>
      </c>
      <c r="H7" s="15">
        <v>369</v>
      </c>
      <c r="I7" s="15">
        <v>84</v>
      </c>
      <c r="J7" s="15" t="s">
        <v>45</v>
      </c>
      <c r="K7" s="15" t="s">
        <v>45</v>
      </c>
      <c r="L7" s="15" t="s">
        <v>45</v>
      </c>
    </row>
    <row r="8" spans="2:12" x14ac:dyDescent="0.2">
      <c r="B8" s="14">
        <v>2000</v>
      </c>
      <c r="C8" s="20">
        <v>776</v>
      </c>
      <c r="D8" s="15">
        <v>276</v>
      </c>
      <c r="E8" s="15">
        <v>161</v>
      </c>
      <c r="F8" s="15">
        <v>115</v>
      </c>
      <c r="G8" s="15">
        <v>500</v>
      </c>
      <c r="H8" s="15">
        <v>400</v>
      </c>
      <c r="I8" s="15">
        <v>100</v>
      </c>
      <c r="J8" s="15" t="s">
        <v>45</v>
      </c>
      <c r="K8" s="15" t="s">
        <v>45</v>
      </c>
      <c r="L8" s="15" t="s">
        <v>45</v>
      </c>
    </row>
    <row r="9" spans="2:12" x14ac:dyDescent="0.2">
      <c r="B9" s="14">
        <v>2005</v>
      </c>
      <c r="C9" s="20">
        <v>700</v>
      </c>
      <c r="D9" s="15">
        <v>230</v>
      </c>
      <c r="E9" s="15">
        <v>133</v>
      </c>
      <c r="F9" s="15">
        <v>97</v>
      </c>
      <c r="G9" s="15">
        <v>470</v>
      </c>
      <c r="H9" s="15">
        <v>374</v>
      </c>
      <c r="I9" s="15">
        <v>96</v>
      </c>
      <c r="J9" s="15" t="s">
        <v>45</v>
      </c>
      <c r="K9" s="15" t="s">
        <v>45</v>
      </c>
      <c r="L9" s="15" t="s">
        <v>45</v>
      </c>
    </row>
    <row r="10" spans="2:12" x14ac:dyDescent="0.2">
      <c r="B10" s="14">
        <v>2006</v>
      </c>
      <c r="C10" s="20">
        <v>702</v>
      </c>
      <c r="D10" s="15">
        <v>223</v>
      </c>
      <c r="E10" s="15">
        <v>127</v>
      </c>
      <c r="F10" s="15">
        <v>96</v>
      </c>
      <c r="G10" s="15">
        <v>479</v>
      </c>
      <c r="H10" s="15">
        <v>382</v>
      </c>
      <c r="I10" s="15">
        <v>97</v>
      </c>
      <c r="J10" s="15" t="s">
        <v>45</v>
      </c>
      <c r="K10" s="15" t="s">
        <v>45</v>
      </c>
      <c r="L10" s="15" t="s">
        <v>45</v>
      </c>
    </row>
    <row r="11" spans="2:12" x14ac:dyDescent="0.2">
      <c r="B11" s="14">
        <v>2007</v>
      </c>
      <c r="C11" s="20">
        <v>727</v>
      </c>
      <c r="D11" s="15">
        <v>239</v>
      </c>
      <c r="E11" s="15">
        <v>130</v>
      </c>
      <c r="F11" s="15">
        <v>109</v>
      </c>
      <c r="G11" s="15">
        <v>488</v>
      </c>
      <c r="H11" s="15">
        <v>387</v>
      </c>
      <c r="I11" s="15">
        <v>101</v>
      </c>
      <c r="J11" s="15" t="s">
        <v>45</v>
      </c>
      <c r="K11" s="15" t="s">
        <v>45</v>
      </c>
      <c r="L11" s="15" t="s">
        <v>45</v>
      </c>
    </row>
    <row r="12" spans="2:12" x14ac:dyDescent="0.2">
      <c r="B12" s="14">
        <v>2008</v>
      </c>
      <c r="C12" s="20">
        <v>726</v>
      </c>
      <c r="D12" s="15">
        <v>234</v>
      </c>
      <c r="E12" s="15">
        <v>126</v>
      </c>
      <c r="F12" s="15">
        <v>108</v>
      </c>
      <c r="G12" s="15">
        <v>492</v>
      </c>
      <c r="H12" s="15">
        <v>390</v>
      </c>
      <c r="I12" s="15">
        <v>102</v>
      </c>
      <c r="J12" s="15" t="s">
        <v>45</v>
      </c>
      <c r="K12" s="15" t="s">
        <v>45</v>
      </c>
      <c r="L12" s="15" t="s">
        <v>45</v>
      </c>
    </row>
    <row r="13" spans="2:12" x14ac:dyDescent="0.2">
      <c r="B13" s="14">
        <v>2009</v>
      </c>
      <c r="C13" s="20">
        <v>755</v>
      </c>
      <c r="D13" s="15">
        <v>255</v>
      </c>
      <c r="E13" s="15">
        <v>139</v>
      </c>
      <c r="F13" s="15">
        <v>116</v>
      </c>
      <c r="G13" s="15">
        <v>500</v>
      </c>
      <c r="H13" s="15">
        <v>399</v>
      </c>
      <c r="I13" s="15">
        <v>101</v>
      </c>
      <c r="J13" s="15" t="s">
        <v>45</v>
      </c>
      <c r="K13" s="15" t="s">
        <v>45</v>
      </c>
      <c r="L13" s="15" t="s">
        <v>45</v>
      </c>
    </row>
    <row r="14" spans="2:12" x14ac:dyDescent="0.2">
      <c r="B14" s="14">
        <v>2010</v>
      </c>
      <c r="C14" s="20">
        <v>1057</v>
      </c>
      <c r="D14" s="15">
        <v>279</v>
      </c>
      <c r="E14" s="15">
        <v>153</v>
      </c>
      <c r="F14" s="15">
        <v>126</v>
      </c>
      <c r="G14" s="15">
        <v>527</v>
      </c>
      <c r="H14" s="15">
        <v>428</v>
      </c>
      <c r="I14" s="15">
        <v>99</v>
      </c>
      <c r="J14" s="15">
        <v>251</v>
      </c>
      <c r="K14" s="15">
        <v>118</v>
      </c>
      <c r="L14" s="15">
        <v>133</v>
      </c>
    </row>
    <row r="15" spans="2:12" x14ac:dyDescent="0.2">
      <c r="B15" s="14">
        <v>2011</v>
      </c>
      <c r="C15" s="20">
        <v>1041</v>
      </c>
      <c r="D15" s="15">
        <v>265</v>
      </c>
      <c r="E15" s="15">
        <v>138</v>
      </c>
      <c r="F15" s="15">
        <v>127</v>
      </c>
      <c r="G15" s="15">
        <v>510</v>
      </c>
      <c r="H15" s="15">
        <v>406</v>
      </c>
      <c r="I15" s="15">
        <v>104</v>
      </c>
      <c r="J15" s="15">
        <v>266</v>
      </c>
      <c r="K15" s="15">
        <v>119</v>
      </c>
      <c r="L15" s="15">
        <v>147</v>
      </c>
    </row>
    <row r="16" spans="2:12" x14ac:dyDescent="0.2">
      <c r="B16" s="14">
        <v>2012</v>
      </c>
      <c r="C16" s="20">
        <v>1031</v>
      </c>
      <c r="D16" s="15">
        <v>250</v>
      </c>
      <c r="E16" s="15">
        <v>129</v>
      </c>
      <c r="F16" s="15">
        <v>121</v>
      </c>
      <c r="G16" s="15">
        <v>539</v>
      </c>
      <c r="H16" s="15">
        <v>423</v>
      </c>
      <c r="I16" s="15">
        <v>116</v>
      </c>
      <c r="J16" s="15">
        <v>242</v>
      </c>
      <c r="K16" s="15">
        <v>102</v>
      </c>
      <c r="L16" s="15">
        <v>140</v>
      </c>
    </row>
    <row r="17" spans="2:19" x14ac:dyDescent="0.2">
      <c r="B17" s="14">
        <v>2013</v>
      </c>
      <c r="C17" s="20">
        <v>1022</v>
      </c>
      <c r="D17" s="15">
        <v>253</v>
      </c>
      <c r="E17" s="15">
        <v>134</v>
      </c>
      <c r="F17" s="15">
        <v>119</v>
      </c>
      <c r="G17" s="15">
        <v>526</v>
      </c>
      <c r="H17" s="15">
        <v>411</v>
      </c>
      <c r="I17" s="15">
        <v>115</v>
      </c>
      <c r="J17" s="15">
        <v>243</v>
      </c>
      <c r="K17" s="15">
        <v>101</v>
      </c>
      <c r="L17" s="15">
        <v>142</v>
      </c>
    </row>
    <row r="18" spans="2:19" x14ac:dyDescent="0.2">
      <c r="B18" s="14">
        <v>2014</v>
      </c>
      <c r="C18" s="20">
        <v>1009</v>
      </c>
      <c r="D18" s="15">
        <v>249</v>
      </c>
      <c r="E18" s="15">
        <v>131</v>
      </c>
      <c r="F18" s="15">
        <v>118</v>
      </c>
      <c r="G18" s="15">
        <v>521</v>
      </c>
      <c r="H18" s="15">
        <v>406</v>
      </c>
      <c r="I18" s="15">
        <v>115</v>
      </c>
      <c r="J18" s="15">
        <v>239</v>
      </c>
      <c r="K18" s="15">
        <v>94</v>
      </c>
      <c r="L18" s="15">
        <v>145</v>
      </c>
    </row>
    <row r="19" spans="2:19" x14ac:dyDescent="0.2">
      <c r="B19" s="14">
        <v>2015</v>
      </c>
      <c r="C19" s="20">
        <v>1002</v>
      </c>
      <c r="D19" s="15">
        <v>244</v>
      </c>
      <c r="E19" s="15">
        <v>125</v>
      </c>
      <c r="F19" s="15">
        <v>119</v>
      </c>
      <c r="G19" s="15">
        <v>496</v>
      </c>
      <c r="H19" s="15">
        <v>384</v>
      </c>
      <c r="I19" s="15">
        <v>112</v>
      </c>
      <c r="J19" s="15">
        <v>262</v>
      </c>
      <c r="K19" s="15">
        <v>92</v>
      </c>
      <c r="L19" s="15">
        <v>170</v>
      </c>
    </row>
    <row r="20" spans="2:19" x14ac:dyDescent="0.2">
      <c r="B20" s="14">
        <v>2016</v>
      </c>
      <c r="C20" s="20">
        <v>1007</v>
      </c>
      <c r="D20" s="15">
        <v>237</v>
      </c>
      <c r="E20" s="15">
        <v>122</v>
      </c>
      <c r="F20" s="15">
        <v>115</v>
      </c>
      <c r="G20" s="15">
        <v>490</v>
      </c>
      <c r="H20" s="15">
        <v>373</v>
      </c>
      <c r="I20" s="15">
        <v>117</v>
      </c>
      <c r="J20" s="15">
        <v>280</v>
      </c>
      <c r="K20" s="15">
        <v>91</v>
      </c>
      <c r="L20" s="15">
        <v>189</v>
      </c>
    </row>
    <row r="21" spans="2:19" x14ac:dyDescent="0.2">
      <c r="B21" s="14">
        <v>2017</v>
      </c>
      <c r="C21" s="20">
        <v>1000</v>
      </c>
      <c r="D21" s="15">
        <v>235</v>
      </c>
      <c r="E21" s="15">
        <v>118</v>
      </c>
      <c r="F21" s="15">
        <v>117</v>
      </c>
      <c r="G21" s="15">
        <v>485</v>
      </c>
      <c r="H21" s="15">
        <v>365</v>
      </c>
      <c r="I21" s="15">
        <v>120</v>
      </c>
      <c r="J21" s="15">
        <v>280</v>
      </c>
      <c r="K21" s="15">
        <v>90</v>
      </c>
      <c r="L21" s="15">
        <v>190</v>
      </c>
    </row>
    <row r="22" spans="2:19" x14ac:dyDescent="0.2">
      <c r="B22" s="14">
        <v>2018</v>
      </c>
      <c r="C22" s="20">
        <v>971</v>
      </c>
      <c r="D22" s="15">
        <v>249</v>
      </c>
      <c r="E22" s="15">
        <v>132</v>
      </c>
      <c r="F22" s="15">
        <v>117</v>
      </c>
      <c r="G22" s="15">
        <v>449</v>
      </c>
      <c r="H22" s="15">
        <v>336</v>
      </c>
      <c r="I22" s="15">
        <v>113</v>
      </c>
      <c r="J22" s="15">
        <v>273</v>
      </c>
      <c r="K22" s="15">
        <v>85</v>
      </c>
      <c r="L22" s="15">
        <v>188</v>
      </c>
    </row>
    <row r="23" spans="2:19" x14ac:dyDescent="0.2">
      <c r="B23" s="14">
        <v>2019</v>
      </c>
      <c r="C23" s="20">
        <v>968</v>
      </c>
      <c r="D23" s="15">
        <v>232</v>
      </c>
      <c r="E23" s="15">
        <v>113</v>
      </c>
      <c r="F23" s="15">
        <v>119</v>
      </c>
      <c r="G23" s="15">
        <v>453</v>
      </c>
      <c r="H23" s="15">
        <v>331</v>
      </c>
      <c r="I23" s="15">
        <v>122</v>
      </c>
      <c r="J23" s="15">
        <v>283</v>
      </c>
      <c r="K23" s="15">
        <v>89</v>
      </c>
      <c r="L23" s="15">
        <v>194</v>
      </c>
    </row>
    <row r="24" spans="2:19" x14ac:dyDescent="0.2">
      <c r="B24" s="14">
        <v>2020</v>
      </c>
      <c r="C24" s="20">
        <v>956</v>
      </c>
      <c r="D24" s="15">
        <v>206</v>
      </c>
      <c r="E24" s="15">
        <v>103</v>
      </c>
      <c r="F24" s="15">
        <v>103</v>
      </c>
      <c r="G24" s="15">
        <v>458</v>
      </c>
      <c r="H24" s="15">
        <v>335</v>
      </c>
      <c r="I24" s="15">
        <v>123</v>
      </c>
      <c r="J24" s="15">
        <v>292</v>
      </c>
      <c r="K24" s="15">
        <v>93</v>
      </c>
      <c r="L24" s="15">
        <v>199</v>
      </c>
    </row>
    <row r="25" spans="2:19" x14ac:dyDescent="0.2">
      <c r="B25" s="14">
        <v>2021</v>
      </c>
      <c r="C25" s="20">
        <v>960</v>
      </c>
      <c r="D25" s="15">
        <v>201</v>
      </c>
      <c r="E25" s="15">
        <v>101</v>
      </c>
      <c r="F25" s="15">
        <v>100</v>
      </c>
      <c r="G25" s="15">
        <v>470</v>
      </c>
      <c r="H25" s="15">
        <v>331</v>
      </c>
      <c r="I25" s="15">
        <v>139</v>
      </c>
      <c r="J25" s="15">
        <v>289</v>
      </c>
      <c r="K25" s="15">
        <v>88</v>
      </c>
      <c r="L25" s="15">
        <v>201</v>
      </c>
    </row>
    <row r="26" spans="2:19" x14ac:dyDescent="0.2">
      <c r="B26" s="14">
        <v>2022</v>
      </c>
      <c r="C26" s="20">
        <v>952</v>
      </c>
      <c r="D26" s="15">
        <v>188</v>
      </c>
      <c r="E26" s="15">
        <v>92</v>
      </c>
      <c r="F26" s="15">
        <v>96</v>
      </c>
      <c r="G26" s="15">
        <v>478</v>
      </c>
      <c r="H26" s="15">
        <v>334</v>
      </c>
      <c r="I26" s="15">
        <v>144</v>
      </c>
      <c r="J26" s="15">
        <v>286</v>
      </c>
      <c r="K26" s="15">
        <v>86</v>
      </c>
      <c r="L26" s="15">
        <v>200</v>
      </c>
    </row>
    <row r="27" spans="2:19" x14ac:dyDescent="0.2">
      <c r="B27" s="14">
        <v>2023</v>
      </c>
      <c r="C27" s="20">
        <v>999</v>
      </c>
      <c r="D27" s="15">
        <v>191</v>
      </c>
      <c r="E27" s="15">
        <v>91</v>
      </c>
      <c r="F27" s="15">
        <v>100</v>
      </c>
      <c r="G27" s="15">
        <v>483</v>
      </c>
      <c r="H27" s="15">
        <v>336</v>
      </c>
      <c r="I27" s="15">
        <v>147</v>
      </c>
      <c r="J27" s="15">
        <v>325</v>
      </c>
      <c r="K27" s="15">
        <v>95</v>
      </c>
      <c r="L27" s="15">
        <v>230</v>
      </c>
    </row>
    <row r="28" spans="2:19" x14ac:dyDescent="0.2">
      <c r="B28" s="14">
        <v>2024</v>
      </c>
      <c r="C28" s="20">
        <v>993</v>
      </c>
      <c r="D28" s="15">
        <v>185</v>
      </c>
      <c r="E28" s="15">
        <v>91</v>
      </c>
      <c r="F28" s="15">
        <v>94</v>
      </c>
      <c r="G28" s="15">
        <v>488</v>
      </c>
      <c r="H28" s="15">
        <v>343</v>
      </c>
      <c r="I28" s="15">
        <v>145</v>
      </c>
      <c r="J28" s="15">
        <v>320</v>
      </c>
      <c r="K28" s="15">
        <v>93</v>
      </c>
      <c r="L28" s="15">
        <v>227</v>
      </c>
    </row>
    <row r="29" spans="2:19" x14ac:dyDescent="0.2">
      <c r="B29" s="14">
        <v>2025</v>
      </c>
      <c r="C29" s="20">
        <v>990</v>
      </c>
      <c r="D29" s="15">
        <v>185</v>
      </c>
      <c r="E29" s="15">
        <v>88</v>
      </c>
      <c r="F29" s="15">
        <v>97</v>
      </c>
      <c r="G29" s="15">
        <v>487</v>
      </c>
      <c r="H29" s="15">
        <v>336</v>
      </c>
      <c r="I29" s="15">
        <v>151</v>
      </c>
      <c r="J29" s="15">
        <v>318</v>
      </c>
      <c r="K29" s="15">
        <v>94</v>
      </c>
      <c r="L29" s="15">
        <v>224</v>
      </c>
      <c r="S29" s="35"/>
    </row>
    <row r="30" spans="2:19" x14ac:dyDescent="0.2">
      <c r="B30" s="40" t="s">
        <v>461</v>
      </c>
      <c r="C30" s="45"/>
      <c r="D30" s="41"/>
      <c r="E30" s="41"/>
      <c r="F30" s="41"/>
      <c r="G30" s="41"/>
      <c r="H30" s="41"/>
      <c r="I30" s="41"/>
      <c r="J30" s="41"/>
      <c r="K30" s="41"/>
      <c r="L30" s="41"/>
    </row>
    <row r="31" spans="2:19" x14ac:dyDescent="0.2">
      <c r="B31" s="14">
        <v>1997</v>
      </c>
      <c r="C31" s="20">
        <v>348</v>
      </c>
      <c r="D31" s="15">
        <v>128</v>
      </c>
      <c r="E31" s="15">
        <v>94</v>
      </c>
      <c r="F31" s="15">
        <v>34</v>
      </c>
      <c r="G31" s="15">
        <v>220</v>
      </c>
      <c r="H31" s="15">
        <v>193</v>
      </c>
      <c r="I31" s="15">
        <v>27</v>
      </c>
      <c r="J31" s="15" t="s">
        <v>45</v>
      </c>
      <c r="K31" s="15" t="s">
        <v>45</v>
      </c>
      <c r="L31" s="15" t="s">
        <v>45</v>
      </c>
    </row>
    <row r="32" spans="2:19" x14ac:dyDescent="0.2">
      <c r="B32" s="14">
        <v>2000</v>
      </c>
      <c r="C32" s="20">
        <v>386</v>
      </c>
      <c r="D32" s="15">
        <v>139</v>
      </c>
      <c r="E32" s="15">
        <v>96</v>
      </c>
      <c r="F32" s="15">
        <v>42</v>
      </c>
      <c r="G32" s="15">
        <v>247</v>
      </c>
      <c r="H32" s="15">
        <v>212</v>
      </c>
      <c r="I32" s="15">
        <v>36</v>
      </c>
      <c r="J32" s="15" t="s">
        <v>45</v>
      </c>
      <c r="K32" s="15" t="s">
        <v>45</v>
      </c>
      <c r="L32" s="15" t="s">
        <v>45</v>
      </c>
    </row>
    <row r="33" spans="2:12" x14ac:dyDescent="0.2">
      <c r="B33" s="14">
        <v>2005</v>
      </c>
      <c r="C33" s="20">
        <v>381</v>
      </c>
      <c r="D33" s="15">
        <v>127</v>
      </c>
      <c r="E33" s="15">
        <v>84</v>
      </c>
      <c r="F33" s="15">
        <v>43</v>
      </c>
      <c r="G33" s="15">
        <v>254</v>
      </c>
      <c r="H33" s="15">
        <v>217</v>
      </c>
      <c r="I33" s="15">
        <v>37</v>
      </c>
      <c r="J33" s="15" t="s">
        <v>45</v>
      </c>
      <c r="K33" s="15" t="s">
        <v>45</v>
      </c>
      <c r="L33" s="15" t="s">
        <v>45</v>
      </c>
    </row>
    <row r="34" spans="2:12" x14ac:dyDescent="0.2">
      <c r="B34" s="14">
        <v>2006</v>
      </c>
      <c r="C34" s="20">
        <v>384</v>
      </c>
      <c r="D34" s="15">
        <v>119</v>
      </c>
      <c r="E34" s="15">
        <v>78</v>
      </c>
      <c r="F34" s="15">
        <v>41</v>
      </c>
      <c r="G34" s="15">
        <v>265</v>
      </c>
      <c r="H34" s="15">
        <v>225</v>
      </c>
      <c r="I34" s="15">
        <v>40</v>
      </c>
      <c r="J34" s="15" t="s">
        <v>45</v>
      </c>
      <c r="K34" s="15" t="s">
        <v>45</v>
      </c>
      <c r="L34" s="15" t="s">
        <v>45</v>
      </c>
    </row>
    <row r="35" spans="2:12" x14ac:dyDescent="0.2">
      <c r="B35" s="14">
        <v>2007</v>
      </c>
      <c r="C35" s="20">
        <v>403</v>
      </c>
      <c r="D35" s="15">
        <v>136</v>
      </c>
      <c r="E35" s="15">
        <v>87</v>
      </c>
      <c r="F35" s="15">
        <v>49</v>
      </c>
      <c r="G35" s="15">
        <v>268</v>
      </c>
      <c r="H35" s="15">
        <v>224</v>
      </c>
      <c r="I35" s="15">
        <v>44</v>
      </c>
      <c r="J35" s="15" t="s">
        <v>45</v>
      </c>
      <c r="K35" s="15" t="s">
        <v>45</v>
      </c>
      <c r="L35" s="15" t="s">
        <v>45</v>
      </c>
    </row>
    <row r="36" spans="2:12" x14ac:dyDescent="0.2">
      <c r="B36" s="14">
        <v>2008</v>
      </c>
      <c r="C36" s="20">
        <v>406</v>
      </c>
      <c r="D36" s="15">
        <v>133</v>
      </c>
      <c r="E36" s="15">
        <v>86</v>
      </c>
      <c r="F36" s="15">
        <v>47</v>
      </c>
      <c r="G36" s="15">
        <v>273</v>
      </c>
      <c r="H36" s="15">
        <v>229</v>
      </c>
      <c r="I36" s="15">
        <v>43</v>
      </c>
      <c r="J36" s="15" t="s">
        <v>45</v>
      </c>
      <c r="K36" s="15" t="s">
        <v>45</v>
      </c>
      <c r="L36" s="15" t="s">
        <v>45</v>
      </c>
    </row>
    <row r="37" spans="2:12" x14ac:dyDescent="0.2">
      <c r="B37" s="14">
        <v>2009</v>
      </c>
      <c r="C37" s="20">
        <v>419</v>
      </c>
      <c r="D37" s="15">
        <v>141</v>
      </c>
      <c r="E37" s="15">
        <v>90</v>
      </c>
      <c r="F37" s="15">
        <v>51</v>
      </c>
      <c r="G37" s="15">
        <v>278</v>
      </c>
      <c r="H37" s="15">
        <v>235</v>
      </c>
      <c r="I37" s="15">
        <v>43</v>
      </c>
      <c r="J37" s="15" t="s">
        <v>45</v>
      </c>
      <c r="K37" s="15" t="s">
        <v>45</v>
      </c>
      <c r="L37" s="15" t="s">
        <v>45</v>
      </c>
    </row>
    <row r="38" spans="2:12" x14ac:dyDescent="0.2">
      <c r="B38" s="14">
        <v>2010</v>
      </c>
      <c r="C38" s="20">
        <v>573</v>
      </c>
      <c r="D38" s="15">
        <v>148</v>
      </c>
      <c r="E38" s="15">
        <v>92</v>
      </c>
      <c r="F38" s="15">
        <v>56</v>
      </c>
      <c r="G38" s="15">
        <v>291</v>
      </c>
      <c r="H38" s="15">
        <v>244</v>
      </c>
      <c r="I38" s="15">
        <v>46</v>
      </c>
      <c r="J38" s="15">
        <v>134</v>
      </c>
      <c r="K38" s="15">
        <v>64</v>
      </c>
      <c r="L38" s="15">
        <v>71</v>
      </c>
    </row>
    <row r="39" spans="2:12" x14ac:dyDescent="0.2">
      <c r="B39" s="14">
        <v>2011</v>
      </c>
      <c r="C39" s="20">
        <v>584</v>
      </c>
      <c r="D39" s="15">
        <v>150</v>
      </c>
      <c r="E39" s="15">
        <v>91</v>
      </c>
      <c r="F39" s="15">
        <v>59</v>
      </c>
      <c r="G39" s="15">
        <v>293</v>
      </c>
      <c r="H39" s="15">
        <v>241</v>
      </c>
      <c r="I39" s="15">
        <v>52</v>
      </c>
      <c r="J39" s="15">
        <v>142</v>
      </c>
      <c r="K39" s="15">
        <v>63</v>
      </c>
      <c r="L39" s="15">
        <v>79</v>
      </c>
    </row>
    <row r="40" spans="2:12" x14ac:dyDescent="0.2">
      <c r="B40" s="14">
        <v>2012</v>
      </c>
      <c r="C40" s="20">
        <v>602</v>
      </c>
      <c r="D40" s="15">
        <v>148</v>
      </c>
      <c r="E40" s="15">
        <v>88</v>
      </c>
      <c r="F40" s="15">
        <v>59</v>
      </c>
      <c r="G40" s="15">
        <v>305</v>
      </c>
      <c r="H40" s="15">
        <v>248</v>
      </c>
      <c r="I40" s="15">
        <v>56</v>
      </c>
      <c r="J40" s="15">
        <v>149</v>
      </c>
      <c r="K40" s="15">
        <v>65</v>
      </c>
      <c r="L40" s="15">
        <v>84</v>
      </c>
    </row>
    <row r="41" spans="2:12" x14ac:dyDescent="0.2">
      <c r="B41" s="14">
        <v>2013</v>
      </c>
      <c r="C41" s="20">
        <v>611</v>
      </c>
      <c r="D41" s="15">
        <v>154</v>
      </c>
      <c r="E41" s="15">
        <v>91</v>
      </c>
      <c r="F41" s="15">
        <v>63</v>
      </c>
      <c r="G41" s="15">
        <v>308</v>
      </c>
      <c r="H41" s="15">
        <v>251</v>
      </c>
      <c r="I41" s="15">
        <v>57</v>
      </c>
      <c r="J41" s="15">
        <v>149</v>
      </c>
      <c r="K41" s="15">
        <v>64</v>
      </c>
      <c r="L41" s="15">
        <v>85</v>
      </c>
    </row>
    <row r="42" spans="2:12" x14ac:dyDescent="0.2">
      <c r="B42" s="14">
        <v>2014</v>
      </c>
      <c r="C42" s="20">
        <v>595</v>
      </c>
      <c r="D42" s="15">
        <v>148</v>
      </c>
      <c r="E42" s="15">
        <v>86.76</v>
      </c>
      <c r="F42" s="15">
        <v>61.23</v>
      </c>
      <c r="G42" s="15">
        <v>302</v>
      </c>
      <c r="H42" s="15">
        <v>244.49</v>
      </c>
      <c r="I42" s="15">
        <v>57.22</v>
      </c>
      <c r="J42" s="15">
        <v>145</v>
      </c>
      <c r="K42" s="15">
        <v>59.09</v>
      </c>
      <c r="L42" s="15">
        <v>85.97</v>
      </c>
    </row>
    <row r="43" spans="2:12" x14ac:dyDescent="0.2">
      <c r="B43" s="14">
        <v>2015</v>
      </c>
      <c r="C43" s="20">
        <v>602</v>
      </c>
      <c r="D43" s="15">
        <v>149</v>
      </c>
      <c r="E43" s="15">
        <v>85</v>
      </c>
      <c r="F43" s="15">
        <v>64</v>
      </c>
      <c r="G43" s="15">
        <v>295</v>
      </c>
      <c r="H43" s="15">
        <v>238</v>
      </c>
      <c r="I43" s="15">
        <v>56</v>
      </c>
      <c r="J43" s="15">
        <v>159</v>
      </c>
      <c r="K43" s="15">
        <v>61</v>
      </c>
      <c r="L43" s="15">
        <v>98</v>
      </c>
    </row>
    <row r="44" spans="2:12" x14ac:dyDescent="0.2">
      <c r="B44" s="14">
        <v>2016</v>
      </c>
      <c r="C44" s="20">
        <v>614</v>
      </c>
      <c r="D44" s="15">
        <v>148</v>
      </c>
      <c r="E44" s="15">
        <v>83.93</v>
      </c>
      <c r="F44" s="15">
        <v>63.58</v>
      </c>
      <c r="G44" s="15">
        <v>293.97000000000003</v>
      </c>
      <c r="H44" s="15">
        <v>236.59</v>
      </c>
      <c r="I44" s="15">
        <v>57.38</v>
      </c>
      <c r="J44" s="15">
        <v>173.41</v>
      </c>
      <c r="K44" s="15">
        <v>62.04</v>
      </c>
      <c r="L44" s="15">
        <v>111.37</v>
      </c>
    </row>
    <row r="45" spans="2:12" x14ac:dyDescent="0.2">
      <c r="B45" s="14">
        <v>2017</v>
      </c>
      <c r="C45" s="20">
        <v>590</v>
      </c>
      <c r="D45" s="15">
        <v>138</v>
      </c>
      <c r="E45" s="15">
        <v>78</v>
      </c>
      <c r="F45" s="15">
        <v>60</v>
      </c>
      <c r="G45" s="15">
        <v>280</v>
      </c>
      <c r="H45" s="15">
        <v>223</v>
      </c>
      <c r="I45" s="15">
        <v>56</v>
      </c>
      <c r="J45" s="15">
        <v>172</v>
      </c>
      <c r="K45" s="15">
        <v>60</v>
      </c>
      <c r="L45" s="15">
        <v>113</v>
      </c>
    </row>
    <row r="46" spans="2:12" x14ac:dyDescent="0.2">
      <c r="B46" s="14">
        <v>2018</v>
      </c>
      <c r="C46" s="20">
        <v>575.14</v>
      </c>
      <c r="D46" s="15">
        <v>139.84</v>
      </c>
      <c r="E46" s="15">
        <v>78.92</v>
      </c>
      <c r="F46" s="15">
        <v>60.92</v>
      </c>
      <c r="G46" s="15">
        <v>268.91000000000003</v>
      </c>
      <c r="H46" s="15">
        <v>215.18</v>
      </c>
      <c r="I46" s="15">
        <v>53.73</v>
      </c>
      <c r="J46" s="15">
        <v>166.39</v>
      </c>
      <c r="K46" s="15">
        <v>57.27</v>
      </c>
      <c r="L46" s="15">
        <v>109.12</v>
      </c>
    </row>
    <row r="47" spans="2:12" x14ac:dyDescent="0.2">
      <c r="B47" s="14">
        <v>2019</v>
      </c>
      <c r="C47" s="20">
        <v>583.872672093848</v>
      </c>
      <c r="D47" s="15">
        <v>135.80390058218799</v>
      </c>
      <c r="E47" s="15">
        <v>73.298454205375904</v>
      </c>
      <c r="F47" s="15">
        <v>62.505446376811598</v>
      </c>
      <c r="G47" s="15">
        <v>273.87376725504799</v>
      </c>
      <c r="H47" s="15">
        <v>214.027533921714</v>
      </c>
      <c r="I47" s="15">
        <v>59.846233333333302</v>
      </c>
      <c r="J47" s="15">
        <v>174.195004256613</v>
      </c>
      <c r="K47" s="15">
        <v>59.942044590835899</v>
      </c>
      <c r="L47" s="15">
        <v>114.252959665777</v>
      </c>
    </row>
    <row r="48" spans="2:12" x14ac:dyDescent="0.2">
      <c r="B48" s="14">
        <v>2020</v>
      </c>
      <c r="C48" s="20">
        <v>576.216585793273</v>
      </c>
      <c r="D48" s="15">
        <v>127.86471540938901</v>
      </c>
      <c r="E48" s="15">
        <v>71.579739563978706</v>
      </c>
      <c r="F48" s="15">
        <v>56.2849758454106</v>
      </c>
      <c r="G48" s="15">
        <v>272.59779658739001</v>
      </c>
      <c r="H48" s="15">
        <v>210.73548917998301</v>
      </c>
      <c r="I48" s="15">
        <v>61.8623074074074</v>
      </c>
      <c r="J48" s="15">
        <v>175.754073796493</v>
      </c>
      <c r="K48" s="15">
        <v>59.559870468340002</v>
      </c>
      <c r="L48" s="15">
        <v>116.19420332815299</v>
      </c>
    </row>
    <row r="49" spans="2:12" x14ac:dyDescent="0.2">
      <c r="B49" s="14">
        <v>2021</v>
      </c>
      <c r="C49" s="20">
        <v>561.4</v>
      </c>
      <c r="D49" s="15">
        <v>122</v>
      </c>
      <c r="E49" s="15">
        <v>69.400000000000006</v>
      </c>
      <c r="F49" s="15">
        <v>52.6</v>
      </c>
      <c r="G49" s="15">
        <v>271.7</v>
      </c>
      <c r="H49" s="15">
        <v>206.5</v>
      </c>
      <c r="I49" s="15">
        <v>65.2</v>
      </c>
      <c r="J49" s="15">
        <v>167.7</v>
      </c>
      <c r="K49" s="15">
        <v>55</v>
      </c>
      <c r="L49" s="15">
        <v>112.7</v>
      </c>
    </row>
    <row r="50" spans="2:12" x14ac:dyDescent="0.2">
      <c r="B50" s="14">
        <v>2022</v>
      </c>
      <c r="C50" s="20">
        <v>559.5</v>
      </c>
      <c r="D50" s="15">
        <v>117.8</v>
      </c>
      <c r="E50" s="15">
        <v>66.7</v>
      </c>
      <c r="F50" s="15">
        <v>51.1</v>
      </c>
      <c r="G50" s="15">
        <v>272</v>
      </c>
      <c r="H50" s="15">
        <v>204</v>
      </c>
      <c r="I50" s="15">
        <v>68.099999999999994</v>
      </c>
      <c r="J50" s="15">
        <v>169.7</v>
      </c>
      <c r="K50" s="15">
        <v>51.7</v>
      </c>
      <c r="L50" s="15">
        <v>118</v>
      </c>
    </row>
    <row r="51" spans="2:12" x14ac:dyDescent="0.2">
      <c r="B51" s="14">
        <v>2023</v>
      </c>
      <c r="C51" s="20">
        <v>581.79999999999995</v>
      </c>
      <c r="D51" s="15">
        <v>118.9</v>
      </c>
      <c r="E51" s="15">
        <v>66.400000000000006</v>
      </c>
      <c r="F51" s="15">
        <v>52.6</v>
      </c>
      <c r="G51" s="15">
        <v>275.89999999999998</v>
      </c>
      <c r="H51" s="15">
        <v>205.1</v>
      </c>
      <c r="I51" s="15">
        <v>70.8</v>
      </c>
      <c r="J51" s="15">
        <v>187</v>
      </c>
      <c r="K51" s="15">
        <v>52</v>
      </c>
      <c r="L51" s="15">
        <v>135</v>
      </c>
    </row>
    <row r="52" spans="2:12" x14ac:dyDescent="0.2">
      <c r="B52" s="14">
        <v>2024</v>
      </c>
      <c r="C52" s="20">
        <v>585.4</v>
      </c>
      <c r="D52" s="15">
        <v>116.4</v>
      </c>
      <c r="E52" s="15">
        <v>65</v>
      </c>
      <c r="F52" s="15">
        <v>51.4</v>
      </c>
      <c r="G52" s="15">
        <v>283.8</v>
      </c>
      <c r="H52" s="15">
        <v>210.5</v>
      </c>
      <c r="I52" s="15">
        <v>73.3</v>
      </c>
      <c r="J52" s="15">
        <v>185.2</v>
      </c>
      <c r="K52" s="15">
        <v>51.7</v>
      </c>
      <c r="L52" s="15">
        <v>133.5</v>
      </c>
    </row>
    <row r="53" spans="2:12" x14ac:dyDescent="0.2">
      <c r="B53" s="16">
        <v>2025</v>
      </c>
      <c r="C53" s="23">
        <v>591.29999999999995</v>
      </c>
      <c r="D53" s="17">
        <v>112.4</v>
      </c>
      <c r="E53" s="17">
        <v>61.2</v>
      </c>
      <c r="F53" s="17">
        <v>51.2</v>
      </c>
      <c r="G53" s="17">
        <v>289.10000000000002</v>
      </c>
      <c r="H53" s="17">
        <v>210.3</v>
      </c>
      <c r="I53" s="17">
        <v>78.8</v>
      </c>
      <c r="J53" s="17">
        <v>178.1</v>
      </c>
      <c r="K53" s="17">
        <v>50.6</v>
      </c>
      <c r="L53" s="17">
        <v>127.5</v>
      </c>
    </row>
    <row r="55" spans="2:12" ht="38.85" customHeight="1" x14ac:dyDescent="0.2">
      <c r="B55" s="38" t="s">
        <v>462</v>
      </c>
      <c r="C55" s="39"/>
      <c r="D55" s="39"/>
      <c r="E55" s="39"/>
      <c r="F55" s="39"/>
      <c r="G55" s="39"/>
      <c r="H55" s="39"/>
      <c r="I55" s="39"/>
      <c r="J55" s="39"/>
      <c r="K55" s="39"/>
      <c r="L55" s="39"/>
    </row>
    <row r="56" spans="2:12" x14ac:dyDescent="0.2">
      <c r="B56" s="38" t="s">
        <v>463</v>
      </c>
      <c r="C56" s="39"/>
      <c r="D56" s="39"/>
      <c r="E56" s="39"/>
      <c r="F56" s="39"/>
      <c r="G56" s="39"/>
      <c r="H56" s="39"/>
      <c r="I56" s="39"/>
      <c r="J56" s="39"/>
      <c r="K56" s="39"/>
      <c r="L56" s="39"/>
    </row>
    <row r="57" spans="2:12" x14ac:dyDescent="0.2">
      <c r="B57" s="38" t="s">
        <v>50</v>
      </c>
      <c r="C57" s="39"/>
      <c r="D57" s="39"/>
      <c r="E57" s="39"/>
      <c r="F57" s="39"/>
      <c r="G57" s="39"/>
      <c r="H57" s="39"/>
      <c r="I57" s="39"/>
      <c r="J57" s="39"/>
      <c r="K57" s="39"/>
      <c r="L57" s="39"/>
    </row>
  </sheetData>
  <mergeCells count="10">
    <mergeCell ref="B6:L6"/>
    <mergeCell ref="B30:L30"/>
    <mergeCell ref="B55:L55"/>
    <mergeCell ref="B56:L56"/>
    <mergeCell ref="B57:L57"/>
    <mergeCell ref="B4:B5"/>
    <mergeCell ref="C4:C5"/>
    <mergeCell ref="D4:F4"/>
    <mergeCell ref="G4:I4"/>
    <mergeCell ref="J4:L4"/>
  </mergeCells>
  <pageMargins left="0.7" right="0.7" top="0.75" bottom="0.75" header="0.3" footer="0.3"/>
  <pageSetup paperSize="9" scale="50" fitToWidth="0" fitToHeight="0"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A81F"/>
  </sheetPr>
  <dimension ref="B1:N32"/>
  <sheetViews>
    <sheetView showGridLines="0" workbookViewId="0"/>
  </sheetViews>
  <sheetFormatPr baseColWidth="10" defaultRowHeight="12.75" x14ac:dyDescent="0.2"/>
  <cols>
    <col min="1" max="1" width="2.5703125" customWidth="1"/>
    <col min="2" max="2" width="6.5703125" customWidth="1"/>
    <col min="3" max="5" width="10.5703125" customWidth="1"/>
    <col min="6" max="8" width="12.5703125" customWidth="1"/>
    <col min="9" max="11" width="11.5703125" customWidth="1"/>
    <col min="12" max="14" width="11.28515625" customWidth="1"/>
  </cols>
  <sheetData>
    <row r="1" spans="2:14" ht="18" x14ac:dyDescent="0.25">
      <c r="B1" s="3" t="s">
        <v>27</v>
      </c>
    </row>
    <row r="4" spans="2:14" x14ac:dyDescent="0.2">
      <c r="B4" s="43" t="s">
        <v>464</v>
      </c>
      <c r="C4" s="37" t="s">
        <v>41</v>
      </c>
      <c r="D4" s="37" t="s">
        <v>41</v>
      </c>
      <c r="E4" s="37" t="s">
        <v>41</v>
      </c>
      <c r="F4" s="37" t="s">
        <v>440</v>
      </c>
      <c r="G4" s="37" t="s">
        <v>440</v>
      </c>
      <c r="H4" s="37" t="s">
        <v>440</v>
      </c>
      <c r="I4" s="37" t="s">
        <v>446</v>
      </c>
      <c r="J4" s="37" t="s">
        <v>446</v>
      </c>
      <c r="K4" s="37" t="s">
        <v>446</v>
      </c>
      <c r="L4" s="43" t="s">
        <v>465</v>
      </c>
      <c r="M4" s="43" t="s">
        <v>465</v>
      </c>
      <c r="N4" s="43" t="s">
        <v>465</v>
      </c>
    </row>
    <row r="5" spans="2:14" ht="27.95" customHeight="1" x14ac:dyDescent="0.2">
      <c r="B5" s="43" t="s">
        <v>464</v>
      </c>
      <c r="C5" s="13" t="s">
        <v>466</v>
      </c>
      <c r="D5" s="13" t="s">
        <v>467</v>
      </c>
      <c r="E5" s="13" t="s">
        <v>468</v>
      </c>
      <c r="F5" s="13" t="s">
        <v>466</v>
      </c>
      <c r="G5" s="13" t="s">
        <v>467</v>
      </c>
      <c r="H5" s="13" t="s">
        <v>468</v>
      </c>
      <c r="I5" s="13" t="s">
        <v>466</v>
      </c>
      <c r="J5" s="13" t="s">
        <v>467</v>
      </c>
      <c r="K5" s="13" t="s">
        <v>468</v>
      </c>
      <c r="L5" s="13" t="s">
        <v>466</v>
      </c>
      <c r="M5" s="13" t="s">
        <v>467</v>
      </c>
      <c r="N5" s="13" t="s">
        <v>468</v>
      </c>
    </row>
    <row r="6" spans="2:14" x14ac:dyDescent="0.2">
      <c r="B6" s="14">
        <v>1997</v>
      </c>
      <c r="C6" s="15">
        <v>348</v>
      </c>
      <c r="D6" s="15">
        <v>12006</v>
      </c>
      <c r="E6" s="15">
        <v>34.5</v>
      </c>
      <c r="F6" s="15">
        <v>128</v>
      </c>
      <c r="G6" s="15">
        <v>3734</v>
      </c>
      <c r="H6" s="15">
        <v>29.2</v>
      </c>
      <c r="I6" s="15">
        <v>220</v>
      </c>
      <c r="J6" s="15">
        <v>8272</v>
      </c>
      <c r="K6" s="15">
        <v>37.6</v>
      </c>
      <c r="L6" s="15" t="s">
        <v>45</v>
      </c>
      <c r="M6" s="15" t="s">
        <v>45</v>
      </c>
      <c r="N6" s="15" t="s">
        <v>45</v>
      </c>
    </row>
    <row r="7" spans="2:14" x14ac:dyDescent="0.2">
      <c r="B7" s="14">
        <v>2000</v>
      </c>
      <c r="C7" s="15">
        <v>386</v>
      </c>
      <c r="D7" s="15">
        <v>13887</v>
      </c>
      <c r="E7" s="15">
        <v>36</v>
      </c>
      <c r="F7" s="15">
        <v>139</v>
      </c>
      <c r="G7" s="15">
        <v>4226</v>
      </c>
      <c r="H7" s="15">
        <v>30.4</v>
      </c>
      <c r="I7" s="15">
        <v>247</v>
      </c>
      <c r="J7" s="15">
        <v>9661</v>
      </c>
      <c r="K7" s="15">
        <v>39.1</v>
      </c>
      <c r="L7" s="15" t="s">
        <v>45</v>
      </c>
      <c r="M7" s="15" t="s">
        <v>45</v>
      </c>
      <c r="N7" s="15" t="s">
        <v>45</v>
      </c>
    </row>
    <row r="8" spans="2:14" x14ac:dyDescent="0.2">
      <c r="B8" s="14">
        <v>2005</v>
      </c>
      <c r="C8" s="15">
        <v>381</v>
      </c>
      <c r="D8" s="15">
        <v>14190</v>
      </c>
      <c r="E8" s="15">
        <v>37.200000000000003</v>
      </c>
      <c r="F8" s="15">
        <v>127</v>
      </c>
      <c r="G8" s="15">
        <v>4186</v>
      </c>
      <c r="H8" s="15">
        <v>33</v>
      </c>
      <c r="I8" s="15">
        <v>254</v>
      </c>
      <c r="J8" s="15">
        <v>10004</v>
      </c>
      <c r="K8" s="15">
        <v>39.4</v>
      </c>
      <c r="L8" s="15" t="s">
        <v>45</v>
      </c>
      <c r="M8" s="15" t="s">
        <v>45</v>
      </c>
      <c r="N8" s="15" t="s">
        <v>45</v>
      </c>
    </row>
    <row r="9" spans="2:14" x14ac:dyDescent="0.2">
      <c r="B9" s="14">
        <v>2006</v>
      </c>
      <c r="C9" s="15">
        <v>384</v>
      </c>
      <c r="D9" s="15">
        <v>14509</v>
      </c>
      <c r="E9" s="15">
        <v>37.799999999999997</v>
      </c>
      <c r="F9" s="15">
        <v>119</v>
      </c>
      <c r="G9" s="15">
        <v>4204</v>
      </c>
      <c r="H9" s="15">
        <v>35.299999999999997</v>
      </c>
      <c r="I9" s="15">
        <v>265</v>
      </c>
      <c r="J9" s="15">
        <v>10305</v>
      </c>
      <c r="K9" s="15">
        <v>38.9</v>
      </c>
      <c r="L9" s="15" t="s">
        <v>45</v>
      </c>
      <c r="M9" s="15" t="s">
        <v>45</v>
      </c>
      <c r="N9" s="15" t="s">
        <v>45</v>
      </c>
    </row>
    <row r="10" spans="2:14" x14ac:dyDescent="0.2">
      <c r="B10" s="14">
        <v>2007</v>
      </c>
      <c r="C10" s="15">
        <v>403</v>
      </c>
      <c r="D10" s="15">
        <v>15202</v>
      </c>
      <c r="E10" s="15">
        <v>37.700000000000003</v>
      </c>
      <c r="F10" s="15">
        <v>136</v>
      </c>
      <c r="G10" s="15">
        <v>4494</v>
      </c>
      <c r="H10" s="15">
        <v>33</v>
      </c>
      <c r="I10" s="15">
        <v>268</v>
      </c>
      <c r="J10" s="15">
        <v>10708</v>
      </c>
      <c r="K10" s="15">
        <v>40</v>
      </c>
      <c r="L10" s="15" t="s">
        <v>45</v>
      </c>
      <c r="M10" s="15" t="s">
        <v>45</v>
      </c>
      <c r="N10" s="15" t="s">
        <v>45</v>
      </c>
    </row>
    <row r="11" spans="2:14" x14ac:dyDescent="0.2">
      <c r="B11" s="14">
        <v>2008</v>
      </c>
      <c r="C11" s="15">
        <v>406</v>
      </c>
      <c r="D11" s="15">
        <v>15591</v>
      </c>
      <c r="E11" s="15">
        <v>38.4</v>
      </c>
      <c r="F11" s="15">
        <v>133</v>
      </c>
      <c r="G11" s="15">
        <v>4613</v>
      </c>
      <c r="H11" s="15">
        <v>34.700000000000003</v>
      </c>
      <c r="I11" s="15">
        <v>273</v>
      </c>
      <c r="J11" s="15">
        <v>10978</v>
      </c>
      <c r="K11" s="15">
        <v>40.200000000000003</v>
      </c>
      <c r="L11" s="15" t="s">
        <v>45</v>
      </c>
      <c r="M11" s="15" t="s">
        <v>45</v>
      </c>
      <c r="N11" s="15" t="s">
        <v>45</v>
      </c>
    </row>
    <row r="12" spans="2:14" x14ac:dyDescent="0.2">
      <c r="B12" s="14">
        <v>2009</v>
      </c>
      <c r="C12" s="15">
        <v>419</v>
      </c>
      <c r="D12" s="15">
        <v>15698</v>
      </c>
      <c r="E12" s="15">
        <v>37.5</v>
      </c>
      <c r="F12" s="15">
        <v>141</v>
      </c>
      <c r="G12" s="15">
        <v>4700</v>
      </c>
      <c r="H12" s="15">
        <v>33.299999999999997</v>
      </c>
      <c r="I12" s="15">
        <v>278</v>
      </c>
      <c r="J12" s="15">
        <v>10998</v>
      </c>
      <c r="K12" s="15">
        <v>39.6</v>
      </c>
      <c r="L12" s="15" t="s">
        <v>45</v>
      </c>
      <c r="M12" s="15" t="s">
        <v>45</v>
      </c>
      <c r="N12" s="15" t="s">
        <v>45</v>
      </c>
    </row>
    <row r="13" spans="2:14" x14ac:dyDescent="0.2">
      <c r="B13" s="14">
        <v>2010</v>
      </c>
      <c r="C13" s="15">
        <v>573</v>
      </c>
      <c r="D13" s="15">
        <v>17767</v>
      </c>
      <c r="E13" s="15">
        <v>31</v>
      </c>
      <c r="F13" s="15">
        <v>148</v>
      </c>
      <c r="G13" s="15">
        <v>4737</v>
      </c>
      <c r="H13" s="15">
        <v>32</v>
      </c>
      <c r="I13" s="15">
        <v>291</v>
      </c>
      <c r="J13" s="15">
        <v>10820</v>
      </c>
      <c r="K13" s="15">
        <v>37.200000000000003</v>
      </c>
      <c r="L13" s="15">
        <v>134</v>
      </c>
      <c r="M13" s="15">
        <v>2210</v>
      </c>
      <c r="N13" s="15">
        <v>16.5</v>
      </c>
    </row>
    <row r="14" spans="2:14" x14ac:dyDescent="0.2">
      <c r="B14" s="14">
        <v>2011</v>
      </c>
      <c r="C14" s="15">
        <v>584</v>
      </c>
      <c r="D14" s="15">
        <v>17946</v>
      </c>
      <c r="E14" s="15">
        <v>30.7</v>
      </c>
      <c r="F14" s="15">
        <v>150</v>
      </c>
      <c r="G14" s="15">
        <v>4737</v>
      </c>
      <c r="H14" s="15">
        <v>31.6</v>
      </c>
      <c r="I14" s="15">
        <v>293</v>
      </c>
      <c r="J14" s="15">
        <v>10719</v>
      </c>
      <c r="K14" s="15">
        <v>36.6</v>
      </c>
      <c r="L14" s="15">
        <v>142</v>
      </c>
      <c r="M14" s="15">
        <v>2490</v>
      </c>
      <c r="N14" s="15">
        <v>17.5</v>
      </c>
    </row>
    <row r="15" spans="2:14" x14ac:dyDescent="0.2">
      <c r="B15" s="14">
        <v>2012</v>
      </c>
      <c r="C15" s="15">
        <v>602</v>
      </c>
      <c r="D15" s="15">
        <v>17924</v>
      </c>
      <c r="E15" s="15">
        <v>29.8</v>
      </c>
      <c r="F15" s="15">
        <v>148</v>
      </c>
      <c r="G15" s="15">
        <v>4661</v>
      </c>
      <c r="H15" s="15">
        <v>31.5</v>
      </c>
      <c r="I15" s="15">
        <v>305</v>
      </c>
      <c r="J15" s="15">
        <v>10510</v>
      </c>
      <c r="K15" s="15">
        <v>34.5</v>
      </c>
      <c r="L15" s="15">
        <v>149</v>
      </c>
      <c r="M15" s="15">
        <v>2753</v>
      </c>
      <c r="N15" s="15">
        <v>18.5</v>
      </c>
    </row>
    <row r="16" spans="2:14" x14ac:dyDescent="0.2">
      <c r="B16" s="14">
        <v>2013</v>
      </c>
      <c r="C16" s="15">
        <v>611</v>
      </c>
      <c r="D16" s="15">
        <v>17873</v>
      </c>
      <c r="E16" s="15">
        <v>29.2520458265139</v>
      </c>
      <c r="F16" s="15">
        <v>154</v>
      </c>
      <c r="G16" s="15">
        <v>4623</v>
      </c>
      <c r="H16" s="15">
        <v>30.019480519480499</v>
      </c>
      <c r="I16" s="15">
        <v>308</v>
      </c>
      <c r="J16" s="15">
        <v>10384</v>
      </c>
      <c r="K16" s="15">
        <v>33.714285714285701</v>
      </c>
      <c r="L16" s="15">
        <v>149</v>
      </c>
      <c r="M16" s="15">
        <v>2866</v>
      </c>
      <c r="N16" s="15">
        <v>19.2348993288591</v>
      </c>
    </row>
    <row r="17" spans="2:14" x14ac:dyDescent="0.2">
      <c r="B17" s="14">
        <v>2014</v>
      </c>
      <c r="C17" s="15">
        <v>595</v>
      </c>
      <c r="D17" s="15">
        <v>17910</v>
      </c>
      <c r="E17" s="15">
        <v>30.1008403361345</v>
      </c>
      <c r="F17" s="15">
        <v>148</v>
      </c>
      <c r="G17" s="15">
        <v>4528</v>
      </c>
      <c r="H17" s="15">
        <v>30.5945945945946</v>
      </c>
      <c r="I17" s="15">
        <v>302</v>
      </c>
      <c r="J17" s="15">
        <v>10349</v>
      </c>
      <c r="K17" s="15">
        <v>34.268211920529801</v>
      </c>
      <c r="L17" s="15">
        <v>145</v>
      </c>
      <c r="M17" s="15">
        <v>3033</v>
      </c>
      <c r="N17" s="15">
        <v>20.917241379310301</v>
      </c>
    </row>
    <row r="18" spans="2:14" x14ac:dyDescent="0.2">
      <c r="B18" s="14">
        <v>2015</v>
      </c>
      <c r="C18" s="15">
        <v>602</v>
      </c>
      <c r="D18" s="15">
        <v>17664</v>
      </c>
      <c r="E18" s="15">
        <v>29.342192691029901</v>
      </c>
      <c r="F18" s="15">
        <v>149</v>
      </c>
      <c r="G18" s="15">
        <v>4352</v>
      </c>
      <c r="H18" s="15">
        <v>29.2080536912752</v>
      </c>
      <c r="I18" s="15">
        <v>295</v>
      </c>
      <c r="J18" s="15">
        <v>10014</v>
      </c>
      <c r="K18" s="15">
        <v>33.945762711864397</v>
      </c>
      <c r="L18" s="15">
        <v>159</v>
      </c>
      <c r="M18" s="15">
        <v>3298</v>
      </c>
      <c r="N18" s="15">
        <v>20.742138364779901</v>
      </c>
    </row>
    <row r="19" spans="2:14" x14ac:dyDescent="0.2">
      <c r="B19" s="14">
        <v>2016</v>
      </c>
      <c r="C19" s="15">
        <v>614</v>
      </c>
      <c r="D19" s="15">
        <v>17779</v>
      </c>
      <c r="E19" s="15">
        <v>29</v>
      </c>
      <c r="F19" s="15">
        <v>148</v>
      </c>
      <c r="G19" s="15">
        <v>4262</v>
      </c>
      <c r="H19" s="15">
        <v>28.8</v>
      </c>
      <c r="I19" s="15">
        <v>293</v>
      </c>
      <c r="J19" s="15">
        <v>9869</v>
      </c>
      <c r="K19" s="15">
        <v>33.682593856655302</v>
      </c>
      <c r="L19" s="15">
        <v>173.41</v>
      </c>
      <c r="M19" s="15">
        <v>3648</v>
      </c>
      <c r="N19" s="15">
        <v>21</v>
      </c>
    </row>
    <row r="20" spans="2:14" x14ac:dyDescent="0.2">
      <c r="B20" s="14">
        <v>2017</v>
      </c>
      <c r="C20" s="15">
        <v>590</v>
      </c>
      <c r="D20" s="15">
        <v>17577</v>
      </c>
      <c r="E20" s="15">
        <v>29.7915254237288</v>
      </c>
      <c r="F20" s="15">
        <v>138</v>
      </c>
      <c r="G20" s="15">
        <v>4139</v>
      </c>
      <c r="H20" s="15">
        <v>29.992753623188399</v>
      </c>
      <c r="I20" s="15">
        <v>280</v>
      </c>
      <c r="J20" s="15">
        <v>9651</v>
      </c>
      <c r="K20" s="15">
        <v>34.467857142857099</v>
      </c>
      <c r="L20" s="15">
        <v>172</v>
      </c>
      <c r="M20" s="15">
        <v>3787</v>
      </c>
      <c r="N20" s="15">
        <v>22.017441860465102</v>
      </c>
    </row>
    <row r="21" spans="2:14" x14ac:dyDescent="0.2">
      <c r="B21" s="14">
        <v>2018</v>
      </c>
      <c r="C21" s="15">
        <v>575.14</v>
      </c>
      <c r="D21" s="15">
        <v>17507</v>
      </c>
      <c r="E21" s="15">
        <v>30.4395451542233</v>
      </c>
      <c r="F21" s="15">
        <v>139.84</v>
      </c>
      <c r="G21" s="15">
        <v>4101</v>
      </c>
      <c r="H21" s="15">
        <v>29.326372997711701</v>
      </c>
      <c r="I21" s="15">
        <v>268.91000000000003</v>
      </c>
      <c r="J21" s="15">
        <v>9451</v>
      </c>
      <c r="K21" s="15">
        <v>35.145587743111101</v>
      </c>
      <c r="L21" s="15">
        <v>166.39</v>
      </c>
      <c r="M21" s="15">
        <v>3955</v>
      </c>
      <c r="N21" s="15">
        <v>23.7694572991165</v>
      </c>
    </row>
    <row r="22" spans="2:14" x14ac:dyDescent="0.2">
      <c r="B22" s="14">
        <v>2019</v>
      </c>
      <c r="C22" s="15">
        <v>583.872672093848</v>
      </c>
      <c r="D22" s="15">
        <v>17508</v>
      </c>
      <c r="E22" s="15">
        <v>29.985989817290001</v>
      </c>
      <c r="F22" s="15">
        <v>135.80390058218799</v>
      </c>
      <c r="G22" s="15">
        <v>4126</v>
      </c>
      <c r="H22" s="15">
        <v>30.382043389858001</v>
      </c>
      <c r="I22" s="15">
        <v>273.87376725504799</v>
      </c>
      <c r="J22" s="15">
        <v>9449</v>
      </c>
      <c r="K22" s="15">
        <v>34.501296326057101</v>
      </c>
      <c r="L22" s="15">
        <v>174.195004256613</v>
      </c>
      <c r="M22" s="15">
        <v>3933</v>
      </c>
      <c r="N22" s="15">
        <v>22.578144630406001</v>
      </c>
    </row>
    <row r="23" spans="2:14" x14ac:dyDescent="0.2">
      <c r="B23" s="14">
        <v>2020</v>
      </c>
      <c r="C23" s="15">
        <v>576.216585793273</v>
      </c>
      <c r="D23" s="15">
        <v>16911</v>
      </c>
      <c r="E23" s="15">
        <v>29.3483395253518</v>
      </c>
      <c r="F23" s="15">
        <v>127.86471540938901</v>
      </c>
      <c r="G23" s="15">
        <v>3843</v>
      </c>
      <c r="H23" s="15">
        <v>30.055203170755401</v>
      </c>
      <c r="I23" s="15">
        <v>272.59779658739001</v>
      </c>
      <c r="J23" s="15">
        <v>9172</v>
      </c>
      <c r="K23" s="15">
        <v>33.646640269374402</v>
      </c>
      <c r="L23" s="15">
        <v>176.414073796493</v>
      </c>
      <c r="M23" s="15">
        <v>3933</v>
      </c>
      <c r="N23" s="15">
        <v>22.084405830876801</v>
      </c>
    </row>
    <row r="24" spans="2:14" x14ac:dyDescent="0.2">
      <c r="B24" s="14">
        <v>2021</v>
      </c>
      <c r="C24" s="15">
        <v>561.4</v>
      </c>
      <c r="D24" s="15">
        <v>17406</v>
      </c>
      <c r="E24" s="15">
        <v>31.004631278945499</v>
      </c>
      <c r="F24" s="15">
        <v>122</v>
      </c>
      <c r="G24" s="15">
        <v>3982</v>
      </c>
      <c r="H24" s="15">
        <v>32.639344262295097</v>
      </c>
      <c r="I24" s="15">
        <v>271.7</v>
      </c>
      <c r="J24" s="15">
        <v>9333</v>
      </c>
      <c r="K24" s="15">
        <v>34.350386455649598</v>
      </c>
      <c r="L24" s="15">
        <v>167.7</v>
      </c>
      <c r="M24" s="15">
        <v>4091</v>
      </c>
      <c r="N24" s="15">
        <v>24.394752534287399</v>
      </c>
    </row>
    <row r="25" spans="2:14" x14ac:dyDescent="0.2">
      <c r="B25" s="14">
        <v>2022</v>
      </c>
      <c r="C25" s="15">
        <v>559.5</v>
      </c>
      <c r="D25" s="15">
        <v>17465</v>
      </c>
      <c r="E25" s="15">
        <v>31.215370866845401</v>
      </c>
      <c r="F25" s="15">
        <v>117.8</v>
      </c>
      <c r="G25" s="15">
        <v>3997</v>
      </c>
      <c r="H25" s="15">
        <v>33.930390492359898</v>
      </c>
      <c r="I25" s="15">
        <v>272</v>
      </c>
      <c r="J25" s="15">
        <v>9329</v>
      </c>
      <c r="K25" s="15">
        <v>34.297794117647101</v>
      </c>
      <c r="L25" s="15">
        <v>169.7</v>
      </c>
      <c r="M25" s="15">
        <v>4139</v>
      </c>
      <c r="N25" s="15">
        <v>24.3901001767826</v>
      </c>
    </row>
    <row r="26" spans="2:14" x14ac:dyDescent="0.2">
      <c r="B26" s="14">
        <v>2023</v>
      </c>
      <c r="C26" s="15">
        <v>581.79999999999995</v>
      </c>
      <c r="D26" s="15">
        <v>17574</v>
      </c>
      <c r="E26" s="15">
        <v>30.206256445513901</v>
      </c>
      <c r="F26" s="15">
        <v>118.9</v>
      </c>
      <c r="G26" s="15">
        <v>3763</v>
      </c>
      <c r="H26" s="15">
        <v>31.648444070647599</v>
      </c>
      <c r="I26" s="15">
        <v>275.89999999999998</v>
      </c>
      <c r="J26" s="15">
        <v>9423</v>
      </c>
      <c r="K26" s="15">
        <v>34.153678869155499</v>
      </c>
      <c r="L26" s="15">
        <v>187</v>
      </c>
      <c r="M26" s="15">
        <v>4388</v>
      </c>
      <c r="N26" s="15">
        <v>23.465240641711201</v>
      </c>
    </row>
    <row r="27" spans="2:14" x14ac:dyDescent="0.2">
      <c r="B27" s="14">
        <v>2024</v>
      </c>
      <c r="C27" s="15">
        <v>585.4</v>
      </c>
      <c r="D27" s="15">
        <v>17963</v>
      </c>
      <c r="E27" s="15">
        <v>30.685001708233699</v>
      </c>
      <c r="F27" s="15">
        <v>116.4</v>
      </c>
      <c r="G27" s="15">
        <v>3730</v>
      </c>
      <c r="H27" s="15">
        <v>32.044673539518897</v>
      </c>
      <c r="I27" s="15">
        <v>283.8</v>
      </c>
      <c r="J27" s="15">
        <v>9683</v>
      </c>
      <c r="K27" s="15">
        <v>34.1190979563073</v>
      </c>
      <c r="L27" s="15">
        <v>185.2</v>
      </c>
      <c r="M27" s="15">
        <v>4550</v>
      </c>
      <c r="N27" s="15">
        <v>24.5680345572354</v>
      </c>
    </row>
    <row r="28" spans="2:14" x14ac:dyDescent="0.2">
      <c r="B28" s="16">
        <v>2025</v>
      </c>
      <c r="C28" s="17">
        <v>591.29999999999995</v>
      </c>
      <c r="D28" s="17">
        <v>18253</v>
      </c>
      <c r="E28" s="17">
        <v>30.869271097581599</v>
      </c>
      <c r="F28" s="17">
        <v>112.4</v>
      </c>
      <c r="G28" s="17">
        <v>3672</v>
      </c>
      <c r="H28" s="17">
        <v>32.669039145907497</v>
      </c>
      <c r="I28" s="17">
        <v>289.10000000000002</v>
      </c>
      <c r="J28" s="17">
        <v>9982</v>
      </c>
      <c r="K28" s="17">
        <v>34.527845036319597</v>
      </c>
      <c r="L28" s="17">
        <v>178.1</v>
      </c>
      <c r="M28" s="17">
        <v>4599</v>
      </c>
      <c r="N28" s="17">
        <v>25.822571588994901</v>
      </c>
    </row>
    <row r="30" spans="2:14" ht="21.95" customHeight="1" x14ac:dyDescent="0.2">
      <c r="B30" s="38" t="s">
        <v>469</v>
      </c>
      <c r="C30" s="39"/>
      <c r="D30" s="39"/>
      <c r="E30" s="39"/>
      <c r="F30" s="39"/>
      <c r="G30" s="39"/>
      <c r="H30" s="39"/>
      <c r="I30" s="39"/>
      <c r="J30" s="39"/>
      <c r="K30" s="39"/>
      <c r="L30" s="39"/>
      <c r="M30" s="39"/>
      <c r="N30" s="39"/>
    </row>
    <row r="31" spans="2:14" ht="33.6" customHeight="1" x14ac:dyDescent="0.2">
      <c r="B31" s="38" t="s">
        <v>470</v>
      </c>
      <c r="C31" s="39"/>
      <c r="D31" s="39"/>
      <c r="E31" s="39"/>
      <c r="F31" s="39"/>
      <c r="G31" s="39"/>
      <c r="H31" s="39"/>
      <c r="I31" s="39"/>
      <c r="J31" s="39"/>
      <c r="K31" s="39"/>
      <c r="L31" s="39"/>
      <c r="M31" s="39"/>
      <c r="N31" s="39"/>
    </row>
    <row r="32" spans="2:14" x14ac:dyDescent="0.2">
      <c r="B32" s="38" t="s">
        <v>471</v>
      </c>
      <c r="C32" s="39"/>
      <c r="D32" s="39"/>
      <c r="E32" s="39"/>
      <c r="F32" s="39"/>
      <c r="G32" s="39"/>
      <c r="H32" s="39"/>
      <c r="I32" s="39"/>
      <c r="J32" s="39"/>
      <c r="K32" s="39"/>
      <c r="L32" s="39"/>
      <c r="M32" s="39"/>
      <c r="N32" s="39"/>
    </row>
  </sheetData>
  <mergeCells count="8">
    <mergeCell ref="B30:N30"/>
    <mergeCell ref="B31:N31"/>
    <mergeCell ref="B32:N32"/>
    <mergeCell ref="B4:B5"/>
    <mergeCell ref="C4:E4"/>
    <mergeCell ref="F4:H4"/>
    <mergeCell ref="I4:K4"/>
    <mergeCell ref="L4:N4"/>
  </mergeCells>
  <pageMargins left="0.7" right="0.7" top="0.75" bottom="0.75" header="0.3" footer="0.3"/>
  <pageSetup paperSize="9" scale="50" fitToWidth="0" fitToHeight="0" orientation="landscape"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A81F"/>
  </sheetPr>
  <dimension ref="B1:N8"/>
  <sheetViews>
    <sheetView showGridLines="0" workbookViewId="0"/>
  </sheetViews>
  <sheetFormatPr baseColWidth="10" defaultRowHeight="12.75" x14ac:dyDescent="0.2"/>
  <cols>
    <col min="1" max="1" width="2.5703125" customWidth="1"/>
    <col min="2" max="2" width="12.42578125" customWidth="1"/>
    <col min="3" max="3" width="6.7109375" customWidth="1"/>
    <col min="4" max="13" width="7.140625" customWidth="1"/>
    <col min="14" max="14" width="15.85546875" customWidth="1"/>
  </cols>
  <sheetData>
    <row r="1" spans="2:14" ht="18" x14ac:dyDescent="0.25">
      <c r="B1" s="3" t="s">
        <v>28</v>
      </c>
    </row>
    <row r="4" spans="2:14" ht="21" customHeight="1" x14ac:dyDescent="0.2">
      <c r="B4" s="42" t="s">
        <v>245</v>
      </c>
      <c r="C4" s="37" t="s">
        <v>41</v>
      </c>
      <c r="D4" s="37" t="s">
        <v>225</v>
      </c>
      <c r="E4" s="37" t="s">
        <v>225</v>
      </c>
      <c r="F4" s="37" t="s">
        <v>225</v>
      </c>
      <c r="G4" s="37" t="s">
        <v>225</v>
      </c>
      <c r="H4" s="37" t="s">
        <v>225</v>
      </c>
      <c r="I4" s="37" t="s">
        <v>225</v>
      </c>
      <c r="J4" s="37" t="s">
        <v>225</v>
      </c>
      <c r="K4" s="37" t="s">
        <v>225</v>
      </c>
      <c r="L4" s="37" t="s">
        <v>225</v>
      </c>
      <c r="M4" s="37" t="s">
        <v>225</v>
      </c>
      <c r="N4" s="37" t="s">
        <v>226</v>
      </c>
    </row>
    <row r="5" spans="2:14" ht="33" customHeight="1" x14ac:dyDescent="0.2">
      <c r="B5" s="42" t="s">
        <v>245</v>
      </c>
      <c r="C5" s="37" t="s">
        <v>41</v>
      </c>
      <c r="D5" s="13" t="s">
        <v>227</v>
      </c>
      <c r="E5" s="13" t="s">
        <v>228</v>
      </c>
      <c r="F5" s="13" t="s">
        <v>229</v>
      </c>
      <c r="G5" s="13" t="s">
        <v>230</v>
      </c>
      <c r="H5" s="13" t="s">
        <v>231</v>
      </c>
      <c r="I5" s="13" t="s">
        <v>232</v>
      </c>
      <c r="J5" s="13" t="s">
        <v>233</v>
      </c>
      <c r="K5" s="13" t="s">
        <v>234</v>
      </c>
      <c r="L5" s="13" t="s">
        <v>235</v>
      </c>
      <c r="M5" s="13" t="s">
        <v>405</v>
      </c>
      <c r="N5" s="37" t="s">
        <v>226</v>
      </c>
    </row>
    <row r="6" spans="2:14" x14ac:dyDescent="0.2">
      <c r="B6" s="19" t="s">
        <v>41</v>
      </c>
      <c r="C6" s="20">
        <v>990</v>
      </c>
      <c r="D6" s="20">
        <v>3</v>
      </c>
      <c r="E6" s="20">
        <v>35</v>
      </c>
      <c r="F6" s="20">
        <v>105</v>
      </c>
      <c r="G6" s="20">
        <v>143</v>
      </c>
      <c r="H6" s="20">
        <v>121</v>
      </c>
      <c r="I6" s="20">
        <v>138</v>
      </c>
      <c r="J6" s="20">
        <v>124</v>
      </c>
      <c r="K6" s="20">
        <v>140</v>
      </c>
      <c r="L6" s="20">
        <v>155</v>
      </c>
      <c r="M6" s="20">
        <v>26</v>
      </c>
      <c r="N6" s="21" t="s">
        <v>208</v>
      </c>
    </row>
    <row r="7" spans="2:14" x14ac:dyDescent="0.2">
      <c r="B7" s="14" t="s">
        <v>42</v>
      </c>
      <c r="C7" s="15">
        <v>518</v>
      </c>
      <c r="D7" s="15">
        <v>2</v>
      </c>
      <c r="E7" s="15">
        <v>15</v>
      </c>
      <c r="F7" s="15">
        <v>44</v>
      </c>
      <c r="G7" s="15">
        <v>64</v>
      </c>
      <c r="H7" s="15">
        <v>61</v>
      </c>
      <c r="I7" s="15">
        <v>82</v>
      </c>
      <c r="J7" s="15">
        <v>67</v>
      </c>
      <c r="K7" s="15">
        <v>77</v>
      </c>
      <c r="L7" s="15">
        <v>89</v>
      </c>
      <c r="M7" s="15">
        <v>17</v>
      </c>
      <c r="N7" s="18" t="s">
        <v>472</v>
      </c>
    </row>
    <row r="8" spans="2:14" x14ac:dyDescent="0.2">
      <c r="B8" s="16" t="s">
        <v>43</v>
      </c>
      <c r="C8" s="17">
        <v>472</v>
      </c>
      <c r="D8" s="17">
        <v>1</v>
      </c>
      <c r="E8" s="17">
        <v>20</v>
      </c>
      <c r="F8" s="17">
        <v>61</v>
      </c>
      <c r="G8" s="17">
        <v>79</v>
      </c>
      <c r="H8" s="17">
        <v>60</v>
      </c>
      <c r="I8" s="17">
        <v>56</v>
      </c>
      <c r="J8" s="17">
        <v>57</v>
      </c>
      <c r="K8" s="17">
        <v>63</v>
      </c>
      <c r="L8" s="17">
        <v>66</v>
      </c>
      <c r="M8" s="17">
        <v>9</v>
      </c>
      <c r="N8" s="22" t="s">
        <v>214</v>
      </c>
    </row>
  </sheetData>
  <mergeCells count="4">
    <mergeCell ref="B4:B5"/>
    <mergeCell ref="C4:C5"/>
    <mergeCell ref="D4:M4"/>
    <mergeCell ref="N4:N5"/>
  </mergeCells>
  <pageMargins left="0.7" right="0.7" top="0.75" bottom="0.75" header="0.3" footer="0.3"/>
  <pageSetup paperSize="9" scale="50" fitToWidth="0" fitToHeight="0" orientation="landscape"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A81F"/>
  </sheetPr>
  <dimension ref="B1:E28"/>
  <sheetViews>
    <sheetView showGridLines="0" workbookViewId="0"/>
  </sheetViews>
  <sheetFormatPr baseColWidth="10" defaultRowHeight="12.75" x14ac:dyDescent="0.2"/>
  <cols>
    <col min="1" max="1" width="2.5703125" customWidth="1"/>
    <col min="2" max="5" width="8.5703125" customWidth="1"/>
  </cols>
  <sheetData>
    <row r="1" spans="2:5" ht="18" x14ac:dyDescent="0.25">
      <c r="B1" s="3" t="s">
        <v>29</v>
      </c>
    </row>
    <row r="4" spans="2:5" x14ac:dyDescent="0.2">
      <c r="B4" s="44" t="s">
        <v>189</v>
      </c>
      <c r="C4" s="42" t="s">
        <v>189</v>
      </c>
      <c r="D4" s="42" t="s">
        <v>189</v>
      </c>
      <c r="E4" s="42" t="s">
        <v>189</v>
      </c>
    </row>
    <row r="5" spans="2:5" x14ac:dyDescent="0.2">
      <c r="B5" s="34" t="s">
        <v>36</v>
      </c>
      <c r="C5" s="13" t="s">
        <v>41</v>
      </c>
      <c r="D5" s="13" t="s">
        <v>42</v>
      </c>
      <c r="E5" s="13" t="s">
        <v>43</v>
      </c>
    </row>
    <row r="6" spans="2:5" x14ac:dyDescent="0.2">
      <c r="B6" s="14">
        <v>1997</v>
      </c>
      <c r="C6" s="18" t="s">
        <v>473</v>
      </c>
      <c r="D6" s="18" t="s">
        <v>194</v>
      </c>
      <c r="E6" s="18" t="s">
        <v>478</v>
      </c>
    </row>
    <row r="7" spans="2:5" x14ac:dyDescent="0.2">
      <c r="B7" s="14">
        <v>2000</v>
      </c>
      <c r="C7" s="18" t="s">
        <v>194</v>
      </c>
      <c r="D7" s="18" t="s">
        <v>202</v>
      </c>
      <c r="E7" s="18" t="s">
        <v>413</v>
      </c>
    </row>
    <row r="8" spans="2:5" x14ac:dyDescent="0.2">
      <c r="B8" s="14">
        <v>2005</v>
      </c>
      <c r="C8" s="18" t="s">
        <v>410</v>
      </c>
      <c r="D8" s="18" t="s">
        <v>208</v>
      </c>
      <c r="E8" s="18" t="s">
        <v>142</v>
      </c>
    </row>
    <row r="9" spans="2:5" x14ac:dyDescent="0.2">
      <c r="B9" s="14">
        <v>2006</v>
      </c>
      <c r="C9" s="18" t="s">
        <v>409</v>
      </c>
      <c r="D9" s="18" t="s">
        <v>212</v>
      </c>
      <c r="E9" s="18" t="s">
        <v>241</v>
      </c>
    </row>
    <row r="10" spans="2:5" x14ac:dyDescent="0.2">
      <c r="B10" s="14">
        <v>2007</v>
      </c>
      <c r="C10" s="18" t="s">
        <v>409</v>
      </c>
      <c r="D10" s="18" t="s">
        <v>144</v>
      </c>
      <c r="E10" s="18" t="s">
        <v>201</v>
      </c>
    </row>
    <row r="11" spans="2:5" x14ac:dyDescent="0.2">
      <c r="B11" s="14">
        <v>2008</v>
      </c>
      <c r="C11" s="18" t="s">
        <v>411</v>
      </c>
      <c r="D11" s="18" t="s">
        <v>209</v>
      </c>
      <c r="E11" s="18" t="s">
        <v>123</v>
      </c>
    </row>
    <row r="12" spans="2:5" x14ac:dyDescent="0.2">
      <c r="B12" s="14">
        <v>2009</v>
      </c>
      <c r="C12" s="18" t="s">
        <v>400</v>
      </c>
      <c r="D12" s="18" t="s">
        <v>406</v>
      </c>
      <c r="E12" s="18" t="s">
        <v>207</v>
      </c>
    </row>
    <row r="13" spans="2:5" x14ac:dyDescent="0.2">
      <c r="B13" s="14">
        <v>2010</v>
      </c>
      <c r="C13" s="18" t="s">
        <v>400</v>
      </c>
      <c r="D13" s="18" t="s">
        <v>210</v>
      </c>
      <c r="E13" s="18" t="s">
        <v>213</v>
      </c>
    </row>
    <row r="14" spans="2:5" x14ac:dyDescent="0.2">
      <c r="B14" s="14">
        <v>2011</v>
      </c>
      <c r="C14" s="18" t="s">
        <v>144</v>
      </c>
      <c r="D14" s="18" t="s">
        <v>146</v>
      </c>
      <c r="E14" s="18" t="s">
        <v>351</v>
      </c>
    </row>
    <row r="15" spans="2:5" x14ac:dyDescent="0.2">
      <c r="B15" s="14">
        <v>2012</v>
      </c>
      <c r="C15" s="18" t="s">
        <v>210</v>
      </c>
      <c r="D15" s="18" t="s">
        <v>472</v>
      </c>
      <c r="E15" s="18" t="s">
        <v>409</v>
      </c>
    </row>
    <row r="16" spans="2:5" x14ac:dyDescent="0.2">
      <c r="B16" s="14">
        <v>2013</v>
      </c>
      <c r="C16" s="18" t="s">
        <v>406</v>
      </c>
      <c r="D16" s="18" t="s">
        <v>146</v>
      </c>
      <c r="E16" s="18" t="s">
        <v>239</v>
      </c>
    </row>
    <row r="17" spans="2:5" x14ac:dyDescent="0.2">
      <c r="B17" s="14">
        <v>2014</v>
      </c>
      <c r="C17" s="18" t="s">
        <v>365</v>
      </c>
      <c r="D17" s="18" t="s">
        <v>273</v>
      </c>
      <c r="E17" s="18" t="s">
        <v>409</v>
      </c>
    </row>
    <row r="18" spans="2:5" x14ac:dyDescent="0.2">
      <c r="B18" s="14">
        <v>2015</v>
      </c>
      <c r="C18" s="18" t="s">
        <v>412</v>
      </c>
      <c r="D18" s="18" t="s">
        <v>474</v>
      </c>
      <c r="E18" s="18" t="s">
        <v>238</v>
      </c>
    </row>
    <row r="19" spans="2:5" x14ac:dyDescent="0.2">
      <c r="B19" s="14">
        <v>2016</v>
      </c>
      <c r="C19" s="18" t="s">
        <v>365</v>
      </c>
      <c r="D19" s="18" t="s">
        <v>475</v>
      </c>
      <c r="E19" s="18" t="s">
        <v>411</v>
      </c>
    </row>
    <row r="20" spans="2:5" x14ac:dyDescent="0.2">
      <c r="B20" s="14">
        <v>2017</v>
      </c>
      <c r="C20" s="18" t="s">
        <v>365</v>
      </c>
      <c r="D20" s="18" t="s">
        <v>475</v>
      </c>
      <c r="E20" s="18" t="s">
        <v>409</v>
      </c>
    </row>
    <row r="21" spans="2:5" x14ac:dyDescent="0.2">
      <c r="B21" s="14">
        <v>2018</v>
      </c>
      <c r="C21" s="18" t="s">
        <v>472</v>
      </c>
      <c r="D21" s="18" t="s">
        <v>304</v>
      </c>
      <c r="E21" s="18" t="s">
        <v>238</v>
      </c>
    </row>
    <row r="22" spans="2:5" x14ac:dyDescent="0.2">
      <c r="B22" s="14">
        <v>2019</v>
      </c>
      <c r="C22" s="18" t="s">
        <v>365</v>
      </c>
      <c r="D22" s="18" t="s">
        <v>474</v>
      </c>
      <c r="E22" s="18" t="s">
        <v>410</v>
      </c>
    </row>
    <row r="23" spans="2:5" x14ac:dyDescent="0.2">
      <c r="B23" s="14">
        <v>2020</v>
      </c>
      <c r="C23" s="18" t="s">
        <v>472</v>
      </c>
      <c r="D23" s="18" t="s">
        <v>304</v>
      </c>
      <c r="E23" s="18" t="s">
        <v>239</v>
      </c>
    </row>
    <row r="24" spans="2:5" x14ac:dyDescent="0.2">
      <c r="B24" s="14">
        <v>2021</v>
      </c>
      <c r="C24" s="18" t="s">
        <v>210</v>
      </c>
      <c r="D24" s="18" t="s">
        <v>476</v>
      </c>
      <c r="E24" s="18" t="s">
        <v>351</v>
      </c>
    </row>
    <row r="25" spans="2:5" x14ac:dyDescent="0.2">
      <c r="B25" s="14">
        <v>2022</v>
      </c>
      <c r="C25" s="18" t="s">
        <v>210</v>
      </c>
      <c r="D25" s="18" t="s">
        <v>476</v>
      </c>
      <c r="E25" s="18" t="s">
        <v>213</v>
      </c>
    </row>
    <row r="26" spans="2:5" x14ac:dyDescent="0.2">
      <c r="B26" s="14">
        <v>2023</v>
      </c>
      <c r="C26" s="18" t="s">
        <v>400</v>
      </c>
      <c r="D26" s="18" t="s">
        <v>477</v>
      </c>
      <c r="E26" s="18" t="s">
        <v>207</v>
      </c>
    </row>
    <row r="27" spans="2:5" x14ac:dyDescent="0.2">
      <c r="B27" s="14">
        <v>2024</v>
      </c>
      <c r="C27" s="18" t="s">
        <v>208</v>
      </c>
      <c r="D27" s="18" t="s">
        <v>146</v>
      </c>
      <c r="E27" s="18" t="s">
        <v>214</v>
      </c>
    </row>
    <row r="28" spans="2:5" x14ac:dyDescent="0.2">
      <c r="B28" s="16">
        <v>2025</v>
      </c>
      <c r="C28" s="22" t="s">
        <v>208</v>
      </c>
      <c r="D28" s="22" t="s">
        <v>472</v>
      </c>
      <c r="E28" s="22" t="s">
        <v>214</v>
      </c>
    </row>
  </sheetData>
  <mergeCells count="1">
    <mergeCell ref="B4:E4"/>
  </mergeCells>
  <pageMargins left="0.7" right="0.7" top="0.75" bottom="0.75" header="0.3" footer="0.3"/>
  <pageSetup paperSize="9" scale="50" fitToWidth="0" fitToHeight="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A81F"/>
  </sheetPr>
  <dimension ref="B1:J17"/>
  <sheetViews>
    <sheetView showGridLines="0" workbookViewId="0"/>
  </sheetViews>
  <sheetFormatPr baseColWidth="10" defaultRowHeight="12.75" x14ac:dyDescent="0.2"/>
  <cols>
    <col min="1" max="1" width="2.5703125" customWidth="1"/>
    <col min="2" max="2" width="12.42578125" customWidth="1"/>
    <col min="3" max="3" width="10.42578125" customWidth="1"/>
    <col min="4" max="10" width="12" customWidth="1"/>
  </cols>
  <sheetData>
    <row r="1" spans="2:10" ht="18" x14ac:dyDescent="0.25">
      <c r="B1" s="3" t="s">
        <v>30</v>
      </c>
    </row>
    <row r="3" spans="2:10" x14ac:dyDescent="0.2">
      <c r="B3" s="25" t="s">
        <v>285</v>
      </c>
    </row>
    <row r="4" spans="2:10" x14ac:dyDescent="0.2">
      <c r="B4" s="42" t="s">
        <v>245</v>
      </c>
      <c r="C4" s="37" t="s">
        <v>417</v>
      </c>
      <c r="D4" s="37" t="s">
        <v>418</v>
      </c>
      <c r="E4" s="37" t="s">
        <v>418</v>
      </c>
      <c r="F4" s="37" t="s">
        <v>418</v>
      </c>
      <c r="G4" s="37" t="s">
        <v>418</v>
      </c>
      <c r="H4" s="37" t="s">
        <v>418</v>
      </c>
      <c r="I4" s="37" t="s">
        <v>418</v>
      </c>
      <c r="J4" s="37" t="s">
        <v>418</v>
      </c>
    </row>
    <row r="5" spans="2:10" ht="21" customHeight="1" x14ac:dyDescent="0.2">
      <c r="B5" s="42" t="s">
        <v>245</v>
      </c>
      <c r="C5" s="37" t="s">
        <v>417</v>
      </c>
      <c r="D5" s="37" t="s">
        <v>70</v>
      </c>
      <c r="E5" s="37" t="s">
        <v>70</v>
      </c>
      <c r="F5" s="37" t="s">
        <v>70</v>
      </c>
      <c r="G5" s="37" t="s">
        <v>71</v>
      </c>
      <c r="H5" s="37" t="s">
        <v>71</v>
      </c>
      <c r="I5" s="37" t="s">
        <v>71</v>
      </c>
      <c r="J5" s="47" t="s">
        <v>419</v>
      </c>
    </row>
    <row r="6" spans="2:10" ht="21" customHeight="1" x14ac:dyDescent="0.2">
      <c r="B6" s="42" t="s">
        <v>245</v>
      </c>
      <c r="C6" s="37" t="s">
        <v>417</v>
      </c>
      <c r="D6" s="13" t="s">
        <v>250</v>
      </c>
      <c r="E6" s="13" t="s">
        <v>251</v>
      </c>
      <c r="F6" s="13" t="s">
        <v>252</v>
      </c>
      <c r="G6" s="13" t="s">
        <v>250</v>
      </c>
      <c r="H6" s="13" t="s">
        <v>251</v>
      </c>
      <c r="I6" s="13" t="s">
        <v>252</v>
      </c>
      <c r="J6" s="47" t="s">
        <v>419</v>
      </c>
    </row>
    <row r="7" spans="2:10" x14ac:dyDescent="0.2">
      <c r="B7" s="19" t="s">
        <v>41</v>
      </c>
      <c r="C7" s="20">
        <v>1057</v>
      </c>
      <c r="D7" s="20">
        <v>483</v>
      </c>
      <c r="E7" s="20">
        <v>323</v>
      </c>
      <c r="F7" s="20">
        <v>251</v>
      </c>
      <c r="G7" s="21" t="s">
        <v>331</v>
      </c>
      <c r="H7" s="21" t="s">
        <v>479</v>
      </c>
      <c r="I7" s="21" t="s">
        <v>481</v>
      </c>
      <c r="J7" s="20">
        <v>56</v>
      </c>
    </row>
    <row r="8" spans="2:10" x14ac:dyDescent="0.2">
      <c r="B8" s="14" t="s">
        <v>42</v>
      </c>
      <c r="C8" s="15">
        <v>699</v>
      </c>
      <c r="D8" s="15">
        <v>294</v>
      </c>
      <c r="E8" s="15">
        <v>194</v>
      </c>
      <c r="F8" s="15">
        <v>211</v>
      </c>
      <c r="G8" s="18" t="s">
        <v>413</v>
      </c>
      <c r="H8" s="18" t="s">
        <v>480</v>
      </c>
      <c r="I8" s="18" t="s">
        <v>482</v>
      </c>
      <c r="J8" s="15">
        <v>60</v>
      </c>
    </row>
    <row r="9" spans="2:10" x14ac:dyDescent="0.2">
      <c r="B9" s="16" t="s">
        <v>43</v>
      </c>
      <c r="C9" s="17">
        <v>358</v>
      </c>
      <c r="D9" s="17">
        <v>189</v>
      </c>
      <c r="E9" s="17">
        <v>129</v>
      </c>
      <c r="F9" s="17">
        <v>40</v>
      </c>
      <c r="G9" s="22" t="s">
        <v>242</v>
      </c>
      <c r="H9" s="22" t="s">
        <v>90</v>
      </c>
      <c r="I9" s="22" t="s">
        <v>483</v>
      </c>
      <c r="J9" s="17">
        <v>49</v>
      </c>
    </row>
    <row r="11" spans="2:10" x14ac:dyDescent="0.2">
      <c r="B11" s="25" t="s">
        <v>286</v>
      </c>
    </row>
    <row r="12" spans="2:10" x14ac:dyDescent="0.2">
      <c r="B12" s="42" t="s">
        <v>245</v>
      </c>
      <c r="C12" s="37" t="s">
        <v>417</v>
      </c>
      <c r="D12" s="37" t="s">
        <v>418</v>
      </c>
      <c r="E12" s="37" t="s">
        <v>418</v>
      </c>
      <c r="F12" s="37" t="s">
        <v>418</v>
      </c>
      <c r="G12" s="37" t="s">
        <v>418</v>
      </c>
      <c r="H12" s="37" t="s">
        <v>418</v>
      </c>
      <c r="I12" s="37" t="s">
        <v>418</v>
      </c>
      <c r="J12" s="37" t="s">
        <v>418</v>
      </c>
    </row>
    <row r="13" spans="2:10" ht="21" customHeight="1" x14ac:dyDescent="0.2">
      <c r="B13" s="42" t="s">
        <v>245</v>
      </c>
      <c r="C13" s="37" t="s">
        <v>417</v>
      </c>
      <c r="D13" s="37" t="s">
        <v>70</v>
      </c>
      <c r="E13" s="37" t="s">
        <v>70</v>
      </c>
      <c r="F13" s="37" t="s">
        <v>70</v>
      </c>
      <c r="G13" s="37" t="s">
        <v>71</v>
      </c>
      <c r="H13" s="37" t="s">
        <v>71</v>
      </c>
      <c r="I13" s="37" t="s">
        <v>71</v>
      </c>
      <c r="J13" s="47" t="s">
        <v>419</v>
      </c>
    </row>
    <row r="14" spans="2:10" ht="21" customHeight="1" x14ac:dyDescent="0.2">
      <c r="B14" s="42" t="s">
        <v>245</v>
      </c>
      <c r="C14" s="37" t="s">
        <v>417</v>
      </c>
      <c r="D14" s="13" t="s">
        <v>250</v>
      </c>
      <c r="E14" s="13" t="s">
        <v>251</v>
      </c>
      <c r="F14" s="13" t="s">
        <v>252</v>
      </c>
      <c r="G14" s="13" t="s">
        <v>250</v>
      </c>
      <c r="H14" s="13" t="s">
        <v>251</v>
      </c>
      <c r="I14" s="13" t="s">
        <v>252</v>
      </c>
      <c r="J14" s="47" t="s">
        <v>419</v>
      </c>
    </row>
    <row r="15" spans="2:10" x14ac:dyDescent="0.2">
      <c r="B15" s="19" t="s">
        <v>41</v>
      </c>
      <c r="C15" s="20">
        <v>990</v>
      </c>
      <c r="D15" s="20">
        <v>394</v>
      </c>
      <c r="E15" s="20">
        <v>404</v>
      </c>
      <c r="F15" s="20">
        <v>192</v>
      </c>
      <c r="G15" s="21" t="s">
        <v>484</v>
      </c>
      <c r="H15" s="21" t="s">
        <v>485</v>
      </c>
      <c r="I15" s="21" t="s">
        <v>181</v>
      </c>
      <c r="J15" s="21" t="s">
        <v>167</v>
      </c>
    </row>
    <row r="16" spans="2:10" x14ac:dyDescent="0.2">
      <c r="B16" s="14" t="s">
        <v>42</v>
      </c>
      <c r="C16" s="15">
        <v>518</v>
      </c>
      <c r="D16" s="15">
        <v>193</v>
      </c>
      <c r="E16" s="15">
        <v>186</v>
      </c>
      <c r="F16" s="15">
        <v>139</v>
      </c>
      <c r="G16" s="18" t="s">
        <v>384</v>
      </c>
      <c r="H16" s="18" t="s">
        <v>486</v>
      </c>
      <c r="I16" s="18" t="s">
        <v>487</v>
      </c>
      <c r="J16" s="18" t="s">
        <v>488</v>
      </c>
    </row>
    <row r="17" spans="2:10" x14ac:dyDescent="0.2">
      <c r="B17" s="16" t="s">
        <v>43</v>
      </c>
      <c r="C17" s="17">
        <v>472</v>
      </c>
      <c r="D17" s="17">
        <v>201</v>
      </c>
      <c r="E17" s="17">
        <v>218</v>
      </c>
      <c r="F17" s="17">
        <v>53</v>
      </c>
      <c r="G17" s="22" t="s">
        <v>217</v>
      </c>
      <c r="H17" s="22" t="s">
        <v>351</v>
      </c>
      <c r="I17" s="22" t="s">
        <v>483</v>
      </c>
      <c r="J17" s="22" t="s">
        <v>489</v>
      </c>
    </row>
  </sheetData>
  <mergeCells count="12">
    <mergeCell ref="B12:B14"/>
    <mergeCell ref="C12:C14"/>
    <mergeCell ref="D12:J12"/>
    <mergeCell ref="D13:F13"/>
    <mergeCell ref="G13:I13"/>
    <mergeCell ref="J13:J14"/>
    <mergeCell ref="B4:B6"/>
    <mergeCell ref="C4:C6"/>
    <mergeCell ref="D4:J4"/>
    <mergeCell ref="D5:F5"/>
    <mergeCell ref="G5:I5"/>
    <mergeCell ref="J5:J6"/>
  </mergeCells>
  <pageMargins left="0.7" right="0.7" top="0.75" bottom="0.75" header="0.3" footer="0.3"/>
  <pageSetup paperSize="9" scale="50" fitToWidth="0" fitToHeight="0" orientation="landscape"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A81F"/>
  </sheetPr>
  <dimension ref="B1:H8"/>
  <sheetViews>
    <sheetView showGridLines="0" workbookViewId="0"/>
  </sheetViews>
  <sheetFormatPr baseColWidth="10" defaultRowHeight="12.75" x14ac:dyDescent="0.2"/>
  <cols>
    <col min="1" max="1" width="2.5703125" customWidth="1"/>
    <col min="2" max="2" width="15.28515625" customWidth="1"/>
    <col min="3" max="5" width="7.7109375" customWidth="1"/>
    <col min="6" max="8" width="11.28515625" customWidth="1"/>
  </cols>
  <sheetData>
    <row r="1" spans="2:8" ht="18" x14ac:dyDescent="0.25">
      <c r="B1" s="3" t="s">
        <v>31</v>
      </c>
    </row>
    <row r="4" spans="2:8" x14ac:dyDescent="0.2">
      <c r="B4" s="42" t="s">
        <v>289</v>
      </c>
      <c r="C4" s="47" t="s">
        <v>41</v>
      </c>
      <c r="D4" s="47" t="s">
        <v>42</v>
      </c>
      <c r="E4" s="47" t="s">
        <v>43</v>
      </c>
      <c r="F4" s="37" t="s">
        <v>189</v>
      </c>
      <c r="G4" s="37" t="s">
        <v>189</v>
      </c>
      <c r="H4" s="37" t="s">
        <v>189</v>
      </c>
    </row>
    <row r="5" spans="2:8" x14ac:dyDescent="0.2">
      <c r="B5" s="42" t="s">
        <v>289</v>
      </c>
      <c r="C5" s="47" t="s">
        <v>41</v>
      </c>
      <c r="D5" s="47" t="s">
        <v>42</v>
      </c>
      <c r="E5" s="47" t="s">
        <v>43</v>
      </c>
      <c r="F5" s="13" t="s">
        <v>290</v>
      </c>
      <c r="G5" s="13" t="s">
        <v>42</v>
      </c>
      <c r="H5" s="13" t="s">
        <v>43</v>
      </c>
    </row>
    <row r="6" spans="2:8" x14ac:dyDescent="0.2">
      <c r="B6" s="19" t="s">
        <v>41</v>
      </c>
      <c r="C6" s="20">
        <v>990</v>
      </c>
      <c r="D6" s="20">
        <v>518</v>
      </c>
      <c r="E6" s="20">
        <v>472</v>
      </c>
      <c r="F6" s="21" t="s">
        <v>208</v>
      </c>
      <c r="G6" s="21" t="s">
        <v>472</v>
      </c>
      <c r="H6" s="21" t="s">
        <v>214</v>
      </c>
    </row>
    <row r="7" spans="2:8" x14ac:dyDescent="0.2">
      <c r="B7" s="14" t="s">
        <v>291</v>
      </c>
      <c r="C7" s="15">
        <v>919</v>
      </c>
      <c r="D7" s="15">
        <v>486</v>
      </c>
      <c r="E7" s="15">
        <v>433</v>
      </c>
      <c r="F7" s="18" t="s">
        <v>409</v>
      </c>
      <c r="G7" s="18" t="s">
        <v>412</v>
      </c>
      <c r="H7" s="18" t="s">
        <v>407</v>
      </c>
    </row>
    <row r="8" spans="2:8" x14ac:dyDescent="0.2">
      <c r="B8" s="16" t="s">
        <v>292</v>
      </c>
      <c r="C8" s="17">
        <v>71</v>
      </c>
      <c r="D8" s="17">
        <v>32</v>
      </c>
      <c r="E8" s="17">
        <v>39</v>
      </c>
      <c r="F8" s="22" t="s">
        <v>357</v>
      </c>
      <c r="G8" s="22" t="s">
        <v>402</v>
      </c>
      <c r="H8" s="22" t="s">
        <v>273</v>
      </c>
    </row>
  </sheetData>
  <mergeCells count="5">
    <mergeCell ref="B4:B5"/>
    <mergeCell ref="C4:C5"/>
    <mergeCell ref="D4:D5"/>
    <mergeCell ref="E4:E5"/>
    <mergeCell ref="F4:H4"/>
  </mergeCells>
  <pageMargins left="0.7" right="0.7" top="0.75" bottom="0.75" header="0.3" footer="0.3"/>
  <pageSetup paperSize="9" scale="50" fitToWidth="0" fitToHeight="0"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E562"/>
  </sheetPr>
  <dimension ref="B1:H67"/>
  <sheetViews>
    <sheetView showGridLines="0" workbookViewId="0"/>
  </sheetViews>
  <sheetFormatPr baseColWidth="10" defaultRowHeight="12.75" x14ac:dyDescent="0.2"/>
  <cols>
    <col min="1" max="1" width="2.5703125" customWidth="1"/>
    <col min="2" max="2" width="6.5703125" customWidth="1"/>
    <col min="3" max="8" width="12.5703125" customWidth="1"/>
  </cols>
  <sheetData>
    <row r="1" spans="2:8" ht="18" x14ac:dyDescent="0.25">
      <c r="B1" s="3" t="s">
        <v>33</v>
      </c>
    </row>
    <row r="4" spans="2:8" x14ac:dyDescent="0.2">
      <c r="B4" s="37" t="s">
        <v>464</v>
      </c>
      <c r="C4" s="37" t="s">
        <v>46</v>
      </c>
      <c r="D4" s="37" t="s">
        <v>46</v>
      </c>
      <c r="E4" s="37" t="s">
        <v>46</v>
      </c>
      <c r="F4" s="37" t="s">
        <v>163</v>
      </c>
      <c r="G4" s="37" t="s">
        <v>163</v>
      </c>
      <c r="H4" s="37" t="s">
        <v>163</v>
      </c>
    </row>
    <row r="5" spans="2:8" ht="27.95" customHeight="1" x14ac:dyDescent="0.2">
      <c r="B5" s="37" t="s">
        <v>464</v>
      </c>
      <c r="C5" s="13" t="s">
        <v>490</v>
      </c>
      <c r="D5" s="13" t="s">
        <v>491</v>
      </c>
      <c r="E5" s="13" t="s">
        <v>492</v>
      </c>
      <c r="F5" s="13" t="s">
        <v>490</v>
      </c>
      <c r="G5" s="13" t="s">
        <v>491</v>
      </c>
      <c r="H5" s="13" t="s">
        <v>492</v>
      </c>
    </row>
    <row r="6" spans="2:8" x14ac:dyDescent="0.2">
      <c r="B6" s="40" t="s">
        <v>70</v>
      </c>
      <c r="C6" s="46"/>
      <c r="D6" s="46"/>
      <c r="E6" s="46"/>
      <c r="F6" s="46"/>
      <c r="G6" s="46"/>
      <c r="H6" s="46"/>
    </row>
    <row r="7" spans="2:8" x14ac:dyDescent="0.2">
      <c r="B7" s="14">
        <v>1998</v>
      </c>
      <c r="C7" s="18" t="s">
        <v>493</v>
      </c>
      <c r="D7" s="30">
        <v>392</v>
      </c>
      <c r="E7" s="30">
        <v>355</v>
      </c>
      <c r="F7" s="18" t="s">
        <v>521</v>
      </c>
      <c r="G7" s="18" t="s">
        <v>549</v>
      </c>
      <c r="H7" s="18" t="s">
        <v>577</v>
      </c>
    </row>
    <row r="8" spans="2:8" x14ac:dyDescent="0.2">
      <c r="B8" s="14">
        <v>1999</v>
      </c>
      <c r="C8" s="18" t="s">
        <v>494</v>
      </c>
      <c r="D8" s="30">
        <v>391</v>
      </c>
      <c r="E8" s="30">
        <v>361</v>
      </c>
      <c r="F8" s="18" t="s">
        <v>522</v>
      </c>
      <c r="G8" s="18" t="s">
        <v>550</v>
      </c>
      <c r="H8" s="18" t="s">
        <v>578</v>
      </c>
    </row>
    <row r="9" spans="2:8" x14ac:dyDescent="0.2">
      <c r="B9" s="14">
        <v>2000</v>
      </c>
      <c r="C9" s="18" t="s">
        <v>495</v>
      </c>
      <c r="D9" s="30">
        <v>386</v>
      </c>
      <c r="E9" s="30">
        <v>386</v>
      </c>
      <c r="F9" s="18" t="s">
        <v>523</v>
      </c>
      <c r="G9" s="18" t="s">
        <v>551</v>
      </c>
      <c r="H9" s="18" t="s">
        <v>579</v>
      </c>
    </row>
    <row r="10" spans="2:8" x14ac:dyDescent="0.2">
      <c r="B10" s="14">
        <v>2001</v>
      </c>
      <c r="C10" s="18" t="s">
        <v>496</v>
      </c>
      <c r="D10" s="30">
        <v>385</v>
      </c>
      <c r="E10" s="30">
        <v>387</v>
      </c>
      <c r="F10" s="18" t="s">
        <v>524</v>
      </c>
      <c r="G10" s="18" t="s">
        <v>552</v>
      </c>
      <c r="H10" s="18" t="s">
        <v>580</v>
      </c>
    </row>
    <row r="11" spans="2:8" x14ac:dyDescent="0.2">
      <c r="B11" s="14">
        <v>2002</v>
      </c>
      <c r="C11" s="18" t="s">
        <v>497</v>
      </c>
      <c r="D11" s="30">
        <v>377</v>
      </c>
      <c r="E11" s="30">
        <v>403</v>
      </c>
      <c r="F11" s="18" t="s">
        <v>525</v>
      </c>
      <c r="G11" s="18" t="s">
        <v>553</v>
      </c>
      <c r="H11" s="18" t="s">
        <v>581</v>
      </c>
    </row>
    <row r="12" spans="2:8" x14ac:dyDescent="0.2">
      <c r="B12" s="14">
        <v>2003</v>
      </c>
      <c r="C12" s="18" t="s">
        <v>498</v>
      </c>
      <c r="D12" s="30">
        <v>406</v>
      </c>
      <c r="E12" s="30">
        <v>398</v>
      </c>
      <c r="F12" s="18" t="s">
        <v>526</v>
      </c>
      <c r="G12" s="18" t="s">
        <v>554</v>
      </c>
      <c r="H12" s="18" t="s">
        <v>582</v>
      </c>
    </row>
    <row r="13" spans="2:8" x14ac:dyDescent="0.2">
      <c r="B13" s="14">
        <v>2004</v>
      </c>
      <c r="C13" s="18" t="s">
        <v>499</v>
      </c>
      <c r="D13" s="30">
        <v>393</v>
      </c>
      <c r="E13" s="30">
        <v>393</v>
      </c>
      <c r="F13" s="18" t="s">
        <v>527</v>
      </c>
      <c r="G13" s="18" t="s">
        <v>555</v>
      </c>
      <c r="H13" s="18" t="s">
        <v>583</v>
      </c>
    </row>
    <row r="14" spans="2:8" x14ac:dyDescent="0.2">
      <c r="B14" s="14">
        <v>2005</v>
      </c>
      <c r="C14" s="18" t="s">
        <v>500</v>
      </c>
      <c r="D14" s="30">
        <v>411</v>
      </c>
      <c r="E14" s="30">
        <v>381</v>
      </c>
      <c r="F14" s="18" t="s">
        <v>528</v>
      </c>
      <c r="G14" s="18" t="s">
        <v>556</v>
      </c>
      <c r="H14" s="18" t="s">
        <v>584</v>
      </c>
    </row>
    <row r="15" spans="2:8" x14ac:dyDescent="0.2">
      <c r="B15" s="14">
        <v>2006</v>
      </c>
      <c r="C15" s="18" t="s">
        <v>501</v>
      </c>
      <c r="D15" s="30">
        <v>437</v>
      </c>
      <c r="E15" s="30">
        <v>384</v>
      </c>
      <c r="F15" s="18" t="s">
        <v>529</v>
      </c>
      <c r="G15" s="18" t="s">
        <v>557</v>
      </c>
      <c r="H15" s="18" t="s">
        <v>585</v>
      </c>
    </row>
    <row r="16" spans="2:8" x14ac:dyDescent="0.2">
      <c r="B16" s="14">
        <v>2007</v>
      </c>
      <c r="C16" s="18" t="s">
        <v>502</v>
      </c>
      <c r="D16" s="30">
        <v>437</v>
      </c>
      <c r="E16" s="30">
        <v>403</v>
      </c>
      <c r="F16" s="18" t="s">
        <v>530</v>
      </c>
      <c r="G16" s="18" t="s">
        <v>558</v>
      </c>
      <c r="H16" s="18" t="s">
        <v>586</v>
      </c>
    </row>
    <row r="17" spans="2:8" x14ac:dyDescent="0.2">
      <c r="B17" s="14">
        <v>2008</v>
      </c>
      <c r="C17" s="18" t="s">
        <v>503</v>
      </c>
      <c r="D17" s="30">
        <v>438</v>
      </c>
      <c r="E17" s="30">
        <v>406</v>
      </c>
      <c r="F17" s="18" t="s">
        <v>531</v>
      </c>
      <c r="G17" s="18" t="s">
        <v>559</v>
      </c>
      <c r="H17" s="18" t="s">
        <v>587</v>
      </c>
    </row>
    <row r="18" spans="2:8" x14ac:dyDescent="0.2">
      <c r="B18" s="14">
        <v>2009</v>
      </c>
      <c r="C18" s="18" t="s">
        <v>504</v>
      </c>
      <c r="D18" s="30">
        <v>458</v>
      </c>
      <c r="E18" s="30">
        <v>419</v>
      </c>
      <c r="F18" s="18" t="s">
        <v>532</v>
      </c>
      <c r="G18" s="18" t="s">
        <v>560</v>
      </c>
      <c r="H18" s="18" t="s">
        <v>588</v>
      </c>
    </row>
    <row r="19" spans="2:8" x14ac:dyDescent="0.2">
      <c r="B19" s="14">
        <v>2010</v>
      </c>
      <c r="C19" s="18" t="s">
        <v>505</v>
      </c>
      <c r="D19" s="30">
        <v>483</v>
      </c>
      <c r="E19" s="30">
        <v>439</v>
      </c>
      <c r="F19" s="18" t="s">
        <v>533</v>
      </c>
      <c r="G19" s="18" t="s">
        <v>561</v>
      </c>
      <c r="H19" s="18" t="s">
        <v>589</v>
      </c>
    </row>
    <row r="20" spans="2:8" x14ac:dyDescent="0.2">
      <c r="B20" s="14">
        <v>2011</v>
      </c>
      <c r="C20" s="18" t="s">
        <v>506</v>
      </c>
      <c r="D20" s="30">
        <v>501</v>
      </c>
      <c r="E20" s="30">
        <v>442</v>
      </c>
      <c r="F20" s="18" t="s">
        <v>534</v>
      </c>
      <c r="G20" s="18" t="s">
        <v>562</v>
      </c>
      <c r="H20" s="18" t="s">
        <v>590</v>
      </c>
    </row>
    <row r="21" spans="2:8" x14ac:dyDescent="0.2">
      <c r="B21" s="14">
        <v>2012</v>
      </c>
      <c r="C21" s="18" t="s">
        <v>507</v>
      </c>
      <c r="D21" s="30">
        <v>517</v>
      </c>
      <c r="E21" s="30">
        <v>453</v>
      </c>
      <c r="F21" s="18" t="s">
        <v>535</v>
      </c>
      <c r="G21" s="18" t="s">
        <v>563</v>
      </c>
      <c r="H21" s="18" t="s">
        <v>591</v>
      </c>
    </row>
    <row r="22" spans="2:8" x14ac:dyDescent="0.2">
      <c r="B22" s="14">
        <v>2013</v>
      </c>
      <c r="C22" s="18" t="s">
        <v>508</v>
      </c>
      <c r="D22" s="30">
        <v>524</v>
      </c>
      <c r="E22" s="30">
        <v>462</v>
      </c>
      <c r="F22" s="18" t="s">
        <v>536</v>
      </c>
      <c r="G22" s="18" t="s">
        <v>564</v>
      </c>
      <c r="H22" s="18" t="s">
        <v>592</v>
      </c>
    </row>
    <row r="23" spans="2:8" x14ac:dyDescent="0.2">
      <c r="B23" s="14">
        <v>2014</v>
      </c>
      <c r="C23" s="18" t="s">
        <v>509</v>
      </c>
      <c r="D23" s="30">
        <v>525</v>
      </c>
      <c r="E23" s="30">
        <v>450</v>
      </c>
      <c r="F23" s="18" t="s">
        <v>537</v>
      </c>
      <c r="G23" s="18" t="s">
        <v>565</v>
      </c>
      <c r="H23" s="18" t="s">
        <v>593</v>
      </c>
    </row>
    <row r="24" spans="2:8" x14ac:dyDescent="0.2">
      <c r="B24" s="14">
        <v>2015</v>
      </c>
      <c r="C24" s="18" t="s">
        <v>510</v>
      </c>
      <c r="D24" s="30">
        <v>528</v>
      </c>
      <c r="E24" s="30">
        <v>444</v>
      </c>
      <c r="F24" s="18" t="s">
        <v>538</v>
      </c>
      <c r="G24" s="18" t="s">
        <v>566</v>
      </c>
      <c r="H24" s="18" t="s">
        <v>594</v>
      </c>
    </row>
    <row r="25" spans="2:8" x14ac:dyDescent="0.2">
      <c r="B25" s="14">
        <v>2016</v>
      </c>
      <c r="C25" s="18" t="s">
        <v>511</v>
      </c>
      <c r="D25" s="30">
        <v>493</v>
      </c>
      <c r="E25" s="30">
        <v>441</v>
      </c>
      <c r="F25" s="18" t="s">
        <v>539</v>
      </c>
      <c r="G25" s="18" t="s">
        <v>567</v>
      </c>
      <c r="H25" s="18" t="s">
        <v>595</v>
      </c>
    </row>
    <row r="26" spans="2:8" x14ac:dyDescent="0.2">
      <c r="B26" s="14">
        <v>2017</v>
      </c>
      <c r="C26" s="18" t="s">
        <v>512</v>
      </c>
      <c r="D26" s="30">
        <v>510</v>
      </c>
      <c r="E26" s="30">
        <v>418</v>
      </c>
      <c r="F26" s="18" t="s">
        <v>540</v>
      </c>
      <c r="G26" s="18" t="s">
        <v>568</v>
      </c>
      <c r="H26" s="18" t="s">
        <v>596</v>
      </c>
    </row>
    <row r="27" spans="2:8" x14ac:dyDescent="0.2">
      <c r="B27" s="14">
        <v>2018</v>
      </c>
      <c r="C27" s="18" t="s">
        <v>513</v>
      </c>
      <c r="D27" s="30">
        <v>505</v>
      </c>
      <c r="E27" s="30">
        <v>408</v>
      </c>
      <c r="F27" s="18" t="s">
        <v>541</v>
      </c>
      <c r="G27" s="18" t="s">
        <v>569</v>
      </c>
      <c r="H27" s="18" t="s">
        <v>597</v>
      </c>
    </row>
    <row r="28" spans="2:8" x14ac:dyDescent="0.2">
      <c r="B28" s="14">
        <v>2019</v>
      </c>
      <c r="C28" s="18" t="s">
        <v>514</v>
      </c>
      <c r="D28" s="30">
        <v>505</v>
      </c>
      <c r="E28" s="30">
        <v>410</v>
      </c>
      <c r="F28" s="18" t="s">
        <v>542</v>
      </c>
      <c r="G28" s="18" t="s">
        <v>570</v>
      </c>
      <c r="H28" s="18" t="s">
        <v>598</v>
      </c>
    </row>
    <row r="29" spans="2:8" x14ac:dyDescent="0.2">
      <c r="B29" s="14">
        <v>2020</v>
      </c>
      <c r="C29" s="18" t="s">
        <v>515</v>
      </c>
      <c r="D29" s="30">
        <v>492</v>
      </c>
      <c r="E29" s="30">
        <v>400</v>
      </c>
      <c r="F29" s="18" t="s">
        <v>543</v>
      </c>
      <c r="G29" s="18" t="s">
        <v>571</v>
      </c>
      <c r="H29" s="18" t="s">
        <v>599</v>
      </c>
    </row>
    <row r="30" spans="2:8" x14ac:dyDescent="0.2">
      <c r="B30" s="14">
        <v>2021</v>
      </c>
      <c r="C30" s="18" t="s">
        <v>516</v>
      </c>
      <c r="D30" s="30">
        <v>497</v>
      </c>
      <c r="E30" s="30">
        <v>394</v>
      </c>
      <c r="F30" s="18" t="s">
        <v>544</v>
      </c>
      <c r="G30" s="18" t="s">
        <v>572</v>
      </c>
      <c r="H30" s="18" t="s">
        <v>600</v>
      </c>
    </row>
    <row r="31" spans="2:8" x14ac:dyDescent="0.2">
      <c r="B31" s="14">
        <v>2022</v>
      </c>
      <c r="C31" s="18" t="s">
        <v>517</v>
      </c>
      <c r="D31" s="30">
        <v>508</v>
      </c>
      <c r="E31" s="30">
        <v>390</v>
      </c>
      <c r="F31" s="18" t="s">
        <v>545</v>
      </c>
      <c r="G31" s="18" t="s">
        <v>573</v>
      </c>
      <c r="H31" s="18" t="s">
        <v>601</v>
      </c>
    </row>
    <row r="32" spans="2:8" x14ac:dyDescent="0.2">
      <c r="B32" s="14">
        <v>2023</v>
      </c>
      <c r="C32" s="18" t="s">
        <v>518</v>
      </c>
      <c r="D32" s="30">
        <v>517</v>
      </c>
      <c r="E32" s="30">
        <v>394</v>
      </c>
      <c r="F32" s="18" t="s">
        <v>546</v>
      </c>
      <c r="G32" s="18" t="s">
        <v>574</v>
      </c>
      <c r="H32" s="18" t="s">
        <v>602</v>
      </c>
    </row>
    <row r="33" spans="2:8" x14ac:dyDescent="0.2">
      <c r="B33" s="14">
        <v>2024</v>
      </c>
      <c r="C33" s="18" t="s">
        <v>519</v>
      </c>
      <c r="D33" s="30">
        <v>529</v>
      </c>
      <c r="E33" s="30">
        <v>400</v>
      </c>
      <c r="F33" s="18" t="s">
        <v>547</v>
      </c>
      <c r="G33" s="18" t="s">
        <v>575</v>
      </c>
      <c r="H33" s="18" t="s">
        <v>603</v>
      </c>
    </row>
    <row r="34" spans="2:8" x14ac:dyDescent="0.2">
      <c r="B34" s="14">
        <v>2025</v>
      </c>
      <c r="C34" s="18" t="s">
        <v>520</v>
      </c>
      <c r="D34" s="30">
        <v>545</v>
      </c>
      <c r="E34" s="30">
        <v>402</v>
      </c>
      <c r="F34" s="18" t="s">
        <v>548</v>
      </c>
      <c r="G34" s="18" t="s">
        <v>576</v>
      </c>
      <c r="H34" s="18" t="s">
        <v>604</v>
      </c>
    </row>
    <row r="35" spans="2:8" x14ac:dyDescent="0.2">
      <c r="B35" s="40" t="s">
        <v>605</v>
      </c>
      <c r="C35" s="46"/>
      <c r="D35" s="46"/>
      <c r="E35" s="46"/>
      <c r="F35" s="46"/>
      <c r="G35" s="46"/>
      <c r="H35" s="46"/>
    </row>
    <row r="36" spans="2:8" x14ac:dyDescent="0.2">
      <c r="B36" s="14">
        <v>1998</v>
      </c>
      <c r="C36" s="18" t="s">
        <v>606</v>
      </c>
      <c r="D36" s="18" t="s">
        <v>606</v>
      </c>
      <c r="E36" s="18" t="s">
        <v>606</v>
      </c>
      <c r="F36" s="18" t="s">
        <v>606</v>
      </c>
      <c r="G36" s="18" t="s">
        <v>606</v>
      </c>
      <c r="H36" s="18" t="s">
        <v>606</v>
      </c>
    </row>
    <row r="37" spans="2:8" x14ac:dyDescent="0.2">
      <c r="B37" s="14">
        <v>1999</v>
      </c>
      <c r="C37" s="18" t="s">
        <v>607</v>
      </c>
      <c r="D37" s="18" t="s">
        <v>633</v>
      </c>
      <c r="E37" s="18" t="s">
        <v>617</v>
      </c>
      <c r="F37" s="18" t="s">
        <v>613</v>
      </c>
      <c r="G37" s="18" t="s">
        <v>699</v>
      </c>
      <c r="H37" s="18" t="s">
        <v>718</v>
      </c>
    </row>
    <row r="38" spans="2:8" x14ac:dyDescent="0.2">
      <c r="B38" s="14">
        <v>2000</v>
      </c>
      <c r="C38" s="18" t="s">
        <v>608</v>
      </c>
      <c r="D38" s="18" t="s">
        <v>634</v>
      </c>
      <c r="E38" s="18" t="s">
        <v>655</v>
      </c>
      <c r="F38" s="18" t="s">
        <v>677</v>
      </c>
      <c r="G38" s="18" t="s">
        <v>700</v>
      </c>
      <c r="H38" s="18" t="s">
        <v>719</v>
      </c>
    </row>
    <row r="39" spans="2:8" x14ac:dyDescent="0.2">
      <c r="B39" s="14">
        <v>2001</v>
      </c>
      <c r="C39" s="18" t="s">
        <v>609</v>
      </c>
      <c r="D39" s="18" t="s">
        <v>148</v>
      </c>
      <c r="E39" s="18" t="s">
        <v>656</v>
      </c>
      <c r="F39" s="18" t="s">
        <v>678</v>
      </c>
      <c r="G39" s="18" t="s">
        <v>306</v>
      </c>
      <c r="H39" s="18" t="s">
        <v>329</v>
      </c>
    </row>
    <row r="40" spans="2:8" x14ac:dyDescent="0.2">
      <c r="B40" s="14">
        <v>2002</v>
      </c>
      <c r="C40" s="18" t="s">
        <v>610</v>
      </c>
      <c r="D40" s="18" t="s">
        <v>635</v>
      </c>
      <c r="E40" s="18" t="s">
        <v>657</v>
      </c>
      <c r="F40" s="18" t="s">
        <v>679</v>
      </c>
      <c r="G40" s="18" t="s">
        <v>701</v>
      </c>
      <c r="H40" s="18" t="s">
        <v>655</v>
      </c>
    </row>
    <row r="41" spans="2:8" x14ac:dyDescent="0.2">
      <c r="B41" s="14">
        <v>2003</v>
      </c>
      <c r="C41" s="18" t="s">
        <v>611</v>
      </c>
      <c r="D41" s="18" t="s">
        <v>636</v>
      </c>
      <c r="E41" s="18" t="s">
        <v>658</v>
      </c>
      <c r="F41" s="18" t="s">
        <v>680</v>
      </c>
      <c r="G41" s="18" t="s">
        <v>681</v>
      </c>
      <c r="H41" s="18" t="s">
        <v>720</v>
      </c>
    </row>
    <row r="42" spans="2:8" x14ac:dyDescent="0.2">
      <c r="B42" s="14">
        <v>2004</v>
      </c>
      <c r="C42" s="18" t="s">
        <v>612</v>
      </c>
      <c r="D42" s="18" t="s">
        <v>609</v>
      </c>
      <c r="E42" s="18" t="s">
        <v>659</v>
      </c>
      <c r="F42" s="18" t="s">
        <v>681</v>
      </c>
      <c r="G42" s="18" t="s">
        <v>608</v>
      </c>
      <c r="H42" s="18" t="s">
        <v>721</v>
      </c>
    </row>
    <row r="43" spans="2:8" x14ac:dyDescent="0.2">
      <c r="B43" s="14">
        <v>2005</v>
      </c>
      <c r="C43" s="18" t="s">
        <v>613</v>
      </c>
      <c r="D43" s="18" t="s">
        <v>637</v>
      </c>
      <c r="E43" s="18" t="s">
        <v>660</v>
      </c>
      <c r="F43" s="18" t="s">
        <v>682</v>
      </c>
      <c r="G43" s="18" t="s">
        <v>637</v>
      </c>
      <c r="H43" s="18" t="s">
        <v>722</v>
      </c>
    </row>
    <row r="44" spans="2:8" x14ac:dyDescent="0.2">
      <c r="B44" s="14">
        <v>2006</v>
      </c>
      <c r="C44" s="18" t="s">
        <v>614</v>
      </c>
      <c r="D44" s="18" t="s">
        <v>638</v>
      </c>
      <c r="E44" s="18" t="s">
        <v>661</v>
      </c>
      <c r="F44" s="18" t="s">
        <v>683</v>
      </c>
      <c r="G44" s="18" t="s">
        <v>702</v>
      </c>
      <c r="H44" s="18" t="s">
        <v>723</v>
      </c>
    </row>
    <row r="45" spans="2:8" x14ac:dyDescent="0.2">
      <c r="B45" s="14">
        <v>2007</v>
      </c>
      <c r="C45" s="18" t="s">
        <v>615</v>
      </c>
      <c r="D45" s="18" t="s">
        <v>638</v>
      </c>
      <c r="E45" s="18" t="s">
        <v>657</v>
      </c>
      <c r="F45" s="18" t="s">
        <v>684</v>
      </c>
      <c r="G45" s="18" t="s">
        <v>703</v>
      </c>
      <c r="H45" s="18" t="s">
        <v>724</v>
      </c>
    </row>
    <row r="46" spans="2:8" x14ac:dyDescent="0.2">
      <c r="B46" s="14">
        <v>2008</v>
      </c>
      <c r="C46" s="18" t="s">
        <v>616</v>
      </c>
      <c r="D46" s="18" t="s">
        <v>639</v>
      </c>
      <c r="E46" s="18" t="s">
        <v>662</v>
      </c>
      <c r="F46" s="18" t="s">
        <v>149</v>
      </c>
      <c r="G46" s="18" t="s">
        <v>329</v>
      </c>
      <c r="H46" s="18" t="s">
        <v>725</v>
      </c>
    </row>
    <row r="47" spans="2:8" x14ac:dyDescent="0.2">
      <c r="B47" s="14">
        <v>2009</v>
      </c>
      <c r="C47" s="18" t="s">
        <v>617</v>
      </c>
      <c r="D47" s="18" t="s">
        <v>640</v>
      </c>
      <c r="E47" s="18" t="s">
        <v>663</v>
      </c>
      <c r="F47" s="18" t="s">
        <v>685</v>
      </c>
      <c r="G47" s="18" t="s">
        <v>662</v>
      </c>
      <c r="H47" s="18" t="s">
        <v>726</v>
      </c>
    </row>
    <row r="48" spans="2:8" x14ac:dyDescent="0.2">
      <c r="B48" s="14">
        <v>2010</v>
      </c>
      <c r="C48" s="18" t="s">
        <v>618</v>
      </c>
      <c r="D48" s="18" t="s">
        <v>641</v>
      </c>
      <c r="E48" s="18" t="s">
        <v>664</v>
      </c>
      <c r="F48" s="18" t="s">
        <v>686</v>
      </c>
      <c r="G48" s="18" t="s">
        <v>704</v>
      </c>
      <c r="H48" s="18" t="s">
        <v>727</v>
      </c>
    </row>
    <row r="49" spans="2:8" x14ac:dyDescent="0.2">
      <c r="B49" s="14">
        <v>2011</v>
      </c>
      <c r="C49" s="18" t="s">
        <v>619</v>
      </c>
      <c r="D49" s="18" t="s">
        <v>642</v>
      </c>
      <c r="E49" s="18" t="s">
        <v>665</v>
      </c>
      <c r="F49" s="18" t="s">
        <v>687</v>
      </c>
      <c r="G49" s="18" t="s">
        <v>705</v>
      </c>
      <c r="H49" s="18" t="s">
        <v>728</v>
      </c>
    </row>
    <row r="50" spans="2:8" x14ac:dyDescent="0.2">
      <c r="B50" s="14">
        <v>2012</v>
      </c>
      <c r="C50" s="18" t="s">
        <v>620</v>
      </c>
      <c r="D50" s="18" t="s">
        <v>643</v>
      </c>
      <c r="E50" s="18" t="s">
        <v>666</v>
      </c>
      <c r="F50" s="18" t="s">
        <v>688</v>
      </c>
      <c r="G50" s="18" t="s">
        <v>706</v>
      </c>
      <c r="H50" s="18" t="s">
        <v>729</v>
      </c>
    </row>
    <row r="51" spans="2:8" x14ac:dyDescent="0.2">
      <c r="B51" s="14">
        <v>2013</v>
      </c>
      <c r="C51" s="18" t="s">
        <v>621</v>
      </c>
      <c r="D51" s="18" t="s">
        <v>644</v>
      </c>
      <c r="E51" s="18" t="s">
        <v>648</v>
      </c>
      <c r="F51" s="18" t="s">
        <v>689</v>
      </c>
      <c r="G51" s="18" t="s">
        <v>707</v>
      </c>
      <c r="H51" s="18" t="s">
        <v>640</v>
      </c>
    </row>
    <row r="52" spans="2:8" x14ac:dyDescent="0.2">
      <c r="B52" s="14">
        <v>2014</v>
      </c>
      <c r="C52" s="18" t="s">
        <v>621</v>
      </c>
      <c r="D52" s="18" t="s">
        <v>645</v>
      </c>
      <c r="E52" s="18" t="s">
        <v>651</v>
      </c>
      <c r="F52" s="18" t="s">
        <v>690</v>
      </c>
      <c r="G52" s="18" t="s">
        <v>644</v>
      </c>
      <c r="H52" s="18" t="s">
        <v>730</v>
      </c>
    </row>
    <row r="53" spans="2:8" x14ac:dyDescent="0.2">
      <c r="B53" s="14">
        <v>2015</v>
      </c>
      <c r="C53" s="18" t="s">
        <v>622</v>
      </c>
      <c r="D53" s="18" t="s">
        <v>646</v>
      </c>
      <c r="E53" s="18" t="s">
        <v>667</v>
      </c>
      <c r="F53" s="18" t="s">
        <v>691</v>
      </c>
      <c r="G53" s="18" t="s">
        <v>708</v>
      </c>
      <c r="H53" s="18" t="s">
        <v>731</v>
      </c>
    </row>
    <row r="54" spans="2:8" x14ac:dyDescent="0.2">
      <c r="B54" s="14">
        <v>2016</v>
      </c>
      <c r="C54" s="18" t="s">
        <v>623</v>
      </c>
      <c r="D54" s="18" t="s">
        <v>647</v>
      </c>
      <c r="E54" s="18" t="s">
        <v>668</v>
      </c>
      <c r="F54" s="18" t="s">
        <v>692</v>
      </c>
      <c r="G54" s="18" t="s">
        <v>709</v>
      </c>
      <c r="H54" s="18" t="s">
        <v>732</v>
      </c>
    </row>
    <row r="55" spans="2:8" x14ac:dyDescent="0.2">
      <c r="B55" s="14">
        <v>2017</v>
      </c>
      <c r="C55" s="18" t="s">
        <v>624</v>
      </c>
      <c r="D55" s="18" t="s">
        <v>648</v>
      </c>
      <c r="E55" s="18" t="s">
        <v>669</v>
      </c>
      <c r="F55" s="18" t="s">
        <v>693</v>
      </c>
      <c r="G55" s="18" t="s">
        <v>710</v>
      </c>
      <c r="H55" s="18" t="s">
        <v>733</v>
      </c>
    </row>
    <row r="56" spans="2:8" x14ac:dyDescent="0.2">
      <c r="B56" s="14">
        <v>2018</v>
      </c>
      <c r="C56" s="18" t="s">
        <v>625</v>
      </c>
      <c r="D56" s="18" t="s">
        <v>649</v>
      </c>
      <c r="E56" s="18" t="s">
        <v>670</v>
      </c>
      <c r="F56" s="18" t="s">
        <v>694</v>
      </c>
      <c r="G56" s="18" t="s">
        <v>709</v>
      </c>
      <c r="H56" s="18" t="s">
        <v>734</v>
      </c>
    </row>
    <row r="57" spans="2:8" x14ac:dyDescent="0.2">
      <c r="B57" s="14">
        <v>2019</v>
      </c>
      <c r="C57" s="18" t="s">
        <v>626</v>
      </c>
      <c r="D57" s="18" t="s">
        <v>649</v>
      </c>
      <c r="E57" s="18" t="s">
        <v>671</v>
      </c>
      <c r="F57" s="18" t="s">
        <v>305</v>
      </c>
      <c r="G57" s="18" t="s">
        <v>711</v>
      </c>
      <c r="H57" s="18" t="s">
        <v>698</v>
      </c>
    </row>
    <row r="58" spans="2:8" x14ac:dyDescent="0.2">
      <c r="B58" s="14">
        <v>2020</v>
      </c>
      <c r="C58" s="18" t="s">
        <v>627</v>
      </c>
      <c r="D58" s="18" t="s">
        <v>650</v>
      </c>
      <c r="E58" s="18" t="s">
        <v>672</v>
      </c>
      <c r="F58" s="18" t="s">
        <v>695</v>
      </c>
      <c r="G58" s="18" t="s">
        <v>712</v>
      </c>
      <c r="H58" s="18" t="s">
        <v>619</v>
      </c>
    </row>
    <row r="59" spans="2:8" x14ac:dyDescent="0.2">
      <c r="B59" s="14">
        <v>2021</v>
      </c>
      <c r="C59" s="18" t="s">
        <v>628</v>
      </c>
      <c r="D59" s="18" t="s">
        <v>651</v>
      </c>
      <c r="E59" s="18" t="s">
        <v>673</v>
      </c>
      <c r="F59" s="18" t="s">
        <v>678</v>
      </c>
      <c r="G59" s="18" t="s">
        <v>713</v>
      </c>
      <c r="H59" s="18" t="s">
        <v>735</v>
      </c>
    </row>
    <row r="60" spans="2:8" x14ac:dyDescent="0.2">
      <c r="B60" s="14">
        <v>2022</v>
      </c>
      <c r="C60" s="18" t="s">
        <v>629</v>
      </c>
      <c r="D60" s="18" t="s">
        <v>652</v>
      </c>
      <c r="E60" s="18" t="s">
        <v>674</v>
      </c>
      <c r="F60" s="18" t="s">
        <v>696</v>
      </c>
      <c r="G60" s="18" t="s">
        <v>714</v>
      </c>
      <c r="H60" s="18" t="s">
        <v>735</v>
      </c>
    </row>
    <row r="61" spans="2:8" x14ac:dyDescent="0.2">
      <c r="B61" s="14">
        <v>2023</v>
      </c>
      <c r="C61" s="18" t="s">
        <v>630</v>
      </c>
      <c r="D61" s="18" t="s">
        <v>643</v>
      </c>
      <c r="E61" s="18" t="s">
        <v>675</v>
      </c>
      <c r="F61" s="18" t="s">
        <v>619</v>
      </c>
      <c r="G61" s="18" t="s">
        <v>715</v>
      </c>
      <c r="H61" s="18" t="s">
        <v>736</v>
      </c>
    </row>
    <row r="62" spans="2:8" x14ac:dyDescent="0.2">
      <c r="B62" s="14">
        <v>2024</v>
      </c>
      <c r="C62" s="18" t="s">
        <v>631</v>
      </c>
      <c r="D62" s="18" t="s">
        <v>653</v>
      </c>
      <c r="E62" s="18" t="s">
        <v>672</v>
      </c>
      <c r="F62" s="18" t="s">
        <v>697</v>
      </c>
      <c r="G62" s="18" t="s">
        <v>716</v>
      </c>
      <c r="H62" s="18" t="s">
        <v>737</v>
      </c>
    </row>
    <row r="63" spans="2:8" x14ac:dyDescent="0.2">
      <c r="B63" s="16">
        <v>2025</v>
      </c>
      <c r="C63" s="22" t="s">
        <v>632</v>
      </c>
      <c r="D63" s="22" t="s">
        <v>654</v>
      </c>
      <c r="E63" s="22" t="s">
        <v>676</v>
      </c>
      <c r="F63" s="22" t="s">
        <v>698</v>
      </c>
      <c r="G63" s="22" t="s">
        <v>717</v>
      </c>
      <c r="H63" s="22" t="s">
        <v>738</v>
      </c>
    </row>
    <row r="65" spans="2:8" ht="41.85" customHeight="1" x14ac:dyDescent="0.2">
      <c r="B65" s="38" t="s">
        <v>739</v>
      </c>
      <c r="C65" s="39"/>
      <c r="D65" s="39"/>
      <c r="E65" s="39"/>
      <c r="F65" s="39"/>
      <c r="G65" s="39"/>
      <c r="H65" s="39"/>
    </row>
    <row r="66" spans="2:8" x14ac:dyDescent="0.2">
      <c r="B66" s="38" t="s">
        <v>740</v>
      </c>
      <c r="C66" s="39"/>
      <c r="D66" s="39"/>
      <c r="E66" s="39"/>
      <c r="F66" s="39"/>
      <c r="G66" s="39"/>
      <c r="H66" s="39"/>
    </row>
    <row r="67" spans="2:8" x14ac:dyDescent="0.2">
      <c r="B67" s="38" t="s">
        <v>741</v>
      </c>
      <c r="C67" s="39"/>
      <c r="D67" s="39"/>
      <c r="E67" s="39"/>
      <c r="F67" s="39"/>
      <c r="G67" s="39"/>
      <c r="H67" s="39"/>
    </row>
  </sheetData>
  <mergeCells count="8">
    <mergeCell ref="B65:H65"/>
    <mergeCell ref="B66:H66"/>
    <mergeCell ref="B67:H67"/>
    <mergeCell ref="B4:B5"/>
    <mergeCell ref="C4:E4"/>
    <mergeCell ref="F4:H4"/>
    <mergeCell ref="B6:H6"/>
    <mergeCell ref="B35:H35"/>
  </mergeCells>
  <pageMargins left="0.7" right="0.7" top="0.75" bottom="0.75" header="0.3" footer="0.3"/>
  <pageSetup paperSize="9" scale="50" fitToWidth="0" fitToHeight="0" orientation="landscape"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A05388"/>
  </sheetPr>
  <dimension ref="B1:B29"/>
  <sheetViews>
    <sheetView showGridLines="0" workbookViewId="0"/>
  </sheetViews>
  <sheetFormatPr baseColWidth="10" defaultRowHeight="12.75" x14ac:dyDescent="0.2"/>
  <cols>
    <col min="1" max="1" width="2.5703125" customWidth="1"/>
    <col min="2" max="2" width="100.7109375" customWidth="1"/>
  </cols>
  <sheetData>
    <row r="1" spans="2:2" ht="18" x14ac:dyDescent="0.25">
      <c r="B1" s="3" t="s">
        <v>35</v>
      </c>
    </row>
    <row r="4" spans="2:2" x14ac:dyDescent="0.2">
      <c r="B4" s="32" t="s">
        <v>742</v>
      </c>
    </row>
    <row r="5" spans="2:2" ht="63.75" x14ac:dyDescent="0.2">
      <c r="B5" s="31" t="s">
        <v>743</v>
      </c>
    </row>
    <row r="8" spans="2:2" x14ac:dyDescent="0.2">
      <c r="B8" s="32" t="s">
        <v>46</v>
      </c>
    </row>
    <row r="9" spans="2:2" ht="65.45" customHeight="1" x14ac:dyDescent="0.2">
      <c r="B9" s="31" t="s">
        <v>744</v>
      </c>
    </row>
    <row r="12" spans="2:2" x14ac:dyDescent="0.2">
      <c r="B12" s="32" t="s">
        <v>745</v>
      </c>
    </row>
    <row r="13" spans="2:2" ht="51" x14ac:dyDescent="0.2">
      <c r="B13" s="31" t="s">
        <v>746</v>
      </c>
    </row>
    <row r="16" spans="2:2" x14ac:dyDescent="0.2">
      <c r="B16" s="32" t="s">
        <v>74</v>
      </c>
    </row>
    <row r="17" spans="2:2" x14ac:dyDescent="0.2">
      <c r="B17" s="31" t="s">
        <v>747</v>
      </c>
    </row>
    <row r="20" spans="2:2" x14ac:dyDescent="0.2">
      <c r="B20" s="32" t="s">
        <v>748</v>
      </c>
    </row>
    <row r="21" spans="2:2" ht="38.25" x14ac:dyDescent="0.2">
      <c r="B21" s="31" t="s">
        <v>749</v>
      </c>
    </row>
    <row r="24" spans="2:2" x14ac:dyDescent="0.2">
      <c r="B24" s="32" t="s">
        <v>24</v>
      </c>
    </row>
    <row r="25" spans="2:2" ht="38.25" x14ac:dyDescent="0.2">
      <c r="B25" s="31" t="s">
        <v>750</v>
      </c>
    </row>
    <row r="28" spans="2:2" x14ac:dyDescent="0.2">
      <c r="B28" s="33" t="s">
        <v>751</v>
      </c>
    </row>
    <row r="29" spans="2:2" ht="38.25" x14ac:dyDescent="0.2">
      <c r="B29" s="31" t="s">
        <v>752</v>
      </c>
    </row>
  </sheetData>
  <pageMargins left="0.7" right="0.7" top="0.75" bottom="0.75" header="0.3" footer="0.3"/>
  <pageSetup paperSize="9" scale="50" fitToWidth="0"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B1:N57"/>
  <sheetViews>
    <sheetView showGridLines="0" workbookViewId="0"/>
  </sheetViews>
  <sheetFormatPr baseColWidth="10" defaultRowHeight="12.75" x14ac:dyDescent="0.2"/>
  <cols>
    <col min="1" max="1" width="2.5703125" customWidth="1"/>
    <col min="2" max="2" width="5.7109375" customWidth="1"/>
    <col min="3" max="14" width="10.5703125" customWidth="1"/>
  </cols>
  <sheetData>
    <row r="1" spans="2:14" ht="18" x14ac:dyDescent="0.25">
      <c r="B1" s="3" t="s">
        <v>6</v>
      </c>
    </row>
    <row r="4" spans="2:14" ht="42" customHeight="1" x14ac:dyDescent="0.2">
      <c r="B4" s="12" t="s">
        <v>36</v>
      </c>
      <c r="C4" s="13" t="s">
        <v>41</v>
      </c>
      <c r="D4" s="13" t="s">
        <v>51</v>
      </c>
      <c r="E4" s="13" t="s">
        <v>52</v>
      </c>
      <c r="F4" s="13" t="s">
        <v>53</v>
      </c>
      <c r="G4" s="13" t="s">
        <v>54</v>
      </c>
      <c r="H4" s="13" t="s">
        <v>55</v>
      </c>
      <c r="I4" s="13" t="s">
        <v>56</v>
      </c>
      <c r="J4" s="13" t="s">
        <v>57</v>
      </c>
      <c r="K4" s="13" t="s">
        <v>58</v>
      </c>
      <c r="L4" s="13" t="s">
        <v>59</v>
      </c>
      <c r="M4" s="13" t="s">
        <v>60</v>
      </c>
      <c r="N4" s="13" t="s">
        <v>61</v>
      </c>
    </row>
    <row r="5" spans="2:14" x14ac:dyDescent="0.2">
      <c r="B5" s="40" t="s">
        <v>62</v>
      </c>
      <c r="C5" s="41"/>
      <c r="D5" s="41"/>
      <c r="E5" s="41"/>
      <c r="F5" s="41"/>
      <c r="G5" s="41"/>
      <c r="H5" s="41"/>
      <c r="I5" s="41"/>
      <c r="J5" s="41"/>
      <c r="K5" s="41"/>
      <c r="L5" s="41"/>
      <c r="M5" s="41"/>
      <c r="N5" s="41"/>
    </row>
    <row r="6" spans="2:14" x14ac:dyDescent="0.2">
      <c r="B6" s="14">
        <v>1996</v>
      </c>
      <c r="C6" s="15">
        <v>5688</v>
      </c>
      <c r="D6" s="15" t="s">
        <v>45</v>
      </c>
      <c r="E6" s="15">
        <v>185</v>
      </c>
      <c r="F6" s="15">
        <v>1896</v>
      </c>
      <c r="G6" s="15" t="s">
        <v>45</v>
      </c>
      <c r="H6" s="15">
        <v>851</v>
      </c>
      <c r="I6" s="15">
        <v>629</v>
      </c>
      <c r="J6" s="15">
        <v>415</v>
      </c>
      <c r="K6" s="15" t="s">
        <v>45</v>
      </c>
      <c r="L6" s="15">
        <v>31</v>
      </c>
      <c r="M6" s="15">
        <v>19</v>
      </c>
      <c r="N6" s="15">
        <v>1662</v>
      </c>
    </row>
    <row r="7" spans="2:14" x14ac:dyDescent="0.2">
      <c r="B7" s="14">
        <v>2000</v>
      </c>
      <c r="C7" s="15">
        <v>5971</v>
      </c>
      <c r="D7" s="15" t="s">
        <v>45</v>
      </c>
      <c r="E7" s="15">
        <v>212</v>
      </c>
      <c r="F7" s="15">
        <v>2004</v>
      </c>
      <c r="G7" s="15" t="s">
        <v>45</v>
      </c>
      <c r="H7" s="15">
        <v>841</v>
      </c>
      <c r="I7" s="15">
        <v>704</v>
      </c>
      <c r="J7" s="15">
        <v>469</v>
      </c>
      <c r="K7" s="15" t="s">
        <v>45</v>
      </c>
      <c r="L7" s="15">
        <v>38</v>
      </c>
      <c r="M7" s="15">
        <v>20</v>
      </c>
      <c r="N7" s="15">
        <v>1683</v>
      </c>
    </row>
    <row r="8" spans="2:14" x14ac:dyDescent="0.2">
      <c r="B8" s="14">
        <v>2005</v>
      </c>
      <c r="C8" s="15">
        <v>6174</v>
      </c>
      <c r="D8" s="15" t="s">
        <v>45</v>
      </c>
      <c r="E8" s="15">
        <v>221</v>
      </c>
      <c r="F8" s="15">
        <v>2004</v>
      </c>
      <c r="G8" s="15">
        <v>172</v>
      </c>
      <c r="H8" s="15">
        <v>909</v>
      </c>
      <c r="I8" s="15">
        <v>878</v>
      </c>
      <c r="J8" s="15">
        <v>662</v>
      </c>
      <c r="K8" s="15">
        <v>136</v>
      </c>
      <c r="L8" s="15">
        <v>20</v>
      </c>
      <c r="M8" s="15">
        <v>27</v>
      </c>
      <c r="N8" s="15">
        <v>1145</v>
      </c>
    </row>
    <row r="9" spans="2:14" x14ac:dyDescent="0.2">
      <c r="B9" s="14">
        <v>2006</v>
      </c>
      <c r="C9" s="15">
        <v>7183</v>
      </c>
      <c r="D9" s="15">
        <v>984</v>
      </c>
      <c r="E9" s="15">
        <v>219</v>
      </c>
      <c r="F9" s="15">
        <v>2130</v>
      </c>
      <c r="G9" s="15">
        <v>160</v>
      </c>
      <c r="H9" s="15">
        <v>886</v>
      </c>
      <c r="I9" s="15">
        <v>877</v>
      </c>
      <c r="J9" s="15">
        <v>661</v>
      </c>
      <c r="K9" s="15">
        <v>147</v>
      </c>
      <c r="L9" s="15">
        <v>17</v>
      </c>
      <c r="M9" s="15">
        <v>18</v>
      </c>
      <c r="N9" s="15">
        <v>1084</v>
      </c>
    </row>
    <row r="10" spans="2:14" x14ac:dyDescent="0.2">
      <c r="B10" s="14">
        <v>2007</v>
      </c>
      <c r="C10" s="15">
        <v>7256</v>
      </c>
      <c r="D10" s="15">
        <v>1059</v>
      </c>
      <c r="E10" s="15">
        <v>231</v>
      </c>
      <c r="F10" s="15">
        <v>2701</v>
      </c>
      <c r="G10" s="15">
        <v>160</v>
      </c>
      <c r="H10" s="15">
        <v>834</v>
      </c>
      <c r="I10" s="15">
        <v>1103</v>
      </c>
      <c r="J10" s="15">
        <v>980</v>
      </c>
      <c r="K10" s="15">
        <v>145</v>
      </c>
      <c r="L10" s="15">
        <v>17</v>
      </c>
      <c r="M10" s="15">
        <v>26</v>
      </c>
      <c r="N10" s="15" t="s">
        <v>45</v>
      </c>
    </row>
    <row r="11" spans="2:14" x14ac:dyDescent="0.2">
      <c r="B11" s="14">
        <v>2008</v>
      </c>
      <c r="C11" s="15">
        <v>7431</v>
      </c>
      <c r="D11" s="15">
        <v>1127</v>
      </c>
      <c r="E11" s="15">
        <v>225</v>
      </c>
      <c r="F11" s="15">
        <v>2894</v>
      </c>
      <c r="G11" s="15">
        <v>117</v>
      </c>
      <c r="H11" s="15">
        <v>814</v>
      </c>
      <c r="I11" s="15">
        <v>1102</v>
      </c>
      <c r="J11" s="15">
        <v>988</v>
      </c>
      <c r="K11" s="15">
        <v>122</v>
      </c>
      <c r="L11" s="15">
        <v>16</v>
      </c>
      <c r="M11" s="15">
        <v>26</v>
      </c>
      <c r="N11" s="15" t="s">
        <v>45</v>
      </c>
    </row>
    <row r="12" spans="2:14" x14ac:dyDescent="0.2">
      <c r="B12" s="14">
        <v>2009</v>
      </c>
      <c r="C12" s="15">
        <v>7546</v>
      </c>
      <c r="D12" s="15">
        <v>1151</v>
      </c>
      <c r="E12" s="15">
        <v>200</v>
      </c>
      <c r="F12" s="15">
        <v>3091</v>
      </c>
      <c r="G12" s="15">
        <v>77</v>
      </c>
      <c r="H12" s="15">
        <v>835</v>
      </c>
      <c r="I12" s="15">
        <v>1079</v>
      </c>
      <c r="J12" s="15">
        <v>999</v>
      </c>
      <c r="K12" s="15">
        <v>82</v>
      </c>
      <c r="L12" s="15">
        <v>12</v>
      </c>
      <c r="M12" s="15">
        <v>20</v>
      </c>
      <c r="N12" s="15" t="s">
        <v>45</v>
      </c>
    </row>
    <row r="13" spans="2:14" x14ac:dyDescent="0.2">
      <c r="B13" s="14">
        <v>2010</v>
      </c>
      <c r="C13" s="15">
        <v>7860</v>
      </c>
      <c r="D13" s="15">
        <v>1196</v>
      </c>
      <c r="E13" s="15">
        <v>210</v>
      </c>
      <c r="F13" s="15">
        <v>3222</v>
      </c>
      <c r="G13" s="15">
        <v>52</v>
      </c>
      <c r="H13" s="15">
        <v>1052</v>
      </c>
      <c r="I13" s="15">
        <v>1138</v>
      </c>
      <c r="J13" s="15">
        <v>897</v>
      </c>
      <c r="K13" s="15">
        <v>61</v>
      </c>
      <c r="L13" s="15">
        <v>11</v>
      </c>
      <c r="M13" s="15">
        <v>21</v>
      </c>
      <c r="N13" s="15" t="s">
        <v>45</v>
      </c>
    </row>
    <row r="14" spans="2:14" x14ac:dyDescent="0.2">
      <c r="B14" s="14">
        <v>2011</v>
      </c>
      <c r="C14" s="15">
        <v>8068</v>
      </c>
      <c r="D14" s="15">
        <v>1225</v>
      </c>
      <c r="E14" s="15">
        <v>205</v>
      </c>
      <c r="F14" s="15">
        <v>3354</v>
      </c>
      <c r="G14" s="15">
        <v>34</v>
      </c>
      <c r="H14" s="15">
        <v>1076</v>
      </c>
      <c r="I14" s="15">
        <v>1158</v>
      </c>
      <c r="J14" s="15">
        <v>945</v>
      </c>
      <c r="K14" s="15">
        <v>49</v>
      </c>
      <c r="L14" s="15">
        <v>10</v>
      </c>
      <c r="M14" s="15">
        <v>12</v>
      </c>
      <c r="N14" s="15" t="s">
        <v>45</v>
      </c>
    </row>
    <row r="15" spans="2:14" x14ac:dyDescent="0.2">
      <c r="B15" s="14">
        <v>2012</v>
      </c>
      <c r="C15" s="15">
        <v>8204</v>
      </c>
      <c r="D15" s="15">
        <v>1270</v>
      </c>
      <c r="E15" s="15">
        <v>187</v>
      </c>
      <c r="F15" s="15">
        <v>3417</v>
      </c>
      <c r="G15" s="15">
        <v>37</v>
      </c>
      <c r="H15" s="15">
        <v>1100</v>
      </c>
      <c r="I15" s="15">
        <v>1162</v>
      </c>
      <c r="J15" s="15">
        <v>959</v>
      </c>
      <c r="K15" s="15">
        <v>46</v>
      </c>
      <c r="L15" s="15">
        <v>13</v>
      </c>
      <c r="M15" s="15">
        <v>13</v>
      </c>
      <c r="N15" s="15" t="s">
        <v>45</v>
      </c>
    </row>
    <row r="16" spans="2:14" x14ac:dyDescent="0.2">
      <c r="B16" s="14">
        <v>2014</v>
      </c>
      <c r="C16" s="15">
        <v>8548</v>
      </c>
      <c r="D16" s="15">
        <v>1563</v>
      </c>
      <c r="E16" s="15">
        <v>177</v>
      </c>
      <c r="F16" s="15">
        <v>4175</v>
      </c>
      <c r="G16" s="15">
        <v>33</v>
      </c>
      <c r="H16" s="15">
        <v>878</v>
      </c>
      <c r="I16" s="15">
        <v>947</v>
      </c>
      <c r="J16" s="15">
        <v>714</v>
      </c>
      <c r="K16" s="15">
        <v>35</v>
      </c>
      <c r="L16" s="15">
        <v>14</v>
      </c>
      <c r="M16" s="15">
        <v>12</v>
      </c>
      <c r="N16" s="15" t="s">
        <v>45</v>
      </c>
    </row>
    <row r="17" spans="2:14" x14ac:dyDescent="0.2">
      <c r="B17" s="14">
        <v>2015</v>
      </c>
      <c r="C17" s="15">
        <v>8596</v>
      </c>
      <c r="D17" s="15">
        <v>1619</v>
      </c>
      <c r="E17" s="15">
        <v>121</v>
      </c>
      <c r="F17" s="15">
        <v>4295</v>
      </c>
      <c r="G17" s="15">
        <v>35</v>
      </c>
      <c r="H17" s="15">
        <v>845</v>
      </c>
      <c r="I17" s="15">
        <v>925</v>
      </c>
      <c r="J17" s="15">
        <v>695</v>
      </c>
      <c r="K17" s="15">
        <v>39</v>
      </c>
      <c r="L17" s="15">
        <v>13</v>
      </c>
      <c r="M17" s="15">
        <v>9</v>
      </c>
      <c r="N17" s="15" t="s">
        <v>45</v>
      </c>
    </row>
    <row r="18" spans="2:14" x14ac:dyDescent="0.2">
      <c r="B18" s="14">
        <v>2016</v>
      </c>
      <c r="C18" s="15">
        <v>8702</v>
      </c>
      <c r="D18" s="15">
        <v>1604</v>
      </c>
      <c r="E18" s="15">
        <v>111</v>
      </c>
      <c r="F18" s="15">
        <v>4458</v>
      </c>
      <c r="G18" s="15">
        <v>46</v>
      </c>
      <c r="H18" s="15">
        <v>814</v>
      </c>
      <c r="I18" s="15">
        <v>878</v>
      </c>
      <c r="J18" s="15">
        <v>723</v>
      </c>
      <c r="K18" s="15">
        <v>33</v>
      </c>
      <c r="L18" s="15">
        <v>19</v>
      </c>
      <c r="M18" s="15">
        <v>16</v>
      </c>
      <c r="N18" s="15" t="s">
        <v>45</v>
      </c>
    </row>
    <row r="19" spans="2:14" x14ac:dyDescent="0.2">
      <c r="B19" s="14">
        <v>2017</v>
      </c>
      <c r="C19" s="15">
        <v>8684</v>
      </c>
      <c r="D19" s="15">
        <v>1585</v>
      </c>
      <c r="E19" s="15">
        <v>112</v>
      </c>
      <c r="F19" s="15">
        <v>4510</v>
      </c>
      <c r="G19" s="15">
        <v>47</v>
      </c>
      <c r="H19" s="15">
        <v>808</v>
      </c>
      <c r="I19" s="15">
        <v>845</v>
      </c>
      <c r="J19" s="15">
        <v>721</v>
      </c>
      <c r="K19" s="15">
        <v>34</v>
      </c>
      <c r="L19" s="15">
        <v>14</v>
      </c>
      <c r="M19" s="15">
        <v>8</v>
      </c>
      <c r="N19" s="15" t="s">
        <v>45</v>
      </c>
    </row>
    <row r="20" spans="2:14" x14ac:dyDescent="0.2">
      <c r="B20" s="14">
        <v>2018</v>
      </c>
      <c r="C20" s="15">
        <v>8717</v>
      </c>
      <c r="D20" s="15">
        <v>1616</v>
      </c>
      <c r="E20" s="15">
        <v>104</v>
      </c>
      <c r="F20" s="15">
        <v>4545</v>
      </c>
      <c r="G20" s="15">
        <v>44</v>
      </c>
      <c r="H20" s="15">
        <v>777</v>
      </c>
      <c r="I20" s="15">
        <v>870</v>
      </c>
      <c r="J20" s="15">
        <v>700</v>
      </c>
      <c r="K20" s="15">
        <v>35</v>
      </c>
      <c r="L20" s="15">
        <v>15</v>
      </c>
      <c r="M20" s="15">
        <v>11</v>
      </c>
      <c r="N20" s="15" t="s">
        <v>45</v>
      </c>
    </row>
    <row r="21" spans="2:14" x14ac:dyDescent="0.2">
      <c r="B21" s="14">
        <v>2019</v>
      </c>
      <c r="C21" s="15">
        <v>8838</v>
      </c>
      <c r="D21" s="15">
        <v>1632</v>
      </c>
      <c r="E21" s="15">
        <v>104</v>
      </c>
      <c r="F21" s="15">
        <v>4642</v>
      </c>
      <c r="G21" s="15">
        <v>48</v>
      </c>
      <c r="H21" s="15">
        <v>786</v>
      </c>
      <c r="I21" s="15">
        <v>867</v>
      </c>
      <c r="J21" s="15">
        <v>697</v>
      </c>
      <c r="K21" s="15">
        <v>40</v>
      </c>
      <c r="L21" s="15">
        <v>15</v>
      </c>
      <c r="M21" s="15">
        <v>7</v>
      </c>
      <c r="N21" s="15" t="s">
        <v>45</v>
      </c>
    </row>
    <row r="22" spans="2:14" x14ac:dyDescent="0.2">
      <c r="B22" s="14">
        <v>2020</v>
      </c>
      <c r="C22" s="15">
        <v>8947</v>
      </c>
      <c r="D22" s="15">
        <v>1600</v>
      </c>
      <c r="E22" s="15">
        <v>92</v>
      </c>
      <c r="F22" s="15">
        <v>4760</v>
      </c>
      <c r="G22" s="15">
        <v>50</v>
      </c>
      <c r="H22" s="15">
        <v>765</v>
      </c>
      <c r="I22" s="15">
        <v>853</v>
      </c>
      <c r="J22" s="15">
        <v>774</v>
      </c>
      <c r="K22" s="15">
        <v>36</v>
      </c>
      <c r="L22" s="15">
        <v>10</v>
      </c>
      <c r="M22" s="15">
        <v>7</v>
      </c>
      <c r="N22" s="15" t="s">
        <v>45</v>
      </c>
    </row>
    <row r="23" spans="2:14" x14ac:dyDescent="0.2">
      <c r="B23" s="14">
        <v>2021</v>
      </c>
      <c r="C23" s="15">
        <v>9114</v>
      </c>
      <c r="D23" s="15">
        <v>1594</v>
      </c>
      <c r="E23" s="15">
        <v>94</v>
      </c>
      <c r="F23" s="15">
        <v>4855</v>
      </c>
      <c r="G23" s="15">
        <v>49</v>
      </c>
      <c r="H23" s="15">
        <v>843</v>
      </c>
      <c r="I23" s="15">
        <v>842</v>
      </c>
      <c r="J23" s="15">
        <v>785</v>
      </c>
      <c r="K23" s="15">
        <v>35</v>
      </c>
      <c r="L23" s="15">
        <v>10</v>
      </c>
      <c r="M23" s="15">
        <v>7</v>
      </c>
      <c r="N23" s="15" t="s">
        <v>45</v>
      </c>
    </row>
    <row r="24" spans="2:14" x14ac:dyDescent="0.2">
      <c r="B24" s="14">
        <v>2022</v>
      </c>
      <c r="C24" s="15">
        <v>9484</v>
      </c>
      <c r="D24" s="15">
        <v>1615</v>
      </c>
      <c r="E24" s="15">
        <v>85</v>
      </c>
      <c r="F24" s="15">
        <v>5045</v>
      </c>
      <c r="G24" s="15">
        <v>49</v>
      </c>
      <c r="H24" s="15">
        <v>923</v>
      </c>
      <c r="I24" s="15">
        <v>856</v>
      </c>
      <c r="J24" s="15">
        <v>863</v>
      </c>
      <c r="K24" s="15">
        <v>33</v>
      </c>
      <c r="L24" s="15">
        <v>9</v>
      </c>
      <c r="M24" s="15">
        <v>6</v>
      </c>
      <c r="N24" s="15" t="s">
        <v>45</v>
      </c>
    </row>
    <row r="25" spans="2:14" x14ac:dyDescent="0.2">
      <c r="B25" s="14">
        <v>2023</v>
      </c>
      <c r="C25" s="15">
        <v>9695</v>
      </c>
      <c r="D25" s="15">
        <v>1656</v>
      </c>
      <c r="E25" s="15">
        <v>82</v>
      </c>
      <c r="F25" s="15">
        <v>5105</v>
      </c>
      <c r="G25" s="15">
        <v>50</v>
      </c>
      <c r="H25" s="15">
        <v>946</v>
      </c>
      <c r="I25" s="15">
        <v>919</v>
      </c>
      <c r="J25" s="15">
        <v>888</v>
      </c>
      <c r="K25" s="15">
        <v>27</v>
      </c>
      <c r="L25" s="15">
        <v>14</v>
      </c>
      <c r="M25" s="15">
        <v>8</v>
      </c>
      <c r="N25" s="15" t="s">
        <v>45</v>
      </c>
    </row>
    <row r="26" spans="2:14" x14ac:dyDescent="0.2">
      <c r="B26" s="14">
        <v>2024</v>
      </c>
      <c r="C26" s="15">
        <v>9835</v>
      </c>
      <c r="D26" s="15">
        <v>1665</v>
      </c>
      <c r="E26" s="15">
        <v>76</v>
      </c>
      <c r="F26" s="15">
        <v>5195</v>
      </c>
      <c r="G26" s="15">
        <v>36</v>
      </c>
      <c r="H26" s="15">
        <v>942</v>
      </c>
      <c r="I26" s="15">
        <v>942</v>
      </c>
      <c r="J26" s="15">
        <v>930</v>
      </c>
      <c r="K26" s="15">
        <v>33</v>
      </c>
      <c r="L26" s="15">
        <v>9</v>
      </c>
      <c r="M26" s="15">
        <v>7</v>
      </c>
      <c r="N26" s="15" t="s">
        <v>45</v>
      </c>
    </row>
    <row r="27" spans="2:14" x14ac:dyDescent="0.2">
      <c r="B27" s="14">
        <v>2025</v>
      </c>
      <c r="C27" s="15">
        <v>9957</v>
      </c>
      <c r="D27" s="15">
        <v>1700</v>
      </c>
      <c r="E27" s="15">
        <v>82</v>
      </c>
      <c r="F27" s="15">
        <v>5260</v>
      </c>
      <c r="G27" s="15">
        <v>29</v>
      </c>
      <c r="H27" s="15">
        <v>957</v>
      </c>
      <c r="I27" s="15">
        <v>921</v>
      </c>
      <c r="J27" s="15">
        <v>963</v>
      </c>
      <c r="K27" s="15">
        <v>33</v>
      </c>
      <c r="L27" s="15">
        <v>8</v>
      </c>
      <c r="M27" s="15">
        <v>4</v>
      </c>
      <c r="N27" s="15" t="s">
        <v>45</v>
      </c>
    </row>
    <row r="28" spans="2:14" x14ac:dyDescent="0.2">
      <c r="B28" s="40" t="s">
        <v>63</v>
      </c>
      <c r="C28" s="41"/>
      <c r="D28" s="41"/>
      <c r="E28" s="41"/>
      <c r="F28" s="41"/>
      <c r="G28" s="41"/>
      <c r="H28" s="41"/>
      <c r="I28" s="41"/>
      <c r="J28" s="41"/>
      <c r="K28" s="41"/>
      <c r="L28" s="41"/>
      <c r="M28" s="41"/>
      <c r="N28" s="41"/>
    </row>
    <row r="29" spans="2:14" x14ac:dyDescent="0.2">
      <c r="B29" s="14">
        <v>1996</v>
      </c>
      <c r="C29" s="15">
        <v>4242</v>
      </c>
      <c r="D29" s="15" t="s">
        <v>45</v>
      </c>
      <c r="E29" s="15">
        <v>125</v>
      </c>
      <c r="F29" s="15">
        <v>1564</v>
      </c>
      <c r="G29" s="15" t="s">
        <v>45</v>
      </c>
      <c r="H29" s="15">
        <v>607</v>
      </c>
      <c r="I29" s="15">
        <v>555</v>
      </c>
      <c r="J29" s="15">
        <v>378</v>
      </c>
      <c r="K29" s="15" t="s">
        <v>45</v>
      </c>
      <c r="L29" s="15">
        <v>29</v>
      </c>
      <c r="M29" s="15">
        <v>15</v>
      </c>
      <c r="N29" s="15">
        <v>969</v>
      </c>
    </row>
    <row r="30" spans="2:14" x14ac:dyDescent="0.2">
      <c r="B30" s="14">
        <v>2000</v>
      </c>
      <c r="C30" s="15">
        <v>4405</v>
      </c>
      <c r="D30" s="15" t="s">
        <v>45</v>
      </c>
      <c r="E30" s="15">
        <v>147</v>
      </c>
      <c r="F30" s="15">
        <v>1586</v>
      </c>
      <c r="G30" s="15" t="s">
        <v>45</v>
      </c>
      <c r="H30" s="15">
        <v>608</v>
      </c>
      <c r="I30" s="15">
        <v>586</v>
      </c>
      <c r="J30" s="15">
        <v>401</v>
      </c>
      <c r="K30" s="15" t="s">
        <v>45</v>
      </c>
      <c r="L30" s="15">
        <v>34</v>
      </c>
      <c r="M30" s="15">
        <v>17</v>
      </c>
      <c r="N30" s="15">
        <v>1026</v>
      </c>
    </row>
    <row r="31" spans="2:14" x14ac:dyDescent="0.2">
      <c r="B31" s="14">
        <v>2005</v>
      </c>
      <c r="C31" s="15">
        <v>4357</v>
      </c>
      <c r="D31" s="15" t="s">
        <v>45</v>
      </c>
      <c r="E31" s="15">
        <v>144</v>
      </c>
      <c r="F31" s="15">
        <v>1456</v>
      </c>
      <c r="G31" s="15">
        <v>121</v>
      </c>
      <c r="H31" s="15">
        <v>641</v>
      </c>
      <c r="I31" s="15">
        <v>689</v>
      </c>
      <c r="J31" s="15">
        <v>516</v>
      </c>
      <c r="K31" s="15">
        <v>110</v>
      </c>
      <c r="L31" s="15">
        <v>20</v>
      </c>
      <c r="M31" s="15">
        <v>25</v>
      </c>
      <c r="N31" s="15">
        <v>635</v>
      </c>
    </row>
    <row r="32" spans="2:14" x14ac:dyDescent="0.2">
      <c r="B32" s="14">
        <v>2006</v>
      </c>
      <c r="C32" s="15">
        <v>5032</v>
      </c>
      <c r="D32" s="15">
        <v>672</v>
      </c>
      <c r="E32" s="15">
        <v>143</v>
      </c>
      <c r="F32" s="15">
        <v>1496</v>
      </c>
      <c r="G32" s="15">
        <v>111</v>
      </c>
      <c r="H32" s="15">
        <v>636</v>
      </c>
      <c r="I32" s="15">
        <v>693</v>
      </c>
      <c r="J32" s="15">
        <v>522</v>
      </c>
      <c r="K32" s="15">
        <v>115</v>
      </c>
      <c r="L32" s="15">
        <v>15</v>
      </c>
      <c r="M32" s="15">
        <v>16</v>
      </c>
      <c r="N32" s="15">
        <v>613</v>
      </c>
    </row>
    <row r="33" spans="2:14" x14ac:dyDescent="0.2">
      <c r="B33" s="14">
        <v>2007</v>
      </c>
      <c r="C33" s="15">
        <v>5030</v>
      </c>
      <c r="D33" s="15">
        <v>706</v>
      </c>
      <c r="E33" s="15">
        <v>152</v>
      </c>
      <c r="F33" s="15">
        <v>1739</v>
      </c>
      <c r="G33" s="15">
        <v>113</v>
      </c>
      <c r="H33" s="15">
        <v>690</v>
      </c>
      <c r="I33" s="15">
        <v>825</v>
      </c>
      <c r="J33" s="15">
        <v>633</v>
      </c>
      <c r="K33" s="15">
        <v>128</v>
      </c>
      <c r="L33" s="15">
        <v>18</v>
      </c>
      <c r="M33" s="15">
        <v>27</v>
      </c>
      <c r="N33" s="15" t="s">
        <v>45</v>
      </c>
    </row>
    <row r="34" spans="2:14" x14ac:dyDescent="0.2">
      <c r="B34" s="14">
        <v>2008</v>
      </c>
      <c r="C34" s="15">
        <v>5108</v>
      </c>
      <c r="D34" s="15">
        <v>736</v>
      </c>
      <c r="E34" s="15">
        <v>142</v>
      </c>
      <c r="F34" s="15">
        <v>1850</v>
      </c>
      <c r="G34" s="15">
        <v>88</v>
      </c>
      <c r="H34" s="15">
        <v>700</v>
      </c>
      <c r="I34" s="15">
        <v>816</v>
      </c>
      <c r="J34" s="15">
        <v>630</v>
      </c>
      <c r="K34" s="15">
        <v>106</v>
      </c>
      <c r="L34" s="15">
        <v>17</v>
      </c>
      <c r="M34" s="15">
        <v>23</v>
      </c>
      <c r="N34" s="15" t="s">
        <v>45</v>
      </c>
    </row>
    <row r="35" spans="2:14" x14ac:dyDescent="0.2">
      <c r="B35" s="14">
        <v>2009</v>
      </c>
      <c r="C35" s="15">
        <v>5166</v>
      </c>
      <c r="D35" s="15">
        <v>760</v>
      </c>
      <c r="E35" s="15">
        <v>131</v>
      </c>
      <c r="F35" s="15">
        <v>1954</v>
      </c>
      <c r="G35" s="15">
        <v>58</v>
      </c>
      <c r="H35" s="15">
        <v>702</v>
      </c>
      <c r="I35" s="15">
        <v>816</v>
      </c>
      <c r="J35" s="15">
        <v>637</v>
      </c>
      <c r="K35" s="15">
        <v>76</v>
      </c>
      <c r="L35" s="15">
        <v>14</v>
      </c>
      <c r="M35" s="15">
        <v>19</v>
      </c>
      <c r="N35" s="15" t="s">
        <v>45</v>
      </c>
    </row>
    <row r="36" spans="2:14" x14ac:dyDescent="0.2">
      <c r="B36" s="14">
        <v>2010</v>
      </c>
      <c r="C36" s="15">
        <v>5212</v>
      </c>
      <c r="D36" s="15">
        <v>773</v>
      </c>
      <c r="E36" s="15">
        <v>138</v>
      </c>
      <c r="F36" s="15">
        <v>1988</v>
      </c>
      <c r="G36" s="15">
        <v>37</v>
      </c>
      <c r="H36" s="15">
        <v>718</v>
      </c>
      <c r="I36" s="15">
        <v>815</v>
      </c>
      <c r="J36" s="15">
        <v>661</v>
      </c>
      <c r="K36" s="15">
        <v>55</v>
      </c>
      <c r="L36" s="15">
        <v>13</v>
      </c>
      <c r="M36" s="15">
        <v>15</v>
      </c>
      <c r="N36" s="15" t="s">
        <v>45</v>
      </c>
    </row>
    <row r="37" spans="2:14" x14ac:dyDescent="0.2">
      <c r="B37" s="14">
        <v>2011</v>
      </c>
      <c r="C37" s="15">
        <v>5301</v>
      </c>
      <c r="D37" s="15">
        <v>786</v>
      </c>
      <c r="E37" s="15">
        <v>130</v>
      </c>
      <c r="F37" s="15">
        <v>2045</v>
      </c>
      <c r="G37" s="15">
        <v>26</v>
      </c>
      <c r="H37" s="15">
        <v>738</v>
      </c>
      <c r="I37" s="15">
        <v>822</v>
      </c>
      <c r="J37" s="15">
        <v>685</v>
      </c>
      <c r="K37" s="15">
        <v>49</v>
      </c>
      <c r="L37" s="15">
        <v>12</v>
      </c>
      <c r="M37" s="15">
        <v>8</v>
      </c>
      <c r="N37" s="15" t="s">
        <v>45</v>
      </c>
    </row>
    <row r="38" spans="2:14" x14ac:dyDescent="0.2">
      <c r="B38" s="14">
        <v>2013</v>
      </c>
      <c r="C38" s="15">
        <v>5375.8</v>
      </c>
      <c r="D38" s="15">
        <v>905.5</v>
      </c>
      <c r="E38" s="15">
        <v>125.1</v>
      </c>
      <c r="F38" s="15">
        <v>2075</v>
      </c>
      <c r="G38" s="15">
        <v>24.3</v>
      </c>
      <c r="H38" s="15">
        <v>735.2</v>
      </c>
      <c r="I38" s="15">
        <v>805.7</v>
      </c>
      <c r="J38" s="15">
        <v>642.5</v>
      </c>
      <c r="K38" s="15">
        <v>38.1</v>
      </c>
      <c r="L38" s="15">
        <v>14.6</v>
      </c>
      <c r="M38" s="15">
        <v>9.8000000000000007</v>
      </c>
      <c r="N38" s="15" t="s">
        <v>45</v>
      </c>
    </row>
    <row r="39" spans="2:14" x14ac:dyDescent="0.2">
      <c r="B39" s="14">
        <v>2014</v>
      </c>
      <c r="C39" s="15">
        <v>5417.9</v>
      </c>
      <c r="D39" s="15">
        <v>948.59</v>
      </c>
      <c r="E39" s="15">
        <v>115.5</v>
      </c>
      <c r="F39" s="15">
        <v>2575.5</v>
      </c>
      <c r="G39" s="15">
        <v>24.8</v>
      </c>
      <c r="H39" s="15">
        <v>558.70000000000005</v>
      </c>
      <c r="I39" s="15">
        <v>636.29999999999995</v>
      </c>
      <c r="J39" s="15">
        <v>502.9</v>
      </c>
      <c r="K39" s="15">
        <v>35.200000000000003</v>
      </c>
      <c r="L39" s="15">
        <v>12.5</v>
      </c>
      <c r="M39" s="15">
        <v>8</v>
      </c>
      <c r="N39" s="15" t="s">
        <v>45</v>
      </c>
    </row>
    <row r="40" spans="2:14" x14ac:dyDescent="0.2">
      <c r="B40" s="14">
        <v>2015</v>
      </c>
      <c r="C40" s="15">
        <v>5416</v>
      </c>
      <c r="D40" s="15">
        <v>971</v>
      </c>
      <c r="E40" s="15">
        <v>82</v>
      </c>
      <c r="F40" s="15">
        <v>2641</v>
      </c>
      <c r="G40" s="15">
        <v>28</v>
      </c>
      <c r="H40" s="15">
        <v>532</v>
      </c>
      <c r="I40" s="15">
        <v>622</v>
      </c>
      <c r="J40" s="15">
        <v>486</v>
      </c>
      <c r="K40" s="15">
        <v>35</v>
      </c>
      <c r="L40" s="15">
        <v>12</v>
      </c>
      <c r="M40" s="15">
        <v>7</v>
      </c>
      <c r="N40" s="15" t="s">
        <v>45</v>
      </c>
    </row>
    <row r="41" spans="2:14" x14ac:dyDescent="0.2">
      <c r="B41" s="14">
        <v>2016</v>
      </c>
      <c r="C41" s="15">
        <v>5508.7489142857203</v>
      </c>
      <c r="D41" s="15">
        <v>957.27448571428397</v>
      </c>
      <c r="E41" s="15">
        <v>73.606214285714202</v>
      </c>
      <c r="F41" s="15">
        <v>2771.9561857142999</v>
      </c>
      <c r="G41" s="15">
        <v>35.206400000000002</v>
      </c>
      <c r="H41" s="15">
        <v>518.737957142857</v>
      </c>
      <c r="I41" s="15">
        <v>602.15091428571498</v>
      </c>
      <c r="J41" s="15">
        <v>496.567614285714</v>
      </c>
      <c r="K41" s="15">
        <v>29.6422428571429</v>
      </c>
      <c r="L41" s="15">
        <v>14.0000142857143</v>
      </c>
      <c r="M41" s="15">
        <v>9.6068857142857098</v>
      </c>
      <c r="N41" s="15" t="s">
        <v>45</v>
      </c>
    </row>
    <row r="42" spans="2:14" x14ac:dyDescent="0.2">
      <c r="B42" s="14">
        <v>2017</v>
      </c>
      <c r="C42" s="15">
        <v>5512.88</v>
      </c>
      <c r="D42" s="15">
        <v>944.79</v>
      </c>
      <c r="E42" s="15">
        <v>73.16</v>
      </c>
      <c r="F42" s="15">
        <v>2804.41</v>
      </c>
      <c r="G42" s="15">
        <v>35.25</v>
      </c>
      <c r="H42" s="15">
        <v>521.29999999999995</v>
      </c>
      <c r="I42" s="15">
        <v>587.66999999999996</v>
      </c>
      <c r="J42" s="15">
        <v>492.39</v>
      </c>
      <c r="K42" s="15">
        <v>34.21</v>
      </c>
      <c r="L42" s="15">
        <v>12.03</v>
      </c>
      <c r="M42" s="15">
        <v>7.64</v>
      </c>
      <c r="N42" s="15" t="s">
        <v>45</v>
      </c>
    </row>
    <row r="43" spans="2:14" x14ac:dyDescent="0.2">
      <c r="B43" s="14">
        <v>2018</v>
      </c>
      <c r="C43" s="15">
        <v>5565.1661000000004</v>
      </c>
      <c r="D43" s="15">
        <v>949.44269999999995</v>
      </c>
      <c r="E43" s="15">
        <v>70.444199999999995</v>
      </c>
      <c r="F43" s="15">
        <v>2860.1244999999999</v>
      </c>
      <c r="G43" s="15">
        <v>37.892200000000003</v>
      </c>
      <c r="H43" s="15">
        <v>497.83210000000003</v>
      </c>
      <c r="I43" s="15">
        <v>600.63279999999997</v>
      </c>
      <c r="J43" s="15">
        <v>495.8698</v>
      </c>
      <c r="K43" s="15">
        <v>33.392099999999999</v>
      </c>
      <c r="L43" s="15">
        <v>12.4285</v>
      </c>
      <c r="M43" s="15">
        <v>7.1071999999999997</v>
      </c>
      <c r="N43" s="15" t="s">
        <v>45</v>
      </c>
    </row>
    <row r="44" spans="2:14" x14ac:dyDescent="0.2">
      <c r="B44" s="14">
        <v>2019</v>
      </c>
      <c r="C44" s="15">
        <v>5603.4064285714303</v>
      </c>
      <c r="D44" s="15">
        <v>959.78821428571405</v>
      </c>
      <c r="E44" s="15">
        <v>71.857142857142904</v>
      </c>
      <c r="F44" s="15">
        <v>2884.02464285714</v>
      </c>
      <c r="G44" s="15">
        <v>37.125</v>
      </c>
      <c r="H44" s="15">
        <v>501.44857142857097</v>
      </c>
      <c r="I44" s="15">
        <v>604.29392857142898</v>
      </c>
      <c r="J44" s="15">
        <v>493.83321428571401</v>
      </c>
      <c r="K44" s="15">
        <v>34.571428571428598</v>
      </c>
      <c r="L44" s="15">
        <v>11.8571428571429</v>
      </c>
      <c r="M44" s="15">
        <v>4.6071428571428603</v>
      </c>
      <c r="N44" s="15" t="s">
        <v>45</v>
      </c>
    </row>
    <row r="45" spans="2:14" x14ac:dyDescent="0.2">
      <c r="B45" s="14">
        <v>2020</v>
      </c>
      <c r="C45" s="15">
        <v>5758.3138714285697</v>
      </c>
      <c r="D45" s="15">
        <v>950.98857142857196</v>
      </c>
      <c r="E45" s="15">
        <v>65.321428571428598</v>
      </c>
      <c r="F45" s="15">
        <v>3020.33964285714</v>
      </c>
      <c r="G45" s="15">
        <v>40.185714285714297</v>
      </c>
      <c r="H45" s="15">
        <v>503.784285714286</v>
      </c>
      <c r="I45" s="15">
        <v>604.21107142857102</v>
      </c>
      <c r="J45" s="15">
        <v>525.39387142857197</v>
      </c>
      <c r="K45" s="15">
        <v>34.160714285714299</v>
      </c>
      <c r="L45" s="15">
        <v>9.6785714285714306</v>
      </c>
      <c r="M45" s="15">
        <v>4.25</v>
      </c>
      <c r="N45" s="15" t="s">
        <v>45</v>
      </c>
    </row>
    <row r="46" spans="2:14" x14ac:dyDescent="0.2">
      <c r="B46" s="14">
        <v>2021</v>
      </c>
      <c r="C46" s="15">
        <v>5841.2369964285699</v>
      </c>
      <c r="D46" s="15">
        <v>961.58391071428605</v>
      </c>
      <c r="E46" s="15">
        <v>64.249007142857195</v>
      </c>
      <c r="F46" s="15">
        <v>3048.6272321428601</v>
      </c>
      <c r="G46" s="15">
        <v>36.891839285714298</v>
      </c>
      <c r="H46" s="15">
        <v>551.18434642857096</v>
      </c>
      <c r="I46" s="15">
        <v>594.67032857142897</v>
      </c>
      <c r="J46" s="15">
        <v>538.49569285714301</v>
      </c>
      <c r="K46" s="15">
        <v>32.8561642857143</v>
      </c>
      <c r="L46" s="15">
        <v>8.4284821428571401</v>
      </c>
      <c r="M46" s="15">
        <v>4.2499928571428596</v>
      </c>
      <c r="N46" s="15" t="s">
        <v>45</v>
      </c>
    </row>
    <row r="47" spans="2:14" x14ac:dyDescent="0.2">
      <c r="B47" s="14">
        <v>2022</v>
      </c>
      <c r="C47" s="15">
        <v>5993.3532428571398</v>
      </c>
      <c r="D47" s="15">
        <v>965.15844285714297</v>
      </c>
      <c r="E47" s="15">
        <v>57.7686071428571</v>
      </c>
      <c r="F47" s="15">
        <v>3113.4100821428601</v>
      </c>
      <c r="G47" s="15">
        <v>34.231778571428599</v>
      </c>
      <c r="H47" s="15">
        <v>595.77292142857095</v>
      </c>
      <c r="I47" s="15">
        <v>603.12935357142896</v>
      </c>
      <c r="J47" s="15">
        <v>579.85662500000001</v>
      </c>
      <c r="K47" s="15">
        <v>31.8828285714286</v>
      </c>
      <c r="L47" s="15">
        <v>7.6068714285714298</v>
      </c>
      <c r="M47" s="15">
        <v>4.5357321428571398</v>
      </c>
      <c r="N47" s="15" t="s">
        <v>45</v>
      </c>
    </row>
    <row r="48" spans="2:14" x14ac:dyDescent="0.2">
      <c r="B48" s="14">
        <v>2023</v>
      </c>
      <c r="C48" s="15">
        <v>6126.1423892857101</v>
      </c>
      <c r="D48" s="15">
        <v>985.30894999999998</v>
      </c>
      <c r="E48" s="15">
        <v>56.441935714285698</v>
      </c>
      <c r="F48" s="15">
        <v>3157.8020999999999</v>
      </c>
      <c r="G48" s="15">
        <v>34.070799999999998</v>
      </c>
      <c r="H48" s="15">
        <v>613.53412500000002</v>
      </c>
      <c r="I48" s="15">
        <v>632.92927142857104</v>
      </c>
      <c r="J48" s="15">
        <v>598.92233571428596</v>
      </c>
      <c r="K48" s="15">
        <v>30.8294</v>
      </c>
      <c r="L48" s="15">
        <v>11.214121428571399</v>
      </c>
      <c r="M48" s="15">
        <v>5.0893499999999996</v>
      </c>
      <c r="N48" s="15" t="s">
        <v>45</v>
      </c>
    </row>
    <row r="49" spans="2:14" x14ac:dyDescent="0.2">
      <c r="B49" s="14">
        <v>2024</v>
      </c>
      <c r="C49" s="15">
        <v>6222.5849500000004</v>
      </c>
      <c r="D49" s="15">
        <v>988.93043928571399</v>
      </c>
      <c r="E49" s="15">
        <v>53.424489285714301</v>
      </c>
      <c r="F49" s="15">
        <v>3215.0039000000002</v>
      </c>
      <c r="G49" s="15">
        <v>27.070703571428599</v>
      </c>
      <c r="H49" s="15">
        <v>622.09796428571406</v>
      </c>
      <c r="I49" s="15">
        <v>649.53382499999998</v>
      </c>
      <c r="J49" s="15">
        <v>621.88237142857099</v>
      </c>
      <c r="K49" s="15">
        <v>32.712882142857097</v>
      </c>
      <c r="L49" s="15">
        <v>7.96398214285714</v>
      </c>
      <c r="M49" s="15">
        <v>3.9643928571428599</v>
      </c>
      <c r="N49" s="15" t="s">
        <v>45</v>
      </c>
    </row>
    <row r="50" spans="2:14" x14ac:dyDescent="0.2">
      <c r="B50" s="16">
        <v>2025</v>
      </c>
      <c r="C50" s="17">
        <v>6319.3664464285703</v>
      </c>
      <c r="D50" s="17">
        <v>1003.7771607142899</v>
      </c>
      <c r="E50" s="17">
        <v>55.441528571428599</v>
      </c>
      <c r="F50" s="17">
        <v>3275.3032535714301</v>
      </c>
      <c r="G50" s="17">
        <v>23.999553571428599</v>
      </c>
      <c r="H50" s="17">
        <v>622.26305714285695</v>
      </c>
      <c r="I50" s="17">
        <v>646.16957142857098</v>
      </c>
      <c r="J50" s="17">
        <v>645.96737499999995</v>
      </c>
      <c r="K50" s="17">
        <v>35.963014285714301</v>
      </c>
      <c r="L50" s="17">
        <v>7.8569535714285701</v>
      </c>
      <c r="M50" s="17">
        <v>2.4464000000000001</v>
      </c>
      <c r="N50" s="17" t="s">
        <v>45</v>
      </c>
    </row>
    <row r="52" spans="2:14" x14ac:dyDescent="0.2">
      <c r="B52" s="38" t="s">
        <v>64</v>
      </c>
      <c r="C52" s="39"/>
      <c r="D52" s="39"/>
      <c r="E52" s="39"/>
      <c r="F52" s="39"/>
      <c r="G52" s="39"/>
      <c r="H52" s="39"/>
      <c r="I52" s="39"/>
      <c r="J52" s="39"/>
      <c r="K52" s="39"/>
      <c r="L52" s="39"/>
      <c r="M52" s="39"/>
      <c r="N52" s="39"/>
    </row>
    <row r="53" spans="2:14" x14ac:dyDescent="0.2">
      <c r="B53" s="38" t="s">
        <v>65</v>
      </c>
      <c r="C53" s="39"/>
      <c r="D53" s="39"/>
      <c r="E53" s="39"/>
      <c r="F53" s="39"/>
      <c r="G53" s="39"/>
      <c r="H53" s="39"/>
      <c r="I53" s="39"/>
      <c r="J53" s="39"/>
      <c r="K53" s="39"/>
      <c r="L53" s="39"/>
      <c r="M53" s="39"/>
      <c r="N53" s="39"/>
    </row>
    <row r="54" spans="2:14" x14ac:dyDescent="0.2">
      <c r="B54" s="38" t="s">
        <v>66</v>
      </c>
      <c r="C54" s="39"/>
      <c r="D54" s="39"/>
      <c r="E54" s="39"/>
      <c r="F54" s="39"/>
      <c r="G54" s="39"/>
      <c r="H54" s="39"/>
      <c r="I54" s="39"/>
      <c r="J54" s="39"/>
      <c r="K54" s="39"/>
      <c r="L54" s="39"/>
      <c r="M54" s="39"/>
      <c r="N54" s="39"/>
    </row>
    <row r="55" spans="2:14" x14ac:dyDescent="0.2">
      <c r="B55" s="38" t="s">
        <v>67</v>
      </c>
      <c r="C55" s="39"/>
      <c r="D55" s="39"/>
      <c r="E55" s="39"/>
      <c r="F55" s="39"/>
      <c r="G55" s="39"/>
      <c r="H55" s="39"/>
      <c r="I55" s="39"/>
      <c r="J55" s="39"/>
      <c r="K55" s="39"/>
      <c r="L55" s="39"/>
      <c r="M55" s="39"/>
      <c r="N55" s="39"/>
    </row>
    <row r="56" spans="2:14" x14ac:dyDescent="0.2">
      <c r="B56" s="38" t="s">
        <v>68</v>
      </c>
      <c r="C56" s="39"/>
      <c r="D56" s="39"/>
      <c r="E56" s="39"/>
      <c r="F56" s="39"/>
      <c r="G56" s="39"/>
      <c r="H56" s="39"/>
      <c r="I56" s="39"/>
      <c r="J56" s="39"/>
      <c r="K56" s="39"/>
      <c r="L56" s="39"/>
      <c r="M56" s="39"/>
      <c r="N56" s="39"/>
    </row>
    <row r="57" spans="2:14" x14ac:dyDescent="0.2">
      <c r="B57" s="38" t="s">
        <v>50</v>
      </c>
      <c r="C57" s="39"/>
      <c r="D57" s="39"/>
      <c r="E57" s="39"/>
      <c r="F57" s="39"/>
      <c r="G57" s="39"/>
      <c r="H57" s="39"/>
      <c r="I57" s="39"/>
      <c r="J57" s="39"/>
      <c r="K57" s="39"/>
      <c r="L57" s="39"/>
      <c r="M57" s="39"/>
      <c r="N57" s="39"/>
    </row>
  </sheetData>
  <mergeCells count="8">
    <mergeCell ref="B55:N55"/>
    <mergeCell ref="B56:N56"/>
    <mergeCell ref="B57:N57"/>
    <mergeCell ref="B5:N5"/>
    <mergeCell ref="B28:N28"/>
    <mergeCell ref="B52:N52"/>
    <mergeCell ref="B53:N53"/>
    <mergeCell ref="B54:N54"/>
  </mergeCells>
  <pageMargins left="0.7" right="0.7" top="0.75" bottom="0.75" header="0.3" footer="0.3"/>
  <pageSetup paperSize="9" scale="50" fitToWidth="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AB8"/>
  </sheetPr>
  <dimension ref="B1:L20"/>
  <sheetViews>
    <sheetView showGridLines="0" workbookViewId="0"/>
  </sheetViews>
  <sheetFormatPr baseColWidth="10" defaultRowHeight="12.75" x14ac:dyDescent="0.2"/>
  <cols>
    <col min="1" max="1" width="2.5703125" customWidth="1"/>
    <col min="2" max="2" width="25.42578125" customWidth="1"/>
    <col min="3" max="8" width="8.5703125" customWidth="1"/>
    <col min="9" max="12" width="10.28515625" customWidth="1"/>
  </cols>
  <sheetData>
    <row r="1" spans="2:12" ht="18" x14ac:dyDescent="0.25">
      <c r="B1" s="3" t="s">
        <v>7</v>
      </c>
    </row>
    <row r="4" spans="2:12" x14ac:dyDescent="0.2">
      <c r="B4" s="42" t="s">
        <v>69</v>
      </c>
      <c r="C4" s="37" t="s">
        <v>70</v>
      </c>
      <c r="D4" s="37" t="s">
        <v>70</v>
      </c>
      <c r="E4" s="37" t="s">
        <v>70</v>
      </c>
      <c r="F4" s="37" t="s">
        <v>70</v>
      </c>
      <c r="G4" s="37" t="s">
        <v>70</v>
      </c>
      <c r="H4" s="37" t="s">
        <v>70</v>
      </c>
      <c r="I4" s="37" t="s">
        <v>71</v>
      </c>
      <c r="J4" s="37" t="s">
        <v>71</v>
      </c>
      <c r="K4" s="37" t="s">
        <v>71</v>
      </c>
      <c r="L4" s="37" t="s">
        <v>71</v>
      </c>
    </row>
    <row r="5" spans="2:12" ht="20.100000000000001" customHeight="1" x14ac:dyDescent="0.2">
      <c r="B5" s="42" t="s">
        <v>69</v>
      </c>
      <c r="C5" s="37" t="s">
        <v>72</v>
      </c>
      <c r="D5" s="37" t="s">
        <v>72</v>
      </c>
      <c r="E5" s="37" t="s">
        <v>72</v>
      </c>
      <c r="F5" s="43" t="s">
        <v>46</v>
      </c>
      <c r="G5" s="43" t="s">
        <v>46</v>
      </c>
      <c r="H5" s="43" t="s">
        <v>46</v>
      </c>
      <c r="I5" s="37" t="s">
        <v>72</v>
      </c>
      <c r="J5" s="37" t="s">
        <v>72</v>
      </c>
      <c r="K5" s="43" t="s">
        <v>46</v>
      </c>
      <c r="L5" s="43" t="s">
        <v>46</v>
      </c>
    </row>
    <row r="6" spans="2:12" x14ac:dyDescent="0.2">
      <c r="B6" s="42" t="s">
        <v>69</v>
      </c>
      <c r="C6" s="13" t="s">
        <v>41</v>
      </c>
      <c r="D6" s="13" t="s">
        <v>42</v>
      </c>
      <c r="E6" s="13" t="s">
        <v>43</v>
      </c>
      <c r="F6" s="13" t="s">
        <v>41</v>
      </c>
      <c r="G6" s="13" t="s">
        <v>42</v>
      </c>
      <c r="H6" s="13" t="s">
        <v>43</v>
      </c>
      <c r="I6" s="13" t="s">
        <v>42</v>
      </c>
      <c r="J6" s="13" t="s">
        <v>43</v>
      </c>
      <c r="K6" s="13" t="s">
        <v>42</v>
      </c>
      <c r="L6" s="13" t="s">
        <v>43</v>
      </c>
    </row>
    <row r="7" spans="2:12" x14ac:dyDescent="0.2">
      <c r="B7" s="19" t="s">
        <v>41</v>
      </c>
      <c r="C7" s="20">
        <v>9957</v>
      </c>
      <c r="D7" s="20">
        <v>2044</v>
      </c>
      <c r="E7" s="20">
        <v>7913</v>
      </c>
      <c r="F7" s="21" t="s">
        <v>82</v>
      </c>
      <c r="G7" s="21" t="s">
        <v>93</v>
      </c>
      <c r="H7" s="21" t="s">
        <v>104</v>
      </c>
      <c r="I7" s="21" t="s">
        <v>115</v>
      </c>
      <c r="J7" s="21" t="s">
        <v>126</v>
      </c>
      <c r="K7" s="21" t="s">
        <v>136</v>
      </c>
      <c r="L7" s="21" t="s">
        <v>147</v>
      </c>
    </row>
    <row r="8" spans="2:12" x14ac:dyDescent="0.2">
      <c r="B8" s="14" t="s">
        <v>73</v>
      </c>
      <c r="C8" s="15">
        <v>1700</v>
      </c>
      <c r="D8" s="15">
        <v>28</v>
      </c>
      <c r="E8" s="15">
        <v>1672</v>
      </c>
      <c r="F8" s="18" t="s">
        <v>83</v>
      </c>
      <c r="G8" s="18" t="s">
        <v>94</v>
      </c>
      <c r="H8" s="18" t="s">
        <v>105</v>
      </c>
      <c r="I8" s="18" t="s">
        <v>116</v>
      </c>
      <c r="J8" s="18" t="s">
        <v>127</v>
      </c>
      <c r="K8" s="18" t="s">
        <v>137</v>
      </c>
      <c r="L8" s="18" t="s">
        <v>148</v>
      </c>
    </row>
    <row r="9" spans="2:12" x14ac:dyDescent="0.2">
      <c r="B9" s="14" t="s">
        <v>74</v>
      </c>
      <c r="C9" s="15">
        <v>82</v>
      </c>
      <c r="D9" s="15">
        <v>5</v>
      </c>
      <c r="E9" s="15">
        <v>77</v>
      </c>
      <c r="F9" s="18" t="s">
        <v>84</v>
      </c>
      <c r="G9" s="18" t="s">
        <v>95</v>
      </c>
      <c r="H9" s="18" t="s">
        <v>106</v>
      </c>
      <c r="I9" s="18" t="s">
        <v>117</v>
      </c>
      <c r="J9" s="18" t="s">
        <v>128</v>
      </c>
      <c r="K9" s="18" t="s">
        <v>138</v>
      </c>
      <c r="L9" s="18" t="s">
        <v>149</v>
      </c>
    </row>
    <row r="10" spans="2:12" x14ac:dyDescent="0.2">
      <c r="B10" s="14" t="s">
        <v>75</v>
      </c>
      <c r="C10" s="15">
        <v>5260</v>
      </c>
      <c r="D10" s="15">
        <v>816</v>
      </c>
      <c r="E10" s="15">
        <v>4444</v>
      </c>
      <c r="F10" s="18" t="s">
        <v>85</v>
      </c>
      <c r="G10" s="18" t="s">
        <v>96</v>
      </c>
      <c r="H10" s="18" t="s">
        <v>107</v>
      </c>
      <c r="I10" s="18" t="s">
        <v>118</v>
      </c>
      <c r="J10" s="18" t="s">
        <v>129</v>
      </c>
      <c r="K10" s="18" t="s">
        <v>139</v>
      </c>
      <c r="L10" s="18" t="s">
        <v>150</v>
      </c>
    </row>
    <row r="11" spans="2:12" x14ac:dyDescent="0.2">
      <c r="B11" s="14" t="s">
        <v>76</v>
      </c>
      <c r="C11" s="15">
        <v>29</v>
      </c>
      <c r="D11" s="15">
        <v>9</v>
      </c>
      <c r="E11" s="15">
        <v>20</v>
      </c>
      <c r="F11" s="18" t="s">
        <v>86</v>
      </c>
      <c r="G11" s="18" t="s">
        <v>97</v>
      </c>
      <c r="H11" s="18" t="s">
        <v>108</v>
      </c>
      <c r="I11" s="18" t="s">
        <v>119</v>
      </c>
      <c r="J11" s="18" t="s">
        <v>130</v>
      </c>
      <c r="K11" s="18" t="s">
        <v>140</v>
      </c>
      <c r="L11" s="18" t="s">
        <v>151</v>
      </c>
    </row>
    <row r="12" spans="2:12" x14ac:dyDescent="0.2">
      <c r="B12" s="14" t="s">
        <v>77</v>
      </c>
      <c r="C12" s="15">
        <v>957</v>
      </c>
      <c r="D12" s="15">
        <v>382</v>
      </c>
      <c r="E12" s="15">
        <v>575</v>
      </c>
      <c r="F12" s="18" t="s">
        <v>87</v>
      </c>
      <c r="G12" s="18" t="s">
        <v>98</v>
      </c>
      <c r="H12" s="18" t="s">
        <v>109</v>
      </c>
      <c r="I12" s="18" t="s">
        <v>120</v>
      </c>
      <c r="J12" s="18" t="s">
        <v>131</v>
      </c>
      <c r="K12" s="18" t="s">
        <v>141</v>
      </c>
      <c r="L12" s="18" t="s">
        <v>152</v>
      </c>
    </row>
    <row r="13" spans="2:12" x14ac:dyDescent="0.2">
      <c r="B13" s="14" t="s">
        <v>78</v>
      </c>
      <c r="C13" s="15">
        <v>921</v>
      </c>
      <c r="D13" s="15">
        <v>398</v>
      </c>
      <c r="E13" s="15">
        <v>523</v>
      </c>
      <c r="F13" s="18" t="s">
        <v>88</v>
      </c>
      <c r="G13" s="18" t="s">
        <v>99</v>
      </c>
      <c r="H13" s="18" t="s">
        <v>110</v>
      </c>
      <c r="I13" s="18" t="s">
        <v>121</v>
      </c>
      <c r="J13" s="18" t="s">
        <v>132</v>
      </c>
      <c r="K13" s="18" t="s">
        <v>142</v>
      </c>
      <c r="L13" s="18" t="s">
        <v>153</v>
      </c>
    </row>
    <row r="14" spans="2:12" x14ac:dyDescent="0.2">
      <c r="B14" s="14" t="s">
        <v>79</v>
      </c>
      <c r="C14" s="15">
        <v>963</v>
      </c>
      <c r="D14" s="15">
        <v>386</v>
      </c>
      <c r="E14" s="15">
        <v>577</v>
      </c>
      <c r="F14" s="18" t="s">
        <v>89</v>
      </c>
      <c r="G14" s="18" t="s">
        <v>100</v>
      </c>
      <c r="H14" s="18" t="s">
        <v>111</v>
      </c>
      <c r="I14" s="18" t="s">
        <v>122</v>
      </c>
      <c r="J14" s="18" t="s">
        <v>133</v>
      </c>
      <c r="K14" s="18" t="s">
        <v>143</v>
      </c>
      <c r="L14" s="18" t="s">
        <v>154</v>
      </c>
    </row>
    <row r="15" spans="2:12" x14ac:dyDescent="0.2">
      <c r="B15" s="14" t="s">
        <v>80</v>
      </c>
      <c r="C15" s="15">
        <v>33</v>
      </c>
      <c r="D15" s="15">
        <v>15</v>
      </c>
      <c r="E15" s="15">
        <v>18</v>
      </c>
      <c r="F15" s="18" t="s">
        <v>90</v>
      </c>
      <c r="G15" s="18" t="s">
        <v>101</v>
      </c>
      <c r="H15" s="18" t="s">
        <v>112</v>
      </c>
      <c r="I15" s="18" t="s">
        <v>123</v>
      </c>
      <c r="J15" s="18" t="s">
        <v>134</v>
      </c>
      <c r="K15" s="18" t="s">
        <v>144</v>
      </c>
      <c r="L15" s="18" t="s">
        <v>155</v>
      </c>
    </row>
    <row r="16" spans="2:12" ht="14.25" x14ac:dyDescent="0.2">
      <c r="B16" s="14" t="s">
        <v>81</v>
      </c>
      <c r="C16" s="15">
        <v>8</v>
      </c>
      <c r="D16" s="15">
        <v>4</v>
      </c>
      <c r="E16" s="15">
        <v>4</v>
      </c>
      <c r="F16" s="18" t="s">
        <v>91</v>
      </c>
      <c r="G16" s="18" t="s">
        <v>102</v>
      </c>
      <c r="H16" s="18" t="s">
        <v>113</v>
      </c>
      <c r="I16" s="18" t="s">
        <v>124</v>
      </c>
      <c r="J16" s="18" t="s">
        <v>124</v>
      </c>
      <c r="K16" s="18" t="s">
        <v>145</v>
      </c>
      <c r="L16" s="18" t="s">
        <v>156</v>
      </c>
    </row>
    <row r="17" spans="2:12" x14ac:dyDescent="0.2">
      <c r="B17" s="16" t="s">
        <v>60</v>
      </c>
      <c r="C17" s="17">
        <v>4</v>
      </c>
      <c r="D17" s="17">
        <v>1</v>
      </c>
      <c r="E17" s="17">
        <v>3</v>
      </c>
      <c r="F17" s="22" t="s">
        <v>92</v>
      </c>
      <c r="G17" s="22" t="s">
        <v>103</v>
      </c>
      <c r="H17" s="22" t="s">
        <v>114</v>
      </c>
      <c r="I17" s="22" t="s">
        <v>125</v>
      </c>
      <c r="J17" s="22" t="s">
        <v>135</v>
      </c>
      <c r="K17" s="22" t="s">
        <v>146</v>
      </c>
      <c r="L17" s="22" t="s">
        <v>157</v>
      </c>
    </row>
    <row r="19" spans="2:12" ht="24.95" customHeight="1" x14ac:dyDescent="0.2">
      <c r="B19" s="38" t="s">
        <v>158</v>
      </c>
      <c r="C19" s="39"/>
      <c r="D19" s="39"/>
      <c r="E19" s="39"/>
      <c r="F19" s="39"/>
      <c r="G19" s="39"/>
      <c r="H19" s="39"/>
      <c r="I19" s="39"/>
      <c r="J19" s="39"/>
      <c r="K19" s="39"/>
      <c r="L19" s="39"/>
    </row>
    <row r="20" spans="2:12" x14ac:dyDescent="0.2">
      <c r="B20" s="38" t="s">
        <v>159</v>
      </c>
      <c r="C20" s="39"/>
      <c r="D20" s="39"/>
      <c r="E20" s="39"/>
      <c r="F20" s="39"/>
      <c r="G20" s="39"/>
      <c r="H20" s="39"/>
      <c r="I20" s="39"/>
      <c r="J20" s="39"/>
      <c r="K20" s="39"/>
      <c r="L20" s="39"/>
    </row>
  </sheetData>
  <mergeCells count="9">
    <mergeCell ref="B19:L19"/>
    <mergeCell ref="B20:L20"/>
    <mergeCell ref="B4:B6"/>
    <mergeCell ref="C4:H4"/>
    <mergeCell ref="I4:L4"/>
    <mergeCell ref="C5:E5"/>
    <mergeCell ref="F5:H5"/>
    <mergeCell ref="I5:J5"/>
    <mergeCell ref="K5:L5"/>
  </mergeCells>
  <pageMargins left="0.7" right="0.7" top="0.75" bottom="0.75" header="0.3" footer="0.3"/>
  <pageSetup paperSize="9" scale="50" fitToWidth="0"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AB8"/>
  </sheetPr>
  <dimension ref="B1:H17"/>
  <sheetViews>
    <sheetView showGridLines="0" workbookViewId="0"/>
  </sheetViews>
  <sheetFormatPr baseColWidth="10" defaultRowHeight="12.75" x14ac:dyDescent="0.2"/>
  <cols>
    <col min="1" max="1" width="2.5703125" customWidth="1"/>
    <col min="2" max="2" width="30.5703125" customWidth="1"/>
    <col min="3" max="8" width="10.5703125" customWidth="1"/>
  </cols>
  <sheetData>
    <row r="1" spans="2:8" ht="18" x14ac:dyDescent="0.25">
      <c r="B1" s="3" t="s">
        <v>8</v>
      </c>
    </row>
    <row r="4" spans="2:8" ht="69.95" customHeight="1" x14ac:dyDescent="0.2">
      <c r="B4" s="11" t="s">
        <v>69</v>
      </c>
      <c r="C4" s="13" t="s">
        <v>160</v>
      </c>
      <c r="D4" s="13" t="s">
        <v>161</v>
      </c>
      <c r="E4" s="13" t="s">
        <v>162</v>
      </c>
      <c r="F4" s="13" t="s">
        <v>163</v>
      </c>
      <c r="G4" s="13" t="s">
        <v>164</v>
      </c>
      <c r="H4" s="13" t="s">
        <v>165</v>
      </c>
    </row>
    <row r="5" spans="2:8" x14ac:dyDescent="0.2">
      <c r="B5" s="14" t="s">
        <v>73</v>
      </c>
      <c r="C5" s="18" t="s">
        <v>83</v>
      </c>
      <c r="D5" s="15">
        <v>817</v>
      </c>
      <c r="E5" s="18" t="s">
        <v>103</v>
      </c>
      <c r="F5" s="15">
        <v>15327</v>
      </c>
      <c r="G5" s="18" t="s">
        <v>171</v>
      </c>
      <c r="H5" s="18" t="s">
        <v>179</v>
      </c>
    </row>
    <row r="6" spans="2:8" x14ac:dyDescent="0.2">
      <c r="B6" s="14" t="s">
        <v>74</v>
      </c>
      <c r="C6" s="18" t="s">
        <v>84</v>
      </c>
      <c r="D6" s="15">
        <v>50</v>
      </c>
      <c r="E6" s="18" t="s">
        <v>168</v>
      </c>
      <c r="F6" s="15">
        <v>553</v>
      </c>
      <c r="G6" s="18" t="s">
        <v>172</v>
      </c>
      <c r="H6" s="18" t="s">
        <v>180</v>
      </c>
    </row>
    <row r="7" spans="2:8" x14ac:dyDescent="0.2">
      <c r="B7" s="14" t="s">
        <v>75</v>
      </c>
      <c r="C7" s="18" t="s">
        <v>85</v>
      </c>
      <c r="D7" s="15">
        <v>2320</v>
      </c>
      <c r="E7" s="18" t="s">
        <v>169</v>
      </c>
      <c r="F7" s="15">
        <v>45034</v>
      </c>
      <c r="G7" s="18" t="s">
        <v>173</v>
      </c>
      <c r="H7" s="18" t="s">
        <v>181</v>
      </c>
    </row>
    <row r="8" spans="2:8" x14ac:dyDescent="0.2">
      <c r="B8" s="14" t="s">
        <v>77</v>
      </c>
      <c r="C8" s="18" t="s">
        <v>87</v>
      </c>
      <c r="D8" s="15">
        <v>427</v>
      </c>
      <c r="E8" s="18" t="s">
        <v>170</v>
      </c>
      <c r="F8" s="15">
        <v>8948</v>
      </c>
      <c r="G8" s="18" t="s">
        <v>174</v>
      </c>
      <c r="H8" s="18" t="s">
        <v>182</v>
      </c>
    </row>
    <row r="9" spans="2:8" x14ac:dyDescent="0.2">
      <c r="B9" s="14" t="s">
        <v>78</v>
      </c>
      <c r="C9" s="18" t="s">
        <v>88</v>
      </c>
      <c r="D9" s="15">
        <v>431</v>
      </c>
      <c r="E9" s="18" t="s">
        <v>170</v>
      </c>
      <c r="F9" s="15">
        <v>8264</v>
      </c>
      <c r="G9" s="18" t="s">
        <v>175</v>
      </c>
      <c r="H9" s="18" t="s">
        <v>183</v>
      </c>
    </row>
    <row r="10" spans="2:8" x14ac:dyDescent="0.2">
      <c r="B10" s="14" t="s">
        <v>79</v>
      </c>
      <c r="C10" s="18" t="s">
        <v>89</v>
      </c>
      <c r="D10" s="15">
        <v>357</v>
      </c>
      <c r="E10" s="18" t="s">
        <v>137</v>
      </c>
      <c r="F10" s="15">
        <v>5320</v>
      </c>
      <c r="G10" s="18" t="s">
        <v>176</v>
      </c>
      <c r="H10" s="18" t="s">
        <v>184</v>
      </c>
    </row>
    <row r="11" spans="2:8" ht="14.25" x14ac:dyDescent="0.2">
      <c r="B11" s="14" t="s">
        <v>166</v>
      </c>
      <c r="C11" s="18" t="s">
        <v>167</v>
      </c>
      <c r="D11" s="15">
        <v>49</v>
      </c>
      <c r="E11" s="18" t="s">
        <v>103</v>
      </c>
      <c r="F11" s="15">
        <v>473</v>
      </c>
      <c r="G11" s="18" t="s">
        <v>91</v>
      </c>
      <c r="H11" s="18" t="s">
        <v>185</v>
      </c>
    </row>
    <row r="12" spans="2:8" ht="14.25" x14ac:dyDescent="0.2">
      <c r="B12" s="14" t="s">
        <v>81</v>
      </c>
      <c r="C12" s="18" t="s">
        <v>91</v>
      </c>
      <c r="D12" s="15">
        <v>5</v>
      </c>
      <c r="E12" s="18" t="s">
        <v>116</v>
      </c>
      <c r="F12" s="15">
        <v>72</v>
      </c>
      <c r="G12" s="18" t="s">
        <v>177</v>
      </c>
      <c r="H12" s="18" t="s">
        <v>174</v>
      </c>
    </row>
    <row r="13" spans="2:8" x14ac:dyDescent="0.2">
      <c r="B13" s="16" t="s">
        <v>60</v>
      </c>
      <c r="C13" s="22" t="s">
        <v>92</v>
      </c>
      <c r="D13" s="17">
        <v>2</v>
      </c>
      <c r="E13" s="22" t="s">
        <v>103</v>
      </c>
      <c r="F13" s="17">
        <v>23</v>
      </c>
      <c r="G13" s="22" t="s">
        <v>178</v>
      </c>
      <c r="H13" s="22" t="s">
        <v>186</v>
      </c>
    </row>
    <row r="15" spans="2:8" x14ac:dyDescent="0.2">
      <c r="B15" s="38" t="s">
        <v>187</v>
      </c>
      <c r="C15" s="39"/>
      <c r="D15" s="39"/>
      <c r="E15" s="39"/>
      <c r="F15" s="39"/>
      <c r="G15" s="39"/>
      <c r="H15" s="39"/>
    </row>
    <row r="16" spans="2:8" x14ac:dyDescent="0.2">
      <c r="B16" s="38" t="s">
        <v>159</v>
      </c>
      <c r="C16" s="39"/>
      <c r="D16" s="39"/>
      <c r="E16" s="39"/>
      <c r="F16" s="39"/>
      <c r="G16" s="39"/>
      <c r="H16" s="39"/>
    </row>
    <row r="17" spans="2:8" ht="54.2" customHeight="1" x14ac:dyDescent="0.2">
      <c r="B17" s="38" t="s">
        <v>188</v>
      </c>
      <c r="C17" s="39"/>
      <c r="D17" s="39"/>
      <c r="E17" s="39"/>
      <c r="F17" s="39"/>
      <c r="G17" s="39"/>
      <c r="H17" s="39"/>
    </row>
  </sheetData>
  <mergeCells count="3">
    <mergeCell ref="B15:H15"/>
    <mergeCell ref="B16:H16"/>
    <mergeCell ref="B17:H17"/>
  </mergeCells>
  <pageMargins left="0.7" right="0.7" top="0.75" bottom="0.75" header="0.3" footer="0.3"/>
  <pageSetup paperSize="9" scale="50" fitToWidth="0"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AB8"/>
  </sheetPr>
  <dimension ref="B1:E30"/>
  <sheetViews>
    <sheetView showGridLines="0" workbookViewId="0"/>
  </sheetViews>
  <sheetFormatPr baseColWidth="10" defaultRowHeight="12.75" x14ac:dyDescent="0.2"/>
  <cols>
    <col min="1" max="1" width="2.5703125" customWidth="1"/>
    <col min="2" max="5" width="8.5703125" customWidth="1"/>
  </cols>
  <sheetData>
    <row r="1" spans="2:5" ht="18" x14ac:dyDescent="0.25">
      <c r="B1" s="3" t="s">
        <v>9</v>
      </c>
    </row>
    <row r="4" spans="2:5" x14ac:dyDescent="0.2">
      <c r="B4" s="44" t="s">
        <v>189</v>
      </c>
      <c r="C4" s="42" t="s">
        <v>189</v>
      </c>
      <c r="D4" s="42" t="s">
        <v>189</v>
      </c>
      <c r="E4" s="42" t="s">
        <v>189</v>
      </c>
    </row>
    <row r="5" spans="2:5" ht="14.25" x14ac:dyDescent="0.2">
      <c r="B5" s="12" t="s">
        <v>36</v>
      </c>
      <c r="C5" s="13" t="s">
        <v>190</v>
      </c>
      <c r="D5" s="13" t="s">
        <v>42</v>
      </c>
      <c r="E5" s="13" t="s">
        <v>43</v>
      </c>
    </row>
    <row r="6" spans="2:5" x14ac:dyDescent="0.2">
      <c r="B6" s="14">
        <v>1996</v>
      </c>
      <c r="C6" s="18" t="s">
        <v>191</v>
      </c>
      <c r="D6" s="18" t="s">
        <v>205</v>
      </c>
      <c r="E6" s="18" t="s">
        <v>215</v>
      </c>
    </row>
    <row r="7" spans="2:5" x14ac:dyDescent="0.2">
      <c r="B7" s="14">
        <v>2000</v>
      </c>
      <c r="C7" s="18" t="s">
        <v>192</v>
      </c>
      <c r="D7" s="18" t="s">
        <v>204</v>
      </c>
      <c r="E7" s="18" t="s">
        <v>216</v>
      </c>
    </row>
    <row r="8" spans="2:5" x14ac:dyDescent="0.2">
      <c r="B8" s="14">
        <v>2005</v>
      </c>
      <c r="C8" s="18" t="s">
        <v>193</v>
      </c>
      <c r="D8" s="18" t="s">
        <v>206</v>
      </c>
      <c r="E8" s="18" t="s">
        <v>217</v>
      </c>
    </row>
    <row r="9" spans="2:5" x14ac:dyDescent="0.2">
      <c r="B9" s="14">
        <v>2006</v>
      </c>
      <c r="C9" s="18" t="s">
        <v>194</v>
      </c>
      <c r="D9" s="18" t="s">
        <v>207</v>
      </c>
      <c r="E9" s="18" t="s">
        <v>218</v>
      </c>
    </row>
    <row r="10" spans="2:5" x14ac:dyDescent="0.2">
      <c r="B10" s="14">
        <v>2007</v>
      </c>
      <c r="C10" s="18" t="s">
        <v>195</v>
      </c>
      <c r="D10" s="18" t="s">
        <v>207</v>
      </c>
      <c r="E10" s="18" t="s">
        <v>143</v>
      </c>
    </row>
    <row r="11" spans="2:5" x14ac:dyDescent="0.2">
      <c r="B11" s="14">
        <v>2008</v>
      </c>
      <c r="C11" s="18" t="s">
        <v>196</v>
      </c>
      <c r="D11" s="18" t="s">
        <v>208</v>
      </c>
      <c r="E11" s="18" t="s">
        <v>143</v>
      </c>
    </row>
    <row r="12" spans="2:5" x14ac:dyDescent="0.2">
      <c r="B12" s="14">
        <v>2009</v>
      </c>
      <c r="C12" s="18" t="s">
        <v>197</v>
      </c>
      <c r="D12" s="18" t="s">
        <v>144</v>
      </c>
      <c r="E12" s="18" t="s">
        <v>219</v>
      </c>
    </row>
    <row r="13" spans="2:5" x14ac:dyDescent="0.2">
      <c r="B13" s="14">
        <v>2010</v>
      </c>
      <c r="C13" s="18" t="s">
        <v>198</v>
      </c>
      <c r="D13" s="18" t="s">
        <v>209</v>
      </c>
      <c r="E13" s="18" t="s">
        <v>220</v>
      </c>
    </row>
    <row r="14" spans="2:5" x14ac:dyDescent="0.2">
      <c r="B14" s="14">
        <v>2011</v>
      </c>
      <c r="C14" s="18" t="s">
        <v>199</v>
      </c>
      <c r="D14" s="18" t="s">
        <v>209</v>
      </c>
      <c r="E14" s="18" t="s">
        <v>193</v>
      </c>
    </row>
    <row r="15" spans="2:5" x14ac:dyDescent="0.2">
      <c r="B15" s="14">
        <v>2012</v>
      </c>
      <c r="C15" s="18" t="s">
        <v>200</v>
      </c>
      <c r="D15" s="18" t="s">
        <v>210</v>
      </c>
      <c r="E15" s="18" t="s">
        <v>194</v>
      </c>
    </row>
    <row r="16" spans="2:5" x14ac:dyDescent="0.2">
      <c r="B16" s="14">
        <v>2013</v>
      </c>
      <c r="C16" s="18" t="s">
        <v>201</v>
      </c>
      <c r="D16" s="18" t="s">
        <v>211</v>
      </c>
      <c r="E16" s="18" t="s">
        <v>221</v>
      </c>
    </row>
    <row r="17" spans="2:5" x14ac:dyDescent="0.2">
      <c r="B17" s="14">
        <v>2014</v>
      </c>
      <c r="C17" s="18" t="s">
        <v>197</v>
      </c>
      <c r="D17" s="18" t="s">
        <v>212</v>
      </c>
      <c r="E17" s="18" t="s">
        <v>222</v>
      </c>
    </row>
    <row r="18" spans="2:5" x14ac:dyDescent="0.2">
      <c r="B18" s="14">
        <v>2015</v>
      </c>
      <c r="C18" s="18" t="s">
        <v>202</v>
      </c>
      <c r="D18" s="18" t="s">
        <v>212</v>
      </c>
      <c r="E18" s="18" t="s">
        <v>195</v>
      </c>
    </row>
    <row r="19" spans="2:5" x14ac:dyDescent="0.2">
      <c r="B19" s="14">
        <v>2016</v>
      </c>
      <c r="C19" s="18" t="s">
        <v>200</v>
      </c>
      <c r="D19" s="18" t="s">
        <v>144</v>
      </c>
      <c r="E19" s="18" t="s">
        <v>221</v>
      </c>
    </row>
    <row r="20" spans="2:5" x14ac:dyDescent="0.2">
      <c r="B20" s="14">
        <v>2017</v>
      </c>
      <c r="C20" s="18" t="s">
        <v>200</v>
      </c>
      <c r="D20" s="18" t="s">
        <v>212</v>
      </c>
      <c r="E20" s="18" t="s">
        <v>197</v>
      </c>
    </row>
    <row r="21" spans="2:5" x14ac:dyDescent="0.2">
      <c r="B21" s="14">
        <v>2018</v>
      </c>
      <c r="C21" s="18" t="s">
        <v>200</v>
      </c>
      <c r="D21" s="18" t="s">
        <v>208</v>
      </c>
      <c r="E21" s="18" t="s">
        <v>204</v>
      </c>
    </row>
    <row r="22" spans="2:5" x14ac:dyDescent="0.2">
      <c r="B22" s="14">
        <v>2019</v>
      </c>
      <c r="C22" s="18" t="s">
        <v>203</v>
      </c>
      <c r="D22" s="18" t="s">
        <v>213</v>
      </c>
      <c r="E22" s="18" t="s">
        <v>204</v>
      </c>
    </row>
    <row r="23" spans="2:5" x14ac:dyDescent="0.2">
      <c r="B23" s="14">
        <v>2020</v>
      </c>
      <c r="C23" s="18" t="s">
        <v>203</v>
      </c>
      <c r="D23" s="18" t="s">
        <v>207</v>
      </c>
      <c r="E23" s="18" t="s">
        <v>204</v>
      </c>
    </row>
    <row r="24" spans="2:5" x14ac:dyDescent="0.2">
      <c r="B24" s="14">
        <v>2021</v>
      </c>
      <c r="C24" s="18" t="s">
        <v>202</v>
      </c>
      <c r="D24" s="18" t="s">
        <v>214</v>
      </c>
      <c r="E24" s="18" t="s">
        <v>197</v>
      </c>
    </row>
    <row r="25" spans="2:5" x14ac:dyDescent="0.2">
      <c r="B25" s="14">
        <v>2022</v>
      </c>
      <c r="C25" s="18" t="s">
        <v>204</v>
      </c>
      <c r="D25" s="18" t="s">
        <v>123</v>
      </c>
      <c r="E25" s="18" t="s">
        <v>221</v>
      </c>
    </row>
    <row r="26" spans="2:5" x14ac:dyDescent="0.2">
      <c r="B26" s="14">
        <v>2023</v>
      </c>
      <c r="C26" s="18" t="s">
        <v>202</v>
      </c>
      <c r="D26" s="18" t="s">
        <v>123</v>
      </c>
      <c r="E26" s="18" t="s">
        <v>204</v>
      </c>
    </row>
    <row r="27" spans="2:5" x14ac:dyDescent="0.2">
      <c r="B27" s="14">
        <v>2024</v>
      </c>
      <c r="C27" s="18" t="s">
        <v>203</v>
      </c>
      <c r="D27" s="18" t="s">
        <v>201</v>
      </c>
      <c r="E27" s="18" t="s">
        <v>198</v>
      </c>
    </row>
    <row r="28" spans="2:5" x14ac:dyDescent="0.2">
      <c r="B28" s="16">
        <v>2025</v>
      </c>
      <c r="C28" s="22" t="s">
        <v>199</v>
      </c>
      <c r="D28" s="22" t="s">
        <v>200</v>
      </c>
      <c r="E28" s="22" t="s">
        <v>199</v>
      </c>
    </row>
    <row r="30" spans="2:5" ht="16.7" customHeight="1" x14ac:dyDescent="0.2">
      <c r="B30" s="38" t="s">
        <v>223</v>
      </c>
      <c r="C30" s="39"/>
      <c r="D30" s="39"/>
      <c r="E30" s="39"/>
    </row>
  </sheetData>
  <mergeCells count="2">
    <mergeCell ref="B4:E4"/>
    <mergeCell ref="B30:E30"/>
  </mergeCells>
  <pageMargins left="0.7" right="0.7" top="0.75" bottom="0.75" header="0.3" footer="0.3"/>
  <pageSetup paperSize="9" scale="50" fitToWidth="0"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AB8"/>
  </sheetPr>
  <dimension ref="B1:N23"/>
  <sheetViews>
    <sheetView showGridLines="0" workbookViewId="0"/>
  </sheetViews>
  <sheetFormatPr baseColWidth="10" defaultRowHeight="12.75" x14ac:dyDescent="0.2"/>
  <cols>
    <col min="1" max="1" width="2.5703125" customWidth="1"/>
    <col min="2" max="2" width="25.42578125" customWidth="1"/>
    <col min="3" max="3" width="6.7109375" customWidth="1"/>
    <col min="4" max="13" width="7.140625" customWidth="1"/>
    <col min="14" max="14" width="15.85546875" customWidth="1"/>
  </cols>
  <sheetData>
    <row r="1" spans="2:14" ht="18" x14ac:dyDescent="0.25">
      <c r="B1" s="3" t="s">
        <v>10</v>
      </c>
    </row>
    <row r="4" spans="2:14" ht="21" customHeight="1" x14ac:dyDescent="0.2">
      <c r="B4" s="42" t="s">
        <v>224</v>
      </c>
      <c r="C4" s="37" t="s">
        <v>41</v>
      </c>
      <c r="D4" s="37" t="s">
        <v>225</v>
      </c>
      <c r="E4" s="37" t="s">
        <v>225</v>
      </c>
      <c r="F4" s="37" t="s">
        <v>225</v>
      </c>
      <c r="G4" s="37" t="s">
        <v>225</v>
      </c>
      <c r="H4" s="37" t="s">
        <v>225</v>
      </c>
      <c r="I4" s="37" t="s">
        <v>225</v>
      </c>
      <c r="J4" s="37" t="s">
        <v>225</v>
      </c>
      <c r="K4" s="37" t="s">
        <v>225</v>
      </c>
      <c r="L4" s="37" t="s">
        <v>225</v>
      </c>
      <c r="M4" s="37" t="s">
        <v>225</v>
      </c>
      <c r="N4" s="37" t="s">
        <v>226</v>
      </c>
    </row>
    <row r="5" spans="2:14" ht="38.25" customHeight="1" x14ac:dyDescent="0.2">
      <c r="B5" s="42" t="s">
        <v>224</v>
      </c>
      <c r="C5" s="37" t="s">
        <v>41</v>
      </c>
      <c r="D5" s="13" t="s">
        <v>227</v>
      </c>
      <c r="E5" s="13" t="s">
        <v>228</v>
      </c>
      <c r="F5" s="13" t="s">
        <v>229</v>
      </c>
      <c r="G5" s="13" t="s">
        <v>230</v>
      </c>
      <c r="H5" s="13" t="s">
        <v>231</v>
      </c>
      <c r="I5" s="13" t="s">
        <v>232</v>
      </c>
      <c r="J5" s="13" t="s">
        <v>233</v>
      </c>
      <c r="K5" s="13" t="s">
        <v>234</v>
      </c>
      <c r="L5" s="13" t="s">
        <v>235</v>
      </c>
      <c r="M5" s="13" t="s">
        <v>236</v>
      </c>
      <c r="N5" s="37" t="s">
        <v>226</v>
      </c>
    </row>
    <row r="6" spans="2:14" x14ac:dyDescent="0.2">
      <c r="B6" s="40" t="s">
        <v>69</v>
      </c>
      <c r="C6" s="45"/>
      <c r="D6" s="41"/>
      <c r="E6" s="41"/>
      <c r="F6" s="41"/>
      <c r="G6" s="41"/>
      <c r="H6" s="41"/>
      <c r="I6" s="41"/>
      <c r="J6" s="41"/>
      <c r="K6" s="41"/>
      <c r="L6" s="41"/>
      <c r="M6" s="41"/>
      <c r="N6" s="46"/>
    </row>
    <row r="7" spans="2:14" x14ac:dyDescent="0.2">
      <c r="B7" s="25" t="s">
        <v>41</v>
      </c>
      <c r="C7" s="24">
        <v>9957</v>
      </c>
      <c r="D7" s="24">
        <v>190</v>
      </c>
      <c r="E7" s="24">
        <v>1203</v>
      </c>
      <c r="F7" s="24">
        <v>1174</v>
      </c>
      <c r="G7" s="24">
        <v>1068</v>
      </c>
      <c r="H7" s="24">
        <v>1315</v>
      </c>
      <c r="I7" s="24">
        <v>1367</v>
      </c>
      <c r="J7" s="24">
        <v>1247</v>
      </c>
      <c r="K7" s="24">
        <v>1173</v>
      </c>
      <c r="L7" s="24">
        <v>1004</v>
      </c>
      <c r="M7" s="24">
        <v>216</v>
      </c>
      <c r="N7" s="24" t="s">
        <v>199</v>
      </c>
    </row>
    <row r="8" spans="2:14" x14ac:dyDescent="0.2">
      <c r="B8" s="14" t="s">
        <v>73</v>
      </c>
      <c r="C8" s="20">
        <v>1700</v>
      </c>
      <c r="D8" s="15">
        <v>21</v>
      </c>
      <c r="E8" s="15">
        <v>124</v>
      </c>
      <c r="F8" s="15">
        <v>157</v>
      </c>
      <c r="G8" s="15">
        <v>162</v>
      </c>
      <c r="H8" s="15">
        <v>264</v>
      </c>
      <c r="I8" s="15">
        <v>269</v>
      </c>
      <c r="J8" s="15">
        <v>275</v>
      </c>
      <c r="K8" s="15">
        <v>232</v>
      </c>
      <c r="L8" s="15">
        <v>164</v>
      </c>
      <c r="M8" s="15">
        <v>32</v>
      </c>
      <c r="N8" s="18" t="s">
        <v>238</v>
      </c>
    </row>
    <row r="9" spans="2:14" x14ac:dyDescent="0.2">
      <c r="B9" s="14" t="s">
        <v>74</v>
      </c>
      <c r="C9" s="20">
        <v>82</v>
      </c>
      <c r="D9" s="15">
        <v>1</v>
      </c>
      <c r="E9" s="15">
        <v>6</v>
      </c>
      <c r="F9" s="15">
        <v>5</v>
      </c>
      <c r="G9" s="15">
        <v>12</v>
      </c>
      <c r="H9" s="15">
        <v>14</v>
      </c>
      <c r="I9" s="15">
        <v>14</v>
      </c>
      <c r="J9" s="15">
        <v>8</v>
      </c>
      <c r="K9" s="15">
        <v>8</v>
      </c>
      <c r="L9" s="15">
        <v>11</v>
      </c>
      <c r="M9" s="15">
        <v>3</v>
      </c>
      <c r="N9" s="18" t="s">
        <v>239</v>
      </c>
    </row>
    <row r="10" spans="2:14" x14ac:dyDescent="0.2">
      <c r="B10" s="14" t="s">
        <v>75</v>
      </c>
      <c r="C10" s="20">
        <v>5260</v>
      </c>
      <c r="D10" s="15">
        <v>130</v>
      </c>
      <c r="E10" s="15">
        <v>772</v>
      </c>
      <c r="F10" s="15">
        <v>688</v>
      </c>
      <c r="G10" s="15">
        <v>595</v>
      </c>
      <c r="H10" s="15">
        <v>655</v>
      </c>
      <c r="I10" s="15">
        <v>660</v>
      </c>
      <c r="J10" s="15">
        <v>582</v>
      </c>
      <c r="K10" s="15">
        <v>573</v>
      </c>
      <c r="L10" s="15">
        <v>492</v>
      </c>
      <c r="M10" s="15">
        <v>113</v>
      </c>
      <c r="N10" s="18" t="s">
        <v>222</v>
      </c>
    </row>
    <row r="11" spans="2:14" x14ac:dyDescent="0.2">
      <c r="B11" s="14" t="s">
        <v>79</v>
      </c>
      <c r="C11" s="20">
        <v>963</v>
      </c>
      <c r="D11" s="15">
        <v>13</v>
      </c>
      <c r="E11" s="15">
        <v>107</v>
      </c>
      <c r="F11" s="15">
        <v>115</v>
      </c>
      <c r="G11" s="15">
        <v>87</v>
      </c>
      <c r="H11" s="15">
        <v>135</v>
      </c>
      <c r="I11" s="15">
        <v>132</v>
      </c>
      <c r="J11" s="15">
        <v>115</v>
      </c>
      <c r="K11" s="15">
        <v>112</v>
      </c>
      <c r="L11" s="15">
        <v>121</v>
      </c>
      <c r="M11" s="15">
        <v>26</v>
      </c>
      <c r="N11" s="18" t="s">
        <v>214</v>
      </c>
    </row>
    <row r="12" spans="2:14" x14ac:dyDescent="0.2">
      <c r="B12" s="14" t="s">
        <v>78</v>
      </c>
      <c r="C12" s="20">
        <v>921</v>
      </c>
      <c r="D12" s="15">
        <v>13</v>
      </c>
      <c r="E12" s="15">
        <v>105</v>
      </c>
      <c r="F12" s="15">
        <v>105</v>
      </c>
      <c r="G12" s="15">
        <v>93</v>
      </c>
      <c r="H12" s="15">
        <v>121</v>
      </c>
      <c r="I12" s="15">
        <v>138</v>
      </c>
      <c r="J12" s="15">
        <v>115</v>
      </c>
      <c r="K12" s="15">
        <v>114</v>
      </c>
      <c r="L12" s="15">
        <v>99</v>
      </c>
      <c r="M12" s="15">
        <v>18</v>
      </c>
      <c r="N12" s="18" t="s">
        <v>241</v>
      </c>
    </row>
    <row r="13" spans="2:14" x14ac:dyDescent="0.2">
      <c r="B13" s="14" t="s">
        <v>77</v>
      </c>
      <c r="C13" s="20">
        <v>957</v>
      </c>
      <c r="D13" s="15">
        <v>10</v>
      </c>
      <c r="E13" s="15">
        <v>87</v>
      </c>
      <c r="F13" s="15">
        <v>100</v>
      </c>
      <c r="G13" s="15">
        <v>115</v>
      </c>
      <c r="H13" s="15">
        <v>120</v>
      </c>
      <c r="I13" s="15">
        <v>147</v>
      </c>
      <c r="J13" s="15">
        <v>140</v>
      </c>
      <c r="K13" s="15">
        <v>120</v>
      </c>
      <c r="L13" s="15">
        <v>101</v>
      </c>
      <c r="M13" s="15">
        <v>17</v>
      </c>
      <c r="N13" s="18" t="s">
        <v>206</v>
      </c>
    </row>
    <row r="14" spans="2:14" x14ac:dyDescent="0.2">
      <c r="B14" s="14" t="s">
        <v>237</v>
      </c>
      <c r="C14" s="20">
        <v>29</v>
      </c>
      <c r="D14" s="15">
        <v>1</v>
      </c>
      <c r="E14" s="15">
        <v>1</v>
      </c>
      <c r="F14" s="15">
        <v>3</v>
      </c>
      <c r="G14" s="15">
        <v>2</v>
      </c>
      <c r="H14" s="15">
        <v>1</v>
      </c>
      <c r="I14" s="15">
        <v>2</v>
      </c>
      <c r="J14" s="15">
        <v>4</v>
      </c>
      <c r="K14" s="15">
        <v>4</v>
      </c>
      <c r="L14" s="15">
        <v>8</v>
      </c>
      <c r="M14" s="15">
        <v>3</v>
      </c>
      <c r="N14" s="18" t="s">
        <v>240</v>
      </c>
    </row>
    <row r="15" spans="2:14" x14ac:dyDescent="0.2">
      <c r="B15" s="14" t="s">
        <v>80</v>
      </c>
      <c r="C15" s="20">
        <v>33</v>
      </c>
      <c r="D15" s="15">
        <v>1</v>
      </c>
      <c r="E15" s="15">
        <v>0</v>
      </c>
      <c r="F15" s="15">
        <v>1</v>
      </c>
      <c r="G15" s="15">
        <v>1</v>
      </c>
      <c r="H15" s="15">
        <v>4</v>
      </c>
      <c r="I15" s="15">
        <v>4</v>
      </c>
      <c r="J15" s="15">
        <v>5</v>
      </c>
      <c r="K15" s="15">
        <v>9</v>
      </c>
      <c r="L15" s="15">
        <v>5</v>
      </c>
      <c r="M15" s="15">
        <v>3</v>
      </c>
      <c r="N15" s="18" t="s">
        <v>242</v>
      </c>
    </row>
    <row r="16" spans="2:14" ht="14.25" x14ac:dyDescent="0.2">
      <c r="B16" s="14" t="s">
        <v>81</v>
      </c>
      <c r="C16" s="20">
        <v>8</v>
      </c>
      <c r="D16" s="15">
        <v>0</v>
      </c>
      <c r="E16" s="15">
        <v>0</v>
      </c>
      <c r="F16" s="15">
        <v>0</v>
      </c>
      <c r="G16" s="15">
        <v>1</v>
      </c>
      <c r="H16" s="15">
        <v>0</v>
      </c>
      <c r="I16" s="15">
        <v>1</v>
      </c>
      <c r="J16" s="15">
        <v>3</v>
      </c>
      <c r="K16" s="15">
        <v>0</v>
      </c>
      <c r="L16" s="15">
        <v>3</v>
      </c>
      <c r="M16" s="15">
        <v>0</v>
      </c>
      <c r="N16" s="18" t="s">
        <v>243</v>
      </c>
    </row>
    <row r="17" spans="2:14" x14ac:dyDescent="0.2">
      <c r="B17" s="14" t="s">
        <v>60</v>
      </c>
      <c r="C17" s="20">
        <v>4</v>
      </c>
      <c r="D17" s="15">
        <v>0</v>
      </c>
      <c r="E17" s="15">
        <v>1</v>
      </c>
      <c r="F17" s="15">
        <v>0</v>
      </c>
      <c r="G17" s="15">
        <v>0</v>
      </c>
      <c r="H17" s="15">
        <v>1</v>
      </c>
      <c r="I17" s="15">
        <v>0</v>
      </c>
      <c r="J17" s="15">
        <v>0</v>
      </c>
      <c r="K17" s="15">
        <v>1</v>
      </c>
      <c r="L17" s="15">
        <v>0</v>
      </c>
      <c r="M17" s="15">
        <v>1</v>
      </c>
      <c r="N17" s="18" t="s">
        <v>244</v>
      </c>
    </row>
    <row r="18" spans="2:14" x14ac:dyDescent="0.2">
      <c r="B18" s="40" t="s">
        <v>245</v>
      </c>
      <c r="C18" s="45"/>
      <c r="D18" s="41"/>
      <c r="E18" s="41"/>
      <c r="F18" s="41"/>
      <c r="G18" s="41"/>
      <c r="H18" s="41"/>
      <c r="I18" s="41"/>
      <c r="J18" s="41"/>
      <c r="K18" s="41"/>
      <c r="L18" s="41"/>
      <c r="M18" s="41"/>
      <c r="N18" s="46"/>
    </row>
    <row r="19" spans="2:14" x14ac:dyDescent="0.2">
      <c r="B19" s="14" t="s">
        <v>42</v>
      </c>
      <c r="C19" s="20">
        <v>2044</v>
      </c>
      <c r="D19" s="15">
        <v>33</v>
      </c>
      <c r="E19" s="15">
        <v>258</v>
      </c>
      <c r="F19" s="15">
        <v>273</v>
      </c>
      <c r="G19" s="15">
        <v>235</v>
      </c>
      <c r="H19" s="15">
        <v>239</v>
      </c>
      <c r="I19" s="15">
        <v>249</v>
      </c>
      <c r="J19" s="15">
        <v>234</v>
      </c>
      <c r="K19" s="15">
        <v>215</v>
      </c>
      <c r="L19" s="15">
        <v>236</v>
      </c>
      <c r="M19" s="15">
        <v>72</v>
      </c>
      <c r="N19" s="18" t="s">
        <v>200</v>
      </c>
    </row>
    <row r="20" spans="2:14" x14ac:dyDescent="0.2">
      <c r="B20" s="16" t="s">
        <v>43</v>
      </c>
      <c r="C20" s="23">
        <v>7913</v>
      </c>
      <c r="D20" s="17">
        <v>157</v>
      </c>
      <c r="E20" s="17">
        <v>945</v>
      </c>
      <c r="F20" s="17">
        <v>901</v>
      </c>
      <c r="G20" s="17">
        <v>833</v>
      </c>
      <c r="H20" s="17">
        <v>1076</v>
      </c>
      <c r="I20" s="17">
        <v>1118</v>
      </c>
      <c r="J20" s="17">
        <v>1013</v>
      </c>
      <c r="K20" s="17">
        <v>958</v>
      </c>
      <c r="L20" s="17">
        <v>768</v>
      </c>
      <c r="M20" s="17">
        <v>144</v>
      </c>
      <c r="N20" s="22" t="s">
        <v>199</v>
      </c>
    </row>
    <row r="22" spans="2:14" x14ac:dyDescent="0.2">
      <c r="B22" s="38" t="s">
        <v>246</v>
      </c>
      <c r="C22" s="39"/>
      <c r="D22" s="39"/>
      <c r="E22" s="39"/>
      <c r="F22" s="39"/>
      <c r="G22" s="39"/>
      <c r="H22" s="39"/>
      <c r="I22" s="39"/>
      <c r="J22" s="39"/>
      <c r="K22" s="39"/>
      <c r="L22" s="39"/>
      <c r="M22" s="39"/>
      <c r="N22" s="39"/>
    </row>
    <row r="23" spans="2:14" x14ac:dyDescent="0.2">
      <c r="B23" s="38" t="s">
        <v>159</v>
      </c>
      <c r="C23" s="39"/>
      <c r="D23" s="39"/>
      <c r="E23" s="39"/>
      <c r="F23" s="39"/>
      <c r="G23" s="39"/>
      <c r="H23" s="39"/>
      <c r="I23" s="39"/>
      <c r="J23" s="39"/>
      <c r="K23" s="39"/>
      <c r="L23" s="39"/>
      <c r="M23" s="39"/>
      <c r="N23" s="39"/>
    </row>
  </sheetData>
  <mergeCells count="8">
    <mergeCell ref="B18:N18"/>
    <mergeCell ref="B22:N22"/>
    <mergeCell ref="B23:N23"/>
    <mergeCell ref="B4:B5"/>
    <mergeCell ref="C4:C5"/>
    <mergeCell ref="D4:M4"/>
    <mergeCell ref="N4:N5"/>
    <mergeCell ref="B6:N6"/>
  </mergeCells>
  <pageMargins left="0.7" right="0.7" top="0.75" bottom="0.75" header="0.3" footer="0.3"/>
  <pageSetup paperSize="9" scale="50" fitToWidth="0" fitToHeight="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AB8"/>
  </sheetPr>
  <dimension ref="B1:J20"/>
  <sheetViews>
    <sheetView showGridLines="0" workbookViewId="0"/>
  </sheetViews>
  <sheetFormatPr baseColWidth="10" defaultRowHeight="12.75" x14ac:dyDescent="0.2"/>
  <cols>
    <col min="1" max="1" width="2.5703125" customWidth="1"/>
    <col min="2" max="2" width="25.42578125" customWidth="1"/>
    <col min="3" max="3" width="6.7109375" customWidth="1"/>
    <col min="4" max="6" width="12.5703125" customWidth="1"/>
    <col min="7" max="9" width="17.85546875" customWidth="1"/>
    <col min="10" max="10" width="12.140625" customWidth="1"/>
  </cols>
  <sheetData>
    <row r="1" spans="2:10" ht="18" x14ac:dyDescent="0.25">
      <c r="B1" s="3" t="s">
        <v>11</v>
      </c>
    </row>
    <row r="4" spans="2:10" ht="21" customHeight="1" x14ac:dyDescent="0.2">
      <c r="B4" s="42" t="s">
        <v>224</v>
      </c>
      <c r="C4" s="37" t="s">
        <v>41</v>
      </c>
      <c r="D4" s="37" t="s">
        <v>247</v>
      </c>
      <c r="E4" s="37" t="s">
        <v>247</v>
      </c>
      <c r="F4" s="37" t="s">
        <v>247</v>
      </c>
      <c r="G4" s="37" t="s">
        <v>248</v>
      </c>
      <c r="H4" s="37" t="s">
        <v>248</v>
      </c>
      <c r="I4" s="37" t="s">
        <v>248</v>
      </c>
      <c r="J4" s="37" t="s">
        <v>249</v>
      </c>
    </row>
    <row r="5" spans="2:10" ht="21" customHeight="1" x14ac:dyDescent="0.2">
      <c r="B5" s="42" t="s">
        <v>224</v>
      </c>
      <c r="C5" s="37" t="s">
        <v>41</v>
      </c>
      <c r="D5" s="13" t="s">
        <v>250</v>
      </c>
      <c r="E5" s="13" t="s">
        <v>251</v>
      </c>
      <c r="F5" s="13" t="s">
        <v>252</v>
      </c>
      <c r="G5" s="13" t="s">
        <v>42</v>
      </c>
      <c r="H5" s="13" t="s">
        <v>43</v>
      </c>
      <c r="I5" s="13" t="s">
        <v>41</v>
      </c>
      <c r="J5" s="37" t="s">
        <v>249</v>
      </c>
    </row>
    <row r="6" spans="2:10" x14ac:dyDescent="0.2">
      <c r="B6" s="19" t="s">
        <v>41</v>
      </c>
      <c r="C6" s="20">
        <v>9957</v>
      </c>
      <c r="D6" s="20">
        <v>2906</v>
      </c>
      <c r="E6" s="20">
        <v>4631</v>
      </c>
      <c r="F6" s="20">
        <v>2420</v>
      </c>
      <c r="G6" s="21" t="s">
        <v>253</v>
      </c>
      <c r="H6" s="21" t="s">
        <v>264</v>
      </c>
      <c r="I6" s="21" t="s">
        <v>274</v>
      </c>
      <c r="J6" s="27" t="s">
        <v>45</v>
      </c>
    </row>
    <row r="7" spans="2:10" x14ac:dyDescent="0.2">
      <c r="B7" s="14" t="s">
        <v>73</v>
      </c>
      <c r="C7" s="15">
        <v>1700</v>
      </c>
      <c r="D7" s="15">
        <v>604</v>
      </c>
      <c r="E7" s="15">
        <v>746</v>
      </c>
      <c r="F7" s="15">
        <v>350</v>
      </c>
      <c r="G7" s="18" t="s">
        <v>254</v>
      </c>
      <c r="H7" s="18" t="s">
        <v>265</v>
      </c>
      <c r="I7" s="18" t="s">
        <v>265</v>
      </c>
      <c r="J7" s="26">
        <v>28</v>
      </c>
    </row>
    <row r="8" spans="2:10" x14ac:dyDescent="0.2">
      <c r="B8" s="14" t="s">
        <v>74</v>
      </c>
      <c r="C8" s="15">
        <v>82</v>
      </c>
      <c r="D8" s="15">
        <v>27</v>
      </c>
      <c r="E8" s="15">
        <v>40</v>
      </c>
      <c r="F8" s="15">
        <v>15</v>
      </c>
      <c r="G8" s="18" t="s">
        <v>255</v>
      </c>
      <c r="H8" s="18" t="s">
        <v>266</v>
      </c>
      <c r="I8" s="18" t="s">
        <v>275</v>
      </c>
      <c r="J8" s="26">
        <v>28</v>
      </c>
    </row>
    <row r="9" spans="2:10" x14ac:dyDescent="0.2">
      <c r="B9" s="14" t="s">
        <v>75</v>
      </c>
      <c r="C9" s="15">
        <v>5260</v>
      </c>
      <c r="D9" s="15">
        <v>1636</v>
      </c>
      <c r="E9" s="15">
        <v>2345</v>
      </c>
      <c r="F9" s="15">
        <v>1279</v>
      </c>
      <c r="G9" s="18" t="s">
        <v>256</v>
      </c>
      <c r="H9" s="18" t="s">
        <v>267</v>
      </c>
      <c r="I9" s="18" t="s">
        <v>276</v>
      </c>
      <c r="J9" s="26">
        <v>28</v>
      </c>
    </row>
    <row r="10" spans="2:10" x14ac:dyDescent="0.2">
      <c r="B10" s="14" t="s">
        <v>79</v>
      </c>
      <c r="C10" s="15">
        <v>963</v>
      </c>
      <c r="D10" s="15">
        <v>218</v>
      </c>
      <c r="E10" s="15">
        <v>462</v>
      </c>
      <c r="F10" s="15">
        <v>283</v>
      </c>
      <c r="G10" s="18" t="s">
        <v>257</v>
      </c>
      <c r="H10" s="18" t="s">
        <v>268</v>
      </c>
      <c r="I10" s="18" t="s">
        <v>277</v>
      </c>
      <c r="J10" s="26">
        <v>28</v>
      </c>
    </row>
    <row r="11" spans="2:10" x14ac:dyDescent="0.2">
      <c r="B11" s="14" t="s">
        <v>78</v>
      </c>
      <c r="C11" s="15">
        <v>921</v>
      </c>
      <c r="D11" s="15">
        <v>208</v>
      </c>
      <c r="E11" s="15">
        <v>463</v>
      </c>
      <c r="F11" s="15">
        <v>250</v>
      </c>
      <c r="G11" s="18" t="s">
        <v>258</v>
      </c>
      <c r="H11" s="18" t="s">
        <v>269</v>
      </c>
      <c r="I11" s="18" t="s">
        <v>278</v>
      </c>
      <c r="J11" s="26">
        <v>28</v>
      </c>
    </row>
    <row r="12" spans="2:10" x14ac:dyDescent="0.2">
      <c r="B12" s="14" t="s">
        <v>77</v>
      </c>
      <c r="C12" s="15">
        <v>957</v>
      </c>
      <c r="D12" s="15">
        <v>203</v>
      </c>
      <c r="E12" s="15">
        <v>536</v>
      </c>
      <c r="F12" s="15">
        <v>218</v>
      </c>
      <c r="G12" s="18" t="s">
        <v>259</v>
      </c>
      <c r="H12" s="18" t="s">
        <v>266</v>
      </c>
      <c r="I12" s="18" t="s">
        <v>279</v>
      </c>
      <c r="J12" s="26">
        <v>28</v>
      </c>
    </row>
    <row r="13" spans="2:10" x14ac:dyDescent="0.2">
      <c r="B13" s="14" t="s">
        <v>237</v>
      </c>
      <c r="C13" s="15">
        <v>29</v>
      </c>
      <c r="D13" s="15">
        <v>4</v>
      </c>
      <c r="E13" s="15">
        <v>16</v>
      </c>
      <c r="F13" s="15">
        <v>9</v>
      </c>
      <c r="G13" s="18" t="s">
        <v>260</v>
      </c>
      <c r="H13" s="18" t="s">
        <v>270</v>
      </c>
      <c r="I13" s="18" t="s">
        <v>280</v>
      </c>
      <c r="J13" s="26">
        <v>28</v>
      </c>
    </row>
    <row r="14" spans="2:10" x14ac:dyDescent="0.2">
      <c r="B14" s="14" t="s">
        <v>80</v>
      </c>
      <c r="C14" s="15">
        <v>33</v>
      </c>
      <c r="D14" s="15">
        <v>3</v>
      </c>
      <c r="E14" s="15">
        <v>17</v>
      </c>
      <c r="F14" s="15">
        <v>13</v>
      </c>
      <c r="G14" s="18" t="s">
        <v>261</v>
      </c>
      <c r="H14" s="18" t="s">
        <v>271</v>
      </c>
      <c r="I14" s="18" t="s">
        <v>281</v>
      </c>
      <c r="J14" s="26">
        <v>28</v>
      </c>
    </row>
    <row r="15" spans="2:10" ht="14.25" x14ac:dyDescent="0.2">
      <c r="B15" s="14" t="s">
        <v>81</v>
      </c>
      <c r="C15" s="15">
        <v>8</v>
      </c>
      <c r="D15" s="15">
        <v>2</v>
      </c>
      <c r="E15" s="15">
        <v>3</v>
      </c>
      <c r="F15" s="15">
        <v>3</v>
      </c>
      <c r="G15" s="18" t="s">
        <v>262</v>
      </c>
      <c r="H15" s="18" t="s">
        <v>272</v>
      </c>
      <c r="I15" s="18" t="s">
        <v>135</v>
      </c>
      <c r="J15" s="26">
        <v>28</v>
      </c>
    </row>
    <row r="16" spans="2:10" x14ac:dyDescent="0.2">
      <c r="B16" s="16" t="s">
        <v>60</v>
      </c>
      <c r="C16" s="17">
        <v>4</v>
      </c>
      <c r="D16" s="17">
        <v>1</v>
      </c>
      <c r="E16" s="17">
        <v>3</v>
      </c>
      <c r="F16" s="17">
        <v>0</v>
      </c>
      <c r="G16" s="22" t="s">
        <v>263</v>
      </c>
      <c r="H16" s="22" t="s">
        <v>273</v>
      </c>
      <c r="I16" s="22" t="s">
        <v>282</v>
      </c>
      <c r="J16" s="28">
        <v>28</v>
      </c>
    </row>
    <row r="18" spans="2:10" x14ac:dyDescent="0.2">
      <c r="B18" s="38" t="s">
        <v>283</v>
      </c>
      <c r="C18" s="39"/>
      <c r="D18" s="39"/>
      <c r="E18" s="39"/>
      <c r="F18" s="39"/>
      <c r="G18" s="39"/>
      <c r="H18" s="39"/>
      <c r="I18" s="39"/>
      <c r="J18" s="39"/>
    </row>
    <row r="19" spans="2:10" x14ac:dyDescent="0.2">
      <c r="B19" s="38" t="s">
        <v>159</v>
      </c>
      <c r="C19" s="39"/>
      <c r="D19" s="39"/>
      <c r="E19" s="39"/>
      <c r="F19" s="39"/>
      <c r="G19" s="39"/>
      <c r="H19" s="39"/>
      <c r="I19" s="39"/>
      <c r="J19" s="39"/>
    </row>
    <row r="20" spans="2:10" x14ac:dyDescent="0.2">
      <c r="B20" s="38" t="s">
        <v>50</v>
      </c>
      <c r="C20" s="39"/>
      <c r="D20" s="39"/>
      <c r="E20" s="39"/>
      <c r="F20" s="39"/>
      <c r="G20" s="39"/>
      <c r="H20" s="39"/>
      <c r="I20" s="39"/>
      <c r="J20" s="39"/>
    </row>
  </sheetData>
  <mergeCells count="8">
    <mergeCell ref="B18:J18"/>
    <mergeCell ref="B19:J19"/>
    <mergeCell ref="B20:J20"/>
    <mergeCell ref="B4:B5"/>
    <mergeCell ref="C4:C5"/>
    <mergeCell ref="D4:F4"/>
    <mergeCell ref="G4:I4"/>
    <mergeCell ref="J4:J5"/>
  </mergeCells>
  <pageMargins left="0.7" right="0.7" top="0.75" bottom="0.75" header="0.3" footer="0.3"/>
  <pageSetup paperSize="9" scale="50" fitToWidth="0" fitToHeight="0"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AB8"/>
  </sheetPr>
  <dimension ref="B1:F10"/>
  <sheetViews>
    <sheetView showGridLines="0" workbookViewId="0"/>
  </sheetViews>
  <sheetFormatPr baseColWidth="10" defaultRowHeight="12.75" x14ac:dyDescent="0.2"/>
  <cols>
    <col min="1" max="1" width="2.5703125" customWidth="1"/>
    <col min="2" max="2" width="22.5703125" customWidth="1"/>
    <col min="3" max="6" width="8.5703125" customWidth="1"/>
  </cols>
  <sheetData>
    <row r="1" spans="2:6" ht="18" x14ac:dyDescent="0.25">
      <c r="B1" s="3" t="s">
        <v>12</v>
      </c>
    </row>
    <row r="4" spans="2:6" x14ac:dyDescent="0.2">
      <c r="B4" s="42" t="s">
        <v>284</v>
      </c>
      <c r="C4" s="37" t="s">
        <v>285</v>
      </c>
      <c r="D4" s="37" t="s">
        <v>285</v>
      </c>
      <c r="E4" s="37" t="s">
        <v>286</v>
      </c>
      <c r="F4" s="37" t="s">
        <v>286</v>
      </c>
    </row>
    <row r="5" spans="2:6" x14ac:dyDescent="0.2">
      <c r="B5" s="42" t="s">
        <v>284</v>
      </c>
      <c r="C5" s="13" t="s">
        <v>42</v>
      </c>
      <c r="D5" s="13" t="s">
        <v>43</v>
      </c>
      <c r="E5" s="13" t="s">
        <v>42</v>
      </c>
      <c r="F5" s="13" t="s">
        <v>43</v>
      </c>
    </row>
    <row r="6" spans="2:6" x14ac:dyDescent="0.2">
      <c r="B6" s="14" t="s">
        <v>287</v>
      </c>
      <c r="C6" s="15">
        <v>202</v>
      </c>
      <c r="D6" s="15">
        <v>2040</v>
      </c>
      <c r="E6" s="15">
        <v>408</v>
      </c>
      <c r="F6" s="15">
        <v>2498</v>
      </c>
    </row>
    <row r="7" spans="2:6" x14ac:dyDescent="0.2">
      <c r="B7" s="14" t="s">
        <v>251</v>
      </c>
      <c r="C7" s="15">
        <v>564</v>
      </c>
      <c r="D7" s="15">
        <v>2454</v>
      </c>
      <c r="E7" s="15">
        <v>849</v>
      </c>
      <c r="F7" s="15">
        <v>3782</v>
      </c>
    </row>
    <row r="8" spans="2:6" x14ac:dyDescent="0.2">
      <c r="B8" s="16" t="s">
        <v>252</v>
      </c>
      <c r="C8" s="17">
        <v>1020</v>
      </c>
      <c r="D8" s="17">
        <v>1471</v>
      </c>
      <c r="E8" s="17">
        <v>787</v>
      </c>
      <c r="F8" s="17">
        <v>1633</v>
      </c>
    </row>
    <row r="10" spans="2:6" x14ac:dyDescent="0.2">
      <c r="B10" s="38" t="s">
        <v>288</v>
      </c>
      <c r="C10" s="39"/>
      <c r="D10" s="39"/>
      <c r="E10" s="39"/>
      <c r="F10" s="39"/>
    </row>
  </sheetData>
  <mergeCells count="4">
    <mergeCell ref="B4:B5"/>
    <mergeCell ref="C4:D4"/>
    <mergeCell ref="E4:F4"/>
    <mergeCell ref="B10:F10"/>
  </mergeCells>
  <pageMargins left="0.7" right="0.7" top="0.75" bottom="0.75" header="0.3" footer="0.3"/>
  <pageSetup paperSize="9" scale="50" fitToWidth="0" fitToHeight="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27</vt:i4>
      </vt:variant>
    </vt:vector>
  </HeadingPairs>
  <TitlesOfParts>
    <vt:vector size="27" baseType="lpstr">
      <vt:lpstr>Inhaltsverzeichnis</vt:lpstr>
      <vt:lpstr>T1</vt:lpstr>
      <vt:lpstr>T2</vt:lpstr>
      <vt:lpstr>T3</vt:lpstr>
      <vt:lpstr>T4</vt:lpstr>
      <vt:lpstr>T5</vt:lpstr>
      <vt:lpstr>T6</vt:lpstr>
      <vt:lpstr>T7a</vt:lpstr>
      <vt:lpstr>T7b</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Erläuterungen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srdq</dc:creator>
  <cp:lastModifiedBy>Del Rio Anaité  DFRSTAAG</cp:lastModifiedBy>
  <dcterms:created xsi:type="dcterms:W3CDTF">2026-04-08T11:17:18Z</dcterms:created>
  <dcterms:modified xsi:type="dcterms:W3CDTF">2026-05-07T06:44:42Z</dcterms:modified>
</cp:coreProperties>
</file>