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Inhaltsverzeichnis" sheetId="1" state="visible" r:id="rId1"/>
    <sheet name="T1" sheetId="2" state="visible" r:id="rId2"/>
    <sheet name="T2" sheetId="3" state="visible" r:id="rId3"/>
    <sheet name="T3" sheetId="4" state="visible" r:id="rId4"/>
    <sheet name="T4" sheetId="5" state="visible" r:id="rId5"/>
    <sheet name="T5" sheetId="6" state="visible" r:id="rId6"/>
    <sheet name="T6" sheetId="7" state="visible" r:id="rId7"/>
    <sheet name="T7_a" sheetId="8" state="visible" r:id="rId8"/>
    <sheet name="T7_b" sheetId="9" state="visible" r:id="rId9"/>
    <sheet name="T8" sheetId="10" state="visible" r:id="rId10"/>
    <sheet name="T9" sheetId="11" state="visible" r:id="rId11"/>
    <sheet name="T10" sheetId="12" state="visible" r:id="rId12"/>
    <sheet name="T11" sheetId="13" state="visible" r:id="rId13"/>
    <sheet name="T12" sheetId="14" state="visible" r:id="rId14"/>
    <sheet name="T13" sheetId="15" state="visible" r:id="rId15"/>
    <sheet name="T14" sheetId="16" state="visible" r:id="rId16"/>
    <sheet name="T15" sheetId="17" state="visible" r:id="rId17"/>
    <sheet name="T16" sheetId="18" state="visible" r:id="rId18"/>
    <sheet name="T17" sheetId="19" state="visible" r:id="rId19"/>
    <sheet name="T18" sheetId="20" state="visible" r:id="rId20"/>
    <sheet name="T19" sheetId="21" state="visible" r:id="rId21"/>
    <sheet name="T20" sheetId="22" state="visible" r:id="rId22"/>
    <sheet name="T21" sheetId="23" state="visible" r:id="rId23"/>
    <sheet name="T22" sheetId="24" state="visible" r:id="rId24"/>
    <sheet name="T23" sheetId="25" state="visible" r:id="rId25"/>
    <sheet name="T24" sheetId="26" state="visible" r:id="rId26"/>
    <sheet name="Erläuterungen" sheetId="27" state="visible" r:id="rId27"/>
  </sheets>
</workbook>
</file>

<file path=xl/sharedStrings.xml><?xml version="1.0" encoding="utf-8"?>
<sst xmlns="http://schemas.openxmlformats.org/spreadsheetml/2006/main" count="727" uniqueCount="727">
  <si>
    <t xml:space="preserve">Statistik des Schulpersonals 2024/25</t>
  </si>
  <si>
    <t xml:space="preserve">Reihe stat.kurzinfo Nr. 157 | Mai 2025</t>
  </si>
  <si>
    <t xml:space="preserve">Quelle: Statistik des Schulpersonals; Bundesamt für Statistik (BFS)</t>
  </si>
  <si>
    <t xml:space="preserve">© Statistik Aargau, 9.April 2025</t>
  </si>
  <si>
    <t xml:space="preserve">Tabellenverzeichnis</t>
  </si>
  <si>
    <t xml:space="preserve">Tabelle 1: Lehrpersonen und Vollzeitäquivalente, 1995–2024</t>
  </si>
  <si>
    <t xml:space="preserve">Tabelle 2: Volksschule: Lehrpersonen und Vollzeitäquivalente nach Schultyp, 1996–2024</t>
  </si>
  <si>
    <t xml:space="preserve">Tabelle 3: Volksschule: Lehrpersonen und Vollzeitäquivalente nach Geschlecht und Schultyp, 2024/25</t>
  </si>
  <si>
    <t xml:space="preserve">Tabelle 4: Volksschule: Lehrpersonen, Vollzeitäquivalente, Abteilungszahlen und Lernende nach Schultyp, 2024/25</t>
  </si>
  <si>
    <t xml:space="preserve">Tabelle 5: Volksschule: Durchschnittsalter der Lehrpersonen nach Geschlecht, in Jahren, 1996–2024</t>
  </si>
  <si>
    <t xml:space="preserve">Tabelle 6: Volksschule: Lehrpersonen nach Altersklasse und Schultyp oder Geschlecht, 2024/25</t>
  </si>
  <si>
    <t xml:space="preserve">Tabelle 7_a: Volksschule: Lehrpersonen nach Beschäftigungsgrad und Schultyp und Geschlecht, 2024/25</t>
  </si>
  <si>
    <t xml:space="preserve">Tabelle 7_b: Volksschule: Lehrpersonen nach Beschäftigungsgrad und Geschlecht, 2010/11 und 2024/25</t>
  </si>
  <si>
    <t xml:space="preserve">Tabelle 8: Volksschule: Lehrpersonen und ihr Durchschnittsalter nach Nationalität und Geschlecht, 2024/25</t>
  </si>
  <si>
    <t xml:space="preserve">Tabelle 9: Volksschule: Personal und Vollzeitäquivalente von Zusatzangeboten nach Geschlecht, 2024/25</t>
  </si>
  <si>
    <t xml:space="preserve">Tabelle 10: Schulleitungspensen: Personen und Vollzeitäquivalente nach Geschlecht, 2016–2024</t>
  </si>
  <si>
    <t xml:space="preserve">Öffentliche Volksschule</t>
  </si>
  <si>
    <t xml:space="preserve"/>
  </si>
  <si>
    <t xml:space="preserve">Tabelle 11: Mittelschule: Lehrpersonen und Vollzeitäquivalente nach Schulort und Geschlecht, 2024/25</t>
  </si>
  <si>
    <t xml:space="preserve">Tabelle 12: Mittelschule: Lehrpersonen und Vollzeitäquivalente nach Ausbildungsgang und Geschlecht, 2024/25</t>
  </si>
  <si>
    <t xml:space="preserve">Tabelle 13: Mittelschule: Lehrpersonen nach Altersklasse und Geschlecht, 2024/25</t>
  </si>
  <si>
    <t xml:space="preserve">Tabelle 14: Mittelschule: Durchschnittsalter der Lehrpersonen nach Geschlecht, in Jahren, 1995–2024</t>
  </si>
  <si>
    <t xml:space="preserve">Tabelle 15: Mittelschule: Lehrpersonen nach Beschäftigungsgrad und Geschlecht, 2010/11 und 2024/25</t>
  </si>
  <si>
    <t xml:space="preserve">Tabelle 16: Mittelschule: Lehrpersonen und ihr Durchschnittsalter nach Nationalität und Geschlecht, 2024/25</t>
  </si>
  <si>
    <t xml:space="preserve">Mittelschule</t>
  </si>
  <si>
    <t xml:space="preserve">Tabelle 17: Berufsfachschulen: Lehrpersonen und Vollzeitäquivalente nach Schulort und Geschlecht, 2024/25</t>
  </si>
  <si>
    <t xml:space="preserve">Tabelle 18: Berufsfachschulen: Lehrpersonen und Vollzeitäquivalente nach Berufsbereich und Geschlecht, 1997–2024</t>
  </si>
  <si>
    <t xml:space="preserve">Tabelle 19: Berufsfachschulen: Vollzeitäquivalente (VZÄ), Lernende und Lernende pro VZÄ, 1997–2024</t>
  </si>
  <si>
    <t xml:space="preserve">Tabelle 20: Berufsfachschulen: Lehrpersonen nach Altersklasse und Geschlecht, 2024/25</t>
  </si>
  <si>
    <t xml:space="preserve">Tabelle 21: Berufsfachschulen: Durchschnittsalter der Lehrpersonen nach Geschlecht in Jahren, 1997–2024</t>
  </si>
  <si>
    <t xml:space="preserve">Tabelle 22: Berufsfachschulen: Lehrpersonen nach Beschäftigungsgrad und Geschlecht, 2010/11 und 2024/25</t>
  </si>
  <si>
    <t xml:space="preserve">Tabelle 23: Berufsfachschulen: Lehrpersonen und ihr Durchschnittsalter nach Nationalität und Geschlecht, 2024/25</t>
  </si>
  <si>
    <t xml:space="preserve">Berufsfachschulen</t>
  </si>
  <si>
    <t xml:space="preserve">Tabelle 24: Vollzeitäquivalente und Lerndende: Indexierte Entwicklungen, 1998–2024</t>
  </si>
  <si>
    <t xml:space="preserve">Entwicklungen</t>
  </si>
  <si>
    <t xml:space="preserve">Erläuterungen</t>
  </si>
  <si>
    <t xml:space="preserve">Jahr</t>
  </si>
  <si>
    <r>
      <rPr>
        <b/>
      </rPr>
      <t xml:space="preserve">Kinder-
garten</t>
    </r>
    <r>
      <rPr>
        <b/>
        <vertAlign val="superscript"/>
      </rPr>
      <t xml:space="preserve">1</t>
    </r>
    <r>
      <rPr>
        <b/>
      </rPr>
      <t xml:space="preserve"/>
    </r>
  </si>
  <si>
    <r>
      <rPr>
        <b/>
      </rPr>
      <t xml:space="preserve">Übrige Volksschule</t>
    </r>
    <r>
      <rPr>
        <b/>
        <vertAlign val="superscript"/>
      </rPr>
      <t xml:space="preserve">2</t>
    </r>
    <r>
      <rPr>
        <b/>
      </rPr>
      <t xml:space="preserve"/>
    </r>
  </si>
  <si>
    <r>
      <rPr>
        <b/>
      </rPr>
      <t xml:space="preserve">Mittelschule</t>
    </r>
    <r>
      <rPr>
        <b/>
        <vertAlign val="superscript"/>
      </rPr>
      <t xml:space="preserve">3</t>
    </r>
    <r>
      <rPr>
        <b/>
      </rPr>
      <t xml:space="preserve"/>
    </r>
  </si>
  <si>
    <r>
      <rPr>
        <b/>
      </rPr>
      <t xml:space="preserve">Berufsfachschule</t>
    </r>
    <r>
      <rPr>
        <b/>
        <vertAlign val="superscript"/>
      </rPr>
      <t xml:space="preserve">4</t>
    </r>
    <r>
      <rPr>
        <b/>
      </rPr>
      <t xml:space="preserve"/>
    </r>
  </si>
  <si>
    <t xml:space="preserve">Total</t>
  </si>
  <si>
    <t xml:space="preserve">Männer</t>
  </si>
  <si>
    <t xml:space="preserve">Frauen</t>
  </si>
  <si>
    <t xml:space="preserve">Lehrpersonen</t>
  </si>
  <si>
    <t xml:space="preserve">...</t>
  </si>
  <si>
    <t xml:space="preserve">Vollzeitäquivalente</t>
  </si>
  <si>
    <t xml:space="preserve">1) Ab 2013 inklusive Integrierte Heilpädagogik</t>
  </si>
  <si>
    <t xml:space="preserve">2) Ab 2006 inklusive Musikgrundschule; ab 2016 inkl. Lehrpersonen, die von Gemeinden finanziert werden.</t>
  </si>
  <si>
    <t xml:space="preserve">3) Im Jahr 2003 wurde erstmals ein drittes Schuljahr bei der Fachmittelschule geführt. Im Jahr 2006 wurde eine grössere Umstellung der Erhebungsmethode bei den Mittelschulen vorgenommen.
Die Zahlen sind im Hinblick auf die veränderte Situation bei den Entlastungen und den Schulämtern nur bedingt mit den Vorjahren vergleichbar. Im Jahr 2016 haben sich die Normalpensen aller Mittelschullehrpersonen um eine Lektion erhöht. Die Anzahl an Vollzeitäquivalente ist ab diesem Jahr deswegen verhältnismässig niedriger als in den Vorjahren.</t>
  </si>
  <si>
    <t xml:space="preserve">4) Ab 2010 inklusive kantonale Berufsfachschulen</t>
  </si>
  <si>
    <t xml:space="preserve">Kinder-
garten</t>
  </si>
  <si>
    <t xml:space="preserve">Einschul-
ungs-
klasse</t>
  </si>
  <si>
    <r>
      <rPr>
        <b/>
      </rPr>
      <t xml:space="preserve">Primar-
schule</t>
    </r>
    <r>
      <rPr>
        <b/>
        <vertAlign val="superscript"/>
      </rPr>
      <t xml:space="preserve">1</t>
    </r>
    <r>
      <rPr>
        <b/>
      </rPr>
      <t xml:space="preserve"/>
    </r>
  </si>
  <si>
    <r>
      <rPr>
        <b/>
      </rPr>
      <t xml:space="preserve">Kleinkl. Primar-
stufe</t>
    </r>
    <r>
      <rPr>
        <b/>
        <vertAlign val="superscript"/>
      </rPr>
      <t xml:space="preserve">2</t>
    </r>
    <r>
      <rPr>
        <b/>
      </rPr>
      <t xml:space="preserve"/>
    </r>
  </si>
  <si>
    <r>
      <rPr>
        <b/>
      </rPr>
      <t xml:space="preserve">Bezirks-
schule</t>
    </r>
    <r>
      <rPr>
        <b/>
        <vertAlign val="superscript"/>
      </rPr>
      <t xml:space="preserve">1</t>
    </r>
    <r>
      <rPr>
        <b/>
      </rPr>
      <t xml:space="preserve"/>
    </r>
  </si>
  <si>
    <r>
      <rPr>
        <b/>
      </rPr>
      <t xml:space="preserve">Sekundar-
schule</t>
    </r>
    <r>
      <rPr>
        <b/>
        <vertAlign val="superscript"/>
      </rPr>
      <t xml:space="preserve">1</t>
    </r>
    <r>
      <rPr>
        <b/>
      </rPr>
      <t xml:space="preserve"/>
    </r>
  </si>
  <si>
    <r>
      <rPr>
        <b/>
      </rPr>
      <t xml:space="preserve">Real-
schule</t>
    </r>
    <r>
      <rPr>
        <b/>
        <vertAlign val="superscript"/>
      </rPr>
      <t xml:space="preserve">1</t>
    </r>
    <r>
      <rPr>
        <b/>
      </rPr>
      <t xml:space="preserve"/>
    </r>
  </si>
  <si>
    <r>
      <rPr>
        <b/>
      </rPr>
      <t xml:space="preserve">Kleinkl. Sek I</t>
    </r>
    <r>
      <rPr>
        <b/>
        <vertAlign val="superscript"/>
      </rPr>
      <t xml:space="preserve">2</t>
    </r>
    <r>
      <rPr>
        <b/>
      </rPr>
      <t xml:space="preserve"/>
    </r>
  </si>
  <si>
    <r>
      <rPr>
        <b/>
      </rPr>
      <t xml:space="preserve">Berufs-
wahljahr/
IBK</t>
    </r>
    <r>
      <rPr>
        <b/>
        <vertAlign val="superscript"/>
      </rPr>
      <t xml:space="preserve">3</t>
    </r>
    <r>
      <rPr>
        <b/>
      </rPr>
      <t xml:space="preserve"/>
    </r>
  </si>
  <si>
    <t xml:space="preserve">Werkjahr</t>
  </si>
  <si>
    <t xml:space="preserve">nicht zuteilbare Angebote</t>
  </si>
  <si>
    <r>
      <t xml:space="preserve">Lehrpersonen</t>
    </r>
    <r>
      <rPr>
        <vertAlign val="superscript"/>
      </rPr>
      <t xml:space="preserve">4</t>
    </r>
    <r>
      <t xml:space="preserve"/>
    </r>
  </si>
  <si>
    <t xml:space="preserve">1) 2014 Umstellung des Schulsystems (vgl. Erläuterungen)</t>
  </si>
  <si>
    <t xml:space="preserve">2) Kleinklasse Primarstufe und Kleinklasse Sekundarstufe I sind bis 2003 in der Kategorie „nicht zuteilbare Angebote“ integriert.</t>
  </si>
  <si>
    <t xml:space="preserve">3) IBK: Integrations- und Berufsfindungsklasse</t>
  </si>
  <si>
    <t xml:space="preserve">4) Für die Zuteilung des Schultyps ist das Hauptpensum massgebend.</t>
  </si>
  <si>
    <t xml:space="preserve">Schultyp</t>
  </si>
  <si>
    <t xml:space="preserve">absolut</t>
  </si>
  <si>
    <t xml:space="preserve">in Prozent</t>
  </si>
  <si>
    <r>
      <rPr>
        <b/>
      </rPr>
      <t xml:space="preserve">Lehrpersonen</t>
    </r>
    <r>
      <rPr>
        <b/>
        <vertAlign val="superscript"/>
      </rPr>
      <t xml:space="preserve">1</t>
    </r>
    <r>
      <rPr>
        <b/>
      </rPr>
      <t xml:space="preserve"/>
    </r>
  </si>
  <si>
    <t xml:space="preserve">Kindergarten</t>
  </si>
  <si>
    <t xml:space="preserve">Einschulungsklasse</t>
  </si>
  <si>
    <t xml:space="preserve">Primarschule</t>
  </si>
  <si>
    <t xml:space="preserve">Kleinklasse Primarstufe</t>
  </si>
  <si>
    <t xml:space="preserve">Bezirksschule</t>
  </si>
  <si>
    <t xml:space="preserve">Sekundarschule</t>
  </si>
  <si>
    <t xml:space="preserve">Realschule</t>
  </si>
  <si>
    <t xml:space="preserve">Kleinklasse Sekundarstufe I</t>
  </si>
  <si>
    <r>
      <t xml:space="preserve">Berufswahljahr / IBK</t>
    </r>
    <r>
      <rPr>
        <vertAlign val="superscript"/>
      </rPr>
      <t xml:space="preserve">2</t>
    </r>
    <r>
      <t xml:space="preserve"/>
    </r>
  </si>
  <si>
    <t xml:space="preserve">6ʼ222,6</t>
  </si>
  <si>
    <t xml:space="preserve">988,9</t>
  </si>
  <si>
    <t xml:space="preserve">53,4</t>
  </si>
  <si>
    <t xml:space="preserve">3ʼ215,0</t>
  </si>
  <si>
    <t xml:space="preserve">27,1</t>
  </si>
  <si>
    <t xml:space="preserve">622,1</t>
  </si>
  <si>
    <t xml:space="preserve">649,5</t>
  </si>
  <si>
    <t xml:space="preserve">621,9</t>
  </si>
  <si>
    <t xml:space="preserve">32,7</t>
  </si>
  <si>
    <t xml:space="preserve">8,0</t>
  </si>
  <si>
    <t xml:space="preserve">4,0</t>
  </si>
  <si>
    <t xml:space="preserve">1ʼ414,1</t>
  </si>
  <si>
    <t xml:space="preserve">14,3</t>
  </si>
  <si>
    <t xml:space="preserve">4,4</t>
  </si>
  <si>
    <t xml:space="preserve">542,3</t>
  </si>
  <si>
    <t xml:space="preserve">10,5</t>
  </si>
  <si>
    <t xml:space="preserve">256,1</t>
  </si>
  <si>
    <t xml:space="preserve">296,6</t>
  </si>
  <si>
    <t xml:space="preserve">269,0</t>
  </si>
  <si>
    <t xml:space="preserve">14,1</t>
  </si>
  <si>
    <t xml:space="preserve">5,0</t>
  </si>
  <si>
    <t xml:space="preserve">1,8</t>
  </si>
  <si>
    <t xml:space="preserve">4ʼ808,4</t>
  </si>
  <si>
    <t xml:space="preserve">974,6</t>
  </si>
  <si>
    <t xml:space="preserve">49,1</t>
  </si>
  <si>
    <t xml:space="preserve">2ʼ672,7</t>
  </si>
  <si>
    <t xml:space="preserve">16,5</t>
  </si>
  <si>
    <t xml:space="preserve">366,0</t>
  </si>
  <si>
    <t xml:space="preserve">352,9</t>
  </si>
  <si>
    <t xml:space="preserve">18,6</t>
  </si>
  <si>
    <t xml:space="preserve">3,0</t>
  </si>
  <si>
    <t xml:space="preserve">2,1</t>
  </si>
  <si>
    <t xml:space="preserve">20,3</t>
  </si>
  <si>
    <t xml:space="preserve">1,2</t>
  </si>
  <si>
    <t xml:space="preserve">6,6</t>
  </si>
  <si>
    <t xml:space="preserve">15,4</t>
  </si>
  <si>
    <t xml:space="preserve">36,1</t>
  </si>
  <si>
    <t xml:space="preserve">38,0</t>
  </si>
  <si>
    <t xml:space="preserve">42,5</t>
  </si>
  <si>
    <t xml:space="preserve">41,0</t>
  </si>
  <si>
    <t xml:space="preserve">36,4</t>
  </si>
  <si>
    <t xml:space="preserve">44,4</t>
  </si>
  <si>
    <t xml:space="preserve">57,1</t>
  </si>
  <si>
    <t xml:space="preserve">79,7</t>
  </si>
  <si>
    <t xml:space="preserve">98,8</t>
  </si>
  <si>
    <t xml:space="preserve">93,4</t>
  </si>
  <si>
    <t xml:space="preserve">84,6</t>
  </si>
  <si>
    <t xml:space="preserve">63,9</t>
  </si>
  <si>
    <t xml:space="preserve">62,0</t>
  </si>
  <si>
    <t xml:space="preserve">57,5</t>
  </si>
  <si>
    <t xml:space="preserve">59,0</t>
  </si>
  <si>
    <t xml:space="preserve">63,6</t>
  </si>
  <si>
    <t xml:space="preserve">55,6</t>
  </si>
  <si>
    <t xml:space="preserve">42,9</t>
  </si>
  <si>
    <t xml:space="preserve">22,7</t>
  </si>
  <si>
    <t xml:space="preserve">1,5</t>
  </si>
  <si>
    <t xml:space="preserve">8,2</t>
  </si>
  <si>
    <t xml:space="preserve">16,9</t>
  </si>
  <si>
    <t xml:space="preserve">38,9</t>
  </si>
  <si>
    <t xml:space="preserve">41,2</t>
  </si>
  <si>
    <t xml:space="preserve">45,7</t>
  </si>
  <si>
    <t xml:space="preserve">43,3</t>
  </si>
  <si>
    <t xml:space="preserve">43,2</t>
  </si>
  <si>
    <t xml:space="preserve">62,3</t>
  </si>
  <si>
    <t xml:space="preserve">46,4</t>
  </si>
  <si>
    <t xml:space="preserve">77,3</t>
  </si>
  <si>
    <t xml:space="preserve">98,5</t>
  </si>
  <si>
    <t xml:space="preserve">91,8</t>
  </si>
  <si>
    <t xml:space="preserve">83,1</t>
  </si>
  <si>
    <t xml:space="preserve">61,1</t>
  </si>
  <si>
    <t xml:space="preserve">58,8</t>
  </si>
  <si>
    <t xml:space="preserve">54,3</t>
  </si>
  <si>
    <t xml:space="preserve">56,7</t>
  </si>
  <si>
    <t xml:space="preserve">56,8</t>
  </si>
  <si>
    <t xml:space="preserve">37,7</t>
  </si>
  <si>
    <t xml:space="preserve">53,6</t>
  </si>
  <si>
    <t xml:space="preserve">1) Für die Zuteilung des Schultyps ist das Hauptpensum massgebend; hingegen enthalten die Vollzeitäquivalente sowohl Haupt- und Teilpensen.</t>
  </si>
  <si>
    <t xml:space="preserve">2) IBK: Integrations- und Berufsfindungsklasse</t>
  </si>
  <si>
    <t xml:space="preserve">Vollzeit-
äqui-
valente</t>
  </si>
  <si>
    <t xml:space="preserve">Ab-
teilungen</t>
  </si>
  <si>
    <t xml:space="preserve">Vollzeit-
äqui-
valente
pro
Abteilung</t>
  </si>
  <si>
    <t xml:space="preserve">Lernende</t>
  </si>
  <si>
    <t xml:space="preserve">Lernende
pro
Vollzeit-
äquivalent</t>
  </si>
  <si>
    <t xml:space="preserve">Lernende
pro
Abteilung</t>
  </si>
  <si>
    <r>
      <t xml:space="preserve">Kleinklassen</t>
    </r>
    <r>
      <rPr>
        <vertAlign val="superscript"/>
      </rPr>
      <t xml:space="preserve">1</t>
    </r>
    <r>
      <t xml:space="preserve"/>
    </r>
  </si>
  <si>
    <t xml:space="preserve">59,8</t>
  </si>
  <si>
    <t xml:space="preserve">1,0</t>
  </si>
  <si>
    <t xml:space="preserve">1,4</t>
  </si>
  <si>
    <t xml:space="preserve">1,6</t>
  </si>
  <si>
    <t xml:space="preserve">15,3</t>
  </si>
  <si>
    <t xml:space="preserve">11,8</t>
  </si>
  <si>
    <t xml:space="preserve">13,8</t>
  </si>
  <si>
    <t xml:space="preserve">14,7</t>
  </si>
  <si>
    <t xml:space="preserve">12,9</t>
  </si>
  <si>
    <t xml:space="preserve">8,3</t>
  </si>
  <si>
    <t xml:space="preserve">7,6</t>
  </si>
  <si>
    <t xml:space="preserve">9,5</t>
  </si>
  <si>
    <t xml:space="preserve">18,7</t>
  </si>
  <si>
    <t xml:space="preserve">11,7</t>
  </si>
  <si>
    <t xml:space="preserve">19,4</t>
  </si>
  <si>
    <t xml:space="preserve">21,4</t>
  </si>
  <si>
    <t xml:space="preserve">19,5</t>
  </si>
  <si>
    <t xml:space="preserve">15,0</t>
  </si>
  <si>
    <t xml:space="preserve">10,3</t>
  </si>
  <si>
    <t xml:space="preserve">15,2</t>
  </si>
  <si>
    <t xml:space="preserve">1) Kleinklassenlehrpersonen auf Primarstufe sowie Sekundarstufe I</t>
  </si>
  <si>
    <t xml:space="preserve">Durchschnittsalter, in Jahren</t>
  </si>
  <si>
    <r>
      <rPr>
        <b/>
      </rPr>
      <t xml:space="preserve">Total</t>
    </r>
    <r>
      <rPr>
        <b/>
        <vertAlign val="superscript"/>
      </rPr>
      <t xml:space="preserve">1</t>
    </r>
    <r>
      <rPr>
        <b/>
      </rPr>
      <t xml:space="preserve"/>
    </r>
  </si>
  <si>
    <t xml:space="preserve">40,3</t>
  </si>
  <si>
    <t xml:space="preserve">42,0</t>
  </si>
  <si>
    <t xml:space="preserve">43,8</t>
  </si>
  <si>
    <t xml:space="preserve">43,9</t>
  </si>
  <si>
    <t xml:space="preserve">44,0</t>
  </si>
  <si>
    <t xml:space="preserve">44,1</t>
  </si>
  <si>
    <t xml:space="preserve">44,3</t>
  </si>
  <si>
    <t xml:space="preserve">44,5</t>
  </si>
  <si>
    <t xml:space="preserve">44,8</t>
  </si>
  <si>
    <t xml:space="preserve">44,9</t>
  </si>
  <si>
    <t xml:space="preserve">45,2</t>
  </si>
  <si>
    <t xml:space="preserve">44,6</t>
  </si>
  <si>
    <t xml:space="preserve">44,7</t>
  </si>
  <si>
    <t xml:space="preserve">42,2</t>
  </si>
  <si>
    <t xml:space="preserve">46,0</t>
  </si>
  <si>
    <t xml:space="preserve">46,1</t>
  </si>
  <si>
    <t xml:space="preserve">47,0</t>
  </si>
  <si>
    <t xml:space="preserve">47,5</t>
  </si>
  <si>
    <t xml:space="preserve">47,4</t>
  </si>
  <si>
    <t xml:space="preserve">47,6</t>
  </si>
  <si>
    <t xml:space="preserve">47,8</t>
  </si>
  <si>
    <t xml:space="preserve">47,3</t>
  </si>
  <si>
    <t xml:space="preserve">46,3</t>
  </si>
  <si>
    <t xml:space="preserve">45,8</t>
  </si>
  <si>
    <t xml:space="preserve">45,5</t>
  </si>
  <si>
    <t xml:space="preserve">39,0</t>
  </si>
  <si>
    <t xml:space="preserve">40,7</t>
  </si>
  <si>
    <t xml:space="preserve">42,6</t>
  </si>
  <si>
    <t xml:space="preserve">42,8</t>
  </si>
  <si>
    <t xml:space="preserve">43,0</t>
  </si>
  <si>
    <t xml:space="preserve">43,1</t>
  </si>
  <si>
    <t xml:space="preserve">43,4</t>
  </si>
  <si>
    <t xml:space="preserve">44,2</t>
  </si>
  <si>
    <t xml:space="preserve">43,6</t>
  </si>
  <si>
    <t xml:space="preserve">1) Ab 2014 inklusive Kindergarten</t>
  </si>
  <si>
    <r>
      <rPr>
        <b/>
      </rPr>
      <t xml:space="preserve">Schultyp</t>
    </r>
    <r>
      <rPr>
        <b/>
        <vertAlign val="superscript"/>
      </rPr>
      <t xml:space="preserve">1</t>
    </r>
    <r>
      <rPr>
        <b/>
      </rPr>
      <t xml:space="preserve"/>
    </r>
  </si>
  <si>
    <t xml:space="preserve">Altersklasse in Jahren</t>
  </si>
  <si>
    <t xml:space="preserve">Durch-
schnitts-
alter, in Jahren</t>
  </si>
  <si>
    <t xml:space="preserve">–24</t>
  </si>
  <si>
    <t xml:space="preserve">25–29</t>
  </si>
  <si>
    <t xml:space="preserve">30–34</t>
  </si>
  <si>
    <t xml:space="preserve">35–39</t>
  </si>
  <si>
    <t xml:space="preserve">40–44</t>
  </si>
  <si>
    <t xml:space="preserve">45–49</t>
  </si>
  <si>
    <t xml:space="preserve">50–54</t>
  </si>
  <si>
    <t xml:space="preserve">55–59</t>
  </si>
  <si>
    <t xml:space="preserve">60–64</t>
  </si>
  <si>
    <t xml:space="preserve">65+</t>
  </si>
  <si>
    <t xml:space="preserve">Kleinklasse Primarschule</t>
  </si>
  <si>
    <t xml:space="preserve">45,3</t>
  </si>
  <si>
    <t xml:space="preserve">43,5</t>
  </si>
  <si>
    <t xml:space="preserve">51,3</t>
  </si>
  <si>
    <t xml:space="preserve">46,2</t>
  </si>
  <si>
    <t xml:space="preserve">45,6</t>
  </si>
  <si>
    <t xml:space="preserve">53,3</t>
  </si>
  <si>
    <t xml:space="preserve">52,2</t>
  </si>
  <si>
    <t xml:space="preserve">53,7</t>
  </si>
  <si>
    <t xml:space="preserve">Geschlecht</t>
  </si>
  <si>
    <t xml:space="preserve">1) Für die Zuteilung des Schultyps ist nur das Hauptpensum massgebend.</t>
  </si>
  <si>
    <t xml:space="preserve">Beschäftigungsgrad, in Kategorien</t>
  </si>
  <si>
    <t xml:space="preserve">Durchschnittlicher Beschäftigungsgrad, in Prozent</t>
  </si>
  <si>
    <t xml:space="preserve">Vollzeit-
pensum, in
Lektionen</t>
  </si>
  <si>
    <t xml:space="preserve">unter 50 %</t>
  </si>
  <si>
    <t xml:space="preserve">50–89 %</t>
  </si>
  <si>
    <t xml:space="preserve">90–100 %</t>
  </si>
  <si>
    <t xml:space="preserve">74,0</t>
  </si>
  <si>
    <t xml:space="preserve">71,3</t>
  </si>
  <si>
    <t xml:space="preserve">79,8</t>
  </si>
  <si>
    <t xml:space="preserve">71,5</t>
  </si>
  <si>
    <t xml:space="preserve">73,8</t>
  </si>
  <si>
    <t xml:space="preserve">75,8</t>
  </si>
  <si>
    <t xml:space="preserve">77,2</t>
  </si>
  <si>
    <t xml:space="preserve">78,7</t>
  </si>
  <si>
    <t xml:space="preserve">88,5</t>
  </si>
  <si>
    <t xml:space="preserve">93,6</t>
  </si>
  <si>
    <t xml:space="preserve">63,8</t>
  </si>
  <si>
    <t xml:space="preserve">62,2</t>
  </si>
  <si>
    <t xml:space="preserve">67,1</t>
  </si>
  <si>
    <t xml:space="preserve">66,1</t>
  </si>
  <si>
    <t xml:space="preserve">64,8</t>
  </si>
  <si>
    <t xml:space="preserve">66,5</t>
  </si>
  <si>
    <t xml:space="preserve">60,5</t>
  </si>
  <si>
    <t xml:space="preserve">68,0</t>
  </si>
  <si>
    <t xml:space="preserve">50,1</t>
  </si>
  <si>
    <t xml:space="preserve">66,3</t>
  </si>
  <si>
    <t xml:space="preserve">65,9</t>
  </si>
  <si>
    <t xml:space="preserve">69,2</t>
  </si>
  <si>
    <t xml:space="preserve">69,5</t>
  </si>
  <si>
    <t xml:space="preserve">70,6</t>
  </si>
  <si>
    <t xml:space="preserve">75,5</t>
  </si>
  <si>
    <t xml:space="preserve">69,4</t>
  </si>
  <si>
    <t xml:space="preserve">52,9</t>
  </si>
  <si>
    <t xml:space="preserve">2) IBK : Integrations- und Berufsfindungsklasse</t>
  </si>
  <si>
    <r>
      <rPr>
        <b/>
      </rPr>
      <t xml:space="preserve">Beschäftigungsgrad</t>
    </r>
    <r>
      <rPr>
        <b/>
        <vertAlign val="superscript"/>
      </rPr>
      <t xml:space="preserve">1</t>
    </r>
    <r>
      <rPr>
        <b/>
      </rPr>
      <t xml:space="preserve"/>
    </r>
  </si>
  <si>
    <t xml:space="preserve">2010/11</t>
  </si>
  <si>
    <t xml:space="preserve">2024/25</t>
  </si>
  <si>
    <t xml:space="preserve">Unter 50 %</t>
  </si>
  <si>
    <t xml:space="preserve">1) Inklusive Kindergarten</t>
  </si>
  <si>
    <t xml:space="preserve">Nationalität</t>
  </si>
  <si>
    <t xml:space="preserve">insgesamt</t>
  </si>
  <si>
    <t xml:space="preserve">Schweizer/–innen</t>
  </si>
  <si>
    <t xml:space="preserve">Ausländer/–innen</t>
  </si>
  <si>
    <t xml:space="preserve">45,0</t>
  </si>
  <si>
    <t xml:space="preserve">46,8</t>
  </si>
  <si>
    <r>
      <rPr>
        <b/>
      </rPr>
      <t xml:space="preserve">Personen</t>
    </r>
    <r>
      <rPr>
        <b/>
        <vertAlign val="superscript"/>
      </rPr>
      <t xml:space="preserve">1</t>
    </r>
    <r>
      <rPr>
        <b/>
      </rPr>
      <t xml:space="preserve"/>
    </r>
  </si>
  <si>
    <t xml:space="preserve">Instrumentalunterricht / Ensemble</t>
  </si>
  <si>
    <t xml:space="preserve">Logopädie / Legasthenie</t>
  </si>
  <si>
    <t xml:space="preserve">Begabtenförderung</t>
  </si>
  <si>
    <t xml:space="preserve">Assistenzen</t>
  </si>
  <si>
    <t xml:space="preserve">Externe Fachpersonen</t>
  </si>
  <si>
    <t xml:space="preserve">51,5</t>
  </si>
  <si>
    <t xml:space="preserve">4,3</t>
  </si>
  <si>
    <t xml:space="preserve">50,4</t>
  </si>
  <si>
    <t xml:space="preserve">6,8</t>
  </si>
  <si>
    <t xml:space="preserve">48,5</t>
  </si>
  <si>
    <t xml:space="preserve">95,7</t>
  </si>
  <si>
    <t xml:space="preserve">49,6</t>
  </si>
  <si>
    <t xml:space="preserve">93,2</t>
  </si>
  <si>
    <t xml:space="preserve">80,6</t>
  </si>
  <si>
    <t xml:space="preserve">5,1</t>
  </si>
  <si>
    <t xml:space="preserve">6,9</t>
  </si>
  <si>
    <t xml:space="preserve">22,2</t>
  </si>
  <si>
    <t xml:space="preserve">94,9</t>
  </si>
  <si>
    <t xml:space="preserve">93,1</t>
  </si>
  <si>
    <t xml:space="preserve">77,8</t>
  </si>
  <si>
    <t xml:space="preserve">1) Gezählt werden Personen, die in einem Haupt- oder Teilpensum für eines der Zusatzangebote in der Regelschule angestellt sind (das heisst, Personen können mehrfach gezählt sein).</t>
  </si>
  <si>
    <r>
      <rPr>
        <b/>
      </rPr>
      <t xml:space="preserve">Schulleitungen</t>
    </r>
    <r>
      <rPr>
        <b/>
        <vertAlign val="superscript"/>
      </rPr>
      <t xml:space="preserve">1</t>
    </r>
    <r>
      <rPr>
        <b/>
      </rPr>
      <t xml:space="preserve"/>
    </r>
  </si>
  <si>
    <t xml:space="preserve">1) Gezählt werden alle Personen, die im Haupt- oder Nebenpensum als Schulleitung tätig sind.</t>
  </si>
  <si>
    <t xml:space="preserve">Schulort</t>
  </si>
  <si>
    <t xml:space="preserve">Aarau, Alte Kantonsschule</t>
  </si>
  <si>
    <t xml:space="preserve">Aarau, Neue Kantonsschule</t>
  </si>
  <si>
    <t xml:space="preserve">Baden</t>
  </si>
  <si>
    <t xml:space="preserve">Wettingen</t>
  </si>
  <si>
    <t xml:space="preserve">Wohlen</t>
  </si>
  <si>
    <t xml:space="preserve">Zofingen</t>
  </si>
  <si>
    <t xml:space="preserve">Aargauische Maturitätsschule für Erwachsene</t>
  </si>
  <si>
    <t xml:space="preserve">529,3</t>
  </si>
  <si>
    <t xml:space="preserve">102,4</t>
  </si>
  <si>
    <t xml:space="preserve">70,3</t>
  </si>
  <si>
    <t xml:space="preserve">126,0</t>
  </si>
  <si>
    <t xml:space="preserve">104,0</t>
  </si>
  <si>
    <t xml:space="preserve">69,6</t>
  </si>
  <si>
    <t xml:space="preserve">47,1</t>
  </si>
  <si>
    <t xml:space="preserve">9,8</t>
  </si>
  <si>
    <t xml:space="preserve">279,9</t>
  </si>
  <si>
    <t xml:space="preserve">51,4</t>
  </si>
  <si>
    <t xml:space="preserve">36,3</t>
  </si>
  <si>
    <t xml:space="preserve">65,5</t>
  </si>
  <si>
    <t xml:space="preserve">54,1</t>
  </si>
  <si>
    <t xml:space="preserve">39,9</t>
  </si>
  <si>
    <t xml:space="preserve">28,5</t>
  </si>
  <si>
    <t xml:space="preserve">249,4</t>
  </si>
  <si>
    <t xml:space="preserve">51,0</t>
  </si>
  <si>
    <t xml:space="preserve">34,0</t>
  </si>
  <si>
    <t xml:space="preserve">60,4</t>
  </si>
  <si>
    <t xml:space="preserve">49,9</t>
  </si>
  <si>
    <t xml:space="preserve">29,7</t>
  </si>
  <si>
    <t xml:space="preserve">5,8</t>
  </si>
  <si>
    <t xml:space="preserve">46,6</t>
  </si>
  <si>
    <t xml:space="preserve">51,6</t>
  </si>
  <si>
    <t xml:space="preserve">48,3</t>
  </si>
  <si>
    <t xml:space="preserve">48,4</t>
  </si>
  <si>
    <t xml:space="preserve">56,1</t>
  </si>
  <si>
    <t xml:space="preserve">40,0</t>
  </si>
  <si>
    <t xml:space="preserve">51,7</t>
  </si>
  <si>
    <t xml:space="preserve">60,0</t>
  </si>
  <si>
    <t xml:space="preserve">50,2</t>
  </si>
  <si>
    <t xml:space="preserve">52,0</t>
  </si>
  <si>
    <t xml:space="preserve">57,3</t>
  </si>
  <si>
    <t xml:space="preserve">49,8</t>
  </si>
  <si>
    <t xml:space="preserve">48,0</t>
  </si>
  <si>
    <t xml:space="preserve">42,7</t>
  </si>
  <si>
    <t xml:space="preserve">39,5</t>
  </si>
  <si>
    <t xml:space="preserve">1) Eine Lehrperson kann in mehreren Ausbildungsgängen unterrichten. Die Totale werden wegen diesen Mehrfachzählungen nicht gebildet.</t>
  </si>
  <si>
    <t xml:space="preserve">Ausbildungsgang</t>
  </si>
  <si>
    <t xml:space="preserve">Gymnasium</t>
  </si>
  <si>
    <t xml:space="preserve">Wirtschaftsmittelschule</t>
  </si>
  <si>
    <t xml:space="preserve">Fachmittelschule (inkl. Fachmaturität)</t>
  </si>
  <si>
    <t xml:space="preserve">Informatikmittelschule</t>
  </si>
  <si>
    <t xml:space="preserve">Vorkurs Pädagogik</t>
  </si>
  <si>
    <t xml:space="preserve">Passerelle</t>
  </si>
  <si>
    <t xml:space="preserve">415,4</t>
  </si>
  <si>
    <t xml:space="preserve">25,2</t>
  </si>
  <si>
    <t xml:space="preserve">72,4</t>
  </si>
  <si>
    <t xml:space="preserve">9,9</t>
  </si>
  <si>
    <t xml:space="preserve">4,7</t>
  </si>
  <si>
    <t xml:space="preserve">223,0</t>
  </si>
  <si>
    <t xml:space="preserve">12,4</t>
  </si>
  <si>
    <t xml:space="preserve">35,5</t>
  </si>
  <si>
    <t xml:space="preserve">6,1</t>
  </si>
  <si>
    <t xml:space="preserve">0,5</t>
  </si>
  <si>
    <t xml:space="preserve">2,4</t>
  </si>
  <si>
    <t xml:space="preserve">192,5</t>
  </si>
  <si>
    <t xml:space="preserve">36,9</t>
  </si>
  <si>
    <t xml:space="preserve">3,8</t>
  </si>
  <si>
    <t xml:space="preserve">2,3</t>
  </si>
  <si>
    <t xml:space="preserve">49,5</t>
  </si>
  <si>
    <t xml:space="preserve">47,2</t>
  </si>
  <si>
    <t xml:space="preserve">50,0</t>
  </si>
  <si>
    <t xml:space="preserve">56,4</t>
  </si>
  <si>
    <t xml:space="preserve">50,5</t>
  </si>
  <si>
    <t xml:space="preserve">52,8</t>
  </si>
  <si>
    <t xml:space="preserve">55,0</t>
  </si>
  <si>
    <t xml:space="preserve">49,0</t>
  </si>
  <si>
    <t xml:space="preserve">61,8</t>
  </si>
  <si>
    <t xml:space="preserve">34,3</t>
  </si>
  <si>
    <t xml:space="preserve">51,1</t>
  </si>
  <si>
    <t xml:space="preserve">38,2</t>
  </si>
  <si>
    <t xml:space="preserve">65,7</t>
  </si>
  <si>
    <t xml:space="preserve">48,9</t>
  </si>
  <si>
    <t xml:space="preserve">46,5</t>
  </si>
  <si>
    <t xml:space="preserve">47,7</t>
  </si>
  <si>
    <t xml:space="preserve">46,7</t>
  </si>
  <si>
    <t xml:space="preserve">46,9</t>
  </si>
  <si>
    <t xml:space="preserve">47,9</t>
  </si>
  <si>
    <t xml:space="preserve">42,4</t>
  </si>
  <si>
    <t xml:space="preserve">42,1</t>
  </si>
  <si>
    <t xml:space="preserve">Lehr-
personen
Total</t>
  </si>
  <si>
    <t xml:space="preserve">Beschäftigungsgrad in Kategorien</t>
  </si>
  <si>
    <t xml:space="preserve">Durch-
schnitt,
in Prozent</t>
  </si>
  <si>
    <t xml:space="preserve">29,6</t>
  </si>
  <si>
    <t xml:space="preserve">24,5</t>
  </si>
  <si>
    <t xml:space="preserve">36,2</t>
  </si>
  <si>
    <t xml:space="preserve">40,4</t>
  </si>
  <si>
    <t xml:space="preserve">50,9</t>
  </si>
  <si>
    <t xml:space="preserve">25,5</t>
  </si>
  <si>
    <t xml:space="preserve">35,1</t>
  </si>
  <si>
    <t xml:space="preserve">28,4</t>
  </si>
  <si>
    <t xml:space="preserve">25,1</t>
  </si>
  <si>
    <t xml:space="preserve">31,7</t>
  </si>
  <si>
    <t xml:space="preserve">55,4</t>
  </si>
  <si>
    <t xml:space="preserve">59,5</t>
  </si>
  <si>
    <t xml:space="preserve">16,2</t>
  </si>
  <si>
    <t xml:space="preserve">23,9</t>
  </si>
  <si>
    <t xml:space="preserve">8,7</t>
  </si>
  <si>
    <t xml:space="preserve">63,1</t>
  </si>
  <si>
    <t xml:space="preserve">67,9</t>
  </si>
  <si>
    <t xml:space="preserve">58,4</t>
  </si>
  <si>
    <t xml:space="preserve">Total Berufsfachschulen</t>
  </si>
  <si>
    <t xml:space="preserve">Kaufmännische Berufsfachschulen</t>
  </si>
  <si>
    <t xml:space="preserve">Total Kaufmännische Berufsfachschulen</t>
  </si>
  <si>
    <t xml:space="preserve">Handelsschule KV Aarau</t>
  </si>
  <si>
    <t xml:space="preserve">zB. Zentrum Bildung</t>
  </si>
  <si>
    <t xml:space="preserve">Berufsbildungszentrum Freiamt</t>
  </si>
  <si>
    <t xml:space="preserve">Berufsbildungszentrum Fricktal</t>
  </si>
  <si>
    <t xml:space="preserve">Gewerbliche Berufsfachschulen</t>
  </si>
  <si>
    <t xml:space="preserve">Total Gewerbliche Berufsfachschulen</t>
  </si>
  <si>
    <t xml:space="preserve">Berufsschule Aarau</t>
  </si>
  <si>
    <t xml:space="preserve">Schule für Gestaltung Aargau</t>
  </si>
  <si>
    <t xml:space="preserve">Berufsfachschule BBB</t>
  </si>
  <si>
    <t xml:space="preserve">BWZ Berufs- und Weiterbildungszentrum Brugg</t>
  </si>
  <si>
    <t xml:space="preserve">Berufsschule Lenzburg</t>
  </si>
  <si>
    <t xml:space="preserve">Berufs- und Weiterbildung Zofingen</t>
  </si>
  <si>
    <t xml:space="preserve">Kantonale Berufsfachschulen und Berufsvorbereitung</t>
  </si>
  <si>
    <t xml:space="preserve">Total Kantonale Berufsfachschulen</t>
  </si>
  <si>
    <t xml:space="preserve">Berufsfachschule Gesundheit und Soziales</t>
  </si>
  <si>
    <t xml:space="preserve">Landwirtschaftliches Zentrum Liebegg</t>
  </si>
  <si>
    <t xml:space="preserve">Kantonale Schule für Berufsbildung</t>
  </si>
  <si>
    <t xml:space="preserve">Kantonale Berufsfachschulen</t>
  </si>
  <si>
    <t xml:space="preserve"> Total</t>
  </si>
  <si>
    <t xml:space="preserve">1) Durch eine Verfeinerung der Erhebung der Vollzeitäquivalente und die Integration der kantonalen Berufsfachschulen in die Statistik des Schulpersonals im Jahr 2010 kommt es zu einem Bruch in der Datenreihe. Die Zahlen sind mit dem Vorjahr nur bedingt vergleichbar.</t>
  </si>
  <si>
    <r>
      <rPr>
        <b/>
      </rPr>
      <t xml:space="preserve">Jahr</t>
    </r>
    <r>
      <rPr>
        <b/>
        <vertAlign val="superscript"/>
      </rPr>
      <t xml:space="preserve">2</t>
    </r>
    <r>
      <rPr>
        <b/>
      </rPr>
      <t xml:space="preserve"/>
    </r>
  </si>
  <si>
    <r>
      <rPr>
        <b/>
      </rPr>
      <t xml:space="preserve">Kantonale Berufsfachschulen</t>
    </r>
    <r>
      <rPr>
        <b/>
        <vertAlign val="superscript"/>
      </rPr>
      <t xml:space="preserve">1</t>
    </r>
    <r>
      <rPr>
        <b/>
      </rPr>
      <t xml:space="preserve"/>
    </r>
  </si>
  <si>
    <t xml:space="preserve">VZÄ</t>
  </si>
  <si>
    <t xml:space="preserve">Lernende
absolut</t>
  </si>
  <si>
    <t xml:space="preserve">Lernende
pro VZÄ</t>
  </si>
  <si>
    <t xml:space="preserve">1) Die Zahlen der kantonalen Berufsfachschulen konnten im Jahr 2010 erstmals ausgewiesen werden. Im Landwirtschaftlichen Zentrum sind die Ausbildungen, welche mit einem Eidgenössischen Fachausweis abschliessen, sowohl bei den Vollzeitäquivalenten als auch bei den Lernenden inkludiert.</t>
  </si>
  <si>
    <t xml:space="preserve">2) Durch eine Umstellung in der Erhebungsmethode der Vollzeitäquivalente im Jahr 2010 kommt es zu einem Bruch in der Datenreihe. Die Zahlen sind mit dem Vorjahr nur bedingt vergleichbar.</t>
  </si>
  <si>
    <t xml:space="preserve">48,2</t>
  </si>
  <si>
    <t xml:space="preserve">48,1</t>
  </si>
  <si>
    <t xml:space="preserve">48,7</t>
  </si>
  <si>
    <t xml:space="preserve">48,8</t>
  </si>
  <si>
    <t xml:space="preserve">41,5</t>
  </si>
  <si>
    <t xml:space="preserve">45,4</t>
  </si>
  <si>
    <t xml:space="preserve">30,6</t>
  </si>
  <si>
    <t xml:space="preserve">27,8</t>
  </si>
  <si>
    <t xml:space="preserve">36,0</t>
  </si>
  <si>
    <t xml:space="preserve">23,7</t>
  </si>
  <si>
    <t xml:space="preserve">30,2</t>
  </si>
  <si>
    <t xml:space="preserve">11,2</t>
  </si>
  <si>
    <t xml:space="preserve">40,6</t>
  </si>
  <si>
    <t xml:space="preserve">37,4</t>
  </si>
  <si>
    <t xml:space="preserve">40,1</t>
  </si>
  <si>
    <t xml:space="preserve">34,9</t>
  </si>
  <si>
    <t xml:space="preserve">45,9</t>
  </si>
  <si>
    <t xml:space="preserve">19,3</t>
  </si>
  <si>
    <t xml:space="preserve">27,7</t>
  </si>
  <si>
    <t xml:space="preserve">59,3</t>
  </si>
  <si>
    <r>
      <rPr>
        <b/>
      </rPr>
      <t xml:space="preserve">Jahr</t>
    </r>
    <r>
      <rPr>
        <b/>
        <vertAlign val="superscript"/>
      </rPr>
      <t xml:space="preserve">3</t>
    </r>
    <r>
      <rPr>
        <b/>
      </rPr>
      <t xml:space="preserve"/>
    </r>
  </si>
  <si>
    <r>
      <rPr>
        <b/>
      </rPr>
      <t xml:space="preserve">Volks-
schule</t>
    </r>
    <r>
      <rPr>
        <b/>
        <vertAlign val="superscript"/>
      </rPr>
      <t xml:space="preserve">1</t>
    </r>
    <r>
      <rPr>
        <b/>
      </rPr>
      <t xml:space="preserve"/>
    </r>
  </si>
  <si>
    <t xml:space="preserve">Mittel-
schulen</t>
  </si>
  <si>
    <r>
      <rPr>
        <b/>
      </rPr>
      <t xml:space="preserve">Berufsfach-
schule</t>
    </r>
    <r>
      <rPr>
        <b/>
        <vertAlign val="superscript"/>
      </rPr>
      <t xml:space="preserve">2</t>
    </r>
    <r>
      <rPr>
        <b/>
      </rPr>
      <t xml:space="preserve"/>
    </r>
  </si>
  <si>
    <t xml:space="preserve">4ʼ334</t>
  </si>
  <si>
    <t xml:space="preserve">4ʼ423</t>
  </si>
  <si>
    <t xml:space="preserve">4ʼ405</t>
  </si>
  <si>
    <t xml:space="preserve">4ʼ349</t>
  </si>
  <si>
    <t xml:space="preserve">4ʼ385</t>
  </si>
  <si>
    <t xml:space="preserve">4ʼ460</t>
  </si>
  <si>
    <t xml:space="preserve">4ʼ378</t>
  </si>
  <si>
    <t xml:space="preserve">4ʼ357</t>
  </si>
  <si>
    <t xml:space="preserve">4ʼ360</t>
  </si>
  <si>
    <t xml:space="preserve">4ʼ324</t>
  </si>
  <si>
    <t xml:space="preserve">4ʼ372</t>
  </si>
  <si>
    <t xml:space="preserve">4ʼ406</t>
  </si>
  <si>
    <t xml:space="preserve">4ʼ439</t>
  </si>
  <si>
    <t xml:space="preserve">4ʼ515</t>
  </si>
  <si>
    <t xml:space="preserve">4ʼ505</t>
  </si>
  <si>
    <t xml:space="preserve">4ʼ470</t>
  </si>
  <si>
    <t xml:space="preserve">4ʼ469</t>
  </si>
  <si>
    <t xml:space="preserve">4ʼ445</t>
  </si>
  <si>
    <t xml:space="preserve">4ʼ552</t>
  </si>
  <si>
    <t xml:space="preserve">4ʼ568</t>
  </si>
  <si>
    <t xml:space="preserve">4ʼ615</t>
  </si>
  <si>
    <t xml:space="preserve">4ʼ643</t>
  </si>
  <si>
    <t xml:space="preserve">4ʼ807</t>
  </si>
  <si>
    <t xml:space="preserve">4ʼ879</t>
  </si>
  <si>
    <t xml:space="preserve">5ʼ028</t>
  </si>
  <si>
    <t xml:space="preserve">5ʼ140</t>
  </si>
  <si>
    <t xml:space="preserve">5ʼ233</t>
  </si>
  <si>
    <t xml:space="preserve">65ʼ148</t>
  </si>
  <si>
    <t xml:space="preserve">65ʼ487</t>
  </si>
  <si>
    <t xml:space="preserve">64ʼ848</t>
  </si>
  <si>
    <t xml:space="preserve">64ʼ546</t>
  </si>
  <si>
    <t xml:space="preserve">64ʼ512</t>
  </si>
  <si>
    <t xml:space="preserve">64ʼ747</t>
  </si>
  <si>
    <t xml:space="preserve">64ʼ401</t>
  </si>
  <si>
    <t xml:space="preserve">63ʼ422</t>
  </si>
  <si>
    <t xml:space="preserve">62ʼ455</t>
  </si>
  <si>
    <t xml:space="preserve">61ʼ405</t>
  </si>
  <si>
    <t xml:space="preserve">60ʼ487</t>
  </si>
  <si>
    <t xml:space="preserve">59ʼ814</t>
  </si>
  <si>
    <t xml:space="preserve">59ʼ364</t>
  </si>
  <si>
    <t xml:space="preserve">59ʼ020</t>
  </si>
  <si>
    <t xml:space="preserve">58ʼ597</t>
  </si>
  <si>
    <t xml:space="preserve">58ʼ535</t>
  </si>
  <si>
    <t xml:space="preserve">58ʼ771</t>
  </si>
  <si>
    <t xml:space="preserve">58ʼ990</t>
  </si>
  <si>
    <t xml:space="preserve">60ʼ056</t>
  </si>
  <si>
    <t xml:space="preserve">60ʼ906</t>
  </si>
  <si>
    <t xml:space="preserve">61ʼ758</t>
  </si>
  <si>
    <t xml:space="preserve">62ʼ728</t>
  </si>
  <si>
    <t xml:space="preserve">63ʼ493</t>
  </si>
  <si>
    <t xml:space="preserve">64ʼ560</t>
  </si>
  <si>
    <t xml:space="preserve">66ʼ399</t>
  </si>
  <si>
    <t xml:space="preserve">67ʼ854</t>
  </si>
  <si>
    <t xml:space="preserve">68ʼ372</t>
  </si>
  <si>
    <t xml:space="preserve">4ʼ212</t>
  </si>
  <si>
    <t xml:space="preserve">4ʼ116</t>
  </si>
  <si>
    <t xml:space="preserve">4ʼ035</t>
  </si>
  <si>
    <t xml:space="preserve">3ʼ941</t>
  </si>
  <si>
    <t xml:space="preserve">3ʼ923</t>
  </si>
  <si>
    <t xml:space="preserve">4ʼ166</t>
  </si>
  <si>
    <t xml:space="preserve">4ʼ280</t>
  </si>
  <si>
    <t xml:space="preserve">4ʼ414</t>
  </si>
  <si>
    <t xml:space="preserve">4ʼ586</t>
  </si>
  <si>
    <t xml:space="preserve">4ʼ570</t>
  </si>
  <si>
    <t xml:space="preserve">4ʼ642</t>
  </si>
  <si>
    <t xml:space="preserve">4ʼ819</t>
  </si>
  <si>
    <t xml:space="preserve">5ʼ053</t>
  </si>
  <si>
    <t xml:space="preserve">5ʼ223</t>
  </si>
  <si>
    <t xml:space="preserve">5ʼ393</t>
  </si>
  <si>
    <t xml:space="preserve">5ʼ518</t>
  </si>
  <si>
    <t xml:space="preserve">5ʼ630</t>
  </si>
  <si>
    <t xml:space="preserve">5ʼ542</t>
  </si>
  <si>
    <t xml:space="preserve">5ʼ562</t>
  </si>
  <si>
    <t xml:space="preserve">5ʼ507</t>
  </si>
  <si>
    <t xml:space="preserve">5ʼ564</t>
  </si>
  <si>
    <t xml:space="preserve">5ʼ619</t>
  </si>
  <si>
    <t xml:space="preserve">5ʼ715</t>
  </si>
  <si>
    <t xml:space="preserve">5ʼ730</t>
  </si>
  <si>
    <t xml:space="preserve">5ʼ889</t>
  </si>
  <si>
    <t xml:space="preserve">6ʼ012</t>
  </si>
  <si>
    <t xml:space="preserve">6ʼ263</t>
  </si>
  <si>
    <t xml:space="preserve">12ʼ845</t>
  </si>
  <si>
    <t xml:space="preserve">13ʼ275</t>
  </si>
  <si>
    <t xml:space="preserve">13ʼ887</t>
  </si>
  <si>
    <t xml:space="preserve">14ʼ153</t>
  </si>
  <si>
    <t xml:space="preserve">13ʼ965</t>
  </si>
  <si>
    <t xml:space="preserve">14ʼ055</t>
  </si>
  <si>
    <t xml:space="preserve">14ʼ226</t>
  </si>
  <si>
    <t xml:space="preserve">14ʼ190</t>
  </si>
  <si>
    <t xml:space="preserve">14ʼ509</t>
  </si>
  <si>
    <t xml:space="preserve">15ʼ202</t>
  </si>
  <si>
    <t xml:space="preserve">15ʼ591</t>
  </si>
  <si>
    <t xml:space="preserve">15ʼ698</t>
  </si>
  <si>
    <t xml:space="preserve">15ʼ557</t>
  </si>
  <si>
    <t xml:space="preserve">15ʼ456</t>
  </si>
  <si>
    <t xml:space="preserve">15ʼ171</t>
  </si>
  <si>
    <t xml:space="preserve">15ʼ007</t>
  </si>
  <si>
    <t xml:space="preserve">14ʼ877</t>
  </si>
  <si>
    <t xml:space="preserve">14ʼ366</t>
  </si>
  <si>
    <t xml:space="preserve">14ʼ131</t>
  </si>
  <si>
    <t xml:space="preserve">13ʼ790</t>
  </si>
  <si>
    <t xml:space="preserve">13ʼ552</t>
  </si>
  <si>
    <t xml:space="preserve">13ʼ575</t>
  </si>
  <si>
    <t xml:space="preserve">13ʼ390</t>
  </si>
  <si>
    <t xml:space="preserve">13ʼ315</t>
  </si>
  <si>
    <t xml:space="preserve">13ʼ326</t>
  </si>
  <si>
    <t xml:space="preserve">13ʼ186</t>
  </si>
  <si>
    <t xml:space="preserve">13ʼ413</t>
  </si>
  <si>
    <t xml:space="preserve">Entwicklung, inexiert 1998 = 100</t>
  </si>
  <si>
    <t xml:space="preserve">100,0</t>
  </si>
  <si>
    <t xml:space="preserve">102,1</t>
  </si>
  <si>
    <t xml:space="preserve">101,6</t>
  </si>
  <si>
    <t xml:space="preserve">100,3</t>
  </si>
  <si>
    <t xml:space="preserve">101,2</t>
  </si>
  <si>
    <t xml:space="preserve">102,9</t>
  </si>
  <si>
    <t xml:space="preserve">101,0</t>
  </si>
  <si>
    <t xml:space="preserve">100,5</t>
  </si>
  <si>
    <t xml:space="preserve">100,6</t>
  </si>
  <si>
    <t xml:space="preserve">99,8</t>
  </si>
  <si>
    <t xml:space="preserve">100,9</t>
  </si>
  <si>
    <t xml:space="preserve">101,7</t>
  </si>
  <si>
    <t xml:space="preserve">104,2</t>
  </si>
  <si>
    <t xml:space="preserve">103,9</t>
  </si>
  <si>
    <t xml:space="preserve">103,1</t>
  </si>
  <si>
    <t xml:space="preserve">102,6</t>
  </si>
  <si>
    <t xml:space="preserve">105,0</t>
  </si>
  <si>
    <t xml:space="preserve">105,4</t>
  </si>
  <si>
    <t xml:space="preserve">106,5</t>
  </si>
  <si>
    <t xml:space="preserve">107,1</t>
  </si>
  <si>
    <t xml:space="preserve">110,9</t>
  </si>
  <si>
    <t xml:space="preserve">112,6</t>
  </si>
  <si>
    <t xml:space="preserve">116,0</t>
  </si>
  <si>
    <t xml:space="preserve">118,6</t>
  </si>
  <si>
    <t xml:space="preserve">120,8</t>
  </si>
  <si>
    <t xml:space="preserve">99,7</t>
  </si>
  <si>
    <t xml:space="preserve">98,2</t>
  </si>
  <si>
    <t xml:space="preserve">96,2</t>
  </si>
  <si>
    <t xml:space="preserve">103,6</t>
  </si>
  <si>
    <t xml:space="preserve">104,8</t>
  </si>
  <si>
    <t xml:space="preserve">111,5</t>
  </si>
  <si>
    <t xml:space="preserve">111,7</t>
  </si>
  <si>
    <t xml:space="preserve">116,8</t>
  </si>
  <si>
    <t xml:space="preserve">123,2</t>
  </si>
  <si>
    <t xml:space="preserve">127,8</t>
  </si>
  <si>
    <t xml:space="preserve">131,9</t>
  </si>
  <si>
    <t xml:space="preserve">133,7</t>
  </si>
  <si>
    <t xml:space="preserve">133,9</t>
  </si>
  <si>
    <t xml:space="preserve">134,7</t>
  </si>
  <si>
    <t xml:space="preserve">125,8</t>
  </si>
  <si>
    <t xml:space="preserve">130,1</t>
  </si>
  <si>
    <t xml:space="preserve">128,8</t>
  </si>
  <si>
    <t xml:space="preserve">125,7</t>
  </si>
  <si>
    <t xml:space="preserve">126,8</t>
  </si>
  <si>
    <t xml:space="preserve">129,6</t>
  </si>
  <si>
    <t xml:space="preserve">135,0</t>
  </si>
  <si>
    <t xml:space="preserve">108,7</t>
  </si>
  <si>
    <t xml:space="preserve">109,0</t>
  </si>
  <si>
    <t xml:space="preserve">113,5</t>
  </si>
  <si>
    <t xml:space="preserve">112,1</t>
  </si>
  <si>
    <t xml:space="preserve">110,7</t>
  </si>
  <si>
    <t xml:space="preserve">107,3</t>
  </si>
  <si>
    <t xml:space="preserve">108,2</t>
  </si>
  <si>
    <t xml:space="preserve">114,4</t>
  </si>
  <si>
    <t xml:space="preserve">118,0</t>
  </si>
  <si>
    <t xml:space="preserve">123,7</t>
  </si>
  <si>
    <t xml:space="preserve">124,5</t>
  </si>
  <si>
    <t xml:space="preserve">127,6</t>
  </si>
  <si>
    <t xml:space="preserve">125,1</t>
  </si>
  <si>
    <t xml:space="preserve">124,2</t>
  </si>
  <si>
    <t xml:space="preserve">117,7</t>
  </si>
  <si>
    <t xml:space="preserve">115,1</t>
  </si>
  <si>
    <t xml:space="preserve">115,5</t>
  </si>
  <si>
    <t xml:space="preserve">112,8</t>
  </si>
  <si>
    <t xml:space="preserve">111,0</t>
  </si>
  <si>
    <t xml:space="preserve">109,9</t>
  </si>
  <si>
    <t xml:space="preserve">111,2</t>
  </si>
  <si>
    <t xml:space="preserve">99,5</t>
  </si>
  <si>
    <t xml:space="preserve">99,1</t>
  </si>
  <si>
    <t xml:space="preserve">99,0</t>
  </si>
  <si>
    <t xml:space="preserve">99,4</t>
  </si>
  <si>
    <t xml:space="preserve">98,9</t>
  </si>
  <si>
    <t xml:space="preserve">97,4</t>
  </si>
  <si>
    <t xml:space="preserve">95,9</t>
  </si>
  <si>
    <t xml:space="preserve">94,3</t>
  </si>
  <si>
    <t xml:space="preserve">92,8</t>
  </si>
  <si>
    <t xml:space="preserve">91,1</t>
  </si>
  <si>
    <t xml:space="preserve">90,6</t>
  </si>
  <si>
    <t xml:space="preserve">89,9</t>
  </si>
  <si>
    <t xml:space="preserve">89,8</t>
  </si>
  <si>
    <t xml:space="preserve">90,2</t>
  </si>
  <si>
    <t xml:space="preserve">90,5</t>
  </si>
  <si>
    <t xml:space="preserve">92,2</t>
  </si>
  <si>
    <t xml:space="preserve">93,5</t>
  </si>
  <si>
    <t xml:space="preserve">94,8</t>
  </si>
  <si>
    <t xml:space="preserve">96,3</t>
  </si>
  <si>
    <t xml:space="preserve">97,5</t>
  </si>
  <si>
    <t xml:space="preserve">101,9</t>
  </si>
  <si>
    <t xml:space="preserve">104,9</t>
  </si>
  <si>
    <t xml:space="preserve">97,7</t>
  </si>
  <si>
    <t xml:space="preserve">95,8</t>
  </si>
  <si>
    <t xml:space="preserve">108,9</t>
  </si>
  <si>
    <t xml:space="preserve">108,5</t>
  </si>
  <si>
    <t xml:space="preserve">110,2</t>
  </si>
  <si>
    <t xml:space="preserve">120,0</t>
  </si>
  <si>
    <t xml:space="preserve">124,0</t>
  </si>
  <si>
    <t xml:space="preserve">128,0</t>
  </si>
  <si>
    <t xml:space="preserve">131,0</t>
  </si>
  <si>
    <t xml:space="preserve">131,6</t>
  </si>
  <si>
    <t xml:space="preserve">132,1</t>
  </si>
  <si>
    <t xml:space="preserve">130,7</t>
  </si>
  <si>
    <t xml:space="preserve">133,4</t>
  </si>
  <si>
    <t xml:space="preserve">135,7</t>
  </si>
  <si>
    <t xml:space="preserve">136,0</t>
  </si>
  <si>
    <t xml:space="preserve">139,8</t>
  </si>
  <si>
    <t xml:space="preserve">142,7</t>
  </si>
  <si>
    <t xml:space="preserve">148,7</t>
  </si>
  <si>
    <t xml:space="preserve">103,3</t>
  </si>
  <si>
    <t xml:space="preserve">108,1</t>
  </si>
  <si>
    <t xml:space="preserve">109,4</t>
  </si>
  <si>
    <t xml:space="preserve">110,8</t>
  </si>
  <si>
    <t xml:space="preserve">110,5</t>
  </si>
  <si>
    <t xml:space="preserve">113,0</t>
  </si>
  <si>
    <t xml:space="preserve">118,3</t>
  </si>
  <si>
    <t xml:space="preserve">121,4</t>
  </si>
  <si>
    <t xml:space="preserve">122,2</t>
  </si>
  <si>
    <t xml:space="preserve">121,1</t>
  </si>
  <si>
    <t xml:space="preserve">120,3</t>
  </si>
  <si>
    <t xml:space="preserve">118,1</t>
  </si>
  <si>
    <t xml:space="preserve">115,8</t>
  </si>
  <si>
    <t xml:space="preserve">111,8</t>
  </si>
  <si>
    <t xml:space="preserve">110,0</t>
  </si>
  <si>
    <t xml:space="preserve">107,4</t>
  </si>
  <si>
    <t xml:space="preserve">105,5</t>
  </si>
  <si>
    <t xml:space="preserve">105,7</t>
  </si>
  <si>
    <t xml:space="preserve">103,7</t>
  </si>
  <si>
    <t xml:space="preserve">102,7</t>
  </si>
  <si>
    <t xml:space="preserve">104,4</t>
  </si>
  <si>
    <t xml:space="preserve">1) Ohne Kindergarten</t>
  </si>
  <si>
    <t xml:space="preserve">2) Ohne kantonale Berufsfachschulen</t>
  </si>
  <si>
    <t xml:space="preserve">3) Im Jahr 2016 haben sich die Normalpensen der Mittelschullehrpersonen um eine Lektion erhöht. Die Summe der Vollzeitäquivalente ist aus diesen Grund verhältnismässig niedriger als in den  Vorjahren.</t>
  </si>
  <si>
    <t xml:space="preserve">Anzahl Lehrpersonen und Beschäftigungsgrade</t>
  </si>
  <si>
    <t xml:space="preserve">Werden die Lehrpersonen nach Schulstufen und Schultypen aufgegliedert, so sind jeweils für die Zuteilung nur die von den Lehrpersonen unterrichteten Hauptpensen massgebend. Das heisst, falls eine Lehrperson in mehreren Anstellungsverhältnissen steht, so wird, um Mehrfachzählungen zu vermeiden, zur Zuordnung diejenige Anstellung berücksichtigt, in der die Lehrperson das grösste Pensum (Hauptpensum) unterrichtet. Bei den ausgewiesenen Beschäftigungsgraden fliessen aber alle Pensen ein.</t>
  </si>
  <si>
    <t xml:space="preserve">Eine Lehrperson kann in einem Voll- oder Teilzeitpensum unterrichten. Oft interessieren aber auch die entsprechenden 100% Stellen bzw. die Summe aller Teilpensen. Mit Hilfe einer Aufsummierung der einzeln erhobenen Pensen können sogenannte Vollzeitäquivalente für jeden Schulort und Schultyp berechnet werden. Unterrichtet beispielsweise eine Lehrperson ein 40% Pensum und eine zweite Lehrperson ein 60% Pensum auf derselben Schulstufe, so gelten sie gemeinsam als ein Vollzeitäquivalent. Aufgrund der Rundungen können bei Tabellen geringfügige Differenzen auftreten.</t>
  </si>
  <si>
    <t xml:space="preserve">Umstellung des Schulsystems im Schuljahr 2014/15</t>
  </si>
  <si>
    <t xml:space="preserve">Seit dem Schuljahr 2014/15 dauert die Primarschule sechs, die Oberstufe drei Jahre (vormals fünf bzw. vier Jahre). Für die Lernenden- und die Lehrpersonenstatistik bedeutet dies, dass sich ein Bruch in den Zahlen der Zeitreihe im Volksschulbereich erkennen lässt. Zudem wird der Kindergarten ab diesem Jahr dem Volksschulbereich zugeordnet.</t>
  </si>
  <si>
    <t xml:space="preserve">Berechnung des Beschäftigungsgrads und des Betreuungsverhältnisses</t>
  </si>
  <si>
    <t xml:space="preserve">Der Beschäftigungsgrad von Personen sowie die Durchschnittswerte werden in der Regel mit Berücksichtigung der Altersentlastung - sofern deklariert - berechnet. Die Betreuungsverhältnisse hingegen basieren auf der Summe aller Lektionen ohne Berücksichtigung der Altersentlastungen.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</si>
</sst>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5">
    <numFmt numFmtId="166" formatCode="#,##0"/>
    <numFmt numFmtId="167" formatCode="#,##0"/>
    <numFmt numFmtId="168" formatCode="#,##0"/>
    <numFmt numFmtId="169" formatCode="#,##0"/>
    <numFmt numFmtId="170" formatCode="#,##0"/>
    <numFmt numFmtId="171" formatCode="#,##0"/>
    <numFmt numFmtId="172" formatCode="#,##0"/>
    <numFmt numFmtId="173" formatCode="#,##0"/>
    <numFmt numFmtId="174" formatCode="#,##0"/>
    <numFmt numFmtId="175" formatCode="#,##0"/>
    <numFmt numFmtId="176" formatCode="#,##0"/>
    <numFmt numFmtId="177" formatCode="#,##0"/>
    <numFmt numFmtId="178" formatCode="#,##0"/>
    <numFmt numFmtId="179" formatCode="#,##0"/>
    <numFmt numFmtId="180" formatCode="#,##0"/>
    <numFmt numFmtId="181" formatCode="#,##0"/>
    <numFmt numFmtId="182" formatCode="#,##0"/>
    <numFmt numFmtId="183" formatCode="#,##0"/>
    <numFmt numFmtId="184" formatCode="#,##0"/>
    <numFmt numFmtId="185" formatCode="#,##0"/>
    <numFmt numFmtId="186" formatCode="#,##0"/>
    <numFmt numFmtId="187" formatCode="#,##0"/>
    <numFmt numFmtId="188" formatCode="#,##0"/>
    <numFmt numFmtId="189" formatCode="#,##0"/>
    <numFmt numFmtId="190" formatCode="#,##0"/>
    <numFmt numFmtId="191" formatCode="#,##0"/>
    <numFmt numFmtId="192" formatCode="#,##0"/>
    <numFmt numFmtId="193" formatCode="#,##0"/>
    <numFmt numFmtId="194" formatCode="#,##0"/>
    <numFmt numFmtId="195" formatCode="#,##0"/>
    <numFmt numFmtId="196" formatCode="#,##0"/>
    <numFmt numFmtId="197" formatCode="#,##0"/>
    <numFmt numFmtId="198" formatCode="#,##0"/>
    <numFmt numFmtId="199" formatCode="#,##0"/>
    <numFmt numFmtId="200" formatCode="#,##0"/>
    <numFmt numFmtId="201" formatCode="#,##0"/>
    <numFmt numFmtId="202" formatCode="#,##0"/>
    <numFmt numFmtId="203" formatCode="#,##0"/>
    <numFmt numFmtId="204" formatCode="#,##0"/>
    <numFmt numFmtId="205" formatCode="#,##0"/>
    <numFmt numFmtId="206" formatCode="#,##0"/>
    <numFmt numFmtId="207" formatCode="#,##0"/>
    <numFmt numFmtId="208" formatCode="#,##0"/>
    <numFmt numFmtId="209" formatCode="#,##0"/>
    <numFmt numFmtId="210" formatCode="#,##0"/>
    <numFmt numFmtId="211" formatCode="#,##0"/>
    <numFmt numFmtId="212" formatCode="#,##0"/>
    <numFmt numFmtId="213" formatCode="#,##0.00"/>
    <numFmt numFmtId="214" formatCode="#,##0.00"/>
    <numFmt numFmtId="215" formatCode="#,##0.00"/>
    <numFmt numFmtId="216" formatCode="#,##0.00"/>
    <numFmt numFmtId="217" formatCode="#,##0.00"/>
    <numFmt numFmtId="218" formatCode="#,##0.00"/>
    <numFmt numFmtId="219" formatCode="#,##0.00"/>
    <numFmt numFmtId="220" formatCode="#,##0.00"/>
    <numFmt numFmtId="221" formatCode="#,##0"/>
    <numFmt numFmtId="222" formatCode="#,##0.00"/>
    <numFmt numFmtId="223" formatCode="#,##0"/>
    <numFmt numFmtId="224" formatCode="#,##0.00"/>
    <numFmt numFmtId="225" formatCode="#,##0.00"/>
    <numFmt numFmtId="226" formatCode="#,##0.00"/>
    <numFmt numFmtId="227" formatCode="#,##0.00"/>
    <numFmt numFmtId="228" formatCode="#,##0.00"/>
    <numFmt numFmtId="230" formatCode="#,##0"/>
    <numFmt numFmtId="231" formatCode="#,##0"/>
    <numFmt numFmtId="232" formatCode="#,##0"/>
    <numFmt numFmtId="233" formatCode="#,##0"/>
    <numFmt numFmtId="234" formatCode="#,##0"/>
    <numFmt numFmtId="235" formatCode="#,##0"/>
    <numFmt numFmtId="236" formatCode="#,##0"/>
    <numFmt numFmtId="237" formatCode="#,##0"/>
    <numFmt numFmtId="238" formatCode="#,##0"/>
    <numFmt numFmtId="239" formatCode="#,##0"/>
    <numFmt numFmtId="240" formatCode="#,##0.00"/>
    <numFmt numFmtId="229" formatCode="#,##0"/>
    <numFmt numFmtId="242" formatCode="#,##0"/>
    <numFmt numFmtId="243" formatCode="#,##0"/>
    <numFmt numFmtId="244" formatCode="#,##0"/>
    <numFmt numFmtId="245" formatCode="#,##0"/>
    <numFmt numFmtId="246" formatCode="#,##0"/>
    <numFmt numFmtId="247" formatCode="#,##0"/>
    <numFmt numFmtId="248" formatCode="#,##0"/>
    <numFmt numFmtId="249" formatCode="#,##0"/>
    <numFmt numFmtId="250" formatCode="#,##0"/>
    <numFmt numFmtId="251" formatCode="#,##0"/>
    <numFmt numFmtId="252" formatCode="#,##0.00"/>
    <numFmt numFmtId="241" formatCode="#,##0"/>
    <numFmt numFmtId="253" formatCode="#,##0"/>
    <numFmt numFmtId="254" formatCode="#,##0"/>
    <numFmt numFmtId="255" formatCode="#,##0"/>
    <numFmt numFmtId="256" formatCode="#,##0"/>
    <numFmt numFmtId="257" formatCode="#,##0"/>
    <numFmt numFmtId="258" formatCode="#,##0.00"/>
    <numFmt numFmtId="259" formatCode="#,##0.00"/>
    <numFmt numFmtId="260" formatCode="#,##0.00"/>
    <numFmt numFmtId="261" formatCode="#,##0"/>
    <numFmt numFmtId="262" formatCode="#,##0"/>
    <numFmt numFmtId="263" formatCode="#,##0"/>
    <numFmt numFmtId="264" formatCode="#,##0"/>
    <numFmt numFmtId="265" formatCode="#,##0"/>
    <numFmt numFmtId="266" formatCode="#,##0"/>
    <numFmt numFmtId="267" formatCode="#,##0"/>
    <numFmt numFmtId="269" formatCode="#,##0.00"/>
    <numFmt numFmtId="270" formatCode="#,##0.00"/>
    <numFmt numFmtId="268" formatCode="#,##0.00"/>
    <numFmt numFmtId="271" formatCode="#,##0"/>
    <numFmt numFmtId="272" formatCode="#,##0"/>
    <numFmt numFmtId="273" formatCode="#,##0"/>
    <numFmt numFmtId="274" formatCode="#,##0"/>
    <numFmt numFmtId="275" formatCode="#,##0"/>
    <numFmt numFmtId="276" formatCode="#,##0"/>
    <numFmt numFmtId="277" formatCode="#,##0.00"/>
    <numFmt numFmtId="278" formatCode="#,##0.00"/>
    <numFmt numFmtId="279" formatCode="#,##0.00"/>
    <numFmt numFmtId="280" formatCode="#,##0.00"/>
    <numFmt numFmtId="281" formatCode="#,##0"/>
    <numFmt numFmtId="282" formatCode="#,##0"/>
    <numFmt numFmtId="283" formatCode="#,##0"/>
    <numFmt numFmtId="284" formatCode="#,##0"/>
    <numFmt numFmtId="285" formatCode="#,##0"/>
    <numFmt numFmtId="286" formatCode="#,##0"/>
    <numFmt numFmtId="287" formatCode="#,##0"/>
    <numFmt numFmtId="288" formatCode="#,##0"/>
    <numFmt numFmtId="289" formatCode="#,##0"/>
    <numFmt numFmtId="290" formatCode="#,##0.00"/>
    <numFmt numFmtId="291" formatCode="#,##0.00"/>
    <numFmt numFmtId="292" formatCode="#,##0.00"/>
    <numFmt numFmtId="293" formatCode="#,##0.00"/>
    <numFmt numFmtId="294" formatCode="#,##0.00"/>
    <numFmt numFmtId="295" formatCode="#,##0.00"/>
    <numFmt numFmtId="296" formatCode="#,##0.00"/>
    <numFmt numFmtId="297" formatCode="#,##0"/>
    <numFmt numFmtId="298" formatCode="#,##0"/>
    <numFmt numFmtId="299" formatCode="#,##0"/>
    <numFmt numFmtId="300" formatCode="#,##0.00"/>
    <numFmt numFmtId="301" formatCode="#,##0.00"/>
    <numFmt numFmtId="302" formatCode="#,##0.00"/>
    <numFmt numFmtId="303" formatCode="#,##0.00"/>
    <numFmt numFmtId="304" formatCode="#,##0.00"/>
    <numFmt numFmtId="305" formatCode="#,##0.00"/>
    <numFmt numFmtId="306" formatCode="#,##0.00"/>
    <numFmt numFmtId="307" formatCode="#,##0"/>
    <numFmt numFmtId="308" formatCode="#,##0"/>
    <numFmt numFmtId="309" formatCode="#,##0"/>
    <numFmt numFmtId="310" formatCode="#,##0"/>
    <numFmt numFmtId="311" formatCode="#,##0"/>
    <numFmt numFmtId="312" formatCode="#,##0"/>
    <numFmt numFmtId="313" formatCode="#,##0"/>
    <numFmt numFmtId="314" formatCode="#,##0"/>
    <numFmt numFmtId="315" formatCode="#,##0"/>
    <numFmt numFmtId="316" formatCode="#,##0"/>
    <numFmt numFmtId="317" formatCode="#,##0"/>
    <numFmt numFmtId="318" formatCode="#,##0.00"/>
    <numFmt numFmtId="319" formatCode="#,##0.00"/>
    <numFmt numFmtId="320" formatCode="#,##0.00"/>
    <numFmt numFmtId="321" formatCode="#,##0.00"/>
    <numFmt numFmtId="322" formatCode="#,##0"/>
    <numFmt numFmtId="323" formatCode="#,##0"/>
    <numFmt numFmtId="324" formatCode="#,##0"/>
    <numFmt numFmtId="325" formatCode="#,##0"/>
    <numFmt numFmtId="326" formatCode="#,##0.00"/>
    <numFmt numFmtId="327" formatCode="#,##0.00"/>
    <numFmt numFmtId="328" formatCode="#,##0.00"/>
    <numFmt numFmtId="329" formatCode="#,##0"/>
    <numFmt numFmtId="330" formatCode="#,##0"/>
    <numFmt numFmtId="331" formatCode="#,##0"/>
    <numFmt numFmtId="332" formatCode="#,##0"/>
    <numFmt numFmtId="333" formatCode="#,##0"/>
    <numFmt numFmtId="334" formatCode="#,##0.00"/>
    <numFmt numFmtId="335" formatCode="#,##0.00"/>
    <numFmt numFmtId="336" formatCode="#,##0.00"/>
    <numFmt numFmtId="337" formatCode="#,##0.00"/>
    <numFmt numFmtId="338" formatCode="#,##0"/>
    <numFmt numFmtId="339" formatCode="#,##0"/>
    <numFmt numFmtId="340" formatCode="#,##0"/>
    <numFmt numFmtId="341" formatCode="#,##0.00"/>
    <numFmt numFmtId="342" formatCode="#,##0.00"/>
    <numFmt numFmtId="343" formatCode="#,##0.00"/>
    <numFmt numFmtId="344" formatCode="#,##0"/>
    <numFmt numFmtId="345" formatCode="#,##0"/>
    <numFmt numFmtId="346" formatCode="#,##0"/>
    <numFmt numFmtId="347" formatCode="#,##0"/>
    <numFmt numFmtId="348" formatCode="#,##0"/>
    <numFmt numFmtId="349" formatCode="#,##0"/>
    <numFmt numFmtId="350" formatCode="#,##0"/>
    <numFmt numFmtId="351" formatCode="#,##0"/>
    <numFmt numFmtId="352" formatCode="#,##0"/>
    <numFmt numFmtId="353" formatCode="#,##0"/>
    <numFmt numFmtId="354" formatCode="#,##0"/>
    <numFmt numFmtId="355" formatCode="#,##0"/>
    <numFmt numFmtId="356" formatCode="#,##0"/>
    <numFmt numFmtId="357" formatCode="#,##0"/>
    <numFmt numFmtId="358" formatCode="#,##0"/>
    <numFmt numFmtId="359" formatCode="#,##0"/>
    <numFmt numFmtId="360" formatCode="#,##0"/>
    <numFmt numFmtId="361" formatCode="#,##0"/>
    <numFmt numFmtId="362" formatCode="#,##0"/>
    <numFmt numFmtId="363" formatCode="#,##0"/>
    <numFmt numFmtId="364" formatCode="#,##0"/>
    <numFmt numFmtId="365" formatCode="#,##0"/>
    <numFmt numFmtId="366" formatCode="#,##0"/>
    <numFmt numFmtId="367" formatCode="#,##0"/>
    <numFmt numFmtId="369" formatCode="#,##0"/>
    <numFmt numFmtId="370" formatCode="#,##0"/>
    <numFmt numFmtId="371" formatCode="#,##0"/>
    <numFmt numFmtId="372" formatCode="#,##0"/>
    <numFmt numFmtId="373" formatCode="#,##0"/>
    <numFmt numFmtId="374" formatCode="#,##0"/>
    <numFmt numFmtId="375" formatCode="#,##0"/>
    <numFmt numFmtId="376" formatCode="#,##0"/>
    <numFmt numFmtId="377" formatCode="#,##0"/>
    <numFmt numFmtId="368" formatCode="#,##0"/>
    <numFmt numFmtId="379" formatCode="#,##0"/>
    <numFmt numFmtId="380" formatCode="#,##0"/>
    <numFmt numFmtId="381" formatCode="#,##0"/>
    <numFmt numFmtId="382" formatCode="#,##0"/>
    <numFmt numFmtId="383" formatCode="#,##0"/>
    <numFmt numFmtId="384" formatCode="#,##0"/>
    <numFmt numFmtId="385" formatCode="#,##0"/>
    <numFmt numFmtId="386" formatCode="#,##0"/>
    <numFmt numFmtId="387" formatCode="#,##0"/>
    <numFmt numFmtId="378" formatCode="#,##0"/>
    <numFmt numFmtId="388" formatCode="#,##0"/>
    <numFmt numFmtId="389" formatCode="#,##0"/>
    <numFmt numFmtId="390" formatCode="#,##0"/>
    <numFmt numFmtId="391" formatCode="#,##0"/>
    <numFmt numFmtId="392" formatCode="#,##0"/>
    <numFmt numFmtId="393" formatCode="#,##0"/>
    <numFmt numFmtId="394" formatCode="#,##0"/>
    <numFmt numFmtId="395" formatCode="#,##0"/>
    <numFmt numFmtId="396" formatCode="#,##0"/>
    <numFmt numFmtId="397" formatCode="#,##0"/>
    <numFmt numFmtId="398" formatCode="#,##0"/>
    <numFmt numFmtId="399" formatCode="#,##0"/>
    <numFmt numFmtId="400" formatCode="#,##0"/>
    <numFmt numFmtId="401" formatCode="#,##0"/>
    <numFmt numFmtId="402" formatCode="#,##0"/>
    <numFmt numFmtId="403" formatCode="#,##0"/>
    <numFmt numFmtId="404" formatCode="#,##0"/>
    <numFmt numFmtId="405" formatCode="#,##0"/>
    <numFmt numFmtId="406" formatCode="#,##0"/>
    <numFmt numFmtId="407" formatCode="#,##0"/>
    <numFmt numFmtId="408" formatCode="#,##0"/>
    <numFmt numFmtId="409" formatCode="#,##0"/>
    <numFmt numFmtId="410" formatCode="#,##0"/>
    <numFmt numFmtId="411" formatCode="#,##0.00"/>
    <numFmt numFmtId="412" formatCode="#,##0.00"/>
    <numFmt numFmtId="413" formatCode="#,##0.00"/>
    <numFmt numFmtId="414" formatCode="#,##0.00"/>
    <numFmt numFmtId="415" formatCode="#,##0"/>
    <numFmt numFmtId="416" formatCode="#,##0"/>
    <numFmt numFmtId="417" formatCode="#,##0"/>
    <numFmt numFmtId="418" formatCode="#,##0"/>
    <numFmt numFmtId="419" formatCode="#,##0.00"/>
    <numFmt numFmtId="420" formatCode="#,##0.00"/>
    <numFmt numFmtId="421" formatCode="#,##0.00"/>
    <numFmt numFmtId="422" formatCode="#,##0"/>
    <numFmt numFmtId="423" formatCode="#,##0"/>
    <numFmt numFmtId="424" formatCode="#,##0"/>
    <numFmt numFmtId="425" formatCode="#,##0"/>
    <numFmt numFmtId="426" formatCode="#,##0"/>
    <numFmt numFmtId="427" formatCode="#,##0.00"/>
    <numFmt numFmtId="428" formatCode="#,##0.00"/>
    <numFmt numFmtId="429" formatCode="#,##0.00"/>
    <numFmt numFmtId="430" formatCode="#,##0.00"/>
    <numFmt numFmtId="431" formatCode="#,##0"/>
    <numFmt numFmtId="432" formatCode="#,##0"/>
    <numFmt numFmtId="433" formatCode="#,##0"/>
    <numFmt numFmtId="434" formatCode="#,##0.00"/>
    <numFmt numFmtId="435" formatCode="#,##0.00"/>
    <numFmt numFmtId="436" formatCode="#,##0.00"/>
    <numFmt numFmtId="437" formatCode="#,##0.00"/>
    <numFmt numFmtId="438" formatCode="#,##0.00"/>
    <numFmt numFmtId="439" formatCode="#,##0.00"/>
    <numFmt numFmtId="440" formatCode="#,##0.00"/>
    <numFmt numFmtId="441" formatCode="#,##0.00"/>
    <numFmt numFmtId="442" formatCode="#,##0.00"/>
    <numFmt numFmtId="443" formatCode="#,##0.00"/>
    <numFmt numFmtId="444" formatCode="#,##0.00"/>
    <numFmt numFmtId="445" formatCode="#,##0.00"/>
    <numFmt numFmtId="446" formatCode="#,##0.00"/>
    <numFmt numFmtId="447" formatCode="#,##0.00"/>
    <numFmt numFmtId="448" formatCode="#,##0.00"/>
    <numFmt numFmtId="449" formatCode="#,##0"/>
    <numFmt numFmtId="450" formatCode="#,##0"/>
  </numFmts>
  <fonts count="8">
    <font>
      <sz val="10"/>
      <color rgb="FF000000"/>
      <name val="Arial"/>
    </font>
    <font>
      <sz val="16"/>
      <color rgb="FFFFFFFF"/>
      <name val="Arial"/>
      <b/>
    </font>
    <font>
      <sz val="12"/>
      <color rgb="FF000000"/>
      <name val="Arial"/>
      <b/>
    </font>
    <font>
      <sz val="14"/>
      <color rgb="FF000000"/>
      <name val="Arial"/>
      <b/>
    </font>
    <font>
      <sz val="10"/>
      <color rgb="FF000000"/>
      <name val="Arial"/>
      <i/>
    </font>
    <font>
      <sz val="10"/>
      <color rgb="FFFFFFFF"/>
      <name val="Arial"/>
    </font>
    <font>
      <sz val="10"/>
      <color rgb="FF000000"/>
      <name val="Arial"/>
      <u val="single"/>
    </font>
    <font>
      <sz val="10"/>
      <color rgb="FF000000"/>
      <name val="Arial"/>
      <b/>
    </font>
  </fonts>
  <fills count="8">
    <fill>
      <patternFill patternType="none"/>
    </fill>
    <fill>
      <patternFill patternType="gray125"/>
    </fill>
    <fill>
      <patternFill patternType="solid">
        <fgColor rgb="FF007AB8"/>
      </patternFill>
    </fill>
    <fill>
      <patternFill patternType="solid">
        <fgColor rgb="FF96D4FF"/>
      </patternFill>
    </fill>
    <fill>
      <patternFill patternType="solid">
        <fgColor rgb="FFFFA81F"/>
      </patternFill>
    </fill>
    <fill>
      <patternFill patternType="solid">
        <fgColor rgb="FFFFE562"/>
      </patternFill>
    </fill>
    <fill>
      <patternFill patternType="solid">
        <fgColor rgb="FFA05388"/>
      </patternFill>
    </fill>
    <fill>
      <patternFill patternType="solid">
        <fgColor rgb="FFD9D9D9"/>
      </patternFill>
    </fill>
  </fills>
  <borders count="4">
    <border>
      <left/>
      <right/>
      <top/>
      <bottom/>
      <diagonal/>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medium">
        <color rgb="FF000000"/>
      </bottom>
    </border>
  </borders>
  <cellStyleXfs count="1">
    <xf numFmtId="0" fontId="0" fillId="0" borderId="0"/>
  </cellStyleXfs>
  <cellXfs count="654">
    <xf numFmtId="0" fontId="0" fillId="0" borderId="0" xfId="0"/>
    <xf numFmtId="0" fontId="1" fillId="2" borderId="0" xfId="0" applyFont="1" applyFill="1" applyAlignment="1">
      <alignment horizontal="left" wrapText="1"/>
    </xf>
    <xf numFmtId="0" fontId="2" fillId="0" borderId="0" xfId="0" applyFont="1"/>
    <xf numFmtId="0" fontId="3" fillId="0" borderId="0" xfId="0" applyFont="1"/>
    <xf numFmtId="0" fontId="4" fillId="0" borderId="0" xfId="0" applyFont="1"/>
    <xf numFmtId="0" fontId="5" fillId="2" borderId="1" xfId="0" applyFont="1" applyFill="1" applyBorder="1"/>
    <xf numFmtId="0" fontId="6" fillId="0" borderId="0" xfId="0" applyFont="1"/>
    <xf numFmtId="0" fontId="0" fillId="3" borderId="1" xfId="0" applyFont="1" applyFill="1" applyBorder="1"/>
    <xf numFmtId="0" fontId="0" fillId="4" borderId="1" xfId="0" applyFont="1" applyFill="1" applyBorder="1"/>
    <xf numFmtId="0" fontId="0" fillId="5" borderId="1" xfId="0" applyFont="1" applyFill="1" applyBorder="1"/>
    <xf numFmtId="0" fontId="5" fillId="6" borderId="1" xfId="0" applyFont="1" applyFill="1" applyBorder="1"/>
    <xf numFmtId="0" fontId="7" fillId="0" borderId="2" xfId="0" applyFont="1" applyBorder="1" applyAlignment="1">
      <alignment horizontal="left" vertical="top" wrapText="1"/>
    </xf>
    <xf numFmtId="0" fontId="7" fillId="0" borderId="2" xfId="0" applyFont="1" applyBorder="1" applyAlignment="1">
      <alignment horizontal="center" vertical="top" wrapText="1"/>
    </xf>
    <xf numFmtId="0" fontId="7" fillId="0" borderId="2" xfId="0" applyFont="1" applyBorder="1" applyAlignment="1">
      <alignment horizontal="right" vertical="top" wrapText="1"/>
    </xf>
    <xf numFmtId="0" fontId="0" fillId="0" borderId="0" xfId="0" applyFont="1" applyAlignment="1">
      <alignment horizontal="left" vertical="center"/>
    </xf>
    <xf numFmtId="166" fontId="0" fillId="0" borderId="0" xfId="0" applyFont="1" applyNumberFormat="1" applyAlignment="1">
      <alignment horizontal="right" vertical="center"/>
    </xf>
    <xf numFmtId="167" fontId="0" fillId="0" borderId="0" xfId="0" applyFont="1" applyNumberFormat="1" applyAlignment="1">
      <alignment horizontal="right" vertical="center"/>
    </xf>
    <xf numFmtId="168" fontId="0" fillId="0" borderId="0" xfId="0" applyFont="1" applyNumberFormat="1" applyAlignment="1">
      <alignment horizontal="right" vertical="center"/>
    </xf>
    <xf numFmtId="169" fontId="0" fillId="0" borderId="0" xfId="0" applyFont="1" applyNumberFormat="1" applyAlignment="1">
      <alignment horizontal="right" vertical="center"/>
    </xf>
    <xf numFmtId="170" fontId="0" fillId="0" borderId="0" xfId="0" applyFont="1" applyNumberFormat="1" applyAlignment="1">
      <alignment horizontal="right" vertical="center"/>
    </xf>
    <xf numFmtId="171" fontId="0" fillId="0" borderId="0" xfId="0" applyFont="1" applyNumberFormat="1" applyAlignment="1">
      <alignment horizontal="right" vertical="center"/>
    </xf>
    <xf numFmtId="172" fontId="0" fillId="0" borderId="0" xfId="0" applyFont="1" applyNumberFormat="1" applyAlignment="1">
      <alignment horizontal="right" vertical="center"/>
    </xf>
    <xf numFmtId="173" fontId="0" fillId="0" borderId="0" xfId="0" applyFont="1" applyNumberFormat="1" applyAlignment="1">
      <alignment horizontal="right" vertical="center"/>
    </xf>
    <xf numFmtId="174" fontId="0" fillId="0" borderId="0" xfId="0" applyFont="1" applyNumberFormat="1" applyAlignment="1">
      <alignment horizontal="right" vertical="center"/>
    </xf>
    <xf numFmtId="175" fontId="0" fillId="0" borderId="0" xfId="0" applyFont="1" applyNumberFormat="1" applyAlignment="1">
      <alignment horizontal="right" vertical="center"/>
    </xf>
    <xf numFmtId="0" fontId="0" fillId="7" borderId="0" xfId="0" applyFont="1" applyFill="1" applyAlignment="1">
      <alignment horizontal="center" wrapText="1"/>
    </xf>
    <xf numFmtId="176" fontId="0" fillId="0" borderId="0" xfId="0" applyFont="1" applyNumberFormat="1" applyAlignment="1">
      <alignment horizontal="right" vertical="center"/>
    </xf>
    <xf numFmtId="177" fontId="0" fillId="0" borderId="0" xfId="0" applyFont="1" applyNumberFormat="1" applyAlignment="1">
      <alignment horizontal="right" vertical="center"/>
    </xf>
    <xf numFmtId="178" fontId="0" fillId="0" borderId="0" xfId="0" applyFont="1" applyNumberFormat="1" applyAlignment="1">
      <alignment horizontal="right" vertical="center"/>
    </xf>
    <xf numFmtId="179" fontId="0" fillId="0" borderId="0" xfId="0" applyFont="1" applyNumberFormat="1" applyAlignment="1">
      <alignment horizontal="right" vertical="center"/>
    </xf>
    <xf numFmtId="180" fontId="0" fillId="0" borderId="0" xfId="0" applyFont="1" applyNumberFormat="1" applyAlignment="1">
      <alignment horizontal="right" vertical="center"/>
    </xf>
    <xf numFmtId="181" fontId="0" fillId="0" borderId="0" xfId="0" applyFont="1" applyNumberFormat="1" applyAlignment="1">
      <alignment horizontal="right" vertical="center"/>
    </xf>
    <xf numFmtId="182" fontId="0" fillId="0" borderId="0" xfId="0" applyFont="1" applyNumberFormat="1" applyAlignment="1">
      <alignment horizontal="right" vertical="center"/>
    </xf>
    <xf numFmtId="183" fontId="0" fillId="0" borderId="0" xfId="0" applyFont="1" applyNumberFormat="1" applyAlignment="1">
      <alignment horizontal="right" vertical="center"/>
    </xf>
    <xf numFmtId="184" fontId="0" fillId="0" borderId="0" xfId="0" applyFont="1" applyNumberFormat="1" applyAlignment="1">
      <alignment horizontal="right" vertical="center"/>
    </xf>
    <xf numFmtId="185" fontId="0" fillId="0" borderId="0" xfId="0" applyFont="1" applyNumberFormat="1" applyAlignment="1">
      <alignment horizontal="right" vertical="center"/>
    </xf>
    <xf numFmtId="0" fontId="0" fillId="0" borderId="3" xfId="0" applyFont="1" applyBorder="1" applyAlignment="1">
      <alignment horizontal="left" vertical="center"/>
    </xf>
    <xf numFmtId="176" fontId="0" fillId="0" borderId="3" xfId="0" applyFont="1" applyNumberFormat="1" applyBorder="1" applyAlignment="1">
      <alignment horizontal="right" vertical="center"/>
    </xf>
    <xf numFmtId="177" fontId="0" fillId="0" borderId="3" xfId="0" applyFont="1" applyNumberFormat="1" applyBorder="1" applyAlignment="1">
      <alignment horizontal="right" vertical="center"/>
    </xf>
    <xf numFmtId="178" fontId="0" fillId="0" borderId="3" xfId="0" applyFont="1" applyNumberFormat="1" applyBorder="1" applyAlignment="1">
      <alignment horizontal="right" vertical="center"/>
    </xf>
    <xf numFmtId="179" fontId="0" fillId="0" borderId="3" xfId="0" applyFont="1" applyNumberFormat="1" applyBorder="1" applyAlignment="1">
      <alignment horizontal="right" vertical="center"/>
    </xf>
    <xf numFmtId="180" fontId="0" fillId="0" borderId="3" xfId="0" applyFont="1" applyNumberFormat="1" applyBorder="1" applyAlignment="1">
      <alignment horizontal="right" vertical="center"/>
    </xf>
    <xf numFmtId="181" fontId="0" fillId="0" borderId="3" xfId="0" applyFont="1" applyNumberFormat="1" applyBorder="1" applyAlignment="1">
      <alignment horizontal="right" vertical="center"/>
    </xf>
    <xf numFmtId="182" fontId="0" fillId="0" borderId="3" xfId="0" applyFont="1" applyNumberFormat="1" applyBorder="1" applyAlignment="1">
      <alignment horizontal="right" vertical="center"/>
    </xf>
    <xf numFmtId="183" fontId="0" fillId="0" borderId="3" xfId="0" applyFont="1" applyNumberFormat="1" applyBorder="1" applyAlignment="1">
      <alignment horizontal="right" vertical="center"/>
    </xf>
    <xf numFmtId="184" fontId="0" fillId="0" borderId="3" xfId="0" applyFont="1" applyNumberFormat="1" applyBorder="1" applyAlignment="1">
      <alignment horizontal="right" vertical="center"/>
    </xf>
    <xf numFmtId="185" fontId="0" fillId="0" borderId="3" xfId="0" applyFont="1" applyNumberFormat="1" applyBorder="1" applyAlignment="1">
      <alignment horizontal="right" vertical="center"/>
    </xf>
    <xf numFmtId="0" fontId="0" fillId="0" borderId="0" xfId="0" applyFont="1" applyAlignment="1">
      <alignment horizontal="left" vertical="center" indent="0" wrapText="1"/>
    </xf>
    <xf numFmtId="186" fontId="0" fillId="0" borderId="0" xfId="0" applyFont="1" applyNumberFormat="1" applyAlignment="1">
      <alignment horizontal="right" vertical="center"/>
    </xf>
    <xf numFmtId="187" fontId="0" fillId="0" borderId="0" xfId="0" applyFont="1" applyNumberFormat="1" applyAlignment="1">
      <alignment horizontal="right" vertical="center"/>
    </xf>
    <xf numFmtId="188" fontId="0" fillId="0" borderId="0" xfId="0" applyFont="1" applyNumberFormat="1" applyAlignment="1">
      <alignment horizontal="right" vertical="center"/>
    </xf>
    <xf numFmtId="189" fontId="0" fillId="0" borderId="0" xfId="0" applyFont="1" applyNumberFormat="1" applyAlignment="1">
      <alignment horizontal="right" vertical="center"/>
    </xf>
    <xf numFmtId="190" fontId="0" fillId="0" borderId="0" xfId="0" applyFont="1" applyNumberFormat="1" applyAlignment="1">
      <alignment horizontal="right" vertical="center"/>
    </xf>
    <xf numFmtId="191" fontId="0" fillId="0" borderId="0" xfId="0" applyFont="1" applyNumberFormat="1" applyAlignment="1">
      <alignment horizontal="right" vertical="center"/>
    </xf>
    <xf numFmtId="192" fontId="0" fillId="0" borderId="0" xfId="0" applyFont="1" applyNumberFormat="1" applyAlignment="1">
      <alignment horizontal="right" vertical="center"/>
    </xf>
    <xf numFmtId="193" fontId="0" fillId="0" borderId="0" xfId="0" applyFont="1" applyNumberFormat="1" applyAlignment="1">
      <alignment horizontal="right" vertical="center"/>
    </xf>
    <xf numFmtId="194" fontId="0" fillId="0" borderId="0" xfId="0" applyFont="1" applyNumberFormat="1" applyAlignment="1">
      <alignment horizontal="right" vertical="center"/>
    </xf>
    <xf numFmtId="195" fontId="0" fillId="0" borderId="0" xfId="0" applyFont="1" applyNumberFormat="1" applyAlignment="1">
      <alignment horizontal="right" vertical="center"/>
    </xf>
    <xf numFmtId="196" fontId="0" fillId="0" borderId="0" xfId="0" applyFont="1" applyNumberFormat="1" applyAlignment="1">
      <alignment horizontal="right" vertical="center"/>
    </xf>
    <xf numFmtId="197" fontId="0" fillId="0" borderId="0" xfId="0" applyFont="1" applyNumberFormat="1" applyAlignment="1">
      <alignment horizontal="right" vertical="center"/>
    </xf>
    <xf numFmtId="198" fontId="0" fillId="0" borderId="0" xfId="0" applyFont="1" applyNumberFormat="1" applyAlignment="1">
      <alignment horizontal="right" vertical="center"/>
    </xf>
    <xf numFmtId="199" fontId="0" fillId="0" borderId="0" xfId="0" applyFont="1" applyNumberFormat="1" applyAlignment="1">
      <alignment horizontal="right" vertical="center"/>
    </xf>
    <xf numFmtId="200" fontId="0" fillId="0" borderId="0" xfId="0" applyFont="1" applyNumberFormat="1" applyAlignment="1">
      <alignment horizontal="right" vertical="center"/>
    </xf>
    <xf numFmtId="201" fontId="0" fillId="0" borderId="0" xfId="0" applyFont="1" applyNumberFormat="1" applyAlignment="1">
      <alignment horizontal="right" vertical="center"/>
    </xf>
    <xf numFmtId="202" fontId="0" fillId="0" borderId="0" xfId="0" applyFont="1" applyNumberFormat="1" applyAlignment="1">
      <alignment horizontal="right" vertical="center"/>
    </xf>
    <xf numFmtId="203" fontId="0" fillId="0" borderId="0" xfId="0" applyFont="1" applyNumberFormat="1" applyAlignment="1">
      <alignment horizontal="right" vertical="center"/>
    </xf>
    <xf numFmtId="204" fontId="0" fillId="0" borderId="0" xfId="0" applyFont="1" applyNumberFormat="1" applyAlignment="1">
      <alignment horizontal="right" vertical="center"/>
    </xf>
    <xf numFmtId="205" fontId="0" fillId="0" borderId="0" xfId="0" applyFont="1" applyNumberFormat="1" applyAlignment="1">
      <alignment horizontal="right" vertical="center"/>
    </xf>
    <xf numFmtId="206" fontId="0" fillId="0" borderId="0" xfId="0" applyFont="1" applyNumberFormat="1" applyAlignment="1">
      <alignment horizontal="right" vertical="center"/>
    </xf>
    <xf numFmtId="207" fontId="0" fillId="0" borderId="0" xfId="0" applyFont="1" applyNumberFormat="1" applyAlignment="1">
      <alignment horizontal="right" vertical="center"/>
    </xf>
    <xf numFmtId="208" fontId="0" fillId="0" borderId="0" xfId="0" applyFont="1" applyNumberFormat="1" applyAlignment="1">
      <alignment horizontal="right" vertical="center"/>
    </xf>
    <xf numFmtId="209" fontId="0" fillId="0" borderId="0" xfId="0" applyFont="1" applyNumberFormat="1" applyAlignment="1">
      <alignment horizontal="right" vertical="center"/>
    </xf>
    <xf numFmtId="198" fontId="0" fillId="0" borderId="3" xfId="0" applyFont="1" applyNumberFormat="1" applyBorder="1" applyAlignment="1">
      <alignment horizontal="right" vertical="center"/>
    </xf>
    <xf numFmtId="199" fontId="0" fillId="0" borderId="3" xfId="0" applyFont="1" applyNumberFormat="1" applyBorder="1" applyAlignment="1">
      <alignment horizontal="right" vertical="center"/>
    </xf>
    <xf numFmtId="200" fontId="0" fillId="0" borderId="3" xfId="0" applyFont="1" applyNumberFormat="1" applyBorder="1" applyAlignment="1">
      <alignment horizontal="right" vertical="center"/>
    </xf>
    <xf numFmtId="201" fontId="0" fillId="0" borderId="3" xfId="0" applyFont="1" applyNumberFormat="1" applyBorder="1" applyAlignment="1">
      <alignment horizontal="right" vertical="center"/>
    </xf>
    <xf numFmtId="202" fontId="0" fillId="0" borderId="3" xfId="0" applyFont="1" applyNumberFormat="1" applyBorder="1" applyAlignment="1">
      <alignment horizontal="right" vertical="center"/>
    </xf>
    <xf numFmtId="203" fontId="0" fillId="0" borderId="3" xfId="0" applyFont="1" applyNumberFormat="1" applyBorder="1" applyAlignment="1">
      <alignment horizontal="right" vertical="center"/>
    </xf>
    <xf numFmtId="204" fontId="0" fillId="0" borderId="3" xfId="0" applyFont="1" applyNumberFormat="1" applyBorder="1" applyAlignment="1">
      <alignment horizontal="right" vertical="center"/>
    </xf>
    <xf numFmtId="205" fontId="0" fillId="0" borderId="3" xfId="0" applyFont="1" applyNumberFormat="1" applyBorder="1" applyAlignment="1">
      <alignment horizontal="right" vertical="center"/>
    </xf>
    <xf numFmtId="206" fontId="0" fillId="0" borderId="3" xfId="0" applyFont="1" applyNumberFormat="1" applyBorder="1" applyAlignment="1">
      <alignment horizontal="right" vertical="center"/>
    </xf>
    <xf numFmtId="207" fontId="0" fillId="0" borderId="3" xfId="0" applyFont="1" applyNumberFormat="1" applyBorder="1" applyAlignment="1">
      <alignment horizontal="right" vertical="center"/>
    </xf>
    <xf numFmtId="208" fontId="0" fillId="0" borderId="3" xfId="0" applyFont="1" applyNumberFormat="1" applyBorder="1" applyAlignment="1">
      <alignment horizontal="right" vertical="center"/>
    </xf>
    <xf numFmtId="209" fontId="0" fillId="0" borderId="3" xfId="0" applyFont="1" applyNumberFormat="1" applyBorder="1" applyAlignment="1">
      <alignment horizontal="right" vertical="center"/>
    </xf>
    <xf numFmtId="210" fontId="0" fillId="0" borderId="0" xfId="0" applyFont="1" applyNumberFormat="1" applyAlignment="1">
      <alignment horizontal="right" vertical="center"/>
    </xf>
    <xf numFmtId="211" fontId="0" fillId="0" borderId="0" xfId="0" applyFont="1" applyNumberFormat="1" applyAlignment="1">
      <alignment horizontal="right" vertical="center"/>
    </xf>
    <xf numFmtId="212" fontId="0" fillId="0" borderId="0" xfId="0" applyFont="1" applyNumberFormat="1" applyAlignment="1">
      <alignment horizontal="right" vertical="center"/>
    </xf>
    <xf numFmtId="213" fontId="0" fillId="0" borderId="0" xfId="0" applyFont="1" applyNumberFormat="1" applyAlignment="1">
      <alignment horizontal="right" vertical="center"/>
    </xf>
    <xf numFmtId="214" fontId="0" fillId="0" borderId="0" xfId="0" applyFont="1" applyNumberFormat="1" applyAlignment="1">
      <alignment horizontal="right" vertical="center"/>
    </xf>
    <xf numFmtId="215" fontId="0" fillId="0" borderId="0" xfId="0" applyFont="1" applyNumberFormat="1" applyAlignment="1">
      <alignment horizontal="right" vertical="center"/>
    </xf>
    <xf numFmtId="216" fontId="0" fillId="0" borderId="0" xfId="0" applyFont="1" applyNumberFormat="1" applyAlignment="1">
      <alignment horizontal="right" vertical="center"/>
    </xf>
    <xf numFmtId="217" fontId="0" fillId="0" borderId="0" xfId="0" applyFont="1" applyNumberFormat="1" applyAlignment="1">
      <alignment horizontal="right" vertical="center"/>
    </xf>
    <xf numFmtId="218" fontId="0" fillId="0" borderId="0" xfId="0" applyFont="1" applyNumberFormat="1" applyAlignment="1">
      <alignment horizontal="right" vertical="center"/>
    </xf>
    <xf numFmtId="219" fontId="0" fillId="0" borderId="0" xfId="0" applyFont="1" applyNumberFormat="1" applyAlignment="1">
      <alignment horizontal="right" vertical="center"/>
    </xf>
    <xf numFmtId="0" fontId="7" fillId="0" borderId="0" xfId="0" applyFont="1" applyAlignment="1">
      <alignment horizontal="left" vertical="center"/>
    </xf>
    <xf numFmtId="210" fontId="7" fillId="0" borderId="0" xfId="0" applyFont="1" applyNumberFormat="1" applyAlignment="1">
      <alignment horizontal="right" vertical="center"/>
    </xf>
    <xf numFmtId="211" fontId="7" fillId="0" borderId="0" xfId="0" applyFont="1" applyNumberFormat="1" applyAlignment="1">
      <alignment horizontal="right" vertical="center"/>
    </xf>
    <xf numFmtId="212" fontId="7" fillId="0" borderId="0" xfId="0" applyFont="1" applyNumberFormat="1" applyAlignment="1">
      <alignment horizontal="right" vertical="center"/>
    </xf>
    <xf numFmtId="213" fontId="7" fillId="0" borderId="0" xfId="0" applyFont="1" applyNumberFormat="1" applyAlignment="1">
      <alignment horizontal="right" vertical="center"/>
    </xf>
    <xf numFmtId="214" fontId="7" fillId="0" borderId="0" xfId="0" applyFont="1" applyNumberFormat="1" applyAlignment="1">
      <alignment horizontal="right" vertical="center"/>
    </xf>
    <xf numFmtId="215" fontId="7" fillId="0" borderId="0" xfId="0" applyFont="1" applyNumberFormat="1" applyAlignment="1">
      <alignment horizontal="right" vertical="center"/>
    </xf>
    <xf numFmtId="216" fontId="7" fillId="0" borderId="0" xfId="0" applyFont="1" applyNumberFormat="1" applyAlignment="1">
      <alignment horizontal="right" vertical="center"/>
    </xf>
    <xf numFmtId="217" fontId="7" fillId="0" borderId="0" xfId="0" applyFont="1" applyNumberFormat="1" applyAlignment="1">
      <alignment horizontal="right" vertical="center"/>
    </xf>
    <xf numFmtId="218" fontId="7" fillId="0" borderId="0" xfId="0" applyFont="1" applyNumberFormat="1" applyAlignment="1">
      <alignment horizontal="right" vertical="center"/>
    </xf>
    <xf numFmtId="219" fontId="7" fillId="0" borderId="0" xfId="0" applyFont="1" applyNumberFormat="1" applyAlignment="1">
      <alignment horizontal="right" vertical="center"/>
    </xf>
    <xf numFmtId="210" fontId="0" fillId="0" borderId="3" xfId="0" applyFont="1" applyNumberFormat="1" applyBorder="1" applyAlignment="1">
      <alignment horizontal="right" vertical="center"/>
    </xf>
    <xf numFmtId="211" fontId="0" fillId="0" borderId="3" xfId="0" applyFont="1" applyNumberFormat="1" applyBorder="1" applyAlignment="1">
      <alignment horizontal="right" vertical="center"/>
    </xf>
    <xf numFmtId="212" fontId="0" fillId="0" borderId="3" xfId="0" applyFont="1" applyNumberFormat="1" applyBorder="1" applyAlignment="1">
      <alignment horizontal="right" vertical="center"/>
    </xf>
    <xf numFmtId="213" fontId="0" fillId="0" borderId="3" xfId="0" applyFont="1" applyNumberFormat="1" applyBorder="1" applyAlignment="1">
      <alignment horizontal="right" vertical="center"/>
    </xf>
    <xf numFmtId="214" fontId="0" fillId="0" borderId="3" xfId="0" applyFont="1" applyNumberFormat="1" applyBorder="1" applyAlignment="1">
      <alignment horizontal="right" vertical="center"/>
    </xf>
    <xf numFmtId="215" fontId="0" fillId="0" borderId="3" xfId="0" applyFont="1" applyNumberFormat="1" applyBorder="1" applyAlignment="1">
      <alignment horizontal="right" vertical="center"/>
    </xf>
    <xf numFmtId="216" fontId="0" fillId="0" borderId="3" xfId="0" applyFont="1" applyNumberFormat="1" applyBorder="1" applyAlignment="1">
      <alignment horizontal="right" vertical="center"/>
    </xf>
    <xf numFmtId="217" fontId="0" fillId="0" borderId="3" xfId="0" applyFont="1" applyNumberFormat="1" applyBorder="1" applyAlignment="1">
      <alignment horizontal="right" vertical="center"/>
    </xf>
    <xf numFmtId="218" fontId="0" fillId="0" borderId="3" xfId="0" applyFont="1" applyNumberFormat="1" applyBorder="1" applyAlignment="1">
      <alignment horizontal="right" vertical="center"/>
    </xf>
    <xf numFmtId="219" fontId="0" fillId="0" borderId="3" xfId="0" applyFont="1" applyNumberFormat="1" applyBorder="1" applyAlignment="1">
      <alignment horizontal="right" vertical="center"/>
    </xf>
    <xf numFmtId="220" fontId="0" fillId="0" borderId="0" xfId="0" applyFont="1" applyNumberFormat="1" applyAlignment="1">
      <alignment horizontal="right" vertical="center"/>
    </xf>
    <xf numFmtId="221" fontId="0" fillId="0" borderId="0" xfId="0" applyFont="1" applyNumberFormat="1" applyAlignment="1">
      <alignment horizontal="right" vertical="center"/>
    </xf>
    <xf numFmtId="222" fontId="0" fillId="0" borderId="0" xfId="0" applyFont="1" applyNumberFormat="1" applyAlignment="1">
      <alignment horizontal="right" vertical="center"/>
    </xf>
    <xf numFmtId="223" fontId="0" fillId="0" borderId="0" xfId="0" applyFont="1" applyNumberFormat="1" applyAlignment="1">
      <alignment horizontal="right" vertical="center"/>
    </xf>
    <xf numFmtId="224" fontId="0" fillId="0" borderId="0" xfId="0" applyFont="1" applyNumberFormat="1" applyAlignment="1">
      <alignment horizontal="right" vertical="center"/>
    </xf>
    <xf numFmtId="225" fontId="0" fillId="0" borderId="0" xfId="0" applyFont="1" applyNumberFormat="1" applyAlignment="1">
      <alignment horizontal="right" vertical="center"/>
    </xf>
    <xf numFmtId="220" fontId="0" fillId="0" borderId="3" xfId="0" applyFont="1" applyNumberFormat="1" applyBorder="1" applyAlignment="1">
      <alignment horizontal="right" vertical="center"/>
    </xf>
    <xf numFmtId="221" fontId="0" fillId="0" borderId="3" xfId="0" applyFont="1" applyNumberFormat="1" applyBorder="1" applyAlignment="1">
      <alignment horizontal="right" vertical="center"/>
    </xf>
    <xf numFmtId="222" fontId="0" fillId="0" borderId="3" xfId="0" applyFont="1" applyNumberFormat="1" applyBorder="1" applyAlignment="1">
      <alignment horizontal="right" vertical="center"/>
    </xf>
    <xf numFmtId="223" fontId="0" fillId="0" borderId="3" xfId="0" applyFont="1" applyNumberFormat="1" applyBorder="1" applyAlignment="1">
      <alignment horizontal="right" vertical="center"/>
    </xf>
    <xf numFmtId="224" fontId="0" fillId="0" borderId="3" xfId="0" applyFont="1" applyNumberFormat="1" applyBorder="1" applyAlignment="1">
      <alignment horizontal="right" vertical="center"/>
    </xf>
    <xf numFmtId="225" fontId="0" fillId="0" borderId="3" xfId="0" applyFont="1" applyNumberFormat="1" applyBorder="1" applyAlignment="1">
      <alignment horizontal="right" vertical="center"/>
    </xf>
    <xf numFmtId="226" fontId="0" fillId="0" borderId="0" xfId="0" applyFont="1" applyNumberFormat="1" applyAlignment="1">
      <alignment horizontal="right" vertical="center"/>
    </xf>
    <xf numFmtId="227" fontId="0" fillId="0" borderId="0" xfId="0" applyFont="1" applyNumberFormat="1" applyAlignment="1">
      <alignment horizontal="right" vertical="center"/>
    </xf>
    <xf numFmtId="228" fontId="0" fillId="0" borderId="0" xfId="0" applyFont="1" applyNumberFormat="1" applyAlignment="1">
      <alignment horizontal="right" vertical="center"/>
    </xf>
    <xf numFmtId="226" fontId="0" fillId="0" borderId="3" xfId="0" applyFont="1" applyNumberFormat="1" applyBorder="1" applyAlignment="1">
      <alignment horizontal="right" vertical="center"/>
    </xf>
    <xf numFmtId="227" fontId="0" fillId="0" borderId="3" xfId="0" applyFont="1" applyNumberFormat="1" applyBorder="1" applyAlignment="1">
      <alignment horizontal="right" vertical="center"/>
    </xf>
    <xf numFmtId="228" fontId="0" fillId="0" borderId="3" xfId="0" applyFont="1" applyNumberFormat="1" applyBorder="1" applyAlignment="1">
      <alignment horizontal="right" vertical="center"/>
    </xf>
    <xf numFmtId="0" fontId="7" fillId="0" borderId="2" xfId="0" applyFont="1" applyBorder="1" applyAlignment="1">
      <alignment horizontal="center" wrapText="1"/>
    </xf>
    <xf numFmtId="230" fontId="0" fillId="0" borderId="0" xfId="0" applyFont="1" applyNumberFormat="1" applyAlignment="1">
      <alignment horizontal="right" vertical="center"/>
    </xf>
    <xf numFmtId="231" fontId="0" fillId="0" borderId="0" xfId="0" applyFont="1" applyNumberFormat="1" applyAlignment="1">
      <alignment horizontal="right" vertical="center"/>
    </xf>
    <xf numFmtId="232" fontId="0" fillId="0" borderId="0" xfId="0" applyFont="1" applyNumberFormat="1" applyAlignment="1">
      <alignment horizontal="right" vertical="center"/>
    </xf>
    <xf numFmtId="233" fontId="0" fillId="0" borderId="0" xfId="0" applyFont="1" applyNumberFormat="1" applyAlignment="1">
      <alignment horizontal="right" vertical="center"/>
    </xf>
    <xf numFmtId="234" fontId="0" fillId="0" borderId="0" xfId="0" applyFont="1" applyNumberFormat="1" applyAlignment="1">
      <alignment horizontal="right" vertical="center"/>
    </xf>
    <xf numFmtId="235" fontId="0" fillId="0" borderId="0" xfId="0" applyFont="1" applyNumberFormat="1" applyAlignment="1">
      <alignment horizontal="right" vertical="center"/>
    </xf>
    <xf numFmtId="236" fontId="0" fillId="0" borderId="0" xfId="0" applyFont="1" applyNumberFormat="1" applyAlignment="1">
      <alignment horizontal="right" vertical="center"/>
    </xf>
    <xf numFmtId="237" fontId="0" fillId="0" borderId="0" xfId="0" applyFont="1" applyNumberFormat="1" applyAlignment="1">
      <alignment horizontal="right" vertical="center"/>
    </xf>
    <xf numFmtId="238" fontId="0" fillId="0" borderId="0" xfId="0" applyFont="1" applyNumberFormat="1" applyAlignment="1">
      <alignment horizontal="right" vertical="center"/>
    </xf>
    <xf numFmtId="239" fontId="0" fillId="0" borderId="0" xfId="0" applyFont="1" applyNumberFormat="1" applyAlignment="1">
      <alignment horizontal="right" vertical="center"/>
    </xf>
    <xf numFmtId="240" fontId="0" fillId="0" borderId="0" xfId="0" applyFont="1" applyNumberFormat="1" applyAlignment="1">
      <alignment horizontal="right" vertical="center"/>
    </xf>
    <xf numFmtId="229" fontId="7" fillId="0" borderId="0" xfId="0" applyFont="1" applyNumberFormat="1" applyAlignment="1">
      <alignment horizontal="right" vertical="center"/>
    </xf>
    <xf numFmtId="242" fontId="0" fillId="0" borderId="0" xfId="0" applyFont="1" applyNumberFormat="1" applyAlignment="1">
      <alignment horizontal="right" vertical="center"/>
    </xf>
    <xf numFmtId="243" fontId="0" fillId="0" borderId="0" xfId="0" applyFont="1" applyNumberFormat="1" applyAlignment="1">
      <alignment horizontal="right" vertical="center"/>
    </xf>
    <xf numFmtId="244" fontId="0" fillId="0" borderId="0" xfId="0" applyFont="1" applyNumberFormat="1" applyAlignment="1">
      <alignment horizontal="right" vertical="center"/>
    </xf>
    <xf numFmtId="245" fontId="0" fillId="0" borderId="0" xfId="0" applyFont="1" applyNumberFormat="1" applyAlignment="1">
      <alignment horizontal="right" vertical="center"/>
    </xf>
    <xf numFmtId="246" fontId="0" fillId="0" borderId="0" xfId="0" applyFont="1" applyNumberFormat="1" applyAlignment="1">
      <alignment horizontal="right" vertical="center"/>
    </xf>
    <xf numFmtId="247" fontId="0" fillId="0" borderId="0" xfId="0" applyFont="1" applyNumberFormat="1" applyAlignment="1">
      <alignment horizontal="right" vertical="center"/>
    </xf>
    <xf numFmtId="248" fontId="0" fillId="0" borderId="0" xfId="0" applyFont="1" applyNumberFormat="1" applyAlignment="1">
      <alignment horizontal="right" vertical="center"/>
    </xf>
    <xf numFmtId="249" fontId="0" fillId="0" borderId="0" xfId="0" applyFont="1" applyNumberFormat="1" applyAlignment="1">
      <alignment horizontal="right" vertical="center"/>
    </xf>
    <xf numFmtId="250" fontId="0" fillId="0" borderId="0" xfId="0" applyFont="1" applyNumberFormat="1" applyAlignment="1">
      <alignment horizontal="right" vertical="center"/>
    </xf>
    <xf numFmtId="251" fontId="0" fillId="0" borderId="0" xfId="0" applyFont="1" applyNumberFormat="1" applyAlignment="1">
      <alignment horizontal="right" vertical="center"/>
    </xf>
    <xf numFmtId="252" fontId="0" fillId="0" borderId="0" xfId="0" applyFont="1" applyNumberFormat="1" applyAlignment="1">
      <alignment horizontal="right" vertical="center"/>
    </xf>
    <xf numFmtId="241" fontId="7" fillId="0" borderId="0" xfId="0" applyFont="1" applyNumberFormat="1" applyAlignment="1">
      <alignment horizontal="right" vertical="center"/>
    </xf>
    <xf numFmtId="242" fontId="0" fillId="0" borderId="3" xfId="0" applyFont="1" applyNumberFormat="1" applyBorder="1" applyAlignment="1">
      <alignment horizontal="right" vertical="center"/>
    </xf>
    <xf numFmtId="243" fontId="0" fillId="0" borderId="3" xfId="0" applyFont="1" applyNumberFormat="1" applyBorder="1" applyAlignment="1">
      <alignment horizontal="right" vertical="center"/>
    </xf>
    <xf numFmtId="244" fontId="0" fillId="0" borderId="3" xfId="0" applyFont="1" applyNumberFormat="1" applyBorder="1" applyAlignment="1">
      <alignment horizontal="right" vertical="center"/>
    </xf>
    <xf numFmtId="245" fontId="0" fillId="0" borderId="3" xfId="0" applyFont="1" applyNumberFormat="1" applyBorder="1" applyAlignment="1">
      <alignment horizontal="right" vertical="center"/>
    </xf>
    <xf numFmtId="246" fontId="0" fillId="0" borderId="3" xfId="0" applyFont="1" applyNumberFormat="1" applyBorder="1" applyAlignment="1">
      <alignment horizontal="right" vertical="center"/>
    </xf>
    <xf numFmtId="247" fontId="0" fillId="0" borderId="3" xfId="0" applyFont="1" applyNumberFormat="1" applyBorder="1" applyAlignment="1">
      <alignment horizontal="right" vertical="center"/>
    </xf>
    <xf numFmtId="248" fontId="0" fillId="0" borderId="3" xfId="0" applyFont="1" applyNumberFormat="1" applyBorder="1" applyAlignment="1">
      <alignment horizontal="right" vertical="center"/>
    </xf>
    <xf numFmtId="249" fontId="0" fillId="0" borderId="3" xfId="0" applyFont="1" applyNumberFormat="1" applyBorder="1" applyAlignment="1">
      <alignment horizontal="right" vertical="center"/>
    </xf>
    <xf numFmtId="250" fontId="0" fillId="0" borderId="3" xfId="0" applyFont="1" applyNumberFormat="1" applyBorder="1" applyAlignment="1">
      <alignment horizontal="right" vertical="center"/>
    </xf>
    <xf numFmtId="251" fontId="0" fillId="0" borderId="3" xfId="0" applyFont="1" applyNumberFormat="1" applyBorder="1" applyAlignment="1">
      <alignment horizontal="right" vertical="center"/>
    </xf>
    <xf numFmtId="252" fontId="0" fillId="0" borderId="3" xfId="0" applyFont="1" applyNumberFormat="1" applyBorder="1" applyAlignment="1">
      <alignment horizontal="right" vertical="center"/>
    </xf>
    <xf numFmtId="241" fontId="7" fillId="0" borderId="3" xfId="0" applyFont="1" applyNumberFormat="1" applyBorder="1" applyAlignment="1">
      <alignment horizontal="right" vertical="center"/>
    </xf>
    <xf numFmtId="253" fontId="7" fillId="0" borderId="0" xfId="0" applyFont="1" applyNumberFormat="1" applyAlignment="1">
      <alignment horizontal="right"/>
    </xf>
    <xf numFmtId="0" fontId="7" fillId="0" borderId="0" xfId="0" applyFont="1" applyAlignment="1">
      <alignment wrapText="1"/>
    </xf>
    <xf numFmtId="254" fontId="0" fillId="0" borderId="0" xfId="0" applyFont="1" applyNumberFormat="1" applyAlignment="1">
      <alignment horizontal="right" vertical="center"/>
    </xf>
    <xf numFmtId="255" fontId="0" fillId="0" borderId="0" xfId="0" applyFont="1" applyNumberFormat="1" applyAlignment="1">
      <alignment horizontal="right" vertical="center"/>
    </xf>
    <xf numFmtId="256" fontId="0" fillId="0" borderId="0" xfId="0" applyFont="1" applyNumberFormat="1" applyAlignment="1">
      <alignment horizontal="right" vertical="center"/>
    </xf>
    <xf numFmtId="257" fontId="0" fillId="0" borderId="0" xfId="0" applyFont="1" applyNumberFormat="1" applyAlignment="1">
      <alignment horizontal="right" vertical="center"/>
    </xf>
    <xf numFmtId="258" fontId="0" fillId="0" borderId="0" xfId="0" applyFont="1" applyNumberFormat="1" applyAlignment="1">
      <alignment horizontal="right" vertical="center"/>
    </xf>
    <xf numFmtId="259" fontId="0" fillId="0" borderId="0" xfId="0" applyFont="1" applyNumberFormat="1" applyAlignment="1">
      <alignment horizontal="right" vertical="center"/>
    </xf>
    <xf numFmtId="260" fontId="0" fillId="0" borderId="0" xfId="0" applyFont="1" applyNumberFormat="1" applyAlignment="1">
      <alignment horizontal="right" vertical="center"/>
    </xf>
    <xf numFmtId="0" fontId="0" fillId="0" borderId="0" xfId="0" applyFont="1" applyAlignment="1">
      <alignment horizontal="right" vertical="center"/>
    </xf>
    <xf numFmtId="254" fontId="7" fillId="0" borderId="0" xfId="0" applyFont="1" applyNumberFormat="1" applyAlignment="1">
      <alignment horizontal="right" vertical="center"/>
    </xf>
    <xf numFmtId="255" fontId="7" fillId="0" borderId="0" xfId="0" applyFont="1" applyNumberFormat="1" applyAlignment="1">
      <alignment horizontal="right" vertical="center"/>
    </xf>
    <xf numFmtId="256" fontId="7" fillId="0" borderId="0" xfId="0" applyFont="1" applyNumberFormat="1" applyAlignment="1">
      <alignment horizontal="right" vertical="center"/>
    </xf>
    <xf numFmtId="257" fontId="7" fillId="0" borderId="0" xfId="0" applyFont="1" applyNumberFormat="1" applyAlignment="1">
      <alignment horizontal="right" vertical="center"/>
    </xf>
    <xf numFmtId="258" fontId="7" fillId="0" borderId="0" xfId="0" applyFont="1" applyNumberFormat="1" applyAlignment="1">
      <alignment horizontal="right" vertical="center"/>
    </xf>
    <xf numFmtId="259" fontId="7" fillId="0" borderId="0" xfId="0" applyFont="1" applyNumberFormat="1" applyAlignment="1">
      <alignment horizontal="right" vertical="center"/>
    </xf>
    <xf numFmtId="260" fontId="7" fillId="0" borderId="0" xfId="0" applyFont="1" applyNumberFormat="1" applyAlignment="1">
      <alignment horizontal="right" vertical="center"/>
    </xf>
    <xf numFmtId="0" fontId="7" fillId="0" borderId="0" xfId="0" applyFont="1" applyAlignment="1">
      <alignment horizontal="right" vertical="center"/>
    </xf>
    <xf numFmtId="254" fontId="0" fillId="0" borderId="3" xfId="0" applyFont="1" applyNumberFormat="1" applyBorder="1" applyAlignment="1">
      <alignment horizontal="right" vertical="center"/>
    </xf>
    <xf numFmtId="255" fontId="0" fillId="0" borderId="3" xfId="0" applyFont="1" applyNumberFormat="1" applyBorder="1" applyAlignment="1">
      <alignment horizontal="right" vertical="center"/>
    </xf>
    <xf numFmtId="256" fontId="0" fillId="0" borderId="3" xfId="0" applyFont="1" applyNumberFormat="1" applyBorder="1" applyAlignment="1">
      <alignment horizontal="right" vertical="center"/>
    </xf>
    <xf numFmtId="257" fontId="0" fillId="0" borderId="3" xfId="0" applyFont="1" applyNumberFormat="1" applyBorder="1" applyAlignment="1">
      <alignment horizontal="right" vertical="center"/>
    </xf>
    <xf numFmtId="258" fontId="0" fillId="0" borderId="3" xfId="0" applyFont="1" applyNumberFormat="1" applyBorder="1" applyAlignment="1">
      <alignment horizontal="right" vertical="center"/>
    </xf>
    <xf numFmtId="259" fontId="0" fillId="0" borderId="3" xfId="0" applyFont="1" applyNumberFormat="1" applyBorder="1" applyAlignment="1">
      <alignment horizontal="right" vertical="center"/>
    </xf>
    <xf numFmtId="260" fontId="0" fillId="0" borderId="3" xfId="0" applyFont="1" applyNumberFormat="1" applyBorder="1" applyAlignment="1">
      <alignment horizontal="right" vertical="center"/>
    </xf>
    <xf numFmtId="0" fontId="0" fillId="0" borderId="3" xfId="0" applyFont="1" applyBorder="1" applyAlignment="1">
      <alignment horizontal="right" vertical="center"/>
    </xf>
    <xf numFmtId="261" fontId="0" fillId="0" borderId="0" xfId="0" applyFont="1" applyNumberFormat="1" applyAlignment="1">
      <alignment horizontal="right" vertical="center"/>
    </xf>
    <xf numFmtId="262" fontId="0" fillId="0" borderId="0" xfId="0" applyFont="1" applyNumberFormat="1" applyAlignment="1">
      <alignment horizontal="right" vertical="center"/>
    </xf>
    <xf numFmtId="263" fontId="0" fillId="0" borderId="0" xfId="0" applyFont="1" applyNumberFormat="1" applyAlignment="1">
      <alignment horizontal="right" vertical="center"/>
    </xf>
    <xf numFmtId="264" fontId="0" fillId="0" borderId="0" xfId="0" applyFont="1" applyNumberFormat="1" applyAlignment="1">
      <alignment horizontal="right" vertical="center"/>
    </xf>
    <xf numFmtId="261" fontId="0" fillId="0" borderId="3" xfId="0" applyFont="1" applyNumberFormat="1" applyBorder="1" applyAlignment="1">
      <alignment horizontal="right" vertical="center"/>
    </xf>
    <xf numFmtId="262" fontId="0" fillId="0" borderId="3" xfId="0" applyFont="1" applyNumberFormat="1" applyBorder="1" applyAlignment="1">
      <alignment horizontal="right" vertical="center"/>
    </xf>
    <xf numFmtId="263" fontId="0" fillId="0" borderId="3" xfId="0" applyFont="1" applyNumberFormat="1" applyBorder="1" applyAlignment="1">
      <alignment horizontal="right" vertical="center"/>
    </xf>
    <xf numFmtId="264" fontId="0" fillId="0" borderId="3" xfId="0" applyFont="1" applyNumberFormat="1" applyBorder="1" applyAlignment="1">
      <alignment horizontal="right" vertical="center"/>
    </xf>
    <xf numFmtId="265" fontId="0" fillId="0" borderId="0" xfId="0" applyFont="1" applyNumberFormat="1" applyAlignment="1">
      <alignment horizontal="right" vertical="center"/>
    </xf>
    <xf numFmtId="266" fontId="0" fillId="0" borderId="0" xfId="0" applyFont="1" applyNumberFormat="1" applyAlignment="1">
      <alignment horizontal="right" vertical="center"/>
    </xf>
    <xf numFmtId="267" fontId="0" fillId="0" borderId="0" xfId="0" applyFont="1" applyNumberFormat="1" applyAlignment="1">
      <alignment horizontal="right" vertical="center"/>
    </xf>
    <xf numFmtId="269" fontId="0" fillId="0" borderId="0" xfId="0" applyFont="1" applyNumberFormat="1" applyAlignment="1">
      <alignment horizontal="right" vertical="center"/>
    </xf>
    <xf numFmtId="270" fontId="0" fillId="0" borderId="0" xfId="0" applyFont="1" applyNumberFormat="1" applyAlignment="1">
      <alignment horizontal="right" vertical="center"/>
    </xf>
    <xf numFmtId="268" fontId="7" fillId="0" borderId="0" xfId="0" applyFont="1" applyNumberFormat="1" applyAlignment="1">
      <alignment horizontal="right" vertical="center"/>
    </xf>
    <xf numFmtId="265" fontId="0" fillId="0" borderId="3" xfId="0" applyFont="1" applyNumberFormat="1" applyBorder="1" applyAlignment="1">
      <alignment horizontal="right" vertical="center"/>
    </xf>
    <xf numFmtId="266" fontId="0" fillId="0" borderId="3" xfId="0" applyFont="1" applyNumberFormat="1" applyBorder="1" applyAlignment="1">
      <alignment horizontal="right" vertical="center"/>
    </xf>
    <xf numFmtId="267" fontId="0" fillId="0" borderId="3" xfId="0" applyFont="1" applyNumberFormat="1" applyBorder="1" applyAlignment="1">
      <alignment horizontal="right" vertical="center"/>
    </xf>
    <xf numFmtId="269" fontId="0" fillId="0" borderId="3" xfId="0" applyFont="1" applyNumberFormat="1" applyBorder="1" applyAlignment="1">
      <alignment horizontal="right" vertical="center"/>
    </xf>
    <xf numFmtId="270" fontId="0" fillId="0" borderId="3" xfId="0" applyFont="1" applyNumberFormat="1" applyBorder="1" applyAlignment="1">
      <alignment horizontal="right" vertical="center"/>
    </xf>
    <xf numFmtId="268" fontId="7" fillId="0" borderId="3" xfId="0" applyFont="1" applyNumberFormat="1" applyBorder="1" applyAlignment="1">
      <alignment horizontal="right" vertical="center"/>
    </xf>
    <xf numFmtId="271" fontId="0" fillId="0" borderId="0" xfId="0" applyFont="1" applyNumberFormat="1" applyAlignment="1">
      <alignment horizontal="right" vertical="center"/>
    </xf>
    <xf numFmtId="272" fontId="0" fillId="0" borderId="0" xfId="0" applyFont="1" applyNumberFormat="1" applyAlignment="1">
      <alignment horizontal="right" vertical="center"/>
    </xf>
    <xf numFmtId="273" fontId="0" fillId="0" borderId="0" xfId="0" applyFont="1" applyNumberFormat="1" applyAlignment="1">
      <alignment horizontal="right" vertical="center"/>
    </xf>
    <xf numFmtId="274" fontId="0" fillId="0" borderId="0" xfId="0" applyFont="1" applyNumberFormat="1" applyAlignment="1">
      <alignment horizontal="right" vertical="center"/>
    </xf>
    <xf numFmtId="275" fontId="0" fillId="0" borderId="0" xfId="0" applyFont="1" applyNumberFormat="1" applyAlignment="1">
      <alignment horizontal="right" vertical="center"/>
    </xf>
    <xf numFmtId="276" fontId="0" fillId="0" borderId="0" xfId="0" applyFont="1" applyNumberFormat="1" applyAlignment="1">
      <alignment horizontal="right" vertical="center"/>
    </xf>
    <xf numFmtId="277" fontId="0" fillId="0" borderId="0" xfId="0" applyFont="1" applyNumberFormat="1" applyAlignment="1">
      <alignment horizontal="right" vertical="center"/>
    </xf>
    <xf numFmtId="278" fontId="0" fillId="0" borderId="0" xfId="0" applyFont="1" applyNumberFormat="1" applyAlignment="1">
      <alignment horizontal="right" vertical="center"/>
    </xf>
    <xf numFmtId="279" fontId="0" fillId="0" borderId="0" xfId="0" applyFont="1" applyNumberFormat="1" applyAlignment="1">
      <alignment horizontal="right" vertical="center"/>
    </xf>
    <xf numFmtId="280" fontId="0" fillId="0" borderId="0" xfId="0" applyFont="1" applyNumberFormat="1" applyAlignment="1">
      <alignment horizontal="right" vertical="center"/>
    </xf>
    <xf numFmtId="271" fontId="0" fillId="0" borderId="3" xfId="0" applyFont="1" applyNumberFormat="1" applyBorder="1" applyAlignment="1">
      <alignment horizontal="right" vertical="center"/>
    </xf>
    <xf numFmtId="272" fontId="0" fillId="0" borderId="3" xfId="0" applyFont="1" applyNumberFormat="1" applyBorder="1" applyAlignment="1">
      <alignment horizontal="right" vertical="center"/>
    </xf>
    <xf numFmtId="273" fontId="0" fillId="0" borderId="3" xfId="0" applyFont="1" applyNumberFormat="1" applyBorder="1" applyAlignment="1">
      <alignment horizontal="right" vertical="center"/>
    </xf>
    <xf numFmtId="274" fontId="0" fillId="0" borderId="3" xfId="0" applyFont="1" applyNumberFormat="1" applyBorder="1" applyAlignment="1">
      <alignment horizontal="right" vertical="center"/>
    </xf>
    <xf numFmtId="275" fontId="0" fillId="0" borderId="3" xfId="0" applyFont="1" applyNumberFormat="1" applyBorder="1" applyAlignment="1">
      <alignment horizontal="right" vertical="center"/>
    </xf>
    <xf numFmtId="276" fontId="0" fillId="0" borderId="3" xfId="0" applyFont="1" applyNumberFormat="1" applyBorder="1" applyAlignment="1">
      <alignment horizontal="right" vertical="center"/>
    </xf>
    <xf numFmtId="277" fontId="0" fillId="0" borderId="3" xfId="0" applyFont="1" applyNumberFormat="1" applyBorder="1" applyAlignment="1">
      <alignment horizontal="right" vertical="center"/>
    </xf>
    <xf numFmtId="278" fontId="0" fillId="0" borderId="3" xfId="0" applyFont="1" applyNumberFormat="1" applyBorder="1" applyAlignment="1">
      <alignment horizontal="right" vertical="center"/>
    </xf>
    <xf numFmtId="279" fontId="0" fillId="0" borderId="3" xfId="0" applyFont="1" applyNumberFormat="1" applyBorder="1" applyAlignment="1">
      <alignment horizontal="right" vertical="center"/>
    </xf>
    <xf numFmtId="280" fontId="0" fillId="0" borderId="3" xfId="0" applyFont="1" applyNumberFormat="1" applyBorder="1" applyAlignment="1">
      <alignment horizontal="right" vertical="center"/>
    </xf>
    <xf numFmtId="281" fontId="0" fillId="0" borderId="0" xfId="0" applyFont="1" applyNumberFormat="1" applyAlignment="1">
      <alignment horizontal="right" vertical="center"/>
    </xf>
    <xf numFmtId="282" fontId="0" fillId="0" borderId="0" xfId="0" applyFont="1" applyNumberFormat="1" applyAlignment="1">
      <alignment horizontal="right" vertical="center"/>
    </xf>
    <xf numFmtId="283" fontId="0" fillId="0" borderId="0" xfId="0" applyFont="1" applyNumberFormat="1" applyAlignment="1">
      <alignment horizontal="right" vertical="center"/>
    </xf>
    <xf numFmtId="284" fontId="0" fillId="0" borderId="0" xfId="0" applyFont="1" applyNumberFormat="1" applyAlignment="1">
      <alignment horizontal="right" vertical="center"/>
    </xf>
    <xf numFmtId="285" fontId="0" fillId="0" borderId="0" xfId="0" applyFont="1" applyNumberFormat="1" applyAlignment="1">
      <alignment horizontal="right" vertical="center"/>
    </xf>
    <xf numFmtId="286" fontId="0" fillId="0" borderId="0" xfId="0" applyFont="1" applyNumberFormat="1" applyAlignment="1">
      <alignment horizontal="right" vertical="center"/>
    </xf>
    <xf numFmtId="281" fontId="0" fillId="0" borderId="3" xfId="0" applyFont="1" applyNumberFormat="1" applyBorder="1" applyAlignment="1">
      <alignment horizontal="right" vertical="center"/>
    </xf>
    <xf numFmtId="282" fontId="0" fillId="0" borderId="3" xfId="0" applyFont="1" applyNumberFormat="1" applyBorder="1" applyAlignment="1">
      <alignment horizontal="right" vertical="center"/>
    </xf>
    <xf numFmtId="283" fontId="0" fillId="0" borderId="3" xfId="0" applyFont="1" applyNumberFormat="1" applyBorder="1" applyAlignment="1">
      <alignment horizontal="right" vertical="center"/>
    </xf>
    <xf numFmtId="284" fontId="0" fillId="0" borderId="3" xfId="0" applyFont="1" applyNumberFormat="1" applyBorder="1" applyAlignment="1">
      <alignment horizontal="right" vertical="center"/>
    </xf>
    <xf numFmtId="285" fontId="0" fillId="0" borderId="3" xfId="0" applyFont="1" applyNumberFormat="1" applyBorder="1" applyAlignment="1">
      <alignment horizontal="right" vertical="center"/>
    </xf>
    <xf numFmtId="286" fontId="0" fillId="0" borderId="3" xfId="0" applyFont="1" applyNumberFormat="1" applyBorder="1" applyAlignment="1">
      <alignment horizontal="right" vertical="center"/>
    </xf>
    <xf numFmtId="287" fontId="0" fillId="0" borderId="0" xfId="0" applyFont="1" applyNumberFormat="1" applyAlignment="1">
      <alignment horizontal="right" vertical="center"/>
    </xf>
    <xf numFmtId="288" fontId="0" fillId="0" borderId="0" xfId="0" applyFont="1" applyNumberFormat="1" applyAlignment="1">
      <alignment horizontal="right" vertical="center"/>
    </xf>
    <xf numFmtId="289" fontId="0" fillId="0" borderId="0" xfId="0" applyFont="1" applyNumberFormat="1" applyAlignment="1">
      <alignment horizontal="right" vertical="center"/>
    </xf>
    <xf numFmtId="290" fontId="0" fillId="0" borderId="0" xfId="0" applyFont="1" applyNumberFormat="1" applyAlignment="1">
      <alignment horizontal="right" vertical="center"/>
    </xf>
    <xf numFmtId="291" fontId="0" fillId="0" borderId="0" xfId="0" applyFont="1" applyNumberFormat="1" applyAlignment="1">
      <alignment horizontal="right" vertical="center"/>
    </xf>
    <xf numFmtId="292" fontId="0" fillId="0" borderId="0" xfId="0" applyFont="1" applyNumberFormat="1" applyAlignment="1">
      <alignment horizontal="right" vertical="center"/>
    </xf>
    <xf numFmtId="293" fontId="0" fillId="0" borderId="0" xfId="0" applyFont="1" applyNumberFormat="1" applyAlignment="1">
      <alignment horizontal="right" vertical="center"/>
    </xf>
    <xf numFmtId="294" fontId="0" fillId="0" borderId="0" xfId="0" applyFont="1" applyNumberFormat="1" applyAlignment="1">
      <alignment horizontal="right" vertical="center"/>
    </xf>
    <xf numFmtId="295" fontId="0" fillId="0" borderId="0" xfId="0" applyFont="1" applyNumberFormat="1" applyAlignment="1">
      <alignment horizontal="right" vertical="center"/>
    </xf>
    <xf numFmtId="296" fontId="0" fillId="0" borderId="0" xfId="0" applyFont="1" applyNumberFormat="1" applyAlignment="1">
      <alignment horizontal="right" vertical="center"/>
    </xf>
    <xf numFmtId="287" fontId="7" fillId="0" borderId="0" xfId="0" applyFont="1" applyNumberFormat="1" applyAlignment="1">
      <alignment horizontal="right" vertical="center"/>
    </xf>
    <xf numFmtId="288" fontId="7" fillId="0" borderId="0" xfId="0" applyFont="1" applyNumberFormat="1" applyAlignment="1">
      <alignment horizontal="right" vertical="center"/>
    </xf>
    <xf numFmtId="289" fontId="7" fillId="0" borderId="0" xfId="0" applyFont="1" applyNumberFormat="1" applyAlignment="1">
      <alignment horizontal="right" vertical="center"/>
    </xf>
    <xf numFmtId="290" fontId="7" fillId="0" borderId="0" xfId="0" applyFont="1" applyNumberFormat="1" applyAlignment="1">
      <alignment horizontal="right" vertical="center"/>
    </xf>
    <xf numFmtId="291" fontId="7" fillId="0" borderId="0" xfId="0" applyFont="1" applyNumberFormat="1" applyAlignment="1">
      <alignment horizontal="right" vertical="center"/>
    </xf>
    <xf numFmtId="292" fontId="7" fillId="0" borderId="0" xfId="0" applyFont="1" applyNumberFormat="1" applyAlignment="1">
      <alignment horizontal="right" vertical="center"/>
    </xf>
    <xf numFmtId="293" fontId="7" fillId="0" borderId="0" xfId="0" applyFont="1" applyNumberFormat="1" applyAlignment="1">
      <alignment horizontal="right" vertical="center"/>
    </xf>
    <xf numFmtId="294" fontId="7" fillId="0" borderId="0" xfId="0" applyFont="1" applyNumberFormat="1" applyAlignment="1">
      <alignment horizontal="right" vertical="center"/>
    </xf>
    <xf numFmtId="295" fontId="7" fillId="0" borderId="0" xfId="0" applyFont="1" applyNumberFormat="1" applyAlignment="1">
      <alignment horizontal="right" vertical="center"/>
    </xf>
    <xf numFmtId="296" fontId="7" fillId="0" borderId="0" xfId="0" applyFont="1" applyNumberFormat="1" applyAlignment="1">
      <alignment horizontal="right" vertical="center"/>
    </xf>
    <xf numFmtId="287" fontId="0" fillId="0" borderId="3" xfId="0" applyFont="1" applyNumberFormat="1" applyBorder="1" applyAlignment="1">
      <alignment horizontal="right" vertical="center"/>
    </xf>
    <xf numFmtId="288" fontId="0" fillId="0" borderId="3" xfId="0" applyFont="1" applyNumberFormat="1" applyBorder="1" applyAlignment="1">
      <alignment horizontal="right" vertical="center"/>
    </xf>
    <xf numFmtId="289" fontId="0" fillId="0" borderId="3" xfId="0" applyFont="1" applyNumberFormat="1" applyBorder="1" applyAlignment="1">
      <alignment horizontal="right" vertical="center"/>
    </xf>
    <xf numFmtId="290" fontId="0" fillId="0" borderId="3" xfId="0" applyFont="1" applyNumberFormat="1" applyBorder="1" applyAlignment="1">
      <alignment horizontal="right" vertical="center"/>
    </xf>
    <xf numFmtId="291" fontId="0" fillId="0" borderId="3" xfId="0" applyFont="1" applyNumberFormat="1" applyBorder="1" applyAlignment="1">
      <alignment horizontal="right" vertical="center"/>
    </xf>
    <xf numFmtId="292" fontId="0" fillId="0" borderId="3" xfId="0" applyFont="1" applyNumberFormat="1" applyBorder="1" applyAlignment="1">
      <alignment horizontal="right" vertical="center"/>
    </xf>
    <xf numFmtId="293" fontId="0" fillId="0" borderId="3" xfId="0" applyFont="1" applyNumberFormat="1" applyBorder="1" applyAlignment="1">
      <alignment horizontal="right" vertical="center"/>
    </xf>
    <xf numFmtId="294" fontId="0" fillId="0" borderId="3" xfId="0" applyFont="1" applyNumberFormat="1" applyBorder="1" applyAlignment="1">
      <alignment horizontal="right" vertical="center"/>
    </xf>
    <xf numFmtId="295" fontId="0" fillId="0" borderId="3" xfId="0" applyFont="1" applyNumberFormat="1" applyBorder="1" applyAlignment="1">
      <alignment horizontal="right" vertical="center"/>
    </xf>
    <xf numFmtId="296" fontId="0" fillId="0" borderId="3" xfId="0" applyFont="1" applyNumberFormat="1" applyBorder="1" applyAlignment="1">
      <alignment horizontal="right" vertical="center"/>
    </xf>
    <xf numFmtId="297" fontId="0" fillId="0" borderId="0" xfId="0" applyFont="1" applyNumberFormat="1" applyAlignment="1">
      <alignment horizontal="right" vertical="center"/>
    </xf>
    <xf numFmtId="298" fontId="0" fillId="0" borderId="0" xfId="0" applyFont="1" applyNumberFormat="1" applyAlignment="1">
      <alignment horizontal="right" vertical="center"/>
    </xf>
    <xf numFmtId="299" fontId="0" fillId="0" borderId="0" xfId="0" applyFont="1" applyNumberFormat="1" applyAlignment="1">
      <alignment horizontal="right" vertical="center"/>
    </xf>
    <xf numFmtId="300" fontId="0" fillId="0" borderId="0" xfId="0" applyFont="1" applyNumberFormat="1" applyAlignment="1">
      <alignment horizontal="right" vertical="center"/>
    </xf>
    <xf numFmtId="301" fontId="0" fillId="0" borderId="0" xfId="0" applyFont="1" applyNumberFormat="1" applyAlignment="1">
      <alignment horizontal="right" vertical="center"/>
    </xf>
    <xf numFmtId="302" fontId="0" fillId="0" borderId="0" xfId="0" applyFont="1" applyNumberFormat="1" applyAlignment="1">
      <alignment horizontal="right" vertical="center"/>
    </xf>
    <xf numFmtId="303" fontId="0" fillId="0" borderId="0" xfId="0" applyFont="1" applyNumberFormat="1" applyAlignment="1">
      <alignment horizontal="right" vertical="center"/>
    </xf>
    <xf numFmtId="304" fontId="0" fillId="0" borderId="0" xfId="0" applyFont="1" applyNumberFormat="1" applyAlignment="1">
      <alignment horizontal="right" vertical="center"/>
    </xf>
    <xf numFmtId="305" fontId="0" fillId="0" borderId="0" xfId="0" applyFont="1" applyNumberFormat="1" applyAlignment="1">
      <alignment horizontal="right" vertical="center"/>
    </xf>
    <xf numFmtId="306" fontId="0" fillId="0" borderId="0" xfId="0" applyFont="1" applyNumberFormat="1" applyAlignment="1">
      <alignment horizontal="right" vertical="center"/>
    </xf>
    <xf numFmtId="297" fontId="7" fillId="0" borderId="0" xfId="0" applyFont="1" applyNumberFormat="1" applyAlignment="1">
      <alignment horizontal="right" vertical="center"/>
    </xf>
    <xf numFmtId="298" fontId="7" fillId="0" borderId="0" xfId="0" applyFont="1" applyNumberFormat="1" applyAlignment="1">
      <alignment horizontal="right" vertical="center"/>
    </xf>
    <xf numFmtId="299" fontId="7" fillId="0" borderId="0" xfId="0" applyFont="1" applyNumberFormat="1" applyAlignment="1">
      <alignment horizontal="right" vertical="center"/>
    </xf>
    <xf numFmtId="300" fontId="7" fillId="0" borderId="0" xfId="0" applyFont="1" applyNumberFormat="1" applyAlignment="1">
      <alignment horizontal="right" vertical="center"/>
    </xf>
    <xf numFmtId="301" fontId="7" fillId="0" borderId="0" xfId="0" applyFont="1" applyNumberFormat="1" applyAlignment="1">
      <alignment horizontal="right" vertical="center"/>
    </xf>
    <xf numFmtId="302" fontId="7" fillId="0" borderId="0" xfId="0" applyFont="1" applyNumberFormat="1" applyAlignment="1">
      <alignment horizontal="right" vertical="center"/>
    </xf>
    <xf numFmtId="303" fontId="7" fillId="0" borderId="0" xfId="0" applyFont="1" applyNumberFormat="1" applyAlignment="1">
      <alignment horizontal="right" vertical="center"/>
    </xf>
    <xf numFmtId="304" fontId="7" fillId="0" borderId="0" xfId="0" applyFont="1" applyNumberFormat="1" applyAlignment="1">
      <alignment horizontal="right" vertical="center"/>
    </xf>
    <xf numFmtId="305" fontId="7" fillId="0" borderId="0" xfId="0" applyFont="1" applyNumberFormat="1" applyAlignment="1">
      <alignment horizontal="right" vertical="center"/>
    </xf>
    <xf numFmtId="306" fontId="7" fillId="0" borderId="0" xfId="0" applyFont="1" applyNumberFormat="1" applyAlignment="1">
      <alignment horizontal="right" vertical="center"/>
    </xf>
    <xf numFmtId="297" fontId="0" fillId="0" borderId="3" xfId="0" applyFont="1" applyNumberFormat="1" applyBorder="1" applyAlignment="1">
      <alignment horizontal="right" vertical="center"/>
    </xf>
    <xf numFmtId="298" fontId="0" fillId="0" borderId="3" xfId="0" applyFont="1" applyNumberFormat="1" applyBorder="1" applyAlignment="1">
      <alignment horizontal="right" vertical="center"/>
    </xf>
    <xf numFmtId="299" fontId="0" fillId="0" borderId="3" xfId="0" applyFont="1" applyNumberFormat="1" applyBorder="1" applyAlignment="1">
      <alignment horizontal="right" vertical="center"/>
    </xf>
    <xf numFmtId="300" fontId="0" fillId="0" borderId="3" xfId="0" applyFont="1" applyNumberFormat="1" applyBorder="1" applyAlignment="1">
      <alignment horizontal="right" vertical="center"/>
    </xf>
    <xf numFmtId="301" fontId="0" fillId="0" borderId="3" xfId="0" applyFont="1" applyNumberFormat="1" applyBorder="1" applyAlignment="1">
      <alignment horizontal="right" vertical="center"/>
    </xf>
    <xf numFmtId="302" fontId="0" fillId="0" borderId="3" xfId="0" applyFont="1" applyNumberFormat="1" applyBorder="1" applyAlignment="1">
      <alignment horizontal="right" vertical="center"/>
    </xf>
    <xf numFmtId="303" fontId="0" fillId="0" borderId="3" xfId="0" applyFont="1" applyNumberFormat="1" applyBorder="1" applyAlignment="1">
      <alignment horizontal="right" vertical="center"/>
    </xf>
    <xf numFmtId="304" fontId="0" fillId="0" borderId="3" xfId="0" applyFont="1" applyNumberFormat="1" applyBorder="1" applyAlignment="1">
      <alignment horizontal="right" vertical="center"/>
    </xf>
    <xf numFmtId="305" fontId="0" fillId="0" borderId="3" xfId="0" applyFont="1" applyNumberFormat="1" applyBorder="1" applyAlignment="1">
      <alignment horizontal="right" vertical="center"/>
    </xf>
    <xf numFmtId="306" fontId="0" fillId="0" borderId="3" xfId="0" applyFont="1" applyNumberFormat="1" applyBorder="1" applyAlignment="1">
      <alignment horizontal="right" vertical="center"/>
    </xf>
    <xf numFmtId="307" fontId="0" fillId="0" borderId="0" xfId="0" applyFont="1" applyNumberFormat="1" applyAlignment="1">
      <alignment horizontal="right" vertical="center"/>
    </xf>
    <xf numFmtId="308" fontId="0" fillId="0" borderId="0" xfId="0" applyFont="1" applyNumberFormat="1" applyAlignment="1">
      <alignment horizontal="right" vertical="center"/>
    </xf>
    <xf numFmtId="309" fontId="0" fillId="0" borderId="0" xfId="0" applyFont="1" applyNumberFormat="1" applyAlignment="1">
      <alignment horizontal="right" vertical="center"/>
    </xf>
    <xf numFmtId="310" fontId="0" fillId="0" borderId="0" xfId="0" applyFont="1" applyNumberFormat="1" applyAlignment="1">
      <alignment horizontal="right" vertical="center"/>
    </xf>
    <xf numFmtId="311" fontId="0" fillId="0" borderId="0" xfId="0" applyFont="1" applyNumberFormat="1" applyAlignment="1">
      <alignment horizontal="right" vertical="center"/>
    </xf>
    <xf numFmtId="312" fontId="0" fillId="0" borderId="0" xfId="0" applyFont="1" applyNumberFormat="1" applyAlignment="1">
      <alignment horizontal="right" vertical="center"/>
    </xf>
    <xf numFmtId="313" fontId="0" fillId="0" borderId="0" xfId="0" applyFont="1" applyNumberFormat="1" applyAlignment="1">
      <alignment horizontal="right" vertical="center"/>
    </xf>
    <xf numFmtId="314" fontId="0" fillId="0" borderId="0" xfId="0" applyFont="1" applyNumberFormat="1" applyAlignment="1">
      <alignment horizontal="right" vertical="center"/>
    </xf>
    <xf numFmtId="315" fontId="0" fillId="0" borderId="0" xfId="0" applyFont="1" applyNumberFormat="1" applyAlignment="1">
      <alignment horizontal="right" vertical="center"/>
    </xf>
    <xf numFmtId="316" fontId="0" fillId="0" borderId="0" xfId="0" applyFont="1" applyNumberFormat="1" applyAlignment="1">
      <alignment horizontal="right" vertical="center"/>
    </xf>
    <xf numFmtId="317" fontId="0" fillId="0" borderId="0" xfId="0" applyFont="1" applyNumberFormat="1" applyAlignment="1">
      <alignment horizontal="right" vertical="center"/>
    </xf>
    <xf numFmtId="318" fontId="0" fillId="0" borderId="0" xfId="0" applyFont="1" applyNumberFormat="1" applyAlignment="1">
      <alignment horizontal="right" vertical="center"/>
    </xf>
    <xf numFmtId="307" fontId="7" fillId="0" borderId="0" xfId="0" applyFont="1" applyNumberFormat="1" applyAlignment="1">
      <alignment horizontal="right" vertical="center"/>
    </xf>
    <xf numFmtId="308" fontId="7" fillId="0" borderId="0" xfId="0" applyFont="1" applyNumberFormat="1" applyAlignment="1">
      <alignment horizontal="right" vertical="center"/>
    </xf>
    <xf numFmtId="309" fontId="7" fillId="0" borderId="0" xfId="0" applyFont="1" applyNumberFormat="1" applyAlignment="1">
      <alignment horizontal="right" vertical="center"/>
    </xf>
    <xf numFmtId="310" fontId="7" fillId="0" borderId="0" xfId="0" applyFont="1" applyNumberFormat="1" applyAlignment="1">
      <alignment horizontal="right" vertical="center"/>
    </xf>
    <xf numFmtId="311" fontId="7" fillId="0" borderId="0" xfId="0" applyFont="1" applyNumberFormat="1" applyAlignment="1">
      <alignment horizontal="right" vertical="center"/>
    </xf>
    <xf numFmtId="312" fontId="7" fillId="0" borderId="0" xfId="0" applyFont="1" applyNumberFormat="1" applyAlignment="1">
      <alignment horizontal="right" vertical="center"/>
    </xf>
    <xf numFmtId="313" fontId="7" fillId="0" borderId="0" xfId="0" applyFont="1" applyNumberFormat="1" applyAlignment="1">
      <alignment horizontal="right" vertical="center"/>
    </xf>
    <xf numFmtId="314" fontId="7" fillId="0" borderId="0" xfId="0" applyFont="1" applyNumberFormat="1" applyAlignment="1">
      <alignment horizontal="right" vertical="center"/>
    </xf>
    <xf numFmtId="315" fontId="7" fillId="0" borderId="0" xfId="0" applyFont="1" applyNumberFormat="1" applyAlignment="1">
      <alignment horizontal="right" vertical="center"/>
    </xf>
    <xf numFmtId="316" fontId="7" fillId="0" borderId="0" xfId="0" applyFont="1" applyNumberFormat="1" applyAlignment="1">
      <alignment horizontal="right" vertical="center"/>
    </xf>
    <xf numFmtId="317" fontId="7" fillId="0" borderId="0" xfId="0" applyFont="1" applyNumberFormat="1" applyAlignment="1">
      <alignment horizontal="right" vertical="center"/>
    </xf>
    <xf numFmtId="318" fontId="7" fillId="0" borderId="0" xfId="0" applyFont="1" applyNumberFormat="1" applyAlignment="1">
      <alignment horizontal="right" vertical="center"/>
    </xf>
    <xf numFmtId="307" fontId="0" fillId="0" borderId="3" xfId="0" applyFont="1" applyNumberFormat="1" applyBorder="1" applyAlignment="1">
      <alignment horizontal="right" vertical="center"/>
    </xf>
    <xf numFmtId="308" fontId="0" fillId="0" borderId="3" xfId="0" applyFont="1" applyNumberFormat="1" applyBorder="1" applyAlignment="1">
      <alignment horizontal="right" vertical="center"/>
    </xf>
    <xf numFmtId="309" fontId="0" fillId="0" borderId="3" xfId="0" applyFont="1" applyNumberFormat="1" applyBorder="1" applyAlignment="1">
      <alignment horizontal="right" vertical="center"/>
    </xf>
    <xf numFmtId="310" fontId="0" fillId="0" borderId="3" xfId="0" applyFont="1" applyNumberFormat="1" applyBorder="1" applyAlignment="1">
      <alignment horizontal="right" vertical="center"/>
    </xf>
    <xf numFmtId="311" fontId="0" fillId="0" borderId="3" xfId="0" applyFont="1" applyNumberFormat="1" applyBorder="1" applyAlignment="1">
      <alignment horizontal="right" vertical="center"/>
    </xf>
    <xf numFmtId="312" fontId="0" fillId="0" borderId="3" xfId="0" applyFont="1" applyNumberFormat="1" applyBorder="1" applyAlignment="1">
      <alignment horizontal="right" vertical="center"/>
    </xf>
    <xf numFmtId="313" fontId="0" fillId="0" borderId="3" xfId="0" applyFont="1" applyNumberFormat="1" applyBorder="1" applyAlignment="1">
      <alignment horizontal="right" vertical="center"/>
    </xf>
    <xf numFmtId="314" fontId="0" fillId="0" borderId="3" xfId="0" applyFont="1" applyNumberFormat="1" applyBorder="1" applyAlignment="1">
      <alignment horizontal="right" vertical="center"/>
    </xf>
    <xf numFmtId="315" fontId="0" fillId="0" borderId="3" xfId="0" applyFont="1" applyNumberFormat="1" applyBorder="1" applyAlignment="1">
      <alignment horizontal="right" vertical="center"/>
    </xf>
    <xf numFmtId="316" fontId="0" fillId="0" borderId="3" xfId="0" applyFont="1" applyNumberFormat="1" applyBorder="1" applyAlignment="1">
      <alignment horizontal="right" vertical="center"/>
    </xf>
    <xf numFmtId="317" fontId="0" fillId="0" borderId="3" xfId="0" applyFont="1" applyNumberFormat="1" applyBorder="1" applyAlignment="1">
      <alignment horizontal="right" vertical="center"/>
    </xf>
    <xf numFmtId="318" fontId="0" fillId="0" borderId="3" xfId="0" applyFont="1" applyNumberFormat="1" applyBorder="1" applyAlignment="1">
      <alignment horizontal="right" vertical="center"/>
    </xf>
    <xf numFmtId="319" fontId="0" fillId="0" borderId="0" xfId="0" applyFont="1" applyNumberFormat="1" applyAlignment="1">
      <alignment horizontal="right" vertical="center"/>
    </xf>
    <xf numFmtId="320" fontId="0" fillId="0" borderId="0" xfId="0" applyFont="1" applyNumberFormat="1" applyAlignment="1">
      <alignment horizontal="right" vertical="center"/>
    </xf>
    <xf numFmtId="321" fontId="0" fillId="0" borderId="0" xfId="0" applyFont="1" applyNumberFormat="1" applyAlignment="1">
      <alignment horizontal="right" vertical="center"/>
    </xf>
    <xf numFmtId="319" fontId="0" fillId="0" borderId="3" xfId="0" applyFont="1" applyNumberFormat="1" applyBorder="1" applyAlignment="1">
      <alignment horizontal="right" vertical="center"/>
    </xf>
    <xf numFmtId="320" fontId="0" fillId="0" borderId="3" xfId="0" applyFont="1" applyNumberFormat="1" applyBorder="1" applyAlignment="1">
      <alignment horizontal="right" vertical="center"/>
    </xf>
    <xf numFmtId="321" fontId="0" fillId="0" borderId="3" xfId="0" applyFont="1" applyNumberFormat="1" applyBorder="1" applyAlignment="1">
      <alignment horizontal="right" vertical="center"/>
    </xf>
    <xf numFmtId="322" fontId="0" fillId="0" borderId="0" xfId="0" applyFont="1" applyNumberFormat="1" applyAlignment="1">
      <alignment horizontal="right" vertical="center"/>
    </xf>
    <xf numFmtId="323" fontId="0" fillId="0" borderId="0" xfId="0" applyFont="1" applyNumberFormat="1" applyAlignment="1">
      <alignment horizontal="right" vertical="center"/>
    </xf>
    <xf numFmtId="324" fontId="0" fillId="0" borderId="0" xfId="0" applyFont="1" applyNumberFormat="1" applyAlignment="1">
      <alignment horizontal="right" vertical="center"/>
    </xf>
    <xf numFmtId="325" fontId="0" fillId="0" borderId="0" xfId="0" applyFont="1" applyNumberFormat="1" applyAlignment="1">
      <alignment horizontal="right" vertical="center"/>
    </xf>
    <xf numFmtId="326" fontId="0" fillId="0" borderId="0" xfId="0" applyFont="1" applyNumberFormat="1" applyAlignment="1">
      <alignment horizontal="right" vertical="center"/>
    </xf>
    <xf numFmtId="327" fontId="0" fillId="0" borderId="0" xfId="0" applyFont="1" applyNumberFormat="1" applyAlignment="1">
      <alignment horizontal="right" vertical="center"/>
    </xf>
    <xf numFmtId="328" fontId="0" fillId="0" borderId="0" xfId="0" applyFont="1" applyNumberFormat="1" applyAlignment="1">
      <alignment horizontal="right" vertical="center"/>
    </xf>
    <xf numFmtId="329" fontId="0" fillId="0" borderId="0" xfId="0" applyFont="1" applyNumberFormat="1" applyAlignment="1">
      <alignment horizontal="right" vertical="center"/>
    </xf>
    <xf numFmtId="322" fontId="7" fillId="0" borderId="0" xfId="0" applyFont="1" applyNumberFormat="1" applyAlignment="1">
      <alignment horizontal="right" vertical="center"/>
    </xf>
    <xf numFmtId="323" fontId="7" fillId="0" borderId="0" xfId="0" applyFont="1" applyNumberFormat="1" applyAlignment="1">
      <alignment horizontal="right" vertical="center"/>
    </xf>
    <xf numFmtId="324" fontId="7" fillId="0" borderId="0" xfId="0" applyFont="1" applyNumberFormat="1" applyAlignment="1">
      <alignment horizontal="right" vertical="center"/>
    </xf>
    <xf numFmtId="325" fontId="7" fillId="0" borderId="0" xfId="0" applyFont="1" applyNumberFormat="1" applyAlignment="1">
      <alignment horizontal="right" vertical="center"/>
    </xf>
    <xf numFmtId="326" fontId="7" fillId="0" borderId="0" xfId="0" applyFont="1" applyNumberFormat="1" applyAlignment="1">
      <alignment horizontal="right" vertical="center"/>
    </xf>
    <xf numFmtId="327" fontId="7" fillId="0" borderId="0" xfId="0" applyFont="1" applyNumberFormat="1" applyAlignment="1">
      <alignment horizontal="right" vertical="center"/>
    </xf>
    <xf numFmtId="328" fontId="7" fillId="0" borderId="0" xfId="0" applyFont="1" applyNumberFormat="1" applyAlignment="1">
      <alignment horizontal="right" vertical="center"/>
    </xf>
    <xf numFmtId="329" fontId="7" fillId="0" borderId="0" xfId="0" applyFont="1" applyNumberFormat="1" applyAlignment="1">
      <alignment horizontal="right" vertical="center"/>
    </xf>
    <xf numFmtId="322" fontId="0" fillId="0" borderId="3" xfId="0" applyFont="1" applyNumberFormat="1" applyBorder="1" applyAlignment="1">
      <alignment horizontal="right" vertical="center"/>
    </xf>
    <xf numFmtId="323" fontId="0" fillId="0" borderId="3" xfId="0" applyFont="1" applyNumberFormat="1" applyBorder="1" applyAlignment="1">
      <alignment horizontal="right" vertical="center"/>
    </xf>
    <xf numFmtId="324" fontId="0" fillId="0" borderId="3" xfId="0" applyFont="1" applyNumberFormat="1" applyBorder="1" applyAlignment="1">
      <alignment horizontal="right" vertical="center"/>
    </xf>
    <xf numFmtId="325" fontId="0" fillId="0" borderId="3" xfId="0" applyFont="1" applyNumberFormat="1" applyBorder="1" applyAlignment="1">
      <alignment horizontal="right" vertical="center"/>
    </xf>
    <xf numFmtId="326" fontId="0" fillId="0" borderId="3" xfId="0" applyFont="1" applyNumberFormat="1" applyBorder="1" applyAlignment="1">
      <alignment horizontal="right" vertical="center"/>
    </xf>
    <xf numFmtId="327" fontId="0" fillId="0" borderId="3" xfId="0" applyFont="1" applyNumberFormat="1" applyBorder="1" applyAlignment="1">
      <alignment horizontal="right" vertical="center"/>
    </xf>
    <xf numFmtId="328" fontId="0" fillId="0" borderId="3" xfId="0" applyFont="1" applyNumberFormat="1" applyBorder="1" applyAlignment="1">
      <alignment horizontal="right" vertical="center"/>
    </xf>
    <xf numFmtId="329" fontId="0" fillId="0" borderId="3" xfId="0" applyFont="1" applyNumberFormat="1" applyBorder="1" applyAlignment="1">
      <alignment horizontal="right" vertical="center"/>
    </xf>
    <xf numFmtId="330" fontId="0" fillId="0" borderId="0" xfId="0" applyFont="1" applyNumberFormat="1" applyAlignment="1">
      <alignment horizontal="right" vertical="center"/>
    </xf>
    <xf numFmtId="331" fontId="0" fillId="0" borderId="0" xfId="0" applyFont="1" applyNumberFormat="1" applyAlignment="1">
      <alignment horizontal="right" vertical="center"/>
    </xf>
    <xf numFmtId="332" fontId="0" fillId="0" borderId="0" xfId="0" applyFont="1" applyNumberFormat="1" applyAlignment="1">
      <alignment horizontal="right" vertical="center"/>
    </xf>
    <xf numFmtId="333" fontId="0" fillId="0" borderId="0" xfId="0" applyFont="1" applyNumberFormat="1" applyAlignment="1">
      <alignment horizontal="right" vertical="center"/>
    </xf>
    <xf numFmtId="334" fontId="0" fillId="0" borderId="0" xfId="0" applyFont="1" applyNumberFormat="1" applyAlignment="1">
      <alignment horizontal="right" vertical="center"/>
    </xf>
    <xf numFmtId="335" fontId="0" fillId="0" borderId="0" xfId="0" applyFont="1" applyNumberFormat="1" applyAlignment="1">
      <alignment horizontal="right" vertical="center"/>
    </xf>
    <xf numFmtId="336" fontId="0" fillId="0" borderId="0" xfId="0" applyFont="1" applyNumberFormat="1" applyAlignment="1">
      <alignment horizontal="right" vertical="center"/>
    </xf>
    <xf numFmtId="337" fontId="0" fillId="0" borderId="0" xfId="0" applyFont="1" applyNumberFormat="1" applyAlignment="1">
      <alignment horizontal="right" vertical="center"/>
    </xf>
    <xf numFmtId="330" fontId="7" fillId="0" borderId="0" xfId="0" applyFont="1" applyNumberFormat="1" applyAlignment="1">
      <alignment horizontal="right" vertical="center"/>
    </xf>
    <xf numFmtId="331" fontId="7" fillId="0" borderId="0" xfId="0" applyFont="1" applyNumberFormat="1" applyAlignment="1">
      <alignment horizontal="right" vertical="center"/>
    </xf>
    <xf numFmtId="332" fontId="7" fillId="0" borderId="0" xfId="0" applyFont="1" applyNumberFormat="1" applyAlignment="1">
      <alignment horizontal="right" vertical="center"/>
    </xf>
    <xf numFmtId="333" fontId="7" fillId="0" borderId="0" xfId="0" applyFont="1" applyNumberFormat="1" applyAlignment="1">
      <alignment horizontal="right" vertical="center"/>
    </xf>
    <xf numFmtId="334" fontId="7" fillId="0" borderId="0" xfId="0" applyFont="1" applyNumberFormat="1" applyAlignment="1">
      <alignment horizontal="right" vertical="center"/>
    </xf>
    <xf numFmtId="335" fontId="7" fillId="0" borderId="0" xfId="0" applyFont="1" applyNumberFormat="1" applyAlignment="1">
      <alignment horizontal="right" vertical="center"/>
    </xf>
    <xf numFmtId="336" fontId="7" fillId="0" borderId="0" xfId="0" applyFont="1" applyNumberFormat="1" applyAlignment="1">
      <alignment horizontal="right" vertical="center"/>
    </xf>
    <xf numFmtId="337" fontId="7" fillId="0" borderId="0" xfId="0" applyFont="1" applyNumberFormat="1" applyAlignment="1">
      <alignment horizontal="right" vertical="center"/>
    </xf>
    <xf numFmtId="330" fontId="0" fillId="0" borderId="3" xfId="0" applyFont="1" applyNumberFormat="1" applyBorder="1" applyAlignment="1">
      <alignment horizontal="right" vertical="center"/>
    </xf>
    <xf numFmtId="331" fontId="0" fillId="0" borderId="3" xfId="0" applyFont="1" applyNumberFormat="1" applyBorder="1" applyAlignment="1">
      <alignment horizontal="right" vertical="center"/>
    </xf>
    <xf numFmtId="332" fontId="0" fillId="0" borderId="3" xfId="0" applyFont="1" applyNumberFormat="1" applyBorder="1" applyAlignment="1">
      <alignment horizontal="right" vertical="center"/>
    </xf>
    <xf numFmtId="333" fontId="0" fillId="0" borderId="3" xfId="0" applyFont="1" applyNumberFormat="1" applyBorder="1" applyAlignment="1">
      <alignment horizontal="right" vertical="center"/>
    </xf>
    <xf numFmtId="334" fontId="0" fillId="0" borderId="3" xfId="0" applyFont="1" applyNumberFormat="1" applyBorder="1" applyAlignment="1">
      <alignment horizontal="right" vertical="center"/>
    </xf>
    <xf numFmtId="335" fontId="0" fillId="0" borderId="3" xfId="0" applyFont="1" applyNumberFormat="1" applyBorder="1" applyAlignment="1">
      <alignment horizontal="right" vertical="center"/>
    </xf>
    <xf numFmtId="336" fontId="0" fillId="0" borderId="3" xfId="0" applyFont="1" applyNumberFormat="1" applyBorder="1" applyAlignment="1">
      <alignment horizontal="right" vertical="center"/>
    </xf>
    <xf numFmtId="337" fontId="0" fillId="0" borderId="3" xfId="0" applyFont="1" applyNumberFormat="1" applyBorder="1" applyAlignment="1">
      <alignment horizontal="right" vertical="center"/>
    </xf>
    <xf numFmtId="338" fontId="0" fillId="0" borderId="0" xfId="0" applyFont="1" applyNumberFormat="1" applyAlignment="1">
      <alignment horizontal="right" vertical="center"/>
    </xf>
    <xf numFmtId="339" fontId="0" fillId="0" borderId="0" xfId="0" applyFont="1" applyNumberFormat="1" applyAlignment="1">
      <alignment horizontal="right" vertical="center"/>
    </xf>
    <xf numFmtId="340" fontId="0" fillId="0" borderId="0" xfId="0" applyFont="1" applyNumberFormat="1" applyAlignment="1">
      <alignment horizontal="right" vertical="center"/>
    </xf>
    <xf numFmtId="341" fontId="0" fillId="0" borderId="0" xfId="0" applyFont="1" applyNumberFormat="1" applyAlignment="1">
      <alignment horizontal="right" vertical="center"/>
    </xf>
    <xf numFmtId="342" fontId="0" fillId="0" borderId="0" xfId="0" applyFont="1" applyNumberFormat="1" applyAlignment="1">
      <alignment horizontal="right" vertical="center"/>
    </xf>
    <xf numFmtId="343" fontId="0" fillId="0" borderId="0" xfId="0" applyFont="1" applyNumberFormat="1" applyAlignment="1">
      <alignment horizontal="right" vertical="center"/>
    </xf>
    <xf numFmtId="338" fontId="7" fillId="0" borderId="0" xfId="0" applyFont="1" applyNumberFormat="1" applyAlignment="1">
      <alignment horizontal="right" vertical="center"/>
    </xf>
    <xf numFmtId="339" fontId="7" fillId="0" borderId="0" xfId="0" applyFont="1" applyNumberFormat="1" applyAlignment="1">
      <alignment horizontal="right" vertical="center"/>
    </xf>
    <xf numFmtId="340" fontId="7" fillId="0" borderId="0" xfId="0" applyFont="1" applyNumberFormat="1" applyAlignment="1">
      <alignment horizontal="right" vertical="center"/>
    </xf>
    <xf numFmtId="341" fontId="7" fillId="0" borderId="0" xfId="0" applyFont="1" applyNumberFormat="1" applyAlignment="1">
      <alignment horizontal="right" vertical="center"/>
    </xf>
    <xf numFmtId="342" fontId="7" fillId="0" borderId="0" xfId="0" applyFont="1" applyNumberFormat="1" applyAlignment="1">
      <alignment horizontal="right" vertical="center"/>
    </xf>
    <xf numFmtId="343" fontId="7" fillId="0" borderId="0" xfId="0" applyFont="1" applyNumberFormat="1" applyAlignment="1">
      <alignment horizontal="right" vertical="center"/>
    </xf>
    <xf numFmtId="338" fontId="0" fillId="0" borderId="3" xfId="0" applyFont="1" applyNumberFormat="1" applyBorder="1" applyAlignment="1">
      <alignment horizontal="right" vertical="center"/>
    </xf>
    <xf numFmtId="339" fontId="0" fillId="0" borderId="3" xfId="0" applyFont="1" applyNumberFormat="1" applyBorder="1" applyAlignment="1">
      <alignment horizontal="right" vertical="center"/>
    </xf>
    <xf numFmtId="340" fontId="0" fillId="0" borderId="3" xfId="0" applyFont="1" applyNumberFormat="1" applyBorder="1" applyAlignment="1">
      <alignment horizontal="right" vertical="center"/>
    </xf>
    <xf numFmtId="341" fontId="0" fillId="0" borderId="3" xfId="0" applyFont="1" applyNumberFormat="1" applyBorder="1" applyAlignment="1">
      <alignment horizontal="right" vertical="center"/>
    </xf>
    <xf numFmtId="342" fontId="0" fillId="0" borderId="3" xfId="0" applyFont="1" applyNumberFormat="1" applyBorder="1" applyAlignment="1">
      <alignment horizontal="right" vertical="center"/>
    </xf>
    <xf numFmtId="343" fontId="0" fillId="0" borderId="3" xfId="0" applyFont="1" applyNumberFormat="1" applyBorder="1" applyAlignment="1">
      <alignment horizontal="right" vertical="center"/>
    </xf>
    <xf numFmtId="344" fontId="0" fillId="0" borderId="0" xfId="0" applyFont="1" applyNumberFormat="1" applyAlignment="1">
      <alignment horizontal="right" vertical="center"/>
    </xf>
    <xf numFmtId="345" fontId="0" fillId="0" borderId="0" xfId="0" applyFont="1" applyNumberFormat="1" applyAlignment="1">
      <alignment horizontal="right" vertical="center"/>
    </xf>
    <xf numFmtId="346" fontId="0" fillId="0" borderId="0" xfId="0" applyFont="1" applyNumberFormat="1" applyAlignment="1">
      <alignment horizontal="right" vertical="center"/>
    </xf>
    <xf numFmtId="347" fontId="0" fillId="0" borderId="0" xfId="0" applyFont="1" applyNumberFormat="1" applyAlignment="1">
      <alignment horizontal="right" vertical="center"/>
    </xf>
    <xf numFmtId="348" fontId="0" fillId="0" borderId="0" xfId="0" applyFont="1" applyNumberFormat="1" applyAlignment="1">
      <alignment horizontal="right" vertical="center"/>
    </xf>
    <xf numFmtId="349" fontId="0" fillId="0" borderId="0" xfId="0" applyFont="1" applyNumberFormat="1" applyAlignment="1">
      <alignment horizontal="right" vertical="center"/>
    </xf>
    <xf numFmtId="344" fontId="7" fillId="0" borderId="0" xfId="0" applyFont="1" applyNumberFormat="1" applyAlignment="1">
      <alignment horizontal="right" vertical="center"/>
    </xf>
    <xf numFmtId="345" fontId="7" fillId="0" borderId="0" xfId="0" applyFont="1" applyNumberFormat="1" applyAlignment="1">
      <alignment horizontal="right" vertical="center"/>
    </xf>
    <xf numFmtId="346" fontId="7" fillId="0" borderId="0" xfId="0" applyFont="1" applyNumberFormat="1" applyAlignment="1">
      <alignment horizontal="right" vertical="center"/>
    </xf>
    <xf numFmtId="347" fontId="7" fillId="0" borderId="0" xfId="0" applyFont="1" applyNumberFormat="1" applyAlignment="1">
      <alignment horizontal="right" vertical="center"/>
    </xf>
    <xf numFmtId="348" fontId="7" fillId="0" borderId="0" xfId="0" applyFont="1" applyNumberFormat="1" applyAlignment="1">
      <alignment horizontal="right" vertical="center"/>
    </xf>
    <xf numFmtId="349" fontId="7" fillId="0" borderId="0" xfId="0" applyFont="1" applyNumberFormat="1" applyAlignment="1">
      <alignment horizontal="right" vertical="center"/>
    </xf>
    <xf numFmtId="350" fontId="0" fillId="0" borderId="0" xfId="0" applyFont="1" applyNumberFormat="1" applyAlignment="1">
      <alignment horizontal="right" vertical="center"/>
    </xf>
    <xf numFmtId="351" fontId="0" fillId="0" borderId="0" xfId="0" applyFont="1" applyNumberFormat="1" applyAlignment="1">
      <alignment horizontal="right" vertical="center"/>
    </xf>
    <xf numFmtId="352" fontId="0" fillId="0" borderId="0" xfId="0" applyFont="1" applyNumberFormat="1" applyAlignment="1">
      <alignment horizontal="right" vertical="center"/>
    </xf>
    <xf numFmtId="353" fontId="0" fillId="0" borderId="0" xfId="0" applyFont="1" applyNumberFormat="1" applyAlignment="1">
      <alignment horizontal="right" vertical="center"/>
    </xf>
    <xf numFmtId="354" fontId="0" fillId="0" borderId="0" xfId="0" applyFont="1" applyNumberFormat="1" applyAlignment="1">
      <alignment horizontal="right" vertical="center"/>
    </xf>
    <xf numFmtId="355" fontId="0" fillId="0" borderId="0" xfId="0" applyFont="1" applyNumberFormat="1" applyAlignment="1">
      <alignment horizontal="right" vertical="center"/>
    </xf>
    <xf numFmtId="350" fontId="7" fillId="0" borderId="0" xfId="0" applyFont="1" applyNumberFormat="1" applyAlignment="1">
      <alignment horizontal="right" vertical="center"/>
    </xf>
    <xf numFmtId="351" fontId="7" fillId="0" borderId="0" xfId="0" applyFont="1" applyNumberFormat="1" applyAlignment="1">
      <alignment horizontal="right" vertical="center"/>
    </xf>
    <xf numFmtId="352" fontId="7" fillId="0" borderId="0" xfId="0" applyFont="1" applyNumberFormat="1" applyAlignment="1">
      <alignment horizontal="right" vertical="center"/>
    </xf>
    <xf numFmtId="353" fontId="7" fillId="0" borderId="0" xfId="0" applyFont="1" applyNumberFormat="1" applyAlignment="1">
      <alignment horizontal="right" vertical="center"/>
    </xf>
    <xf numFmtId="354" fontId="7" fillId="0" borderId="0" xfId="0" applyFont="1" applyNumberFormat="1" applyAlignment="1">
      <alignment horizontal="right" vertical="center"/>
    </xf>
    <xf numFmtId="355" fontId="7" fillId="0" borderId="0" xfId="0" applyFont="1" applyNumberFormat="1" applyAlignment="1">
      <alignment horizontal="right" vertical="center"/>
    </xf>
    <xf numFmtId="356" fontId="0" fillId="0" borderId="0" xfId="0" applyFont="1" applyNumberFormat="1" applyAlignment="1">
      <alignment horizontal="right" vertical="center"/>
    </xf>
    <xf numFmtId="357" fontId="0" fillId="0" borderId="0" xfId="0" applyFont="1" applyNumberFormat="1" applyAlignment="1">
      <alignment horizontal="right" vertical="center"/>
    </xf>
    <xf numFmtId="358" fontId="0" fillId="0" borderId="0" xfId="0" applyFont="1" applyNumberFormat="1" applyAlignment="1">
      <alignment horizontal="right" vertical="center"/>
    </xf>
    <xf numFmtId="359" fontId="0" fillId="0" borderId="0" xfId="0" applyFont="1" applyNumberFormat="1" applyAlignment="1">
      <alignment horizontal="right" vertical="center"/>
    </xf>
    <xf numFmtId="360" fontId="0" fillId="0" borderId="0" xfId="0" applyFont="1" applyNumberFormat="1" applyAlignment="1">
      <alignment horizontal="right" vertical="center"/>
    </xf>
    <xf numFmtId="361" fontId="0" fillId="0" borderId="0" xfId="0" applyFont="1" applyNumberFormat="1" applyAlignment="1">
      <alignment horizontal="right" vertical="center"/>
    </xf>
    <xf numFmtId="356" fontId="7" fillId="0" borderId="0" xfId="0" applyFont="1" applyNumberFormat="1" applyAlignment="1">
      <alignment horizontal="right" vertical="center"/>
    </xf>
    <xf numFmtId="357" fontId="7" fillId="0" borderId="0" xfId="0" applyFont="1" applyNumberFormat="1" applyAlignment="1">
      <alignment horizontal="right" vertical="center"/>
    </xf>
    <xf numFmtId="358" fontId="7" fillId="0" borderId="0" xfId="0" applyFont="1" applyNumberFormat="1" applyAlignment="1">
      <alignment horizontal="right" vertical="center"/>
    </xf>
    <xf numFmtId="359" fontId="7" fillId="0" borderId="0" xfId="0" applyFont="1" applyNumberFormat="1" applyAlignment="1">
      <alignment horizontal="right" vertical="center"/>
    </xf>
    <xf numFmtId="360" fontId="7" fillId="0" borderId="0" xfId="0" applyFont="1" applyNumberFormat="1" applyAlignment="1">
      <alignment horizontal="right" vertical="center"/>
    </xf>
    <xf numFmtId="361" fontId="7" fillId="0" borderId="0" xfId="0" applyFont="1" applyNumberFormat="1" applyAlignment="1">
      <alignment horizontal="right" vertical="center"/>
    </xf>
    <xf numFmtId="362" fontId="0" fillId="0" borderId="0" xfId="0" applyFont="1" applyNumberFormat="1" applyAlignment="1">
      <alignment horizontal="right" vertical="center"/>
    </xf>
    <xf numFmtId="363" fontId="0" fillId="0" borderId="0" xfId="0" applyFont="1" applyNumberFormat="1" applyAlignment="1">
      <alignment horizontal="right" vertical="center"/>
    </xf>
    <xf numFmtId="364" fontId="0" fillId="0" borderId="0" xfId="0" applyFont="1" applyNumberFormat="1" applyAlignment="1">
      <alignment horizontal="right" vertical="center"/>
    </xf>
    <xf numFmtId="365" fontId="0" fillId="0" borderId="0" xfId="0" applyFont="1" applyNumberFormat="1" applyAlignment="1">
      <alignment horizontal="right" vertical="center"/>
    </xf>
    <xf numFmtId="366" fontId="0" fillId="0" borderId="0" xfId="0" applyFont="1" applyNumberFormat="1" applyAlignment="1">
      <alignment horizontal="right" vertical="center"/>
    </xf>
    <xf numFmtId="367" fontId="0" fillId="0" borderId="0" xfId="0" applyFont="1" applyNumberFormat="1" applyAlignment="1">
      <alignment horizontal="right" vertical="center"/>
    </xf>
    <xf numFmtId="362" fontId="7" fillId="0" borderId="0" xfId="0" applyFont="1" applyNumberFormat="1" applyAlignment="1">
      <alignment horizontal="right" vertical="center"/>
    </xf>
    <xf numFmtId="363" fontId="7" fillId="0" borderId="0" xfId="0" applyFont="1" applyNumberFormat="1" applyAlignment="1">
      <alignment horizontal="right" vertical="center"/>
    </xf>
    <xf numFmtId="364" fontId="7" fillId="0" borderId="0" xfId="0" applyFont="1" applyNumberFormat="1" applyAlignment="1">
      <alignment horizontal="right" vertical="center"/>
    </xf>
    <xf numFmtId="365" fontId="7" fillId="0" borderId="0" xfId="0" applyFont="1" applyNumberFormat="1" applyAlignment="1">
      <alignment horizontal="right" vertical="center"/>
    </xf>
    <xf numFmtId="366" fontId="7" fillId="0" borderId="0" xfId="0" applyFont="1" applyNumberFormat="1" applyAlignment="1">
      <alignment horizontal="right" vertical="center"/>
    </xf>
    <xf numFmtId="367" fontId="7" fillId="0" borderId="0" xfId="0" applyFont="1" applyNumberFormat="1" applyAlignment="1">
      <alignment horizontal="right" vertical="center"/>
    </xf>
    <xf numFmtId="362" fontId="0" fillId="0" borderId="3" xfId="0" applyFont="1" applyNumberFormat="1" applyBorder="1" applyAlignment="1">
      <alignment horizontal="right" vertical="center"/>
    </xf>
    <xf numFmtId="363" fontId="0" fillId="0" borderId="3" xfId="0" applyFont="1" applyNumberFormat="1" applyBorder="1" applyAlignment="1">
      <alignment horizontal="right" vertical="center"/>
    </xf>
    <xf numFmtId="364" fontId="0" fillId="0" borderId="3" xfId="0" applyFont="1" applyNumberFormat="1" applyBorder="1" applyAlignment="1">
      <alignment horizontal="right" vertical="center"/>
    </xf>
    <xf numFmtId="365" fontId="0" fillId="0" borderId="3" xfId="0" applyFont="1" applyNumberFormat="1" applyBorder="1" applyAlignment="1">
      <alignment horizontal="right" vertical="center"/>
    </xf>
    <xf numFmtId="366" fontId="0" fillId="0" borderId="3" xfId="0" applyFont="1" applyNumberFormat="1" applyBorder="1" applyAlignment="1">
      <alignment horizontal="right" vertical="center"/>
    </xf>
    <xf numFmtId="367" fontId="0" fillId="0" borderId="3" xfId="0" applyFont="1" applyNumberFormat="1" applyBorder="1" applyAlignment="1">
      <alignment horizontal="right" vertical="center"/>
    </xf>
    <xf numFmtId="369" fontId="0" fillId="0" borderId="0" xfId="0" applyFont="1" applyNumberFormat="1" applyAlignment="1">
      <alignment horizontal="right" vertical="center"/>
    </xf>
    <xf numFmtId="370" fontId="0" fillId="0" borderId="0" xfId="0" applyFont="1" applyNumberFormat="1" applyAlignment="1">
      <alignment horizontal="right" vertical="center"/>
    </xf>
    <xf numFmtId="371" fontId="0" fillId="0" borderId="0" xfId="0" applyFont="1" applyNumberFormat="1" applyAlignment="1">
      <alignment horizontal="right" vertical="center"/>
    </xf>
    <xf numFmtId="372" fontId="0" fillId="0" borderId="0" xfId="0" applyFont="1" applyNumberFormat="1" applyAlignment="1">
      <alignment horizontal="right" vertical="center"/>
    </xf>
    <xf numFmtId="373" fontId="0" fillId="0" borderId="0" xfId="0" applyFont="1" applyNumberFormat="1" applyAlignment="1">
      <alignment horizontal="right" vertical="center"/>
    </xf>
    <xf numFmtId="374" fontId="0" fillId="0" borderId="0" xfId="0" applyFont="1" applyNumberFormat="1" applyAlignment="1">
      <alignment horizontal="right" vertical="center"/>
    </xf>
    <xf numFmtId="375" fontId="0" fillId="0" borderId="0" xfId="0" applyFont="1" applyNumberFormat="1" applyAlignment="1">
      <alignment horizontal="right" vertical="center"/>
    </xf>
    <xf numFmtId="376" fontId="0" fillId="0" borderId="0" xfId="0" applyFont="1" applyNumberFormat="1" applyAlignment="1">
      <alignment horizontal="right" vertical="center"/>
    </xf>
    <xf numFmtId="377" fontId="0" fillId="0" borderId="0" xfId="0" applyFont="1" applyNumberFormat="1" applyAlignment="1">
      <alignment horizontal="right" vertical="center"/>
    </xf>
    <xf numFmtId="368" fontId="7" fillId="0" borderId="0" xfId="0" applyFont="1" applyNumberFormat="1" applyAlignment="1">
      <alignment horizontal="right" vertical="center"/>
    </xf>
    <xf numFmtId="379" fontId="0" fillId="0" borderId="0" xfId="0" applyFont="1" applyNumberFormat="1" applyAlignment="1">
      <alignment horizontal="right" vertical="center"/>
    </xf>
    <xf numFmtId="380" fontId="0" fillId="0" borderId="0" xfId="0" applyFont="1" applyNumberFormat="1" applyAlignment="1">
      <alignment horizontal="right" vertical="center"/>
    </xf>
    <xf numFmtId="381" fontId="0" fillId="0" borderId="0" xfId="0" applyFont="1" applyNumberFormat="1" applyAlignment="1">
      <alignment horizontal="right" vertical="center"/>
    </xf>
    <xf numFmtId="382" fontId="0" fillId="0" borderId="0" xfId="0" applyFont="1" applyNumberFormat="1" applyAlignment="1">
      <alignment horizontal="right" vertical="center"/>
    </xf>
    <xf numFmtId="383" fontId="0" fillId="0" borderId="0" xfId="0" applyFont="1" applyNumberFormat="1" applyAlignment="1">
      <alignment horizontal="right" vertical="center"/>
    </xf>
    <xf numFmtId="384" fontId="0" fillId="0" borderId="0" xfId="0" applyFont="1" applyNumberFormat="1" applyAlignment="1">
      <alignment horizontal="right" vertical="center"/>
    </xf>
    <xf numFmtId="385" fontId="0" fillId="0" borderId="0" xfId="0" applyFont="1" applyNumberFormat="1" applyAlignment="1">
      <alignment horizontal="right" vertical="center"/>
    </xf>
    <xf numFmtId="386" fontId="0" fillId="0" borderId="0" xfId="0" applyFont="1" applyNumberFormat="1" applyAlignment="1">
      <alignment horizontal="right" vertical="center"/>
    </xf>
    <xf numFmtId="387" fontId="0" fillId="0" borderId="0" xfId="0" applyFont="1" applyNumberFormat="1" applyAlignment="1">
      <alignment horizontal="right" vertical="center"/>
    </xf>
    <xf numFmtId="378" fontId="7" fillId="0" borderId="0" xfId="0" applyFont="1" applyNumberFormat="1" applyAlignment="1">
      <alignment horizontal="right" vertical="center"/>
    </xf>
    <xf numFmtId="379" fontId="0" fillId="0" borderId="3" xfId="0" applyFont="1" applyNumberFormat="1" applyBorder="1" applyAlignment="1">
      <alignment horizontal="right" vertical="center"/>
    </xf>
    <xf numFmtId="380" fontId="0" fillId="0" borderId="3" xfId="0" applyFont="1" applyNumberFormat="1" applyBorder="1" applyAlignment="1">
      <alignment horizontal="right" vertical="center"/>
    </xf>
    <xf numFmtId="381" fontId="0" fillId="0" borderId="3" xfId="0" applyFont="1" applyNumberFormat="1" applyBorder="1" applyAlignment="1">
      <alignment horizontal="right" vertical="center"/>
    </xf>
    <xf numFmtId="382" fontId="0" fillId="0" borderId="3" xfId="0" applyFont="1" applyNumberFormat="1" applyBorder="1" applyAlignment="1">
      <alignment horizontal="right" vertical="center"/>
    </xf>
    <xf numFmtId="383" fontId="0" fillId="0" borderId="3" xfId="0" applyFont="1" applyNumberFormat="1" applyBorder="1" applyAlignment="1">
      <alignment horizontal="right" vertical="center"/>
    </xf>
    <xf numFmtId="384" fontId="0" fillId="0" borderId="3" xfId="0" applyFont="1" applyNumberFormat="1" applyBorder="1" applyAlignment="1">
      <alignment horizontal="right" vertical="center"/>
    </xf>
    <xf numFmtId="385" fontId="0" fillId="0" borderId="3" xfId="0" applyFont="1" applyNumberFormat="1" applyBorder="1" applyAlignment="1">
      <alignment horizontal="right" vertical="center"/>
    </xf>
    <xf numFmtId="386" fontId="0" fillId="0" borderId="3" xfId="0" applyFont="1" applyNumberFormat="1" applyBorder="1" applyAlignment="1">
      <alignment horizontal="right" vertical="center"/>
    </xf>
    <xf numFmtId="387" fontId="0" fillId="0" borderId="3" xfId="0" applyFont="1" applyNumberFormat="1" applyBorder="1" applyAlignment="1">
      <alignment horizontal="right" vertical="center"/>
    </xf>
    <xf numFmtId="378" fontId="7" fillId="0" borderId="3" xfId="0" applyFont="1" applyNumberFormat="1" applyBorder="1" applyAlignment="1">
      <alignment horizontal="right" vertical="center"/>
    </xf>
    <xf numFmtId="388" fontId="0" fillId="0" borderId="0" xfId="0" applyFont="1" applyNumberFormat="1" applyAlignment="1">
      <alignment horizontal="right" vertical="center"/>
    </xf>
    <xf numFmtId="389" fontId="0" fillId="0" borderId="0" xfId="0" applyFont="1" applyNumberFormat="1" applyAlignment="1">
      <alignment horizontal="right" vertical="center"/>
    </xf>
    <xf numFmtId="390" fontId="0" fillId="0" borderId="0" xfId="0" applyFont="1" applyNumberFormat="1" applyAlignment="1">
      <alignment horizontal="right" vertical="center"/>
    </xf>
    <xf numFmtId="391" fontId="0" fillId="0" borderId="0" xfId="0" applyFont="1" applyNumberFormat="1" applyAlignment="1">
      <alignment horizontal="right" vertical="center"/>
    </xf>
    <xf numFmtId="392" fontId="0" fillId="0" borderId="0" xfId="0" applyFont="1" applyNumberFormat="1" applyAlignment="1">
      <alignment horizontal="right" vertical="center"/>
    </xf>
    <xf numFmtId="393" fontId="0" fillId="0" borderId="0" xfId="0" applyFont="1" applyNumberFormat="1" applyAlignment="1">
      <alignment horizontal="right" vertical="center"/>
    </xf>
    <xf numFmtId="394" fontId="0" fillId="0" borderId="0" xfId="0" applyFont="1" applyNumberFormat="1" applyAlignment="1">
      <alignment horizontal="right" vertical="center"/>
    </xf>
    <xf numFmtId="395" fontId="0" fillId="0" borderId="0" xfId="0" applyFont="1" applyNumberFormat="1" applyAlignment="1">
      <alignment horizontal="right" vertical="center"/>
    </xf>
    <xf numFmtId="396" fontId="0" fillId="0" borderId="0" xfId="0" applyFont="1" applyNumberFormat="1" applyAlignment="1">
      <alignment horizontal="right" vertical="center"/>
    </xf>
    <xf numFmtId="397" fontId="0" fillId="0" borderId="0" xfId="0" applyFont="1" applyNumberFormat="1" applyAlignment="1">
      <alignment horizontal="right" vertical="center"/>
    </xf>
    <xf numFmtId="398" fontId="0" fillId="0" borderId="0" xfId="0" applyFont="1" applyNumberFormat="1" applyAlignment="1">
      <alignment horizontal="right" vertical="center"/>
    </xf>
    <xf numFmtId="399" fontId="0" fillId="0" borderId="0" xfId="0" applyFont="1" applyNumberFormat="1" applyAlignment="1">
      <alignment horizontal="right" vertical="center"/>
    </xf>
    <xf numFmtId="388" fontId="0" fillId="0" borderId="3" xfId="0" applyFont="1" applyNumberFormat="1" applyBorder="1" applyAlignment="1">
      <alignment horizontal="right" vertical="center"/>
    </xf>
    <xf numFmtId="389" fontId="0" fillId="0" borderId="3" xfId="0" applyFont="1" applyNumberFormat="1" applyBorder="1" applyAlignment="1">
      <alignment horizontal="right" vertical="center"/>
    </xf>
    <xf numFmtId="390" fontId="0" fillId="0" borderId="3" xfId="0" applyFont="1" applyNumberFormat="1" applyBorder="1" applyAlignment="1">
      <alignment horizontal="right" vertical="center"/>
    </xf>
    <xf numFmtId="391" fontId="0" fillId="0" borderId="3" xfId="0" applyFont="1" applyNumberFormat="1" applyBorder="1" applyAlignment="1">
      <alignment horizontal="right" vertical="center"/>
    </xf>
    <xf numFmtId="392" fontId="0" fillId="0" borderId="3" xfId="0" applyFont="1" applyNumberFormat="1" applyBorder="1" applyAlignment="1">
      <alignment horizontal="right" vertical="center"/>
    </xf>
    <xf numFmtId="393" fontId="0" fillId="0" borderId="3" xfId="0" applyFont="1" applyNumberFormat="1" applyBorder="1" applyAlignment="1">
      <alignment horizontal="right" vertical="center"/>
    </xf>
    <xf numFmtId="394" fontId="0" fillId="0" borderId="3" xfId="0" applyFont="1" applyNumberFormat="1" applyBorder="1" applyAlignment="1">
      <alignment horizontal="right" vertical="center"/>
    </xf>
    <xf numFmtId="395" fontId="0" fillId="0" borderId="3" xfId="0" applyFont="1" applyNumberFormat="1" applyBorder="1" applyAlignment="1">
      <alignment horizontal="right" vertical="center"/>
    </xf>
    <xf numFmtId="396" fontId="0" fillId="0" borderId="3" xfId="0" applyFont="1" applyNumberFormat="1" applyBorder="1" applyAlignment="1">
      <alignment horizontal="right" vertical="center"/>
    </xf>
    <xf numFmtId="397" fontId="0" fillId="0" borderId="3" xfId="0" applyFont="1" applyNumberFormat="1" applyBorder="1" applyAlignment="1">
      <alignment horizontal="right" vertical="center"/>
    </xf>
    <xf numFmtId="398" fontId="0" fillId="0" borderId="3" xfId="0" applyFont="1" applyNumberFormat="1" applyBorder="1" applyAlignment="1">
      <alignment horizontal="right" vertical="center"/>
    </xf>
    <xf numFmtId="399" fontId="0" fillId="0" borderId="3" xfId="0" applyFont="1" applyNumberFormat="1" applyBorder="1" applyAlignment="1">
      <alignment horizontal="right" vertical="center"/>
    </xf>
    <xf numFmtId="400" fontId="0" fillId="0" borderId="0" xfId="0" applyFont="1" applyNumberFormat="1" applyAlignment="1">
      <alignment horizontal="right" vertical="center"/>
    </xf>
    <xf numFmtId="401" fontId="0" fillId="0" borderId="0" xfId="0" applyFont="1" applyNumberFormat="1" applyAlignment="1">
      <alignment horizontal="right" vertical="center"/>
    </xf>
    <xf numFmtId="402" fontId="0" fillId="0" borderId="0" xfId="0" applyFont="1" applyNumberFormat="1" applyAlignment="1">
      <alignment horizontal="right" vertical="center"/>
    </xf>
    <xf numFmtId="403" fontId="0" fillId="0" borderId="0" xfId="0" applyFont="1" applyNumberFormat="1" applyAlignment="1">
      <alignment horizontal="right" vertical="center"/>
    </xf>
    <xf numFmtId="404" fontId="0" fillId="0" borderId="0" xfId="0" applyFont="1" applyNumberFormat="1" applyAlignment="1">
      <alignment horizontal="right" vertical="center"/>
    </xf>
    <xf numFmtId="405" fontId="0" fillId="0" borderId="0" xfId="0" applyFont="1" applyNumberFormat="1" applyAlignment="1">
      <alignment horizontal="right" vertical="center"/>
    </xf>
    <xf numFmtId="406" fontId="0" fillId="0" borderId="0" xfId="0" applyFont="1" applyNumberFormat="1" applyAlignment="1">
      <alignment horizontal="right" vertical="center"/>
    </xf>
    <xf numFmtId="407" fontId="0" fillId="0" borderId="0" xfId="0" applyFont="1" applyNumberFormat="1" applyAlignment="1">
      <alignment horizontal="right" vertical="center"/>
    </xf>
    <xf numFmtId="408" fontId="0" fillId="0" borderId="0" xfId="0" applyFont="1" applyNumberFormat="1" applyAlignment="1">
      <alignment horizontal="right" vertical="center"/>
    </xf>
    <xf numFmtId="409" fontId="0" fillId="0" borderId="0" xfId="0" applyFont="1" applyNumberFormat="1" applyAlignment="1">
      <alignment horizontal="right" vertical="center"/>
    </xf>
    <xf numFmtId="410" fontId="0" fillId="0" borderId="0" xfId="0" applyFont="1" applyNumberFormat="1" applyAlignment="1">
      <alignment horizontal="right" vertical="center"/>
    </xf>
    <xf numFmtId="411" fontId="0" fillId="0" borderId="0" xfId="0" applyFont="1" applyNumberFormat="1" applyAlignment="1">
      <alignment horizontal="right" vertical="center"/>
    </xf>
    <xf numFmtId="400" fontId="7" fillId="0" borderId="0" xfId="0" applyFont="1" applyNumberFormat="1" applyAlignment="1">
      <alignment horizontal="right" vertical="center"/>
    </xf>
    <xf numFmtId="401" fontId="7" fillId="0" borderId="0" xfId="0" applyFont="1" applyNumberFormat="1" applyAlignment="1">
      <alignment horizontal="right" vertical="center"/>
    </xf>
    <xf numFmtId="402" fontId="7" fillId="0" borderId="0" xfId="0" applyFont="1" applyNumberFormat="1" applyAlignment="1">
      <alignment horizontal="right" vertical="center"/>
    </xf>
    <xf numFmtId="403" fontId="7" fillId="0" borderId="0" xfId="0" applyFont="1" applyNumberFormat="1" applyAlignment="1">
      <alignment horizontal="right" vertical="center"/>
    </xf>
    <xf numFmtId="404" fontId="7" fillId="0" borderId="0" xfId="0" applyFont="1" applyNumberFormat="1" applyAlignment="1">
      <alignment horizontal="right" vertical="center"/>
    </xf>
    <xf numFmtId="405" fontId="7" fillId="0" borderId="0" xfId="0" applyFont="1" applyNumberFormat="1" applyAlignment="1">
      <alignment horizontal="right" vertical="center"/>
    </xf>
    <xf numFmtId="406" fontId="7" fillId="0" borderId="0" xfId="0" applyFont="1" applyNumberFormat="1" applyAlignment="1">
      <alignment horizontal="right" vertical="center"/>
    </xf>
    <xf numFmtId="407" fontId="7" fillId="0" borderId="0" xfId="0" applyFont="1" applyNumberFormat="1" applyAlignment="1">
      <alignment horizontal="right" vertical="center"/>
    </xf>
    <xf numFmtId="408" fontId="7" fillId="0" borderId="0" xfId="0" applyFont="1" applyNumberFormat="1" applyAlignment="1">
      <alignment horizontal="right" vertical="center"/>
    </xf>
    <xf numFmtId="409" fontId="7" fillId="0" borderId="0" xfId="0" applyFont="1" applyNumberFormat="1" applyAlignment="1">
      <alignment horizontal="right" vertical="center"/>
    </xf>
    <xf numFmtId="410" fontId="7" fillId="0" borderId="0" xfId="0" applyFont="1" applyNumberFormat="1" applyAlignment="1">
      <alignment horizontal="right" vertical="center"/>
    </xf>
    <xf numFmtId="411" fontId="7" fillId="0" borderId="0" xfId="0" applyFont="1" applyNumberFormat="1" applyAlignment="1">
      <alignment horizontal="right" vertical="center"/>
    </xf>
    <xf numFmtId="400" fontId="0" fillId="0" borderId="3" xfId="0" applyFont="1" applyNumberFormat="1" applyBorder="1" applyAlignment="1">
      <alignment horizontal="right" vertical="center"/>
    </xf>
    <xf numFmtId="401" fontId="0" fillId="0" borderId="3" xfId="0" applyFont="1" applyNumberFormat="1" applyBorder="1" applyAlignment="1">
      <alignment horizontal="right" vertical="center"/>
    </xf>
    <xf numFmtId="402" fontId="0" fillId="0" borderId="3" xfId="0" applyFont="1" applyNumberFormat="1" applyBorder="1" applyAlignment="1">
      <alignment horizontal="right" vertical="center"/>
    </xf>
    <xf numFmtId="403" fontId="0" fillId="0" borderId="3" xfId="0" applyFont="1" applyNumberFormat="1" applyBorder="1" applyAlignment="1">
      <alignment horizontal="right" vertical="center"/>
    </xf>
    <xf numFmtId="404" fontId="0" fillId="0" borderId="3" xfId="0" applyFont="1" applyNumberFormat="1" applyBorder="1" applyAlignment="1">
      <alignment horizontal="right" vertical="center"/>
    </xf>
    <xf numFmtId="405" fontId="0" fillId="0" borderId="3" xfId="0" applyFont="1" applyNumberFormat="1" applyBorder="1" applyAlignment="1">
      <alignment horizontal="right" vertical="center"/>
    </xf>
    <xf numFmtId="406" fontId="0" fillId="0" borderId="3" xfId="0" applyFont="1" applyNumberFormat="1" applyBorder="1" applyAlignment="1">
      <alignment horizontal="right" vertical="center"/>
    </xf>
    <xf numFmtId="407" fontId="0" fillId="0" borderId="3" xfId="0" applyFont="1" applyNumberFormat="1" applyBorder="1" applyAlignment="1">
      <alignment horizontal="right" vertical="center"/>
    </xf>
    <xf numFmtId="408" fontId="0" fillId="0" borderId="3" xfId="0" applyFont="1" applyNumberFormat="1" applyBorder="1" applyAlignment="1">
      <alignment horizontal="right" vertical="center"/>
    </xf>
    <xf numFmtId="409" fontId="0" fillId="0" borderId="3" xfId="0" applyFont="1" applyNumberFormat="1" applyBorder="1" applyAlignment="1">
      <alignment horizontal="right" vertical="center"/>
    </xf>
    <xf numFmtId="410" fontId="0" fillId="0" borderId="3" xfId="0" applyFont="1" applyNumberFormat="1" applyBorder="1" applyAlignment="1">
      <alignment horizontal="right" vertical="center"/>
    </xf>
    <xf numFmtId="411" fontId="0" fillId="0" borderId="3" xfId="0" applyFont="1" applyNumberFormat="1" applyBorder="1" applyAlignment="1">
      <alignment horizontal="right" vertical="center"/>
    </xf>
    <xf numFmtId="412" fontId="0" fillId="0" borderId="0" xfId="0" applyFont="1" applyNumberFormat="1" applyAlignment="1">
      <alignment horizontal="right" vertical="center"/>
    </xf>
    <xf numFmtId="413" fontId="0" fillId="0" borderId="0" xfId="0" applyFont="1" applyNumberFormat="1" applyAlignment="1">
      <alignment horizontal="right" vertical="center"/>
    </xf>
    <xf numFmtId="414" fontId="0" fillId="0" borderId="0" xfId="0" applyFont="1" applyNumberFormat="1" applyAlignment="1">
      <alignment horizontal="right" vertical="center"/>
    </xf>
    <xf numFmtId="412" fontId="0" fillId="0" borderId="3" xfId="0" applyFont="1" applyNumberFormat="1" applyBorder="1" applyAlignment="1">
      <alignment horizontal="right" vertical="center"/>
    </xf>
    <xf numFmtId="413" fontId="0" fillId="0" borderId="3" xfId="0" applyFont="1" applyNumberFormat="1" applyBorder="1" applyAlignment="1">
      <alignment horizontal="right" vertical="center"/>
    </xf>
    <xf numFmtId="414" fontId="0" fillId="0" borderId="3" xfId="0" applyFont="1" applyNumberFormat="1" applyBorder="1" applyAlignment="1">
      <alignment horizontal="right" vertical="center"/>
    </xf>
    <xf numFmtId="415" fontId="0" fillId="0" borderId="0" xfId="0" applyFont="1" applyNumberFormat="1" applyAlignment="1">
      <alignment horizontal="right" vertical="center"/>
    </xf>
    <xf numFmtId="416" fontId="0" fillId="0" borderId="0" xfId="0" applyFont="1" applyNumberFormat="1" applyAlignment="1">
      <alignment horizontal="right" vertical="center"/>
    </xf>
    <xf numFmtId="417" fontId="0" fillId="0" borderId="0" xfId="0" applyFont="1" applyNumberFormat="1" applyAlignment="1">
      <alignment horizontal="right" vertical="center"/>
    </xf>
    <xf numFmtId="418" fontId="0" fillId="0" borderId="0" xfId="0" applyFont="1" applyNumberFormat="1" applyAlignment="1">
      <alignment horizontal="right" vertical="center"/>
    </xf>
    <xf numFmtId="419" fontId="0" fillId="0" borderId="0" xfId="0" applyFont="1" applyNumberFormat="1" applyAlignment="1">
      <alignment horizontal="right" vertical="center"/>
    </xf>
    <xf numFmtId="420" fontId="0" fillId="0" borderId="0" xfId="0" applyFont="1" applyNumberFormat="1" applyAlignment="1">
      <alignment horizontal="right" vertical="center"/>
    </xf>
    <xf numFmtId="421" fontId="0" fillId="0" borderId="0" xfId="0" applyFont="1" applyNumberFormat="1" applyAlignment="1">
      <alignment horizontal="right" vertical="center"/>
    </xf>
    <xf numFmtId="422" fontId="0" fillId="0" borderId="0" xfId="0" applyFont="1" applyNumberFormat="1" applyAlignment="1">
      <alignment horizontal="right" vertical="center"/>
    </xf>
    <xf numFmtId="415" fontId="7" fillId="0" borderId="0" xfId="0" applyFont="1" applyNumberFormat="1" applyAlignment="1">
      <alignment horizontal="right" vertical="center"/>
    </xf>
    <xf numFmtId="416" fontId="7" fillId="0" borderId="0" xfId="0" applyFont="1" applyNumberFormat="1" applyAlignment="1">
      <alignment horizontal="right" vertical="center"/>
    </xf>
    <xf numFmtId="417" fontId="7" fillId="0" borderId="0" xfId="0" applyFont="1" applyNumberFormat="1" applyAlignment="1">
      <alignment horizontal="right" vertical="center"/>
    </xf>
    <xf numFmtId="418" fontId="7" fillId="0" borderId="0" xfId="0" applyFont="1" applyNumberFormat="1" applyAlignment="1">
      <alignment horizontal="right" vertical="center"/>
    </xf>
    <xf numFmtId="419" fontId="7" fillId="0" borderId="0" xfId="0" applyFont="1" applyNumberFormat="1" applyAlignment="1">
      <alignment horizontal="right" vertical="center"/>
    </xf>
    <xf numFmtId="420" fontId="7" fillId="0" borderId="0" xfId="0" applyFont="1" applyNumberFormat="1" applyAlignment="1">
      <alignment horizontal="right" vertical="center"/>
    </xf>
    <xf numFmtId="421" fontId="7" fillId="0" borderId="0" xfId="0" applyFont="1" applyNumberFormat="1" applyAlignment="1">
      <alignment horizontal="right" vertical="center"/>
    </xf>
    <xf numFmtId="422" fontId="7" fillId="0" borderId="0" xfId="0" applyFont="1" applyNumberFormat="1" applyAlignment="1">
      <alignment horizontal="right" vertical="center"/>
    </xf>
    <xf numFmtId="415" fontId="0" fillId="0" borderId="3" xfId="0" applyFont="1" applyNumberFormat="1" applyBorder="1" applyAlignment="1">
      <alignment horizontal="right" vertical="center"/>
    </xf>
    <xf numFmtId="416" fontId="0" fillId="0" borderId="3" xfId="0" applyFont="1" applyNumberFormat="1" applyBorder="1" applyAlignment="1">
      <alignment horizontal="right" vertical="center"/>
    </xf>
    <xf numFmtId="417" fontId="0" fillId="0" borderId="3" xfId="0" applyFont="1" applyNumberFormat="1" applyBorder="1" applyAlignment="1">
      <alignment horizontal="right" vertical="center"/>
    </xf>
    <xf numFmtId="418" fontId="0" fillId="0" borderId="3" xfId="0" applyFont="1" applyNumberFormat="1" applyBorder="1" applyAlignment="1">
      <alignment horizontal="right" vertical="center"/>
    </xf>
    <xf numFmtId="419" fontId="0" fillId="0" borderId="3" xfId="0" applyFont="1" applyNumberFormat="1" applyBorder="1" applyAlignment="1">
      <alignment horizontal="right" vertical="center"/>
    </xf>
    <xf numFmtId="420" fontId="0" fillId="0" borderId="3" xfId="0" applyFont="1" applyNumberFormat="1" applyBorder="1" applyAlignment="1">
      <alignment horizontal="right" vertical="center"/>
    </xf>
    <xf numFmtId="421" fontId="0" fillId="0" borderId="3" xfId="0" applyFont="1" applyNumberFormat="1" applyBorder="1" applyAlignment="1">
      <alignment horizontal="right" vertical="center"/>
    </xf>
    <xf numFmtId="422" fontId="0" fillId="0" borderId="3" xfId="0" applyFont="1" applyNumberFormat="1" applyBorder="1" applyAlignment="1">
      <alignment horizontal="right" vertical="center"/>
    </xf>
    <xf numFmtId="423" fontId="0" fillId="0" borderId="0" xfId="0" applyFont="1" applyNumberFormat="1" applyAlignment="1">
      <alignment horizontal="right" vertical="center"/>
    </xf>
    <xf numFmtId="424" fontId="0" fillId="0" borderId="0" xfId="0" applyFont="1" applyNumberFormat="1" applyAlignment="1">
      <alignment horizontal="right" vertical="center"/>
    </xf>
    <xf numFmtId="425" fontId="0" fillId="0" borderId="0" xfId="0" applyFont="1" applyNumberFormat="1" applyAlignment="1">
      <alignment horizontal="right" vertical="center"/>
    </xf>
    <xf numFmtId="426" fontId="0" fillId="0" borderId="0" xfId="0" applyFont="1" applyNumberFormat="1" applyAlignment="1">
      <alignment horizontal="right" vertical="center"/>
    </xf>
    <xf numFmtId="427" fontId="0" fillId="0" borderId="0" xfId="0" applyFont="1" applyNumberFormat="1" applyAlignment="1">
      <alignment horizontal="right" vertical="center"/>
    </xf>
    <xf numFmtId="428" fontId="0" fillId="0" borderId="0" xfId="0" applyFont="1" applyNumberFormat="1" applyAlignment="1">
      <alignment horizontal="right" vertical="center"/>
    </xf>
    <xf numFmtId="429" fontId="0" fillId="0" borderId="0" xfId="0" applyFont="1" applyNumberFormat="1" applyAlignment="1">
      <alignment horizontal="right" vertical="center"/>
    </xf>
    <xf numFmtId="430" fontId="0" fillId="0" borderId="0" xfId="0" applyFont="1" applyNumberFormat="1" applyAlignment="1">
      <alignment horizontal="right" vertical="center"/>
    </xf>
    <xf numFmtId="423" fontId="7" fillId="0" borderId="0" xfId="0" applyFont="1" applyNumberFormat="1" applyAlignment="1">
      <alignment horizontal="right" vertical="center"/>
    </xf>
    <xf numFmtId="424" fontId="7" fillId="0" borderId="0" xfId="0" applyFont="1" applyNumberFormat="1" applyAlignment="1">
      <alignment horizontal="right" vertical="center"/>
    </xf>
    <xf numFmtId="425" fontId="7" fillId="0" borderId="0" xfId="0" applyFont="1" applyNumberFormat="1" applyAlignment="1">
      <alignment horizontal="right" vertical="center"/>
    </xf>
    <xf numFmtId="426" fontId="7" fillId="0" borderId="0" xfId="0" applyFont="1" applyNumberFormat="1" applyAlignment="1">
      <alignment horizontal="right" vertical="center"/>
    </xf>
    <xf numFmtId="427" fontId="7" fillId="0" borderId="0" xfId="0" applyFont="1" applyNumberFormat="1" applyAlignment="1">
      <alignment horizontal="right" vertical="center"/>
    </xf>
    <xf numFmtId="428" fontId="7" fillId="0" borderId="0" xfId="0" applyFont="1" applyNumberFormat="1" applyAlignment="1">
      <alignment horizontal="right" vertical="center"/>
    </xf>
    <xf numFmtId="429" fontId="7" fillId="0" borderId="0" xfId="0" applyFont="1" applyNumberFormat="1" applyAlignment="1">
      <alignment horizontal="right" vertical="center"/>
    </xf>
    <xf numFmtId="430" fontId="7" fillId="0" borderId="0" xfId="0" applyFont="1" applyNumberFormat="1" applyAlignment="1">
      <alignment horizontal="right" vertical="center"/>
    </xf>
    <xf numFmtId="423" fontId="0" fillId="0" borderId="3" xfId="0" applyFont="1" applyNumberFormat="1" applyBorder="1" applyAlignment="1">
      <alignment horizontal="right" vertical="center"/>
    </xf>
    <xf numFmtId="424" fontId="0" fillId="0" borderId="3" xfId="0" applyFont="1" applyNumberFormat="1" applyBorder="1" applyAlignment="1">
      <alignment horizontal="right" vertical="center"/>
    </xf>
    <xf numFmtId="425" fontId="0" fillId="0" borderId="3" xfId="0" applyFont="1" applyNumberFormat="1" applyBorder="1" applyAlignment="1">
      <alignment horizontal="right" vertical="center"/>
    </xf>
    <xf numFmtId="426" fontId="0" fillId="0" borderId="3" xfId="0" applyFont="1" applyNumberFormat="1" applyBorder="1" applyAlignment="1">
      <alignment horizontal="right" vertical="center"/>
    </xf>
    <xf numFmtId="427" fontId="0" fillId="0" borderId="3" xfId="0" applyFont="1" applyNumberFormat="1" applyBorder="1" applyAlignment="1">
      <alignment horizontal="right" vertical="center"/>
    </xf>
    <xf numFmtId="428" fontId="0" fillId="0" borderId="3" xfId="0" applyFont="1" applyNumberFormat="1" applyBorder="1" applyAlignment="1">
      <alignment horizontal="right" vertical="center"/>
    </xf>
    <xf numFmtId="429" fontId="0" fillId="0" borderId="3" xfId="0" applyFont="1" applyNumberFormat="1" applyBorder="1" applyAlignment="1">
      <alignment horizontal="right" vertical="center"/>
    </xf>
    <xf numFmtId="430" fontId="0" fillId="0" borderId="3" xfId="0" applyFont="1" applyNumberFormat="1" applyBorder="1" applyAlignment="1">
      <alignment horizontal="right" vertical="center"/>
    </xf>
    <xf numFmtId="431" fontId="0" fillId="0" borderId="0" xfId="0" applyFont="1" applyNumberFormat="1" applyAlignment="1">
      <alignment horizontal="right" vertical="center"/>
    </xf>
    <xf numFmtId="432" fontId="0" fillId="0" borderId="0" xfId="0" applyFont="1" applyNumberFormat="1" applyAlignment="1">
      <alignment horizontal="right" vertical="center"/>
    </xf>
    <xf numFmtId="433" fontId="0" fillId="0" borderId="0" xfId="0" applyFont="1" applyNumberFormat="1" applyAlignment="1">
      <alignment horizontal="right" vertical="center"/>
    </xf>
    <xf numFmtId="434" fontId="0" fillId="0" borderId="0" xfId="0" applyFont="1" applyNumberFormat="1" applyAlignment="1">
      <alignment horizontal="right" vertical="center"/>
    </xf>
    <xf numFmtId="435" fontId="0" fillId="0" borderId="0" xfId="0" applyFont="1" applyNumberFormat="1" applyAlignment="1">
      <alignment horizontal="right" vertical="center"/>
    </xf>
    <xf numFmtId="436" fontId="0" fillId="0" borderId="0" xfId="0" applyFont="1" applyNumberFormat="1" applyAlignment="1">
      <alignment horizontal="right" vertical="center"/>
    </xf>
    <xf numFmtId="431" fontId="7" fillId="0" borderId="0" xfId="0" applyFont="1" applyNumberFormat="1" applyAlignment="1">
      <alignment horizontal="right" vertical="center"/>
    </xf>
    <xf numFmtId="432" fontId="7" fillId="0" borderId="0" xfId="0" applyFont="1" applyNumberFormat="1" applyAlignment="1">
      <alignment horizontal="right" vertical="center"/>
    </xf>
    <xf numFmtId="433" fontId="7" fillId="0" borderId="0" xfId="0" applyFont="1" applyNumberFormat="1" applyAlignment="1">
      <alignment horizontal="right" vertical="center"/>
    </xf>
    <xf numFmtId="434" fontId="7" fillId="0" borderId="0" xfId="0" applyFont="1" applyNumberFormat="1" applyAlignment="1">
      <alignment horizontal="right" vertical="center"/>
    </xf>
    <xf numFmtId="435" fontId="7" fillId="0" borderId="0" xfId="0" applyFont="1" applyNumberFormat="1" applyAlignment="1">
      <alignment horizontal="right" vertical="center"/>
    </xf>
    <xf numFmtId="436" fontId="7" fillId="0" borderId="0" xfId="0" applyFont="1" applyNumberFormat="1" applyAlignment="1">
      <alignment horizontal="right" vertical="center"/>
    </xf>
    <xf numFmtId="431" fontId="0" fillId="0" borderId="3" xfId="0" applyFont="1" applyNumberFormat="1" applyBorder="1" applyAlignment="1">
      <alignment horizontal="right" vertical="center"/>
    </xf>
    <xf numFmtId="432" fontId="0" fillId="0" borderId="3" xfId="0" applyFont="1" applyNumberFormat="1" applyBorder="1" applyAlignment="1">
      <alignment horizontal="right" vertical="center"/>
    </xf>
    <xf numFmtId="433" fontId="0" fillId="0" borderId="3" xfId="0" applyFont="1" applyNumberFormat="1" applyBorder="1" applyAlignment="1">
      <alignment horizontal="right" vertical="center"/>
    </xf>
    <xf numFmtId="434" fontId="0" fillId="0" borderId="3" xfId="0" applyFont="1" applyNumberFormat="1" applyBorder="1" applyAlignment="1">
      <alignment horizontal="right" vertical="center"/>
    </xf>
    <xf numFmtId="435" fontId="0" fillId="0" borderId="3" xfId="0" applyFont="1" applyNumberFormat="1" applyBorder="1" applyAlignment="1">
      <alignment horizontal="right" vertical="center"/>
    </xf>
    <xf numFmtId="436" fontId="0" fillId="0" borderId="3" xfId="0" applyFont="1" applyNumberFormat="1" applyBorder="1" applyAlignment="1">
      <alignment horizontal="right" vertical="center"/>
    </xf>
    <xf numFmtId="437" fontId="0" fillId="0" borderId="0" xfId="0" applyFont="1" applyNumberFormat="1" applyAlignment="1">
      <alignment horizontal="right" vertical="center"/>
    </xf>
    <xf numFmtId="438" fontId="0" fillId="0" borderId="0" xfId="0" applyFont="1" applyNumberFormat="1" applyAlignment="1">
      <alignment horizontal="right" vertical="center"/>
    </xf>
    <xf numFmtId="439" fontId="0" fillId="0" borderId="0" xfId="0" applyFont="1" applyNumberFormat="1" applyAlignment="1">
      <alignment horizontal="right" vertical="center"/>
    </xf>
    <xf numFmtId="440" fontId="0" fillId="0" borderId="0" xfId="0" applyFont="1" applyNumberFormat="1" applyAlignment="1">
      <alignment horizontal="right" vertical="center"/>
    </xf>
    <xf numFmtId="441" fontId="0" fillId="0" borderId="0" xfId="0" applyFont="1" applyNumberFormat="1" applyAlignment="1">
      <alignment horizontal="right" vertical="center"/>
    </xf>
    <xf numFmtId="442" fontId="0" fillId="0" borderId="0" xfId="0" applyFont="1" applyNumberFormat="1" applyAlignment="1">
      <alignment horizontal="right" vertical="center"/>
    </xf>
    <xf numFmtId="443" fontId="0" fillId="0" borderId="0" xfId="0" applyFont="1" applyNumberFormat="1" applyAlignment="1">
      <alignment horizontal="right" vertical="center"/>
    </xf>
    <xf numFmtId="444" fontId="0" fillId="0" borderId="0" xfId="0" applyFont="1" applyNumberFormat="1" applyAlignment="1">
      <alignment horizontal="right" vertical="center"/>
    </xf>
    <xf numFmtId="445" fontId="0" fillId="0" borderId="0" xfId="0" applyFont="1" applyNumberFormat="1" applyAlignment="1">
      <alignment horizontal="right" vertical="center"/>
    </xf>
    <xf numFmtId="446" fontId="0" fillId="0" borderId="0" xfId="0" applyFont="1" applyNumberFormat="1" applyAlignment="1">
      <alignment horizontal="right" vertical="center"/>
    </xf>
    <xf numFmtId="447" fontId="0" fillId="0" borderId="0" xfId="0" applyFont="1" applyNumberFormat="1" applyAlignment="1">
      <alignment horizontal="right" vertical="center"/>
    </xf>
    <xf numFmtId="448" fontId="0" fillId="0" borderId="0" xfId="0" applyFont="1" applyNumberFormat="1" applyAlignment="1">
      <alignment horizontal="right" vertical="center"/>
    </xf>
    <xf numFmtId="443" fontId="0" fillId="0" borderId="3" xfId="0" applyFont="1" applyNumberFormat="1" applyBorder="1" applyAlignment="1">
      <alignment horizontal="right" vertical="center"/>
    </xf>
    <xf numFmtId="444" fontId="0" fillId="0" borderId="3" xfId="0" applyFont="1" applyNumberFormat="1" applyBorder="1" applyAlignment="1">
      <alignment horizontal="right" vertical="center"/>
    </xf>
    <xf numFmtId="445" fontId="0" fillId="0" borderId="3" xfId="0" applyFont="1" applyNumberFormat="1" applyBorder="1" applyAlignment="1">
      <alignment horizontal="right" vertical="center"/>
    </xf>
    <xf numFmtId="446" fontId="0" fillId="0" borderId="3" xfId="0" applyFont="1" applyNumberFormat="1" applyBorder="1" applyAlignment="1">
      <alignment horizontal="right" vertical="center"/>
    </xf>
    <xf numFmtId="447" fontId="0" fillId="0" borderId="3" xfId="0" applyFont="1" applyNumberFormat="1" applyBorder="1" applyAlignment="1">
      <alignment horizontal="right" vertical="center"/>
    </xf>
    <xf numFmtId="448" fontId="0" fillId="0" borderId="3" xfId="0" applyFont="1" applyNumberFormat="1" applyBorder="1" applyAlignment="1">
      <alignment horizontal="right" vertical="center"/>
    </xf>
    <xf numFmtId="449" fontId="0" fillId="0" borderId="0" xfId="0" applyFont="1" applyNumberFormat="1"/>
    <xf numFmtId="450" fontId="0" fillId="0" borderId="0" xfId="0" applyFont="1" applyNumberFormat="1"/>
    <xf numFmtId="0" fontId="0" fillId="0" borderId="0" xfId="0" applyFont="1" applyAlignment="1">
      <alignment horizontal="left" vertical="top" indent="0" wrapText="1"/>
    </xf>
    <xf numFmtId="0" fontId="4" fillId="0" borderId="0" xfId="0" applyFont="1" applyAlignment="1">
      <alignment wrapText="1"/>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theme" Target="theme/theme1.xml"/><Relationship Id="rId29" Type="http://schemas.openxmlformats.org/officeDocument/2006/relationships/styles" Target="styles.xml"/><Relationship Id="rId30" Type="http://schemas.openxmlformats.org/officeDocument/2006/relationships/sharedStrings" Target="sharedStrings.xml"/></Relationships>
</file>

<file path=xl/drawings/_rels/drawing7.xml.rels><?xml version="1.0" encoding="UTF-8" standalone="yes"?><Relationships xmlns="http://schemas.openxmlformats.org/package/2006/relationships"><Relationship Id="rId1" Type="http://schemas.openxmlformats.org/officeDocument/2006/relationships/image" Target="../media/image1.png"/></Relationships>
</file>

<file path=xl/drawings/_rels/drawing9.xml.rels><?xml version="1.0" encoding="UTF-8" standalone="yes"?><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s>
</file>

<file path=xl/drawings/_rels/drawing15.xml.rels><?xml version="1.0" encoding="UTF-8" standalone="yes"?><Relationships xmlns="http://schemas.openxmlformats.org/package/2006/relationships"><Relationship Id="rId1" Type="http://schemas.openxmlformats.org/officeDocument/2006/relationships/image" Target="../media/image4.png"/></Relationships>
</file>

<file path=xl/drawings/_rels/drawing17.xml.rels><?xml version="1.0" encoding="UTF-8" standalone="yes"?><Relationships xmlns="http://schemas.openxmlformats.org/package/2006/relationships"><Relationship Id="rId1" Type="http://schemas.openxmlformats.org/officeDocument/2006/relationships/image" Target="../media/image5.png"/><Relationship Id="rId2" Type="http://schemas.openxmlformats.org/officeDocument/2006/relationships/image" Target="../media/image6.png"/></Relationships>
</file>

<file path=xl/drawings/_rels/drawing22.xml.rels><?xml version="1.0" encoding="UTF-8" standalone="yes"?><Relationships xmlns="http://schemas.openxmlformats.org/package/2006/relationships"><Relationship Id="rId1" Type="http://schemas.openxmlformats.org/officeDocument/2006/relationships/image" Target="../media/image7.png"/></Relationships>
</file>

<file path=xl/drawings/_rels/drawing24.xml.rels><?xml version="1.0" encoding="UTF-8" standalone="yes"?><Relationships xmlns="http://schemas.openxmlformats.org/package/2006/relationships"><Relationship Id="rId1" Type="http://schemas.openxmlformats.org/officeDocument/2006/relationships/image" Target="../media/image8.png"/><Relationship Id="rId2" Type="http://schemas.openxmlformats.org/officeDocument/2006/relationships/image" Target="../media/image9.png"/></Relationships>
</file>

<file path=xl/drawings/_rels/drawing26.xml.rels><?xml version="1.0" encoding="UTF-8" standalone="yes"?><Relationships xmlns="http://schemas.openxmlformats.org/package/2006/relationships"><Relationship Id="rId1" Type="http://schemas.openxmlformats.org/officeDocument/2006/relationships/image" Target="../media/image10.png"/><Relationship Id="rId2" Type="http://schemas.openxmlformats.org/officeDocument/2006/relationships/image" Target="../media/image11.png"/><Relationship Id="rId3" Type="http://schemas.openxmlformats.org/officeDocument/2006/relationships/image" Target="../media/image12.png"/></Relationships>
</file>

<file path=xl/drawings/drawing7.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25</xdr:row>
      <xdr:rowOff xmlns:xdr="http://schemas.openxmlformats.org/drawingml/2006/spreadsheetDrawing">0</xdr:rowOff>
    </xdr:from>
    <xdr:ext xmlns:xdr="http://schemas.openxmlformats.org/drawingml/2006/spreadsheetDrawing" cx="6840000" cy="43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12</xdr:row>
      <xdr:rowOff xmlns:xdr="http://schemas.openxmlformats.org/drawingml/2006/spreadsheetDrawing">0</xdr:rowOff>
    </xdr:from>
    <xdr:ext xmlns:xdr="http://schemas.openxmlformats.org/drawingml/2006/spreadsheetDrawing" cx="6840000" cy="43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40</xdr:row>
      <xdr:rowOff xmlns:xdr="http://schemas.openxmlformats.org/drawingml/2006/spreadsheetDrawing">0</xdr:rowOff>
    </xdr:from>
    <xdr:ext xmlns:xdr="http://schemas.openxmlformats.org/drawingml/2006/spreadsheetDrawing" cx="6840000" cy="4320000"/>
    <xdr:pic xmlns:xdr="http://schemas.openxmlformats.org/drawingml/2006/spreadsheetDrawing">
      <xdr:nvPicPr xmlns:xdr="http://schemas.openxmlformats.org/drawingml/2006/spreadsheetDrawing">
        <xdr:cNvPr xmlns:xdr="http://schemas.openxmlformats.org/drawingml/2006/spreadsheetDrawing" id="2" name="Picture 2"/>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2">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10</xdr:row>
      <xdr:rowOff xmlns:xdr="http://schemas.openxmlformats.org/drawingml/2006/spreadsheetDrawing">0</xdr:rowOff>
    </xdr:from>
    <xdr:ext xmlns:xdr="http://schemas.openxmlformats.org/drawingml/2006/spreadsheetDrawing" cx="6840000" cy="43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7.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19</xdr:row>
      <xdr:rowOff xmlns:xdr="http://schemas.openxmlformats.org/drawingml/2006/spreadsheetDrawing">0</xdr:rowOff>
    </xdr:from>
    <xdr:ext xmlns:xdr="http://schemas.openxmlformats.org/drawingml/2006/spreadsheetDrawing" cx="6840000" cy="43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47</xdr:row>
      <xdr:rowOff xmlns:xdr="http://schemas.openxmlformats.org/drawingml/2006/spreadsheetDrawing">0</xdr:rowOff>
    </xdr:from>
    <xdr:ext xmlns:xdr="http://schemas.openxmlformats.org/drawingml/2006/spreadsheetDrawing" cx="6840000" cy="4320000"/>
    <xdr:pic xmlns:xdr="http://schemas.openxmlformats.org/drawingml/2006/spreadsheetDrawing">
      <xdr:nvPicPr xmlns:xdr="http://schemas.openxmlformats.org/drawingml/2006/spreadsheetDrawing">
        <xdr:cNvPr xmlns:xdr="http://schemas.openxmlformats.org/drawingml/2006/spreadsheetDrawing" id="2" name="Picture 2"/>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2">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22.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10</xdr:row>
      <xdr:rowOff xmlns:xdr="http://schemas.openxmlformats.org/drawingml/2006/spreadsheetDrawing">0</xdr:rowOff>
    </xdr:from>
    <xdr:ext xmlns:xdr="http://schemas.openxmlformats.org/drawingml/2006/spreadsheetDrawing" cx="6840000" cy="43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24.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19</xdr:row>
      <xdr:rowOff xmlns:xdr="http://schemas.openxmlformats.org/drawingml/2006/spreadsheetDrawing">0</xdr:rowOff>
    </xdr:from>
    <xdr:ext xmlns:xdr="http://schemas.openxmlformats.org/drawingml/2006/spreadsheetDrawing" cx="6840000" cy="43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47</xdr:row>
      <xdr:rowOff xmlns:xdr="http://schemas.openxmlformats.org/drawingml/2006/spreadsheetDrawing">0</xdr:rowOff>
    </xdr:from>
    <xdr:ext xmlns:xdr="http://schemas.openxmlformats.org/drawingml/2006/spreadsheetDrawing" cx="6840000" cy="4320000"/>
    <xdr:pic xmlns:xdr="http://schemas.openxmlformats.org/drawingml/2006/spreadsheetDrawing">
      <xdr:nvPicPr xmlns:xdr="http://schemas.openxmlformats.org/drawingml/2006/spreadsheetDrawing">
        <xdr:cNvPr xmlns:xdr="http://schemas.openxmlformats.org/drawingml/2006/spreadsheetDrawing" id="2" name="Picture 2"/>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2">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26.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67</xdr:row>
      <xdr:rowOff xmlns:xdr="http://schemas.openxmlformats.org/drawingml/2006/spreadsheetDrawing">0</xdr:rowOff>
    </xdr:from>
    <xdr:ext xmlns:xdr="http://schemas.openxmlformats.org/drawingml/2006/spreadsheetDrawing" cx="6840000" cy="43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95</xdr:row>
      <xdr:rowOff xmlns:xdr="http://schemas.openxmlformats.org/drawingml/2006/spreadsheetDrawing">0</xdr:rowOff>
    </xdr:from>
    <xdr:ext xmlns:xdr="http://schemas.openxmlformats.org/drawingml/2006/spreadsheetDrawing" cx="6840000" cy="4320000"/>
    <xdr:pic xmlns:xdr="http://schemas.openxmlformats.org/drawingml/2006/spreadsheetDrawing">
      <xdr:nvPicPr xmlns:xdr="http://schemas.openxmlformats.org/drawingml/2006/spreadsheetDrawing">
        <xdr:cNvPr xmlns:xdr="http://schemas.openxmlformats.org/drawingml/2006/spreadsheetDrawing" id="2" name="Picture 2"/>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2">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123</xdr:row>
      <xdr:rowOff xmlns:xdr="http://schemas.openxmlformats.org/drawingml/2006/spreadsheetDrawing">0</xdr:rowOff>
    </xdr:from>
    <xdr:ext xmlns:xdr="http://schemas.openxmlformats.org/drawingml/2006/spreadsheetDrawing" cx="6840000" cy="4320000"/>
    <xdr:pic xmlns:xdr="http://schemas.openxmlformats.org/drawingml/2006/spreadsheetDrawing">
      <xdr:nvPicPr xmlns:xdr="http://schemas.openxmlformats.org/drawingml/2006/spreadsheetDrawing">
        <xdr:cNvPr xmlns:xdr="http://schemas.openxmlformats.org/drawingml/2006/spreadsheetDrawing" id="3" name="Picture 3"/>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3">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Relationship Id="rId2" Type="http://schemas.openxmlformats.org/officeDocument/2006/relationships/printerSettings" Target="../printerSettings/printerSettings22.bin"/><Relationship Id="rIdvml" Type="http://schemas.openxmlformats.org/officeDocument/2006/relationships/vmlDrawing" Target="../drawings/vmlDrawing22.vml"/></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Relationship Id="rId2" Type="http://schemas.openxmlformats.org/officeDocument/2006/relationships/printerSettings" Target="../printerSettings/printerSettings23.bin"/><Relationship Id="rIdvml" Type="http://schemas.openxmlformats.org/officeDocument/2006/relationships/vmlDrawing" Target="../drawings/vmlDrawing23.vml"/></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Relationship Id="rId2" Type="http://schemas.openxmlformats.org/officeDocument/2006/relationships/printerSettings" Target="../printerSettings/printerSettings24.bin"/><Relationship Id="rIdvml" Type="http://schemas.openxmlformats.org/officeDocument/2006/relationships/vmlDrawing" Target="../drawings/vmlDrawing24.vml"/></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Relationship Id="rId2" Type="http://schemas.openxmlformats.org/officeDocument/2006/relationships/printerSettings" Target="../printerSettings/printerSettings25.bin"/><Relationship Id="rIdvml" Type="http://schemas.openxmlformats.org/officeDocument/2006/relationships/vmlDrawing" Target="../drawings/vmlDrawing25.vml"/></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Relationship Id="rId2" Type="http://schemas.openxmlformats.org/officeDocument/2006/relationships/printerSettings" Target="../printerSettings/printerSettings26.bin"/><Relationship Id="rIdvml" Type="http://schemas.openxmlformats.org/officeDocument/2006/relationships/vmlDrawing" Target="../drawings/vmlDrawing26.vml"/></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7.xml"/><Relationship Id="rId2" Type="http://schemas.openxmlformats.org/officeDocument/2006/relationships/printerSettings" Target="../printerSettings/printerSettings27.bin"/><Relationship Id="rIdvml" Type="http://schemas.openxmlformats.org/officeDocument/2006/relationships/vmlDrawing" Target="../drawings/vmlDrawing27.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pageSetUpPr fitToPage="1"/>
  </sheetPr>
  <dimension ref="A1"/>
  <sheetViews>
    <sheetView workbookViewId="0" zoomScale="100" showGridLines="0" tabSelected="true"/>
  </sheetViews>
  <sheetFormatPr defaultRowHeight="15.0" baseColWidth="10"/>
  <cols>
    <col min="1" max="1" width="2.57" hidden="0" customWidth="1"/>
    <col min="2" max="2" width="12.6" hidden="0" customWidth="1"/>
    <col min="3" max="3" width="3.6" hidden="0" customWidth="1"/>
    <col min="4" max="4" width="105.6" hidden="0" customWidth="1"/>
  </cols>
  <sheetData>
    <row r="4" ht="14.4" customHeight="1">
      <c r="B4" s="1"/>
      <c r="C4" s="1"/>
      <c r="D4" s="1"/>
    </row>
    <row r="5" ht="14.4" customHeight="1">
      <c r="B5" s="1"/>
      <c r="C5" s="1"/>
      <c r="D5" s="1"/>
    </row>
    <row r="6" ht="21" customHeight="1">
      <c r="B6" s="1" t="s">
        <v>0</v>
      </c>
      <c r="C6" s="1"/>
      <c r="D6" s="1"/>
    </row>
    <row r="7" ht="6" customHeight="1"/>
    <row r="8">
      <c r="B8" t="s">
        <v>1</v>
      </c>
    </row>
    <row r="9">
      <c r="B9" t="s">
        <v>2</v>
      </c>
    </row>
    <row r="10">
      <c r="B10" t="s">
        <v>3</v>
      </c>
    </row>
    <row r="15">
      <c r="B15" s="2" t="s">
        <v>4</v>
      </c>
    </row>
    <row r="17">
      <c r="B17" s="4" t="s">
        <v>16</v>
      </c>
    </row>
    <row r="18">
      <c r="B18" s="5" t="str">
        <f>HYPERLINK("#'T1'!A1", "Tabelle 1:")</f>
      </c>
      <c r="C18" t="s">
        <v>17</v>
      </c>
      <c r="D18" s="6" t="str">
        <f>HYPERLINK("#'T1'!A1", "Lehrpersonen und Vollzeitäquivalente, 1995–2024")</f>
      </c>
    </row>
    <row r="19">
      <c r="B19" s="5" t="str">
        <f>HYPERLINK("#'T2'!A1", "Tabelle 2:")</f>
      </c>
      <c r="C19" t="s">
        <v>17</v>
      </c>
      <c r="D19" s="6" t="str">
        <f>HYPERLINK("#'T2'!A1", "Volksschule: Lehrpersonen und Vollzeitäquivalente nach Schultyp, 1996–2024")</f>
      </c>
    </row>
    <row r="20">
      <c r="B20" s="5" t="str">
        <f>HYPERLINK("#'T3'!A1", "Tabelle 3:")</f>
      </c>
      <c r="C20" t="s">
        <v>17</v>
      </c>
      <c r="D20" s="6" t="str">
        <f>HYPERLINK("#'T3'!A1", "Volksschule: Lehrpersonen und Vollzeitäquivalente nach Geschlecht und Schultyp, 2024/25")</f>
      </c>
    </row>
    <row r="21">
      <c r="B21" s="5" t="str">
        <f>HYPERLINK("#'T4'!A1", "Tabelle 4:")</f>
      </c>
      <c r="C21" t="s">
        <v>17</v>
      </c>
      <c r="D21" s="6" t="str">
        <f>HYPERLINK("#'T4'!A1", "Volksschule: Lehrpersonen, Vollzeitäquivalente, Abteilungszahlen und Lernende nach Schultyp, 2024/25")</f>
      </c>
    </row>
    <row r="22">
      <c r="B22" s="5" t="str">
        <f>HYPERLINK("#'T5'!A1", "Tabelle 5:")</f>
      </c>
      <c r="C22" t="s">
        <v>17</v>
      </c>
      <c r="D22" s="6" t="str">
        <f>HYPERLINK("#'T5'!A1", "Volksschule: Durchschnittsalter der Lehrpersonen nach Geschlecht, in Jahren, 1996–2024")</f>
      </c>
    </row>
    <row r="23">
      <c r="B23" s="5" t="str">
        <f>HYPERLINK("#'T6'!A1", "Tabelle 6:")</f>
      </c>
      <c r="C23" t="s">
        <v>17</v>
      </c>
      <c r="D23" s="6" t="str">
        <f>HYPERLINK("#'T6'!A1", "Volksschule: Lehrpersonen nach Altersklasse und Schultyp oder Geschlecht, 2024/25")</f>
      </c>
    </row>
    <row r="24">
      <c r="B24" s="5" t="str">
        <f>HYPERLINK("#'T7_a'!A1", "Tabelle 7_a:")</f>
      </c>
      <c r="C24" t="s">
        <v>17</v>
      </c>
      <c r="D24" s="6" t="str">
        <f>HYPERLINK("#'T7_a'!A1", "Volksschule: Lehrpersonen nach Beschäftigungsgrad und Schultyp und Geschlecht, 2024/25")</f>
      </c>
    </row>
    <row r="25">
      <c r="B25" s="5" t="str">
        <f>HYPERLINK("#'T7_b'!A1", "Tabelle 7_b:")</f>
      </c>
      <c r="C25" t="s">
        <v>17</v>
      </c>
      <c r="D25" s="6" t="str">
        <f>HYPERLINK("#'T7_b'!A1", "Volksschule: Lehrpersonen nach Beschäftigungsgrad und Geschlecht, 2010/11 und 2024/25")</f>
      </c>
    </row>
    <row r="26">
      <c r="B26" s="5" t="str">
        <f>HYPERLINK("#'T8'!A1", "Tabelle 8:")</f>
      </c>
      <c r="C26" t="s">
        <v>17</v>
      </c>
      <c r="D26" s="6" t="str">
        <f>HYPERLINK("#'T8'!A1", "Volksschule: Lehrpersonen und ihr Durchschnittsalter nach Nationalität und Geschlecht, 2024/25")</f>
      </c>
    </row>
    <row r="27">
      <c r="B27" s="5" t="str">
        <f>HYPERLINK("#'T9'!A1", "Tabelle 9:")</f>
      </c>
      <c r="C27" t="s">
        <v>17</v>
      </c>
      <c r="D27" s="6" t="str">
        <f>HYPERLINK("#'T9'!A1", "Volksschule: Personal und Vollzeitäquivalente von Zusatzangeboten nach Geschlecht, 2024/25")</f>
      </c>
    </row>
    <row r="28">
      <c r="B28" s="5" t="str">
        <f>HYPERLINK("#'T10'!A1", "Tabelle 10:")</f>
      </c>
      <c r="C28" t="s">
        <v>17</v>
      </c>
      <c r="D28" s="6" t="str">
        <f>HYPERLINK("#'T10'!A1", "Schulleitungspensen: Personen und Vollzeitäquivalente nach Geschlecht, 2016–2024")</f>
      </c>
    </row>
    <row r="30">
      <c r="B30" s="4" t="s">
        <v>24</v>
      </c>
    </row>
    <row r="31">
      <c r="B31" s="7" t="str">
        <f>HYPERLINK("#'T11'!A1", "Tabelle 11:")</f>
      </c>
      <c r="C31" t="s">
        <v>17</v>
      </c>
      <c r="D31" s="6" t="str">
        <f>HYPERLINK("#'T11'!A1", "Mittelschule: Lehrpersonen und Vollzeitäquivalente nach Schulort und Geschlecht, 2024/25")</f>
      </c>
    </row>
    <row r="32">
      <c r="B32" s="7" t="str">
        <f>HYPERLINK("#'T12'!A1", "Tabelle 12:")</f>
      </c>
      <c r="C32" t="s">
        <v>17</v>
      </c>
      <c r="D32" s="6" t="str">
        <f>HYPERLINK("#'T12'!A1", "Mittelschule: Lehrpersonen und Vollzeitäquivalente nach Ausbildungsgang und Geschlecht, 2024/25")</f>
      </c>
    </row>
    <row r="33">
      <c r="B33" s="7" t="str">
        <f>HYPERLINK("#'T13'!A1", "Tabelle 13:")</f>
      </c>
      <c r="C33" t="s">
        <v>17</v>
      </c>
      <c r="D33" s="6" t="str">
        <f>HYPERLINK("#'T13'!A1", "Mittelschule: Lehrpersonen nach Altersklasse und Geschlecht, 2024/25")</f>
      </c>
    </row>
    <row r="34">
      <c r="B34" s="7" t="str">
        <f>HYPERLINK("#'T14'!A1", "Tabelle 14:")</f>
      </c>
      <c r="C34" t="s">
        <v>17</v>
      </c>
      <c r="D34" s="6" t="str">
        <f>HYPERLINK("#'T14'!A1", "Mittelschule: Durchschnittsalter der Lehrpersonen nach Geschlecht, in Jahren, 1995–2024")</f>
      </c>
    </row>
    <row r="35">
      <c r="B35" s="7" t="str">
        <f>HYPERLINK("#'T15'!A1", "Tabelle 15:")</f>
      </c>
      <c r="C35" t="s">
        <v>17</v>
      </c>
      <c r="D35" s="6" t="str">
        <f>HYPERLINK("#'T15'!A1", "Mittelschule: Lehrpersonen nach Beschäftigungsgrad und Geschlecht, 2010/11 und 2024/25")</f>
      </c>
    </row>
    <row r="36">
      <c r="B36" s="7" t="str">
        <f>HYPERLINK("#'T16'!A1", "Tabelle 16:")</f>
      </c>
      <c r="C36" t="s">
        <v>17</v>
      </c>
      <c r="D36" s="6" t="str">
        <f>HYPERLINK("#'T16'!A1", "Mittelschule: Lehrpersonen und ihr Durchschnittsalter nach Nationalität und Geschlecht, 2024/25")</f>
      </c>
    </row>
    <row r="38">
      <c r="B38" s="4" t="s">
        <v>32</v>
      </c>
    </row>
    <row r="39">
      <c r="B39" s="8" t="str">
        <f>HYPERLINK("#'T17'!A1", "Tabelle 17:")</f>
      </c>
      <c r="C39" t="s">
        <v>17</v>
      </c>
      <c r="D39" s="6" t="str">
        <f>HYPERLINK("#'T17'!A1", "Berufsfachschulen: Lehrpersonen und Vollzeitäquivalente nach Schulort und Geschlecht, 2024/25")</f>
      </c>
    </row>
    <row r="40">
      <c r="B40" s="8" t="str">
        <f>HYPERLINK("#'T18'!A1", "Tabelle 18:")</f>
      </c>
      <c r="C40" t="s">
        <v>17</v>
      </c>
      <c r="D40" s="6" t="str">
        <f>HYPERLINK("#'T18'!A1", "Berufsfachschulen: Lehrpersonen und Vollzeitäquivalente nach Berufsbereich und Geschlecht, 1997–2024")</f>
      </c>
    </row>
    <row r="41">
      <c r="B41" s="8" t="str">
        <f>HYPERLINK("#'T19'!A1", "Tabelle 19:")</f>
      </c>
      <c r="C41" t="s">
        <v>17</v>
      </c>
      <c r="D41" s="6" t="str">
        <f>HYPERLINK("#'T19'!A1", "Berufsfachschulen: Vollzeitäquivalente (VZÄ), Lernende und Lernende pro VZÄ, 1997–2024")</f>
      </c>
    </row>
    <row r="42">
      <c r="B42" s="8" t="str">
        <f>HYPERLINK("#'T20'!A1", "Tabelle 20:")</f>
      </c>
      <c r="C42" t="s">
        <v>17</v>
      </c>
      <c r="D42" s="6" t="str">
        <f>HYPERLINK("#'T20'!A1", "Berufsfachschulen: Lehrpersonen nach Altersklasse und Geschlecht, 2024/25")</f>
      </c>
    </row>
    <row r="43">
      <c r="B43" s="8" t="str">
        <f>HYPERLINK("#'T21'!A1", "Tabelle 21:")</f>
      </c>
      <c r="C43" t="s">
        <v>17</v>
      </c>
      <c r="D43" s="6" t="str">
        <f>HYPERLINK("#'T21'!A1", "Berufsfachschulen: Durchschnittsalter der Lehrpersonen nach Geschlecht in Jahren, 1997–2024")</f>
      </c>
    </row>
    <row r="44">
      <c r="B44" s="8" t="str">
        <f>HYPERLINK("#'T22'!A1", "Tabelle 22:")</f>
      </c>
      <c r="C44" t="s">
        <v>17</v>
      </c>
      <c r="D44" s="6" t="str">
        <f>HYPERLINK("#'T22'!A1", "Berufsfachschulen: Lehrpersonen nach Beschäftigungsgrad und Geschlecht, 2010/11 und 2024/25")</f>
      </c>
    </row>
    <row r="45">
      <c r="B45" s="8" t="str">
        <f>HYPERLINK("#'T23'!A1", "Tabelle 23:")</f>
      </c>
      <c r="C45" t="s">
        <v>17</v>
      </c>
      <c r="D45" s="6" t="str">
        <f>HYPERLINK("#'T23'!A1", "Berufsfachschulen: Lehrpersonen und ihr Durchschnittsalter nach Nationalität und Geschlecht, 2024/25")</f>
      </c>
    </row>
    <row r="47">
      <c r="B47" s="4" t="s">
        <v>34</v>
      </c>
    </row>
    <row r="48">
      <c r="B48" s="9" t="str">
        <f>HYPERLINK("#'T24'!A1", "Tabelle 24:")</f>
      </c>
      <c r="C48" t="s">
        <v>17</v>
      </c>
      <c r="D48" s="6" t="str">
        <f>HYPERLINK("#'T24'!A1", "Vollzeitäquivalente und Lerndende: Indexierte Entwicklungen, 1998–2024")</f>
      </c>
    </row>
    <row r="50">
      <c r="B50" s="10" t="str">
        <f>HYPERLINK("#'Erläuterungen'!A1", "Erläuterungen")</f>
      </c>
    </row>
  </sheetData>
  <mergeCells count="1">
    <mergeCell ref="B6:D6"/>
  </mergeCells>
  <pageMargins left="0.7" right="0.7" top="0.75" bottom="0.75" header="0.3" footer="0.3"/>
  <pageSetup paperSize="9" orientation="portrait" scale="100" fitToWidth="1" fitToHeight="0" horizontalDpi="300" verticalDpi="300" r:id="rId2"/>
  <headerFooter differentOddEven="0" differentFirst="1" scaleWithDoc="0" alignWithMargins="0">
    <firstHeader>&amp;L&amp;C&amp;R&amp;B DEPARTEMENT FINANZEN UND RESSOURCEN
Statistik Aargau</first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7AB8"/>
  </sheetPr>
  <dimension ref="A1"/>
  <sheetViews>
    <sheetView workbookViewId="0" zoomScale="100" showGridLines="0" tabSelected="false"/>
  </sheetViews>
  <sheetFormatPr defaultRowHeight="15.0" baseColWidth="10"/>
  <cols>
    <col min="1" max="1" width="2.57" hidden="0" customWidth="1"/>
    <col min="2" max="2" width="5.26208333333333" hidden="0" customWidth="1"/>
    <col min="3" max="3" width="8.6475" hidden="0" customWidth="1"/>
    <col min="4" max="4" width="8.6475" hidden="0" customWidth="1"/>
    <col min="5" max="5" width="8.6475" hidden="0" customWidth="1"/>
    <col min="6" max="6" width="8.6475" hidden="0" customWidth="1"/>
    <col min="7" max="7" width="8.6475" hidden="0" customWidth="1"/>
    <col min="8" max="8" width="8.6475" hidden="0" customWidth="1"/>
    <col min="9" max="9" width="8.6475" hidden="0" customWidth="1"/>
    <col min="10" max="10" width="8.6475" hidden="0" customWidth="1"/>
    <col min="11" max="11" width="8.6475" hidden="0" customWidth="1"/>
    <col min="12" max="12" width="8.6475" hidden="0" customWidth="1"/>
  </cols>
  <sheetData>
    <row r="1">
      <c r="B1" s="3" t="s">
        <v>5</v>
      </c>
    </row>
    <row r="4">
      <c r="B4" s="11" t="s">
        <v>36</v>
      </c>
      <c r="C4" s="12" t="s">
        <v>37</v>
      </c>
      <c r="D4" s="12" t="s">
        <v>38</v>
      </c>
      <c r="E4" s="12" t="s">
        <v>38</v>
      </c>
      <c r="F4" s="12" t="s">
        <v>38</v>
      </c>
      <c r="G4" s="12" t="s">
        <v>39</v>
      </c>
      <c r="H4" s="12" t="s">
        <v>39</v>
      </c>
      <c r="I4" s="12" t="s">
        <v>39</v>
      </c>
      <c r="J4" s="12" t="s">
        <v>40</v>
      </c>
      <c r="K4" s="12" t="s">
        <v>40</v>
      </c>
      <c r="L4" s="12" t="s">
        <v>40</v>
      </c>
    </row>
    <row r="5">
      <c r="B5" s="11" t="s">
        <v>36</v>
      </c>
      <c r="C5" s="12" t="s">
        <v>37</v>
      </c>
      <c r="D5" s="13" t="s">
        <v>41</v>
      </c>
      <c r="E5" s="13" t="s">
        <v>42</v>
      </c>
      <c r="F5" s="13" t="s">
        <v>43</v>
      </c>
      <c r="G5" s="13" t="s">
        <v>41</v>
      </c>
      <c r="H5" s="13" t="s">
        <v>42</v>
      </c>
      <c r="I5" s="13" t="s">
        <v>43</v>
      </c>
      <c r="J5" s="13" t="s">
        <v>41</v>
      </c>
      <c r="K5" s="13" t="s">
        <v>42</v>
      </c>
      <c r="L5" s="13" t="s">
        <v>43</v>
      </c>
    </row>
    <row r="6">
      <c r="B6" s="25" t="s">
        <v>44</v>
      </c>
      <c r="C6" s="15"/>
      <c r="D6" s="16"/>
      <c r="E6" s="17"/>
      <c r="F6" s="18"/>
      <c r="G6" s="19"/>
      <c r="H6" s="20"/>
      <c r="I6" s="21"/>
      <c r="J6" s="22"/>
      <c r="K6" s="23"/>
      <c r="L6" s="24"/>
    </row>
    <row r="7">
      <c r="B7" s="14" t="n">
        <v>1995</v>
      </c>
      <c r="C7" s="15" t="s">
        <v>45</v>
      </c>
      <c r="D7" s="16" t="s">
        <v>45</v>
      </c>
      <c r="E7" s="17" t="s">
        <v>45</v>
      </c>
      <c r="F7" s="18" t="s">
        <v>45</v>
      </c>
      <c r="G7" s="19" t="n">
        <v>623</v>
      </c>
      <c r="H7" s="20" t="n">
        <v>440</v>
      </c>
      <c r="I7" s="21" t="n">
        <v>183</v>
      </c>
      <c r="J7" s="22" t="s">
        <v>45</v>
      </c>
      <c r="K7" s="23" t="s">
        <v>45</v>
      </c>
      <c r="L7" s="24" t="s">
        <v>45</v>
      </c>
    </row>
    <row r="8">
      <c r="B8" s="14" t="n">
        <v>1996</v>
      </c>
      <c r="C8" s="15" t="s">
        <v>45</v>
      </c>
      <c r="D8" s="16" t="n">
        <v>5688</v>
      </c>
      <c r="E8" s="17" t="n">
        <v>2156</v>
      </c>
      <c r="F8" s="18" t="n">
        <v>3532</v>
      </c>
      <c r="G8" s="19" t="n">
        <v>613</v>
      </c>
      <c r="H8" s="20" t="n">
        <v>421</v>
      </c>
      <c r="I8" s="21" t="n">
        <v>192</v>
      </c>
      <c r="J8" s="22" t="s">
        <v>45</v>
      </c>
      <c r="K8" s="23" t="s">
        <v>45</v>
      </c>
      <c r="L8" s="24" t="s">
        <v>45</v>
      </c>
    </row>
    <row r="9">
      <c r="B9" s="14" t="n">
        <v>1997</v>
      </c>
      <c r="C9" s="15" t="s">
        <v>45</v>
      </c>
      <c r="D9" s="16" t="n">
        <v>5793</v>
      </c>
      <c r="E9" s="17" t="n">
        <v>2155</v>
      </c>
      <c r="F9" s="18" t="n">
        <v>3638</v>
      </c>
      <c r="G9" s="19" t="n">
        <v>611</v>
      </c>
      <c r="H9" s="20" t="n">
        <v>411</v>
      </c>
      <c r="I9" s="21" t="n">
        <v>200</v>
      </c>
      <c r="J9" s="22" t="n">
        <v>708</v>
      </c>
      <c r="K9" s="23" t="n">
        <v>528</v>
      </c>
      <c r="L9" s="24" t="n">
        <v>180</v>
      </c>
    </row>
    <row r="10">
      <c r="B10" s="14" t="n">
        <v>2000</v>
      </c>
      <c r="C10" s="15" t="s">
        <v>45</v>
      </c>
      <c r="D10" s="16" t="n">
        <v>5971</v>
      </c>
      <c r="E10" s="17" t="n">
        <v>2078</v>
      </c>
      <c r="F10" s="18" t="n">
        <v>3893</v>
      </c>
      <c r="G10" s="19" t="n">
        <v>602</v>
      </c>
      <c r="H10" s="20" t="n">
        <v>397</v>
      </c>
      <c r="I10" s="21" t="n">
        <v>205</v>
      </c>
      <c r="J10" s="22" t="n">
        <v>776</v>
      </c>
      <c r="K10" s="23" t="n">
        <v>561</v>
      </c>
      <c r="L10" s="24" t="n">
        <v>215</v>
      </c>
    </row>
    <row r="11">
      <c r="B11" s="14" t="n">
        <v>2005</v>
      </c>
      <c r="C11" s="15" t="s">
        <v>45</v>
      </c>
      <c r="D11" s="16" t="n">
        <v>6174</v>
      </c>
      <c r="E11" s="17" t="n">
        <v>1954</v>
      </c>
      <c r="F11" s="18" t="n">
        <v>4220</v>
      </c>
      <c r="G11" s="19" t="n">
        <v>647</v>
      </c>
      <c r="H11" s="20" t="n">
        <v>389</v>
      </c>
      <c r="I11" s="21" t="n">
        <v>258</v>
      </c>
      <c r="J11" s="22" t="n">
        <v>700</v>
      </c>
      <c r="K11" s="23" t="n">
        <v>507</v>
      </c>
      <c r="L11" s="24" t="n">
        <v>193</v>
      </c>
    </row>
    <row r="12">
      <c r="B12" s="14" t="n">
        <v>2006</v>
      </c>
      <c r="C12" s="15" t="n">
        <v>984</v>
      </c>
      <c r="D12" s="16" t="n">
        <v>6199</v>
      </c>
      <c r="E12" s="17" t="n">
        <v>1869</v>
      </c>
      <c r="F12" s="18" t="n">
        <v>4330</v>
      </c>
      <c r="G12" s="19" t="n">
        <v>682</v>
      </c>
      <c r="H12" s="20" t="n">
        <v>410</v>
      </c>
      <c r="I12" s="21" t="n">
        <v>272</v>
      </c>
      <c r="J12" s="22" t="n">
        <v>702</v>
      </c>
      <c r="K12" s="23" t="n">
        <v>509</v>
      </c>
      <c r="L12" s="24" t="n">
        <v>193</v>
      </c>
    </row>
    <row r="13">
      <c r="B13" s="14" t="n">
        <v>2007</v>
      </c>
      <c r="C13" s="15" t="n">
        <v>1059</v>
      </c>
      <c r="D13" s="16" t="n">
        <v>6197</v>
      </c>
      <c r="E13" s="17" t="n">
        <v>1807</v>
      </c>
      <c r="F13" s="18" t="n">
        <v>4390</v>
      </c>
      <c r="G13" s="19" t="n">
        <v>700</v>
      </c>
      <c r="H13" s="20" t="n">
        <v>410</v>
      </c>
      <c r="I13" s="21" t="n">
        <v>290</v>
      </c>
      <c r="J13" s="22" t="n">
        <v>727</v>
      </c>
      <c r="K13" s="23" t="n">
        <v>517</v>
      </c>
      <c r="L13" s="24" t="n">
        <v>210</v>
      </c>
    </row>
    <row r="14">
      <c r="B14" s="14" t="n">
        <v>2008</v>
      </c>
      <c r="C14" s="15" t="n">
        <v>1127</v>
      </c>
      <c r="D14" s="16" t="n">
        <v>6304</v>
      </c>
      <c r="E14" s="17" t="n">
        <v>1782</v>
      </c>
      <c r="F14" s="18" t="n">
        <v>4522</v>
      </c>
      <c r="G14" s="19" t="n">
        <v>703</v>
      </c>
      <c r="H14" s="20" t="n">
        <v>413</v>
      </c>
      <c r="I14" s="21" t="n">
        <v>290</v>
      </c>
      <c r="J14" s="22" t="n">
        <v>726</v>
      </c>
      <c r="K14" s="23" t="n">
        <v>516</v>
      </c>
      <c r="L14" s="24" t="n">
        <v>210</v>
      </c>
    </row>
    <row r="15">
      <c r="B15" s="14" t="n">
        <v>2009</v>
      </c>
      <c r="C15" s="15" t="n">
        <v>1151</v>
      </c>
      <c r="D15" s="16" t="n">
        <v>6395</v>
      </c>
      <c r="E15" s="17" t="n">
        <v>1753</v>
      </c>
      <c r="F15" s="18" t="n">
        <v>4642</v>
      </c>
      <c r="G15" s="19" t="n">
        <v>729</v>
      </c>
      <c r="H15" s="20" t="n">
        <v>415</v>
      </c>
      <c r="I15" s="21" t="n">
        <v>314</v>
      </c>
      <c r="J15" s="22" t="n">
        <v>755</v>
      </c>
      <c r="K15" s="23" t="n">
        <v>538</v>
      </c>
      <c r="L15" s="24" t="n">
        <v>217</v>
      </c>
    </row>
    <row r="16">
      <c r="B16" s="14" t="n">
        <v>2010</v>
      </c>
      <c r="C16" s="15" t="n">
        <v>1196</v>
      </c>
      <c r="D16" s="16" t="n">
        <v>6664</v>
      </c>
      <c r="E16" s="17" t="n">
        <v>1852</v>
      </c>
      <c r="F16" s="18" t="n">
        <v>4812</v>
      </c>
      <c r="G16" s="19" t="n">
        <v>734</v>
      </c>
      <c r="H16" s="20" t="n">
        <v>416</v>
      </c>
      <c r="I16" s="21" t="n">
        <v>318</v>
      </c>
      <c r="J16" s="22" t="n">
        <v>1057</v>
      </c>
      <c r="K16" s="23" t="n">
        <v>699</v>
      </c>
      <c r="L16" s="24" t="n">
        <v>358</v>
      </c>
    </row>
    <row r="17">
      <c r="B17" s="14" t="n">
        <v>2011</v>
      </c>
      <c r="C17" s="15" t="n">
        <v>1225</v>
      </c>
      <c r="D17" s="16" t="n">
        <v>6843</v>
      </c>
      <c r="E17" s="17" t="n">
        <v>1894</v>
      </c>
      <c r="F17" s="18" t="n">
        <v>4949</v>
      </c>
      <c r="G17" s="19" t="n">
        <v>741</v>
      </c>
      <c r="H17" s="20" t="n">
        <v>407</v>
      </c>
      <c r="I17" s="21" t="n">
        <v>334</v>
      </c>
      <c r="J17" s="22" t="n">
        <v>1041</v>
      </c>
      <c r="K17" s="23" t="n">
        <v>663</v>
      </c>
      <c r="L17" s="24" t="n">
        <v>378</v>
      </c>
    </row>
    <row r="18">
      <c r="B18" s="14" t="n">
        <v>2012</v>
      </c>
      <c r="C18" s="15" t="n">
        <v>1270</v>
      </c>
      <c r="D18" s="16" t="n">
        <v>6934</v>
      </c>
      <c r="E18" s="17" t="n">
        <v>1916</v>
      </c>
      <c r="F18" s="18" t="n">
        <v>5018</v>
      </c>
      <c r="G18" s="19" t="n">
        <v>771</v>
      </c>
      <c r="H18" s="20" t="n">
        <v>420</v>
      </c>
      <c r="I18" s="21" t="n">
        <v>351</v>
      </c>
      <c r="J18" s="22" t="n">
        <v>1031</v>
      </c>
      <c r="K18" s="23" t="n">
        <v>654</v>
      </c>
      <c r="L18" s="24" t="n">
        <v>377</v>
      </c>
    </row>
    <row r="19">
      <c r="B19" s="14" t="n">
        <v>2013</v>
      </c>
      <c r="C19" s="15" t="n">
        <v>1493</v>
      </c>
      <c r="D19" s="16" t="n">
        <v>6895</v>
      </c>
      <c r="E19" s="17" t="n">
        <v>1870</v>
      </c>
      <c r="F19" s="18" t="n">
        <v>5025</v>
      </c>
      <c r="G19" s="19" t="n">
        <v>799</v>
      </c>
      <c r="H19" s="20" t="n">
        <v>430</v>
      </c>
      <c r="I19" s="21" t="n">
        <v>369</v>
      </c>
      <c r="J19" s="22" t="n">
        <v>1022</v>
      </c>
      <c r="K19" s="23" t="n">
        <v>646</v>
      </c>
      <c r="L19" s="24" t="n">
        <v>376</v>
      </c>
    </row>
    <row r="20">
      <c r="B20" s="14" t="n">
        <v>2014</v>
      </c>
      <c r="C20" s="15" t="n">
        <v>1563</v>
      </c>
      <c r="D20" s="16" t="n">
        <v>6985</v>
      </c>
      <c r="E20" s="17" t="n">
        <v>1753</v>
      </c>
      <c r="F20" s="18" t="n">
        <v>5232</v>
      </c>
      <c r="G20" s="19" t="n">
        <v>806</v>
      </c>
      <c r="H20" s="20" t="n">
        <v>428</v>
      </c>
      <c r="I20" s="21" t="n">
        <v>378</v>
      </c>
      <c r="J20" s="22" t="n">
        <v>1009</v>
      </c>
      <c r="K20" s="23" t="n">
        <v>631</v>
      </c>
      <c r="L20" s="24" t="n">
        <v>378</v>
      </c>
    </row>
    <row r="21">
      <c r="B21" s="14" t="n">
        <v>2015</v>
      </c>
      <c r="C21" s="15" t="n">
        <v>1619</v>
      </c>
      <c r="D21" s="16" t="n">
        <v>6977</v>
      </c>
      <c r="E21" s="17" t="n">
        <v>1715</v>
      </c>
      <c r="F21" s="18" t="n">
        <v>5262</v>
      </c>
      <c r="G21" s="19" t="n">
        <v>826</v>
      </c>
      <c r="H21" s="20" t="n">
        <v>439</v>
      </c>
      <c r="I21" s="21" t="n">
        <v>387</v>
      </c>
      <c r="J21" s="22" t="n">
        <v>1002</v>
      </c>
      <c r="K21" s="23" t="n">
        <v>601</v>
      </c>
      <c r="L21" s="24" t="n">
        <v>401</v>
      </c>
    </row>
    <row r="22">
      <c r="B22" s="14" t="n">
        <v>2016</v>
      </c>
      <c r="C22" s="15" t="n">
        <v>1604</v>
      </c>
      <c r="D22" s="16" t="n">
        <v>7098</v>
      </c>
      <c r="E22" s="17" t="n">
        <v>1714</v>
      </c>
      <c r="F22" s="18" t="n">
        <v>5384</v>
      </c>
      <c r="G22" s="19" t="n">
        <v>822</v>
      </c>
      <c r="H22" s="20" t="n">
        <v>446</v>
      </c>
      <c r="I22" s="21" t="n">
        <v>376</v>
      </c>
      <c r="J22" s="22" t="n">
        <v>1007</v>
      </c>
      <c r="K22" s="23" t="n">
        <v>585</v>
      </c>
      <c r="L22" s="24" t="n">
        <v>422</v>
      </c>
    </row>
    <row r="23">
      <c r="B23" s="14" t="n">
        <v>2017</v>
      </c>
      <c r="C23" s="15" t="n">
        <v>1585</v>
      </c>
      <c r="D23" s="16" t="n">
        <v>7099</v>
      </c>
      <c r="E23" s="17" t="n">
        <v>1677</v>
      </c>
      <c r="F23" s="18" t="n">
        <v>5422</v>
      </c>
      <c r="G23" s="19" t="n">
        <v>825</v>
      </c>
      <c r="H23" s="20" t="n">
        <v>433</v>
      </c>
      <c r="I23" s="21" t="n">
        <v>392</v>
      </c>
      <c r="J23" s="22" t="n">
        <v>1000</v>
      </c>
      <c r="K23" s="23" t="n">
        <v>573</v>
      </c>
      <c r="L23" s="24" t="n">
        <v>427</v>
      </c>
    </row>
    <row r="24">
      <c r="B24" s="14" t="n">
        <v>2018</v>
      </c>
      <c r="C24" s="15" t="n">
        <v>1616</v>
      </c>
      <c r="D24" s="16" t="n">
        <v>7101</v>
      </c>
      <c r="E24" s="17" t="n">
        <v>1693</v>
      </c>
      <c r="F24" s="18" t="n">
        <v>5408</v>
      </c>
      <c r="G24" s="19" t="n">
        <v>816</v>
      </c>
      <c r="H24" s="20" t="n">
        <v>427</v>
      </c>
      <c r="I24" s="21" t="n">
        <v>389</v>
      </c>
      <c r="J24" s="22" t="n">
        <v>971</v>
      </c>
      <c r="K24" s="23" t="n">
        <v>553</v>
      </c>
      <c r="L24" s="24" t="n">
        <v>418</v>
      </c>
    </row>
    <row r="25">
      <c r="B25" s="14" t="n">
        <v>2019</v>
      </c>
      <c r="C25" s="15" t="n">
        <v>1632</v>
      </c>
      <c r="D25" s="16" t="n">
        <v>7206</v>
      </c>
      <c r="E25" s="17" t="n">
        <v>1714</v>
      </c>
      <c r="F25" s="18" t="n">
        <v>5492</v>
      </c>
      <c r="G25" s="19" t="n">
        <v>822</v>
      </c>
      <c r="H25" s="20" t="n">
        <v>426</v>
      </c>
      <c r="I25" s="21" t="n">
        <v>396</v>
      </c>
      <c r="J25" s="22" t="n">
        <v>968</v>
      </c>
      <c r="K25" s="23" t="n">
        <v>533</v>
      </c>
      <c r="L25" s="24" t="n">
        <v>435</v>
      </c>
    </row>
    <row r="26">
      <c r="B26" s="14" t="n">
        <v>2020</v>
      </c>
      <c r="C26" s="15" t="n">
        <v>1600</v>
      </c>
      <c r="D26" s="16" t="n">
        <v>7347</v>
      </c>
      <c r="E26" s="17" t="n">
        <v>1747</v>
      </c>
      <c r="F26" s="18" t="n">
        <v>5600</v>
      </c>
      <c r="G26" s="19" t="n">
        <v>812</v>
      </c>
      <c r="H26" s="20" t="n">
        <v>412</v>
      </c>
      <c r="I26" s="21" t="n">
        <v>400</v>
      </c>
      <c r="J26" s="22" t="n">
        <v>956</v>
      </c>
      <c r="K26" s="23" t="n">
        <v>531</v>
      </c>
      <c r="L26" s="24" t="n">
        <v>425</v>
      </c>
    </row>
    <row r="27">
      <c r="B27" s="14" t="n">
        <v>2021</v>
      </c>
      <c r="C27" s="15" t="n">
        <v>1594</v>
      </c>
      <c r="D27" s="16" t="n">
        <v>7520</v>
      </c>
      <c r="E27" s="17" t="n">
        <v>1781</v>
      </c>
      <c r="F27" s="18" t="n">
        <v>5739</v>
      </c>
      <c r="G27" s="19" t="n">
        <v>815</v>
      </c>
      <c r="H27" s="20" t="n">
        <v>414</v>
      </c>
      <c r="I27" s="21" t="n">
        <v>401</v>
      </c>
      <c r="J27" s="22" t="n">
        <v>960</v>
      </c>
      <c r="K27" s="23" t="n">
        <v>520</v>
      </c>
      <c r="L27" s="24" t="n">
        <v>440</v>
      </c>
    </row>
    <row r="28">
      <c r="B28" s="14" t="n">
        <v>2022</v>
      </c>
      <c r="C28" s="15" t="n">
        <v>1615</v>
      </c>
      <c r="D28" s="16" t="n">
        <v>7869</v>
      </c>
      <c r="E28" s="17" t="n">
        <v>1869</v>
      </c>
      <c r="F28" s="18" t="n">
        <v>6000</v>
      </c>
      <c r="G28" s="19" t="n">
        <v>826</v>
      </c>
      <c r="H28" s="20" t="n">
        <v>421</v>
      </c>
      <c r="I28" s="21" t="n">
        <v>405</v>
      </c>
      <c r="J28" s="22" t="n">
        <v>952</v>
      </c>
      <c r="K28" s="23" t="n">
        <v>512</v>
      </c>
      <c r="L28" s="24" t="n">
        <v>440</v>
      </c>
    </row>
    <row r="29">
      <c r="B29" s="14" t="n">
        <v>2023</v>
      </c>
      <c r="C29" s="15" t="n">
        <v>1656</v>
      </c>
      <c r="D29" s="16" t="n">
        <v>8039</v>
      </c>
      <c r="E29" s="17" t="n">
        <v>1946</v>
      </c>
      <c r="F29" s="18" t="n">
        <v>6093</v>
      </c>
      <c r="G29" s="19" t="n">
        <v>845</v>
      </c>
      <c r="H29" s="20" t="n">
        <v>432</v>
      </c>
      <c r="I29" s="21" t="n">
        <v>413</v>
      </c>
      <c r="J29" s="22" t="n">
        <v>999</v>
      </c>
      <c r="K29" s="23" t="n">
        <v>522</v>
      </c>
      <c r="L29" s="24" t="n">
        <v>477</v>
      </c>
    </row>
    <row r="30">
      <c r="B30" s="14" t="n">
        <v>2024</v>
      </c>
      <c r="C30" s="15" t="n">
        <v>1665</v>
      </c>
      <c r="D30" s="16" t="n">
        <v>8170</v>
      </c>
      <c r="E30" s="17" t="n">
        <v>1978</v>
      </c>
      <c r="F30" s="18" t="n">
        <v>6192</v>
      </c>
      <c r="G30" s="19" t="n">
        <v>858</v>
      </c>
      <c r="H30" s="20" t="n">
        <v>423</v>
      </c>
      <c r="I30" s="21" t="n">
        <v>435</v>
      </c>
      <c r="J30" s="22" t="n">
        <v>993</v>
      </c>
      <c r="K30" s="23" t="n">
        <v>527</v>
      </c>
      <c r="L30" s="24" t="n">
        <v>466</v>
      </c>
    </row>
    <row r="31">
      <c r="B31" s="25" t="s">
        <v>46</v>
      </c>
      <c r="C31" s="26"/>
      <c r="D31" s="27"/>
      <c r="E31" s="28"/>
      <c r="F31" s="29"/>
      <c r="G31" s="30"/>
      <c r="H31" s="31"/>
      <c r="I31" s="32"/>
      <c r="J31" s="33"/>
      <c r="K31" s="34"/>
      <c r="L31" s="35"/>
    </row>
    <row r="32">
      <c r="B32" s="14" t="n">
        <v>1995</v>
      </c>
      <c r="C32" s="26" t="s">
        <v>45</v>
      </c>
      <c r="D32" s="27" t="s">
        <v>45</v>
      </c>
      <c r="E32" s="28" t="s">
        <v>45</v>
      </c>
      <c r="F32" s="29" t="s">
        <v>45</v>
      </c>
      <c r="G32" s="30" t="n">
        <v>391</v>
      </c>
      <c r="H32" s="31" t="n">
        <v>301</v>
      </c>
      <c r="I32" s="32" t="n">
        <v>90</v>
      </c>
      <c r="J32" s="33" t="s">
        <v>45</v>
      </c>
      <c r="K32" s="34" t="s">
        <v>45</v>
      </c>
      <c r="L32" s="35" t="s">
        <v>45</v>
      </c>
    </row>
    <row r="33">
      <c r="B33" s="14" t="n">
        <v>1996</v>
      </c>
      <c r="C33" s="26" t="s">
        <v>45</v>
      </c>
      <c r="D33" s="27" t="n">
        <v>4242</v>
      </c>
      <c r="E33" s="28" t="n">
        <v>1900</v>
      </c>
      <c r="F33" s="29" t="n">
        <v>2342</v>
      </c>
      <c r="G33" s="30" t="n">
        <v>381</v>
      </c>
      <c r="H33" s="31" t="n">
        <v>288</v>
      </c>
      <c r="I33" s="32" t="n">
        <v>94</v>
      </c>
      <c r="J33" s="33" t="s">
        <v>45</v>
      </c>
      <c r="K33" s="34" t="s">
        <v>45</v>
      </c>
      <c r="L33" s="35" t="s">
        <v>45</v>
      </c>
    </row>
    <row r="34">
      <c r="B34" s="14" t="n">
        <v>1997</v>
      </c>
      <c r="C34" s="26" t="s">
        <v>45</v>
      </c>
      <c r="D34" s="27" t="n">
        <v>4315</v>
      </c>
      <c r="E34" s="28" t="n">
        <v>1891</v>
      </c>
      <c r="F34" s="29" t="n">
        <v>2424</v>
      </c>
      <c r="G34" s="30" t="n">
        <v>389</v>
      </c>
      <c r="H34" s="31" t="n">
        <v>285</v>
      </c>
      <c r="I34" s="32" t="n">
        <v>104</v>
      </c>
      <c r="J34" s="33" t="n">
        <v>348</v>
      </c>
      <c r="K34" s="34" t="n">
        <v>287</v>
      </c>
      <c r="L34" s="35" t="n">
        <v>61</v>
      </c>
    </row>
    <row r="35">
      <c r="B35" s="14" t="n">
        <v>2000</v>
      </c>
      <c r="C35" s="26" t="s">
        <v>45</v>
      </c>
      <c r="D35" s="27" t="n">
        <v>4405</v>
      </c>
      <c r="E35" s="28" t="n">
        <v>1839</v>
      </c>
      <c r="F35" s="29" t="n">
        <v>2567</v>
      </c>
      <c r="G35" s="30" t="n">
        <v>386</v>
      </c>
      <c r="H35" s="31" t="n">
        <v>278</v>
      </c>
      <c r="I35" s="32" t="n">
        <v>109</v>
      </c>
      <c r="J35" s="33" t="n">
        <v>386</v>
      </c>
      <c r="K35" s="34" t="n">
        <v>308</v>
      </c>
      <c r="L35" s="35" t="n">
        <v>78</v>
      </c>
    </row>
    <row r="36">
      <c r="B36" s="14" t="n">
        <v>2005</v>
      </c>
      <c r="C36" s="26" t="s">
        <v>45</v>
      </c>
      <c r="D36" s="27" t="n">
        <v>4357</v>
      </c>
      <c r="E36" s="28" t="n">
        <v>1640</v>
      </c>
      <c r="F36" s="29" t="n">
        <v>2717</v>
      </c>
      <c r="G36" s="30" t="n">
        <v>411</v>
      </c>
      <c r="H36" s="31" t="n">
        <v>270</v>
      </c>
      <c r="I36" s="32" t="n">
        <v>142</v>
      </c>
      <c r="J36" s="33" t="n">
        <v>381</v>
      </c>
      <c r="K36" s="34" t="n">
        <v>301</v>
      </c>
      <c r="L36" s="35" t="n">
        <v>80</v>
      </c>
    </row>
    <row r="37">
      <c r="B37" s="14" t="n">
        <v>2006</v>
      </c>
      <c r="C37" s="26" t="n">
        <v>672</v>
      </c>
      <c r="D37" s="27" t="n">
        <v>4360</v>
      </c>
      <c r="E37" s="28" t="n">
        <v>1591</v>
      </c>
      <c r="F37" s="29" t="n">
        <v>2769</v>
      </c>
      <c r="G37" s="30" t="n">
        <v>437</v>
      </c>
      <c r="H37" s="31" t="n">
        <v>280</v>
      </c>
      <c r="I37" s="32" t="n">
        <v>157</v>
      </c>
      <c r="J37" s="33" t="n">
        <v>384</v>
      </c>
      <c r="K37" s="34" t="n">
        <v>303</v>
      </c>
      <c r="L37" s="35" t="n">
        <v>81</v>
      </c>
    </row>
    <row r="38">
      <c r="B38" s="14" t="n">
        <v>2007</v>
      </c>
      <c r="C38" s="26" t="n">
        <v>706</v>
      </c>
      <c r="D38" s="27" t="n">
        <v>4324</v>
      </c>
      <c r="E38" s="28" t="n">
        <v>1533</v>
      </c>
      <c r="F38" s="29" t="n">
        <v>2791</v>
      </c>
      <c r="G38" s="30" t="n">
        <v>437</v>
      </c>
      <c r="H38" s="31" t="n">
        <v>279</v>
      </c>
      <c r="I38" s="32" t="n">
        <v>159</v>
      </c>
      <c r="J38" s="33" t="n">
        <v>403</v>
      </c>
      <c r="K38" s="34" t="n">
        <v>310</v>
      </c>
      <c r="L38" s="35" t="n">
        <v>93</v>
      </c>
    </row>
    <row r="39">
      <c r="B39" s="14" t="n">
        <v>2008</v>
      </c>
      <c r="C39" s="26" t="n">
        <v>736</v>
      </c>
      <c r="D39" s="27" t="n">
        <v>4372</v>
      </c>
      <c r="E39" s="28" t="n">
        <v>1502</v>
      </c>
      <c r="F39" s="29" t="n">
        <v>2870</v>
      </c>
      <c r="G39" s="30" t="n">
        <v>438</v>
      </c>
      <c r="H39" s="31" t="n">
        <v>277</v>
      </c>
      <c r="I39" s="32" t="n">
        <v>161</v>
      </c>
      <c r="J39" s="33" t="n">
        <v>406</v>
      </c>
      <c r="K39" s="34" t="n">
        <v>315</v>
      </c>
      <c r="L39" s="35" t="n">
        <v>91</v>
      </c>
    </row>
    <row r="40">
      <c r="B40" s="14" t="n">
        <v>2009</v>
      </c>
      <c r="C40" s="26" t="n">
        <v>760</v>
      </c>
      <c r="D40" s="27" t="n">
        <v>4406</v>
      </c>
      <c r="E40" s="28" t="n">
        <v>1468</v>
      </c>
      <c r="F40" s="29" t="n">
        <v>2938</v>
      </c>
      <c r="G40" s="30" t="n">
        <v>458</v>
      </c>
      <c r="H40" s="31" t="n">
        <v>284</v>
      </c>
      <c r="I40" s="32" t="n">
        <v>174</v>
      </c>
      <c r="J40" s="33" t="n">
        <v>419</v>
      </c>
      <c r="K40" s="34" t="n">
        <v>325</v>
      </c>
      <c r="L40" s="35" t="n">
        <v>94</v>
      </c>
    </row>
    <row r="41">
      <c r="B41" s="14" t="n">
        <v>2010</v>
      </c>
      <c r="C41" s="26" t="n">
        <v>773</v>
      </c>
      <c r="D41" s="27" t="n">
        <v>4439</v>
      </c>
      <c r="E41" s="28" t="n">
        <v>1477</v>
      </c>
      <c r="F41" s="29" t="n">
        <v>2962</v>
      </c>
      <c r="G41" s="30" t="n">
        <v>483</v>
      </c>
      <c r="H41" s="31" t="n">
        <v>297</v>
      </c>
      <c r="I41" s="32" t="n">
        <v>185</v>
      </c>
      <c r="J41" s="33" t="n">
        <v>573</v>
      </c>
      <c r="K41" s="34" t="n">
        <v>399</v>
      </c>
      <c r="L41" s="35" t="n">
        <v>173</v>
      </c>
    </row>
    <row r="42">
      <c r="B42" s="14" t="n">
        <v>2011</v>
      </c>
      <c r="C42" s="26" t="n">
        <v>786</v>
      </c>
      <c r="D42" s="27" t="n">
        <v>4515</v>
      </c>
      <c r="E42" s="28" t="n">
        <v>1495</v>
      </c>
      <c r="F42" s="29" t="n">
        <v>3020</v>
      </c>
      <c r="G42" s="30" t="n">
        <v>501</v>
      </c>
      <c r="H42" s="31" t="n">
        <v>305</v>
      </c>
      <c r="I42" s="32" t="n">
        <v>196</v>
      </c>
      <c r="J42" s="33" t="n">
        <v>584</v>
      </c>
      <c r="K42" s="34" t="n">
        <v>394</v>
      </c>
      <c r="L42" s="35" t="n">
        <v>190</v>
      </c>
    </row>
    <row r="43">
      <c r="B43" s="14" t="n">
        <v>2012</v>
      </c>
      <c r="C43" s="26" t="n">
        <v>781</v>
      </c>
      <c r="D43" s="27" t="n">
        <v>4505</v>
      </c>
      <c r="E43" s="28" t="n">
        <v>1457</v>
      </c>
      <c r="F43" s="29" t="n">
        <v>3047</v>
      </c>
      <c r="G43" s="30" t="n">
        <v>517</v>
      </c>
      <c r="H43" s="31" t="n">
        <v>314</v>
      </c>
      <c r="I43" s="32" t="n">
        <v>203</v>
      </c>
      <c r="J43" s="33" t="n">
        <v>602</v>
      </c>
      <c r="K43" s="34" t="n">
        <v>402</v>
      </c>
      <c r="L43" s="35" t="n">
        <v>199</v>
      </c>
    </row>
    <row r="44">
      <c r="B44" s="14" t="n">
        <v>2013</v>
      </c>
      <c r="C44" s="26" t="n">
        <v>905.5</v>
      </c>
      <c r="D44" s="27" t="n">
        <v>4470.3</v>
      </c>
      <c r="E44" s="28" t="n">
        <v>1421.9</v>
      </c>
      <c r="F44" s="29" t="n">
        <v>3048.4</v>
      </c>
      <c r="G44" s="30" t="n">
        <v>524.4</v>
      </c>
      <c r="H44" s="31" t="n">
        <v>310</v>
      </c>
      <c r="I44" s="32" t="n">
        <v>214.4</v>
      </c>
      <c r="J44" s="33" t="n">
        <v>611</v>
      </c>
      <c r="K44" s="34" t="n">
        <v>405</v>
      </c>
      <c r="L44" s="35" t="n">
        <v>206</v>
      </c>
    </row>
    <row r="45">
      <c r="B45" s="14" t="n">
        <v>2014</v>
      </c>
      <c r="C45" s="26" t="n">
        <v>948.59</v>
      </c>
      <c r="D45" s="27" t="n">
        <v>4469.28</v>
      </c>
      <c r="E45" s="28" t="n">
        <v>1301.79</v>
      </c>
      <c r="F45" s="29" t="n">
        <v>3167.49</v>
      </c>
      <c r="G45" s="30" t="n">
        <v>525.19</v>
      </c>
      <c r="H45" s="31" t="n">
        <v>305.69</v>
      </c>
      <c r="I45" s="32" t="n">
        <v>219.5</v>
      </c>
      <c r="J45" s="33" t="n">
        <v>594.75</v>
      </c>
      <c r="K45" s="34" t="n">
        <v>390.34</v>
      </c>
      <c r="L45" s="35" t="n">
        <v>204.41</v>
      </c>
    </row>
    <row r="46">
      <c r="B46" s="14" t="n">
        <v>2015</v>
      </c>
      <c r="C46" s="26" t="n">
        <v>971</v>
      </c>
      <c r="D46" s="27" t="n">
        <v>4445</v>
      </c>
      <c r="E46" s="28" t="n">
        <v>1271</v>
      </c>
      <c r="F46" s="29" t="n">
        <v>3174</v>
      </c>
      <c r="G46" s="30" t="n">
        <v>528</v>
      </c>
      <c r="H46" s="31" t="n">
        <v>305</v>
      </c>
      <c r="I46" s="32" t="n">
        <v>223</v>
      </c>
      <c r="J46" s="33" t="n">
        <v>602</v>
      </c>
      <c r="K46" s="34" t="n">
        <v>384</v>
      </c>
      <c r="L46" s="35" t="n">
        <v>218</v>
      </c>
    </row>
    <row r="47">
      <c r="B47" s="14" t="n">
        <v>2016</v>
      </c>
      <c r="C47" s="26" t="n">
        <v>957.274485714284</v>
      </c>
      <c r="D47" s="27" t="n">
        <v>4551.47442857144</v>
      </c>
      <c r="E47" s="28" t="n">
        <v>1271.5682</v>
      </c>
      <c r="F47" s="29" t="n">
        <v>3279.90622857144</v>
      </c>
      <c r="G47" s="30" t="n">
        <v>493.3</v>
      </c>
      <c r="H47" s="31" t="n">
        <v>286</v>
      </c>
      <c r="I47" s="32" t="n">
        <v>207.3</v>
      </c>
      <c r="J47" s="33" t="n">
        <v>612.48</v>
      </c>
      <c r="K47" s="34" t="n">
        <v>381.58</v>
      </c>
      <c r="L47" s="35" t="n">
        <v>230.91</v>
      </c>
    </row>
    <row r="48">
      <c r="B48" s="14" t="n">
        <v>2017</v>
      </c>
      <c r="C48" s="26" t="n">
        <v>945</v>
      </c>
      <c r="D48" s="27" t="n">
        <v>4568.09</v>
      </c>
      <c r="E48" s="28" t="n">
        <v>1253.85</v>
      </c>
      <c r="F48" s="29" t="n">
        <v>3314.247</v>
      </c>
      <c r="G48" s="30" t="n">
        <v>510</v>
      </c>
      <c r="H48" s="31" t="n">
        <v>289.9</v>
      </c>
      <c r="I48" s="32" t="n">
        <v>220.4</v>
      </c>
      <c r="J48" s="33" t="n">
        <v>589.6</v>
      </c>
      <c r="K48" s="34" t="n">
        <v>361.11</v>
      </c>
      <c r="L48" s="35" t="n">
        <v>228.49</v>
      </c>
    </row>
    <row r="49">
      <c r="B49" s="14" t="n">
        <v>2018</v>
      </c>
      <c r="C49" s="26" t="n">
        <v>949.4427</v>
      </c>
      <c r="D49" s="27" t="n">
        <v>4615.7234</v>
      </c>
      <c r="E49" s="28" t="n">
        <v>1268.803</v>
      </c>
      <c r="F49" s="29" t="n">
        <v>3346.9204</v>
      </c>
      <c r="G49" s="30" t="n">
        <v>505.451876093897</v>
      </c>
      <c r="H49" s="31" t="n">
        <v>284.406809027431</v>
      </c>
      <c r="I49" s="32" t="n">
        <v>221.045067066467</v>
      </c>
      <c r="J49" s="33" t="n">
        <v>575.14</v>
      </c>
      <c r="K49" s="34" t="n">
        <v>351.37</v>
      </c>
      <c r="L49" s="35" t="n">
        <v>223.77</v>
      </c>
    </row>
    <row r="50">
      <c r="B50" s="14" t="n">
        <v>2019</v>
      </c>
      <c r="C50" s="26" t="n">
        <v>959.7882</v>
      </c>
      <c r="D50" s="27" t="n">
        <v>4643.61821428572</v>
      </c>
      <c r="E50" s="28" t="n">
        <v>1264.35178571429</v>
      </c>
      <c r="F50" s="29" t="n">
        <v>3379.26642857143</v>
      </c>
      <c r="G50" s="30" t="n">
        <v>505.107236118489</v>
      </c>
      <c r="H50" s="31" t="n">
        <v>279.892199193459</v>
      </c>
      <c r="I50" s="32" t="n">
        <v>225.21503692503</v>
      </c>
      <c r="J50" s="33" t="n">
        <v>583.872672093848</v>
      </c>
      <c r="K50" s="34" t="n">
        <v>347.268032717926</v>
      </c>
      <c r="L50" s="35" t="n">
        <v>236.604639375922</v>
      </c>
    </row>
    <row r="51">
      <c r="B51" s="14" t="n">
        <v>2020</v>
      </c>
      <c r="C51" s="26" t="n">
        <v>950.988571428572</v>
      </c>
      <c r="D51" s="27" t="n">
        <v>4807.3253</v>
      </c>
      <c r="E51" s="28" t="n">
        <v>1286.03178571429</v>
      </c>
      <c r="F51" s="29" t="n">
        <v>3521.29351428571</v>
      </c>
      <c r="G51" s="30" t="n">
        <v>492.921592836082</v>
      </c>
      <c r="H51" s="31" t="n">
        <v>269.621005122161</v>
      </c>
      <c r="I51" s="32" t="n">
        <v>223.300587713921</v>
      </c>
      <c r="J51" s="33" t="n">
        <v>576.876585793273</v>
      </c>
      <c r="K51" s="34" t="n">
        <v>341.875099212301</v>
      </c>
      <c r="L51" s="35" t="n">
        <v>235.001486580971</v>
      </c>
    </row>
    <row r="52">
      <c r="B52" s="14" t="n">
        <v>2021</v>
      </c>
      <c r="C52" s="26" t="n">
        <v>961.583910714286</v>
      </c>
      <c r="D52" s="27" t="n">
        <v>4879.65308571429</v>
      </c>
      <c r="E52" s="28" t="n">
        <v>1296.97649642857</v>
      </c>
      <c r="F52" s="29" t="n">
        <v>3582.67658928571</v>
      </c>
      <c r="G52" s="30" t="n">
        <v>497</v>
      </c>
      <c r="H52" s="31" t="n">
        <v>270.9</v>
      </c>
      <c r="I52" s="32" t="n">
        <v>226.3</v>
      </c>
      <c r="J52" s="33" t="n">
        <v>561.4353</v>
      </c>
      <c r="K52" s="34" t="n">
        <v>330.967</v>
      </c>
      <c r="L52" s="35" t="n">
        <v>230.46831</v>
      </c>
    </row>
    <row r="53">
      <c r="B53" s="14" t="n">
        <v>2022</v>
      </c>
      <c r="C53" s="26" t="n">
        <v>965.16</v>
      </c>
      <c r="D53" s="27" t="n">
        <v>5028.19</v>
      </c>
      <c r="E53" s="28" t="n">
        <v>1347.27</v>
      </c>
      <c r="F53" s="29" t="n">
        <v>3680.93</v>
      </c>
      <c r="G53" s="30" t="n">
        <v>508.2</v>
      </c>
      <c r="H53" s="31" t="n">
        <v>273.98</v>
      </c>
      <c r="I53" s="32" t="n">
        <v>234.22</v>
      </c>
      <c r="J53" s="33" t="n">
        <v>559.5</v>
      </c>
      <c r="K53" s="34" t="n">
        <v>322.4</v>
      </c>
      <c r="L53" s="35" t="n">
        <v>237.4</v>
      </c>
    </row>
    <row r="54">
      <c r="B54" s="14" t="n">
        <v>2023</v>
      </c>
      <c r="C54" s="26" t="n">
        <v>985.31</v>
      </c>
      <c r="D54" s="27" t="n">
        <v>5140.83</v>
      </c>
      <c r="E54" s="28" t="n">
        <v>1390.96</v>
      </c>
      <c r="F54" s="29" t="n">
        <v>3749.87</v>
      </c>
      <c r="G54" s="30" t="n">
        <v>517.08</v>
      </c>
      <c r="H54" s="31" t="n">
        <v>281.38</v>
      </c>
      <c r="I54" s="32" t="n">
        <v>235.7</v>
      </c>
      <c r="J54" s="33" t="n">
        <v>581.7</v>
      </c>
      <c r="K54" s="34" t="n">
        <v>323.5</v>
      </c>
      <c r="L54" s="35" t="n">
        <v>258.4</v>
      </c>
    </row>
    <row r="55">
      <c r="B55" s="36" t="n">
        <v>2024</v>
      </c>
      <c r="C55" s="37" t="n">
        <v>988.93</v>
      </c>
      <c r="D55" s="38" t="n">
        <v>5233.65</v>
      </c>
      <c r="E55" s="39" t="n">
        <v>1399.8</v>
      </c>
      <c r="F55" s="40" t="n">
        <v>3833.85</v>
      </c>
      <c r="G55" s="41" t="n">
        <v>529.28</v>
      </c>
      <c r="H55" s="42" t="n">
        <v>279.93</v>
      </c>
      <c r="I55" s="43" t="n">
        <v>249.35</v>
      </c>
      <c r="J55" s="44" t="n">
        <v>585.3</v>
      </c>
      <c r="K55" s="45" t="n">
        <v>327.5</v>
      </c>
      <c r="L55" s="46" t="n">
        <v>258.2</v>
      </c>
    </row>
    <row r="57">
      <c r="B57" s="47" t="s">
        <v>47</v>
      </c>
    </row>
    <row r="58" ht="25" customHeight="1">
      <c r="B58" s="47" t="s">
        <v>48</v>
      </c>
    </row>
    <row r="59" ht="80" customHeight="1">
      <c r="B59" s="47" t="s">
        <v>49</v>
      </c>
    </row>
    <row r="60">
      <c r="B60" s="47" t="s">
        <v>50</v>
      </c>
    </row>
  </sheetData>
  <mergeCells count="11">
    <mergeCell ref="B4:B5"/>
    <mergeCell ref="C4:C5"/>
    <mergeCell ref="D4:F4"/>
    <mergeCell ref="G4:I4"/>
    <mergeCell ref="J4:L4"/>
    <mergeCell ref="B6:L6"/>
    <mergeCell ref="B31:L31"/>
    <mergeCell ref="B57:L57"/>
    <mergeCell ref="B58:L58"/>
    <mergeCell ref="B59:L59"/>
    <mergeCell ref="B60:L60"/>
  </mergeCells>
  <pageMargins left="0.7" right="0.7" top="0.75" bottom="0.75" header="0.3" footer="0.3"/>
  <pageSetup paperSize="9" orientation="landscape" scale="50" fitToWidth="0" fitToHeight="0" horizontalDpi="300" verticalDpi="3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7AB8"/>
  </sheetPr>
  <dimension ref="A1"/>
  <sheetViews>
    <sheetView workbookViewId="0" zoomScale="100" showGridLines="0" tabSelected="false"/>
  </sheetViews>
  <sheetFormatPr defaultRowHeight="15.0" baseColWidth="10"/>
  <cols>
    <col min="1" max="1" width="2.57" hidden="0" customWidth="1"/>
    <col min="2" max="2" width="5.71" hidden="0" customWidth="1"/>
    <col min="3" max="3" width="10.57" hidden="0" customWidth="1"/>
    <col min="4" max="4" width="10.57" hidden="0" customWidth="1"/>
    <col min="5" max="5" width="10.57" hidden="0" customWidth="1"/>
    <col min="6" max="6" width="10.57" hidden="0" customWidth="1"/>
    <col min="7" max="7" width="10.57" hidden="0" customWidth="1"/>
    <col min="8" max="8" width="10.57" hidden="0" customWidth="1"/>
    <col min="9" max="9" width="10.57" hidden="0" customWidth="1"/>
    <col min="10" max="10" width="10.57" hidden="0" customWidth="1"/>
    <col min="11" max="11" width="10.57" hidden="0" customWidth="1"/>
    <col min="12" max="12" width="10.57" hidden="0" customWidth="1"/>
    <col min="13" max="13" width="10.57" hidden="0" customWidth="1"/>
    <col min="14" max="14" width="10.57" hidden="0" customWidth="1"/>
  </cols>
  <sheetData>
    <row r="1">
      <c r="B1" s="3" t="s">
        <v>6</v>
      </c>
    </row>
    <row r="4" ht="42" customHeight="1">
      <c r="B4" s="11" t="s">
        <v>36</v>
      </c>
      <c r="C4" s="13" t="s">
        <v>41</v>
      </c>
      <c r="D4" s="13" t="s">
        <v>51</v>
      </c>
      <c r="E4" s="13" t="s">
        <v>52</v>
      </c>
      <c r="F4" s="13" t="s">
        <v>53</v>
      </c>
      <c r="G4" s="13" t="s">
        <v>54</v>
      </c>
      <c r="H4" s="13" t="s">
        <v>55</v>
      </c>
      <c r="I4" s="13" t="s">
        <v>56</v>
      </c>
      <c r="J4" s="13" t="s">
        <v>57</v>
      </c>
      <c r="K4" s="13" t="s">
        <v>58</v>
      </c>
      <c r="L4" s="13" t="s">
        <v>59</v>
      </c>
      <c r="M4" s="13" t="s">
        <v>60</v>
      </c>
      <c r="N4" s="13" t="s">
        <v>61</v>
      </c>
    </row>
    <row r="5">
      <c r="B5" s="25" t="s">
        <v>62</v>
      </c>
      <c r="C5" s="48"/>
      <c r="D5" s="49"/>
      <c r="E5" s="50"/>
      <c r="F5" s="51"/>
      <c r="G5" s="52"/>
      <c r="H5" s="53"/>
      <c r="I5" s="54"/>
      <c r="J5" s="55"/>
      <c r="K5" s="56"/>
      <c r="L5" s="57"/>
      <c r="M5" s="58"/>
      <c r="N5" s="59"/>
    </row>
    <row r="6">
      <c r="B6" s="14" t="n">
        <v>1996</v>
      </c>
      <c r="C6" s="48" t="n">
        <v>5688</v>
      </c>
      <c r="D6" s="49" t="s">
        <v>45</v>
      </c>
      <c r="E6" s="50" t="n">
        <v>185</v>
      </c>
      <c r="F6" s="51" t="n">
        <v>1896</v>
      </c>
      <c r="G6" s="52" t="s">
        <v>45</v>
      </c>
      <c r="H6" s="53" t="n">
        <v>851</v>
      </c>
      <c r="I6" s="54" t="n">
        <v>629</v>
      </c>
      <c r="J6" s="55" t="n">
        <v>415</v>
      </c>
      <c r="K6" s="56" t="s">
        <v>45</v>
      </c>
      <c r="L6" s="57" t="n">
        <v>31</v>
      </c>
      <c r="M6" s="58" t="n">
        <v>19</v>
      </c>
      <c r="N6" s="59" t="n">
        <v>1662</v>
      </c>
    </row>
    <row r="7">
      <c r="B7" s="14" t="n">
        <v>2000</v>
      </c>
      <c r="C7" s="48" t="n">
        <v>5971</v>
      </c>
      <c r="D7" s="49" t="s">
        <v>45</v>
      </c>
      <c r="E7" s="50" t="n">
        <v>212</v>
      </c>
      <c r="F7" s="51" t="n">
        <v>2004</v>
      </c>
      <c r="G7" s="52" t="s">
        <v>45</v>
      </c>
      <c r="H7" s="53" t="n">
        <v>841</v>
      </c>
      <c r="I7" s="54" t="n">
        <v>704</v>
      </c>
      <c r="J7" s="55" t="n">
        <v>469</v>
      </c>
      <c r="K7" s="56" t="s">
        <v>45</v>
      </c>
      <c r="L7" s="57" t="n">
        <v>38</v>
      </c>
      <c r="M7" s="58" t="n">
        <v>20</v>
      </c>
      <c r="N7" s="59" t="n">
        <v>1683</v>
      </c>
    </row>
    <row r="8">
      <c r="B8" s="14" t="n">
        <v>2005</v>
      </c>
      <c r="C8" s="48" t="n">
        <v>6174</v>
      </c>
      <c r="D8" s="49" t="s">
        <v>45</v>
      </c>
      <c r="E8" s="50" t="n">
        <v>221</v>
      </c>
      <c r="F8" s="51" t="n">
        <v>2004</v>
      </c>
      <c r="G8" s="52" t="n">
        <v>172</v>
      </c>
      <c r="H8" s="53" t="n">
        <v>909</v>
      </c>
      <c r="I8" s="54" t="n">
        <v>878</v>
      </c>
      <c r="J8" s="55" t="n">
        <v>662</v>
      </c>
      <c r="K8" s="56" t="n">
        <v>136</v>
      </c>
      <c r="L8" s="57" t="n">
        <v>20</v>
      </c>
      <c r="M8" s="58" t="n">
        <v>27</v>
      </c>
      <c r="N8" s="59" t="n">
        <v>1145</v>
      </c>
    </row>
    <row r="9">
      <c r="B9" s="14" t="n">
        <v>2006</v>
      </c>
      <c r="C9" s="48" t="n">
        <v>7183</v>
      </c>
      <c r="D9" s="49" t="n">
        <v>984</v>
      </c>
      <c r="E9" s="50" t="n">
        <v>219</v>
      </c>
      <c r="F9" s="51" t="n">
        <v>2130</v>
      </c>
      <c r="G9" s="52" t="n">
        <v>160</v>
      </c>
      <c r="H9" s="53" t="n">
        <v>886</v>
      </c>
      <c r="I9" s="54" t="n">
        <v>877</v>
      </c>
      <c r="J9" s="55" t="n">
        <v>661</v>
      </c>
      <c r="K9" s="56" t="n">
        <v>147</v>
      </c>
      <c r="L9" s="57" t="n">
        <v>17</v>
      </c>
      <c r="M9" s="58" t="n">
        <v>18</v>
      </c>
      <c r="N9" s="59" t="n">
        <v>1084</v>
      </c>
    </row>
    <row r="10">
      <c r="B10" s="14" t="n">
        <v>2007</v>
      </c>
      <c r="C10" s="48" t="n">
        <v>7256</v>
      </c>
      <c r="D10" s="49" t="n">
        <v>1059</v>
      </c>
      <c r="E10" s="50" t="n">
        <v>231</v>
      </c>
      <c r="F10" s="51" t="n">
        <v>2701</v>
      </c>
      <c r="G10" s="52" t="n">
        <v>160</v>
      </c>
      <c r="H10" s="53" t="n">
        <v>834</v>
      </c>
      <c r="I10" s="54" t="n">
        <v>1103</v>
      </c>
      <c r="J10" s="55" t="n">
        <v>980</v>
      </c>
      <c r="K10" s="56" t="n">
        <v>145</v>
      </c>
      <c r="L10" s="57" t="n">
        <v>17</v>
      </c>
      <c r="M10" s="58" t="n">
        <v>26</v>
      </c>
      <c r="N10" s="59" t="s">
        <v>45</v>
      </c>
    </row>
    <row r="11">
      <c r="B11" s="14" t="n">
        <v>2008</v>
      </c>
      <c r="C11" s="48" t="n">
        <v>7431</v>
      </c>
      <c r="D11" s="49" t="n">
        <v>1127</v>
      </c>
      <c r="E11" s="50" t="n">
        <v>225</v>
      </c>
      <c r="F11" s="51" t="n">
        <v>2894</v>
      </c>
      <c r="G11" s="52" t="n">
        <v>117</v>
      </c>
      <c r="H11" s="53" t="n">
        <v>814</v>
      </c>
      <c r="I11" s="54" t="n">
        <v>1102</v>
      </c>
      <c r="J11" s="55" t="n">
        <v>988</v>
      </c>
      <c r="K11" s="56" t="n">
        <v>122</v>
      </c>
      <c r="L11" s="57" t="n">
        <v>16</v>
      </c>
      <c r="M11" s="58" t="n">
        <v>26</v>
      </c>
      <c r="N11" s="59" t="s">
        <v>45</v>
      </c>
    </row>
    <row r="12">
      <c r="B12" s="14" t="n">
        <v>2009</v>
      </c>
      <c r="C12" s="48" t="n">
        <v>7546</v>
      </c>
      <c r="D12" s="49" t="n">
        <v>1151</v>
      </c>
      <c r="E12" s="50" t="n">
        <v>200</v>
      </c>
      <c r="F12" s="51" t="n">
        <v>3091</v>
      </c>
      <c r="G12" s="52" t="n">
        <v>77</v>
      </c>
      <c r="H12" s="53" t="n">
        <v>835</v>
      </c>
      <c r="I12" s="54" t="n">
        <v>1079</v>
      </c>
      <c r="J12" s="55" t="n">
        <v>999</v>
      </c>
      <c r="K12" s="56" t="n">
        <v>82</v>
      </c>
      <c r="L12" s="57" t="n">
        <v>12</v>
      </c>
      <c r="M12" s="58" t="n">
        <v>20</v>
      </c>
      <c r="N12" s="59" t="s">
        <v>45</v>
      </c>
    </row>
    <row r="13">
      <c r="B13" s="14" t="n">
        <v>2010</v>
      </c>
      <c r="C13" s="48" t="n">
        <v>7860</v>
      </c>
      <c r="D13" s="49" t="n">
        <v>1196</v>
      </c>
      <c r="E13" s="50" t="n">
        <v>210</v>
      </c>
      <c r="F13" s="51" t="n">
        <v>3222</v>
      </c>
      <c r="G13" s="52" t="n">
        <v>52</v>
      </c>
      <c r="H13" s="53" t="n">
        <v>1052</v>
      </c>
      <c r="I13" s="54" t="n">
        <v>1138</v>
      </c>
      <c r="J13" s="55" t="n">
        <v>897</v>
      </c>
      <c r="K13" s="56" t="n">
        <v>61</v>
      </c>
      <c r="L13" s="57" t="n">
        <v>11</v>
      </c>
      <c r="M13" s="58" t="n">
        <v>21</v>
      </c>
      <c r="N13" s="59" t="s">
        <v>45</v>
      </c>
    </row>
    <row r="14">
      <c r="B14" s="14" t="n">
        <v>2011</v>
      </c>
      <c r="C14" s="48" t="n">
        <v>8068</v>
      </c>
      <c r="D14" s="49" t="n">
        <v>1225</v>
      </c>
      <c r="E14" s="50" t="n">
        <v>205</v>
      </c>
      <c r="F14" s="51" t="n">
        <v>3354</v>
      </c>
      <c r="G14" s="52" t="n">
        <v>34</v>
      </c>
      <c r="H14" s="53" t="n">
        <v>1076</v>
      </c>
      <c r="I14" s="54" t="n">
        <v>1158</v>
      </c>
      <c r="J14" s="55" t="n">
        <v>945</v>
      </c>
      <c r="K14" s="56" t="n">
        <v>49</v>
      </c>
      <c r="L14" s="57" t="n">
        <v>10</v>
      </c>
      <c r="M14" s="58" t="n">
        <v>12</v>
      </c>
      <c r="N14" s="59" t="s">
        <v>45</v>
      </c>
    </row>
    <row r="15">
      <c r="B15" s="14" t="n">
        <v>2012</v>
      </c>
      <c r="C15" s="48" t="n">
        <v>8204</v>
      </c>
      <c r="D15" s="49" t="n">
        <v>1270</v>
      </c>
      <c r="E15" s="50" t="n">
        <v>187</v>
      </c>
      <c r="F15" s="51" t="n">
        <v>3417</v>
      </c>
      <c r="G15" s="52" t="n">
        <v>37</v>
      </c>
      <c r="H15" s="53" t="n">
        <v>1100</v>
      </c>
      <c r="I15" s="54" t="n">
        <v>1162</v>
      </c>
      <c r="J15" s="55" t="n">
        <v>959</v>
      </c>
      <c r="K15" s="56" t="n">
        <v>46</v>
      </c>
      <c r="L15" s="57" t="n">
        <v>13</v>
      </c>
      <c r="M15" s="58" t="n">
        <v>13</v>
      </c>
      <c r="N15" s="59" t="s">
        <v>45</v>
      </c>
    </row>
    <row r="16">
      <c r="B16" s="14" t="n">
        <v>2014</v>
      </c>
      <c r="C16" s="48" t="n">
        <v>8548</v>
      </c>
      <c r="D16" s="49" t="n">
        <v>1563</v>
      </c>
      <c r="E16" s="50" t="n">
        <v>177</v>
      </c>
      <c r="F16" s="51" t="n">
        <v>4175</v>
      </c>
      <c r="G16" s="52" t="n">
        <v>33</v>
      </c>
      <c r="H16" s="53" t="n">
        <v>878</v>
      </c>
      <c r="I16" s="54" t="n">
        <v>947</v>
      </c>
      <c r="J16" s="55" t="n">
        <v>714</v>
      </c>
      <c r="K16" s="56" t="n">
        <v>35</v>
      </c>
      <c r="L16" s="57" t="n">
        <v>14</v>
      </c>
      <c r="M16" s="58" t="n">
        <v>12</v>
      </c>
      <c r="N16" s="59" t="s">
        <v>45</v>
      </c>
    </row>
    <row r="17">
      <c r="B17" s="14" t="n">
        <v>2015</v>
      </c>
      <c r="C17" s="48" t="n">
        <v>8596</v>
      </c>
      <c r="D17" s="49" t="n">
        <v>1619</v>
      </c>
      <c r="E17" s="50" t="n">
        <v>121</v>
      </c>
      <c r="F17" s="51" t="n">
        <v>4295</v>
      </c>
      <c r="G17" s="52" t="n">
        <v>35</v>
      </c>
      <c r="H17" s="53" t="n">
        <v>845</v>
      </c>
      <c r="I17" s="54" t="n">
        <v>925</v>
      </c>
      <c r="J17" s="55" t="n">
        <v>695</v>
      </c>
      <c r="K17" s="56" t="n">
        <v>39</v>
      </c>
      <c r="L17" s="57" t="n">
        <v>13</v>
      </c>
      <c r="M17" s="58" t="n">
        <v>9</v>
      </c>
      <c r="N17" s="59" t="s">
        <v>45</v>
      </c>
    </row>
    <row r="18">
      <c r="B18" s="14" t="n">
        <v>2016</v>
      </c>
      <c r="C18" s="48" t="n">
        <v>8702</v>
      </c>
      <c r="D18" s="49" t="n">
        <v>1604</v>
      </c>
      <c r="E18" s="50" t="n">
        <v>111</v>
      </c>
      <c r="F18" s="51" t="n">
        <v>4458</v>
      </c>
      <c r="G18" s="52" t="n">
        <v>46</v>
      </c>
      <c r="H18" s="53" t="n">
        <v>814</v>
      </c>
      <c r="I18" s="54" t="n">
        <v>878</v>
      </c>
      <c r="J18" s="55" t="n">
        <v>723</v>
      </c>
      <c r="K18" s="56" t="n">
        <v>33</v>
      </c>
      <c r="L18" s="57" t="n">
        <v>19</v>
      </c>
      <c r="M18" s="58" t="n">
        <v>16</v>
      </c>
      <c r="N18" s="59" t="s">
        <v>45</v>
      </c>
    </row>
    <row r="19">
      <c r="B19" s="14" t="n">
        <v>2017</v>
      </c>
      <c r="C19" s="48" t="n">
        <v>8684</v>
      </c>
      <c r="D19" s="49" t="n">
        <v>1585</v>
      </c>
      <c r="E19" s="50" t="n">
        <v>112</v>
      </c>
      <c r="F19" s="51" t="n">
        <v>4510</v>
      </c>
      <c r="G19" s="52" t="n">
        <v>47</v>
      </c>
      <c r="H19" s="53" t="n">
        <v>808</v>
      </c>
      <c r="I19" s="54" t="n">
        <v>845</v>
      </c>
      <c r="J19" s="55" t="n">
        <v>721</v>
      </c>
      <c r="K19" s="56" t="n">
        <v>34</v>
      </c>
      <c r="L19" s="57" t="n">
        <v>14</v>
      </c>
      <c r="M19" s="58" t="n">
        <v>8</v>
      </c>
      <c r="N19" s="59" t="s">
        <v>45</v>
      </c>
    </row>
    <row r="20">
      <c r="B20" s="14" t="n">
        <v>2018</v>
      </c>
      <c r="C20" s="48" t="n">
        <v>8717</v>
      </c>
      <c r="D20" s="49" t="n">
        <v>1616</v>
      </c>
      <c r="E20" s="50" t="n">
        <v>104</v>
      </c>
      <c r="F20" s="51" t="n">
        <v>4545</v>
      </c>
      <c r="G20" s="52" t="n">
        <v>44</v>
      </c>
      <c r="H20" s="53" t="n">
        <v>777</v>
      </c>
      <c r="I20" s="54" t="n">
        <v>870</v>
      </c>
      <c r="J20" s="55" t="n">
        <v>700</v>
      </c>
      <c r="K20" s="56" t="n">
        <v>35</v>
      </c>
      <c r="L20" s="57" t="n">
        <v>15</v>
      </c>
      <c r="M20" s="58" t="n">
        <v>11</v>
      </c>
      <c r="N20" s="59" t="s">
        <v>45</v>
      </c>
    </row>
    <row r="21">
      <c r="B21" s="14" t="n">
        <v>2019</v>
      </c>
      <c r="C21" s="48" t="n">
        <v>8838</v>
      </c>
      <c r="D21" s="49" t="n">
        <v>1632</v>
      </c>
      <c r="E21" s="50" t="n">
        <v>104</v>
      </c>
      <c r="F21" s="51" t="n">
        <v>4642</v>
      </c>
      <c r="G21" s="52" t="n">
        <v>48</v>
      </c>
      <c r="H21" s="53" t="n">
        <v>786</v>
      </c>
      <c r="I21" s="54" t="n">
        <v>867</v>
      </c>
      <c r="J21" s="55" t="n">
        <v>697</v>
      </c>
      <c r="K21" s="56" t="n">
        <v>40</v>
      </c>
      <c r="L21" s="57" t="n">
        <v>15</v>
      </c>
      <c r="M21" s="58" t="n">
        <v>7</v>
      </c>
      <c r="N21" s="59" t="s">
        <v>45</v>
      </c>
    </row>
    <row r="22">
      <c r="B22" s="14" t="n">
        <v>2020</v>
      </c>
      <c r="C22" s="48" t="n">
        <v>8947</v>
      </c>
      <c r="D22" s="49" t="n">
        <v>1600</v>
      </c>
      <c r="E22" s="50" t="n">
        <v>92</v>
      </c>
      <c r="F22" s="51" t="n">
        <v>4760</v>
      </c>
      <c r="G22" s="52" t="n">
        <v>50</v>
      </c>
      <c r="H22" s="53" t="n">
        <v>765</v>
      </c>
      <c r="I22" s="54" t="n">
        <v>853</v>
      </c>
      <c r="J22" s="55" t="n">
        <v>774</v>
      </c>
      <c r="K22" s="56" t="n">
        <v>36</v>
      </c>
      <c r="L22" s="57" t="n">
        <v>10</v>
      </c>
      <c r="M22" s="58" t="n">
        <v>7</v>
      </c>
      <c r="N22" s="59" t="s">
        <v>45</v>
      </c>
    </row>
    <row r="23">
      <c r="B23" s="14" t="n">
        <v>2021</v>
      </c>
      <c r="C23" s="48" t="n">
        <v>9114</v>
      </c>
      <c r="D23" s="49" t="n">
        <v>1594</v>
      </c>
      <c r="E23" s="50" t="n">
        <v>94</v>
      </c>
      <c r="F23" s="51" t="n">
        <v>4855</v>
      </c>
      <c r="G23" s="52" t="n">
        <v>49</v>
      </c>
      <c r="H23" s="53" t="n">
        <v>843</v>
      </c>
      <c r="I23" s="54" t="n">
        <v>842</v>
      </c>
      <c r="J23" s="55" t="n">
        <v>785</v>
      </c>
      <c r="K23" s="56" t="n">
        <v>35</v>
      </c>
      <c r="L23" s="57" t="n">
        <v>10</v>
      </c>
      <c r="M23" s="58" t="n">
        <v>7</v>
      </c>
      <c r="N23" s="59" t="s">
        <v>45</v>
      </c>
    </row>
    <row r="24">
      <c r="B24" s="14" t="n">
        <v>2022</v>
      </c>
      <c r="C24" s="48" t="n">
        <v>9484</v>
      </c>
      <c r="D24" s="49" t="n">
        <v>1615</v>
      </c>
      <c r="E24" s="50" t="n">
        <v>85</v>
      </c>
      <c r="F24" s="51" t="n">
        <v>5045</v>
      </c>
      <c r="G24" s="52" t="n">
        <v>49</v>
      </c>
      <c r="H24" s="53" t="n">
        <v>923</v>
      </c>
      <c r="I24" s="54" t="n">
        <v>856</v>
      </c>
      <c r="J24" s="55" t="n">
        <v>863</v>
      </c>
      <c r="K24" s="56" t="n">
        <v>33</v>
      </c>
      <c r="L24" s="57" t="n">
        <v>9</v>
      </c>
      <c r="M24" s="58" t="n">
        <v>6</v>
      </c>
      <c r="N24" s="59" t="s">
        <v>45</v>
      </c>
    </row>
    <row r="25">
      <c r="B25" s="14" t="n">
        <v>2023</v>
      </c>
      <c r="C25" s="48" t="n">
        <v>9695</v>
      </c>
      <c r="D25" s="49" t="n">
        <v>1656</v>
      </c>
      <c r="E25" s="50" t="n">
        <v>82</v>
      </c>
      <c r="F25" s="51" t="n">
        <v>5105</v>
      </c>
      <c r="G25" s="52" t="n">
        <v>50</v>
      </c>
      <c r="H25" s="53" t="n">
        <v>946</v>
      </c>
      <c r="I25" s="54" t="n">
        <v>919</v>
      </c>
      <c r="J25" s="55" t="n">
        <v>888</v>
      </c>
      <c r="K25" s="56" t="n">
        <v>27</v>
      </c>
      <c r="L25" s="57" t="n">
        <v>14</v>
      </c>
      <c r="M25" s="58" t="n">
        <v>8</v>
      </c>
      <c r="N25" s="59" t="s">
        <v>45</v>
      </c>
    </row>
    <row r="26">
      <c r="B26" s="14" t="n">
        <v>2024</v>
      </c>
      <c r="C26" s="48" t="n">
        <v>9835</v>
      </c>
      <c r="D26" s="49" t="n">
        <v>1665</v>
      </c>
      <c r="E26" s="50" t="n">
        <v>76</v>
      </c>
      <c r="F26" s="51" t="n">
        <v>5195</v>
      </c>
      <c r="G26" s="52" t="n">
        <v>36</v>
      </c>
      <c r="H26" s="53" t="n">
        <v>942</v>
      </c>
      <c r="I26" s="54" t="n">
        <v>942</v>
      </c>
      <c r="J26" s="55" t="n">
        <v>930</v>
      </c>
      <c r="K26" s="56" t="n">
        <v>33</v>
      </c>
      <c r="L26" s="57" t="n">
        <v>9</v>
      </c>
      <c r="M26" s="58" t="n">
        <v>7</v>
      </c>
      <c r="N26" s="59" t="s">
        <v>45</v>
      </c>
    </row>
    <row r="27">
      <c r="B27" s="25" t="s">
        <v>46</v>
      </c>
      <c r="C27" s="60"/>
      <c r="D27" s="61"/>
      <c r="E27" s="62"/>
      <c r="F27" s="63"/>
      <c r="G27" s="64"/>
      <c r="H27" s="65"/>
      <c r="I27" s="66"/>
      <c r="J27" s="67"/>
      <c r="K27" s="68"/>
      <c r="L27" s="69"/>
      <c r="M27" s="70"/>
      <c r="N27" s="71"/>
    </row>
    <row r="28">
      <c r="B28" s="14" t="n">
        <v>1996</v>
      </c>
      <c r="C28" s="60" t="n">
        <v>4242</v>
      </c>
      <c r="D28" s="61" t="s">
        <v>45</v>
      </c>
      <c r="E28" s="62" t="n">
        <v>125</v>
      </c>
      <c r="F28" s="63" t="n">
        <v>1564</v>
      </c>
      <c r="G28" s="64" t="s">
        <v>45</v>
      </c>
      <c r="H28" s="65" t="n">
        <v>607</v>
      </c>
      <c r="I28" s="66" t="n">
        <v>555</v>
      </c>
      <c r="J28" s="67" t="n">
        <v>378</v>
      </c>
      <c r="K28" s="68" t="s">
        <v>45</v>
      </c>
      <c r="L28" s="69" t="n">
        <v>29</v>
      </c>
      <c r="M28" s="70" t="n">
        <v>15</v>
      </c>
      <c r="N28" s="71" t="n">
        <v>969</v>
      </c>
    </row>
    <row r="29">
      <c r="B29" s="14" t="n">
        <v>2000</v>
      </c>
      <c r="C29" s="60" t="n">
        <v>4405</v>
      </c>
      <c r="D29" s="61" t="s">
        <v>45</v>
      </c>
      <c r="E29" s="62" t="n">
        <v>147</v>
      </c>
      <c r="F29" s="63" t="n">
        <v>1586</v>
      </c>
      <c r="G29" s="64" t="s">
        <v>45</v>
      </c>
      <c r="H29" s="65" t="n">
        <v>608</v>
      </c>
      <c r="I29" s="66" t="n">
        <v>586</v>
      </c>
      <c r="J29" s="67" t="n">
        <v>401</v>
      </c>
      <c r="K29" s="68" t="s">
        <v>45</v>
      </c>
      <c r="L29" s="69" t="n">
        <v>34</v>
      </c>
      <c r="M29" s="70" t="n">
        <v>17</v>
      </c>
      <c r="N29" s="71" t="n">
        <v>1026</v>
      </c>
    </row>
    <row r="30">
      <c r="B30" s="14" t="n">
        <v>2005</v>
      </c>
      <c r="C30" s="60" t="n">
        <v>4357</v>
      </c>
      <c r="D30" s="61" t="s">
        <v>45</v>
      </c>
      <c r="E30" s="62" t="n">
        <v>144</v>
      </c>
      <c r="F30" s="63" t="n">
        <v>1456</v>
      </c>
      <c r="G30" s="64" t="n">
        <v>121</v>
      </c>
      <c r="H30" s="65" t="n">
        <v>641</v>
      </c>
      <c r="I30" s="66" t="n">
        <v>689</v>
      </c>
      <c r="J30" s="67" t="n">
        <v>516</v>
      </c>
      <c r="K30" s="68" t="n">
        <v>110</v>
      </c>
      <c r="L30" s="69" t="n">
        <v>20</v>
      </c>
      <c r="M30" s="70" t="n">
        <v>25</v>
      </c>
      <c r="N30" s="71" t="n">
        <v>635</v>
      </c>
    </row>
    <row r="31">
      <c r="B31" s="14" t="n">
        <v>2006</v>
      </c>
      <c r="C31" s="60" t="n">
        <v>5032</v>
      </c>
      <c r="D31" s="61" t="n">
        <v>672</v>
      </c>
      <c r="E31" s="62" t="n">
        <v>143</v>
      </c>
      <c r="F31" s="63" t="n">
        <v>1496</v>
      </c>
      <c r="G31" s="64" t="n">
        <v>111</v>
      </c>
      <c r="H31" s="65" t="n">
        <v>636</v>
      </c>
      <c r="I31" s="66" t="n">
        <v>693</v>
      </c>
      <c r="J31" s="67" t="n">
        <v>522</v>
      </c>
      <c r="K31" s="68" t="n">
        <v>115</v>
      </c>
      <c r="L31" s="69" t="n">
        <v>15</v>
      </c>
      <c r="M31" s="70" t="n">
        <v>16</v>
      </c>
      <c r="N31" s="71" t="n">
        <v>613</v>
      </c>
    </row>
    <row r="32">
      <c r="B32" s="14" t="n">
        <v>2007</v>
      </c>
      <c r="C32" s="60" t="n">
        <v>5030</v>
      </c>
      <c r="D32" s="61" t="n">
        <v>706</v>
      </c>
      <c r="E32" s="62" t="n">
        <v>152</v>
      </c>
      <c r="F32" s="63" t="n">
        <v>1739</v>
      </c>
      <c r="G32" s="64" t="n">
        <v>113</v>
      </c>
      <c r="H32" s="65" t="n">
        <v>690</v>
      </c>
      <c r="I32" s="66" t="n">
        <v>825</v>
      </c>
      <c r="J32" s="67" t="n">
        <v>633</v>
      </c>
      <c r="K32" s="68" t="n">
        <v>128</v>
      </c>
      <c r="L32" s="69" t="n">
        <v>18</v>
      </c>
      <c r="M32" s="70" t="n">
        <v>27</v>
      </c>
      <c r="N32" s="71" t="s">
        <v>45</v>
      </c>
    </row>
    <row r="33">
      <c r="B33" s="14" t="n">
        <v>2008</v>
      </c>
      <c r="C33" s="60" t="n">
        <v>5108</v>
      </c>
      <c r="D33" s="61" t="n">
        <v>736</v>
      </c>
      <c r="E33" s="62" t="n">
        <v>142</v>
      </c>
      <c r="F33" s="63" t="n">
        <v>1850</v>
      </c>
      <c r="G33" s="64" t="n">
        <v>88</v>
      </c>
      <c r="H33" s="65" t="n">
        <v>700</v>
      </c>
      <c r="I33" s="66" t="n">
        <v>816</v>
      </c>
      <c r="J33" s="67" t="n">
        <v>630</v>
      </c>
      <c r="K33" s="68" t="n">
        <v>106</v>
      </c>
      <c r="L33" s="69" t="n">
        <v>17</v>
      </c>
      <c r="M33" s="70" t="n">
        <v>23</v>
      </c>
      <c r="N33" s="71" t="s">
        <v>45</v>
      </c>
    </row>
    <row r="34">
      <c r="B34" s="14" t="n">
        <v>2009</v>
      </c>
      <c r="C34" s="60" t="n">
        <v>5166</v>
      </c>
      <c r="D34" s="61" t="n">
        <v>760</v>
      </c>
      <c r="E34" s="62" t="n">
        <v>131</v>
      </c>
      <c r="F34" s="63" t="n">
        <v>1954</v>
      </c>
      <c r="G34" s="64" t="n">
        <v>58</v>
      </c>
      <c r="H34" s="65" t="n">
        <v>702</v>
      </c>
      <c r="I34" s="66" t="n">
        <v>816</v>
      </c>
      <c r="J34" s="67" t="n">
        <v>637</v>
      </c>
      <c r="K34" s="68" t="n">
        <v>76</v>
      </c>
      <c r="L34" s="69" t="n">
        <v>14</v>
      </c>
      <c r="M34" s="70" t="n">
        <v>19</v>
      </c>
      <c r="N34" s="71" t="s">
        <v>45</v>
      </c>
    </row>
    <row r="35">
      <c r="B35" s="14" t="n">
        <v>2010</v>
      </c>
      <c r="C35" s="60" t="n">
        <v>5212</v>
      </c>
      <c r="D35" s="61" t="n">
        <v>773</v>
      </c>
      <c r="E35" s="62" t="n">
        <v>138</v>
      </c>
      <c r="F35" s="63" t="n">
        <v>1988</v>
      </c>
      <c r="G35" s="64" t="n">
        <v>37</v>
      </c>
      <c r="H35" s="65" t="n">
        <v>718</v>
      </c>
      <c r="I35" s="66" t="n">
        <v>815</v>
      </c>
      <c r="J35" s="67" t="n">
        <v>661</v>
      </c>
      <c r="K35" s="68" t="n">
        <v>55</v>
      </c>
      <c r="L35" s="69" t="n">
        <v>13</v>
      </c>
      <c r="M35" s="70" t="n">
        <v>15</v>
      </c>
      <c r="N35" s="71" t="s">
        <v>45</v>
      </c>
    </row>
    <row r="36">
      <c r="B36" s="14" t="n">
        <v>2011</v>
      </c>
      <c r="C36" s="60" t="n">
        <v>5301</v>
      </c>
      <c r="D36" s="61" t="n">
        <v>786</v>
      </c>
      <c r="E36" s="62" t="n">
        <v>130</v>
      </c>
      <c r="F36" s="63" t="n">
        <v>2045</v>
      </c>
      <c r="G36" s="64" t="n">
        <v>26</v>
      </c>
      <c r="H36" s="65" t="n">
        <v>738</v>
      </c>
      <c r="I36" s="66" t="n">
        <v>822</v>
      </c>
      <c r="J36" s="67" t="n">
        <v>685</v>
      </c>
      <c r="K36" s="68" t="n">
        <v>49</v>
      </c>
      <c r="L36" s="69" t="n">
        <v>12</v>
      </c>
      <c r="M36" s="70" t="n">
        <v>8</v>
      </c>
      <c r="N36" s="71" t="s">
        <v>45</v>
      </c>
    </row>
    <row r="37">
      <c r="B37" s="14" t="n">
        <v>2013</v>
      </c>
      <c r="C37" s="60" t="n">
        <v>5375.8</v>
      </c>
      <c r="D37" s="61" t="n">
        <v>905.5</v>
      </c>
      <c r="E37" s="62" t="n">
        <v>125.1</v>
      </c>
      <c r="F37" s="63" t="n">
        <v>2075</v>
      </c>
      <c r="G37" s="64" t="n">
        <v>24.3</v>
      </c>
      <c r="H37" s="65" t="n">
        <v>735.2</v>
      </c>
      <c r="I37" s="66" t="n">
        <v>805.7</v>
      </c>
      <c r="J37" s="67" t="n">
        <v>642.5</v>
      </c>
      <c r="K37" s="68" t="n">
        <v>38.1</v>
      </c>
      <c r="L37" s="69" t="n">
        <v>14.6</v>
      </c>
      <c r="M37" s="70" t="n">
        <v>9.8</v>
      </c>
      <c r="N37" s="71" t="s">
        <v>45</v>
      </c>
    </row>
    <row r="38">
      <c r="B38" s="14" t="n">
        <v>2014</v>
      </c>
      <c r="C38" s="60" t="n">
        <v>5417.9</v>
      </c>
      <c r="D38" s="61" t="n">
        <v>948.59</v>
      </c>
      <c r="E38" s="62" t="n">
        <v>115.5</v>
      </c>
      <c r="F38" s="63" t="n">
        <v>2575.5</v>
      </c>
      <c r="G38" s="64" t="n">
        <v>24.8</v>
      </c>
      <c r="H38" s="65" t="n">
        <v>558.7</v>
      </c>
      <c r="I38" s="66" t="n">
        <v>636.3</v>
      </c>
      <c r="J38" s="67" t="n">
        <v>502.9</v>
      </c>
      <c r="K38" s="68" t="n">
        <v>35.2</v>
      </c>
      <c r="L38" s="69" t="n">
        <v>12.5</v>
      </c>
      <c r="M38" s="70" t="n">
        <v>8</v>
      </c>
      <c r="N38" s="71" t="s">
        <v>45</v>
      </c>
    </row>
    <row r="39">
      <c r="B39" s="14" t="n">
        <v>2015</v>
      </c>
      <c r="C39" s="60" t="n">
        <v>5416</v>
      </c>
      <c r="D39" s="61" t="n">
        <v>971</v>
      </c>
      <c r="E39" s="62" t="n">
        <v>82</v>
      </c>
      <c r="F39" s="63" t="n">
        <v>2641</v>
      </c>
      <c r="G39" s="64" t="n">
        <v>28</v>
      </c>
      <c r="H39" s="65" t="n">
        <v>532</v>
      </c>
      <c r="I39" s="66" t="n">
        <v>622</v>
      </c>
      <c r="J39" s="67" t="n">
        <v>486</v>
      </c>
      <c r="K39" s="68" t="n">
        <v>35</v>
      </c>
      <c r="L39" s="69" t="n">
        <v>12</v>
      </c>
      <c r="M39" s="70" t="n">
        <v>7</v>
      </c>
      <c r="N39" s="71" t="s">
        <v>45</v>
      </c>
    </row>
    <row r="40">
      <c r="B40" s="14" t="n">
        <v>2016</v>
      </c>
      <c r="C40" s="60" t="n">
        <v>5508.74891428572</v>
      </c>
      <c r="D40" s="61" t="n">
        <v>957.274485714284</v>
      </c>
      <c r="E40" s="62" t="n">
        <v>73.6062142857142</v>
      </c>
      <c r="F40" s="63" t="n">
        <v>2771.9561857143</v>
      </c>
      <c r="G40" s="64" t="n">
        <v>35.2064</v>
      </c>
      <c r="H40" s="65" t="n">
        <v>518.737957142857</v>
      </c>
      <c r="I40" s="66" t="n">
        <v>602.150914285715</v>
      </c>
      <c r="J40" s="67" t="n">
        <v>496.567614285714</v>
      </c>
      <c r="K40" s="68" t="n">
        <v>29.6422428571429</v>
      </c>
      <c r="L40" s="69" t="n">
        <v>14.0000142857143</v>
      </c>
      <c r="M40" s="70" t="n">
        <v>9.60688571428571</v>
      </c>
      <c r="N40" s="71" t="s">
        <v>45</v>
      </c>
    </row>
    <row r="41">
      <c r="B41" s="14" t="n">
        <v>2017</v>
      </c>
      <c r="C41" s="60" t="n">
        <v>5512.88</v>
      </c>
      <c r="D41" s="61" t="n">
        <v>944.79</v>
      </c>
      <c r="E41" s="62" t="n">
        <v>73.16</v>
      </c>
      <c r="F41" s="63" t="n">
        <v>2804.41</v>
      </c>
      <c r="G41" s="64" t="n">
        <v>35.25</v>
      </c>
      <c r="H41" s="65" t="n">
        <v>521.3</v>
      </c>
      <c r="I41" s="66" t="n">
        <v>587.67</v>
      </c>
      <c r="J41" s="67" t="n">
        <v>492.39</v>
      </c>
      <c r="K41" s="68" t="n">
        <v>34.21</v>
      </c>
      <c r="L41" s="69" t="n">
        <v>12.03</v>
      </c>
      <c r="M41" s="70" t="n">
        <v>7.64</v>
      </c>
      <c r="N41" s="71" t="s">
        <v>45</v>
      </c>
    </row>
    <row r="42">
      <c r="B42" s="14" t="n">
        <v>2018</v>
      </c>
      <c r="C42" s="60" t="n">
        <v>5565.1661</v>
      </c>
      <c r="D42" s="61" t="n">
        <v>949.4427</v>
      </c>
      <c r="E42" s="62" t="n">
        <v>70.4442</v>
      </c>
      <c r="F42" s="63" t="n">
        <v>2860.1245</v>
      </c>
      <c r="G42" s="64" t="n">
        <v>37.8922</v>
      </c>
      <c r="H42" s="65" t="n">
        <v>497.8321</v>
      </c>
      <c r="I42" s="66" t="n">
        <v>600.6328</v>
      </c>
      <c r="J42" s="67" t="n">
        <v>495.8698</v>
      </c>
      <c r="K42" s="68" t="n">
        <v>33.3921</v>
      </c>
      <c r="L42" s="69" t="n">
        <v>12.4285</v>
      </c>
      <c r="M42" s="70" t="n">
        <v>7.1072</v>
      </c>
      <c r="N42" s="71" t="s">
        <v>45</v>
      </c>
    </row>
    <row r="43">
      <c r="B43" s="14" t="n">
        <v>2019</v>
      </c>
      <c r="C43" s="60" t="n">
        <v>5603.40642857143</v>
      </c>
      <c r="D43" s="61" t="n">
        <v>959.788214285714</v>
      </c>
      <c r="E43" s="62" t="n">
        <v>71.8571428571429</v>
      </c>
      <c r="F43" s="63" t="n">
        <v>2884.02464285714</v>
      </c>
      <c r="G43" s="64" t="n">
        <v>37.125</v>
      </c>
      <c r="H43" s="65" t="n">
        <v>501.448571428571</v>
      </c>
      <c r="I43" s="66" t="n">
        <v>604.293928571429</v>
      </c>
      <c r="J43" s="67" t="n">
        <v>493.833214285714</v>
      </c>
      <c r="K43" s="68" t="n">
        <v>34.5714285714286</v>
      </c>
      <c r="L43" s="69" t="n">
        <v>11.8571428571429</v>
      </c>
      <c r="M43" s="70" t="n">
        <v>4.60714285714286</v>
      </c>
      <c r="N43" s="71" t="s">
        <v>45</v>
      </c>
    </row>
    <row r="44">
      <c r="B44" s="14" t="n">
        <v>2020</v>
      </c>
      <c r="C44" s="60" t="n">
        <v>5758.31387142857</v>
      </c>
      <c r="D44" s="61" t="n">
        <v>950.988571428572</v>
      </c>
      <c r="E44" s="62" t="n">
        <v>65.3214285714286</v>
      </c>
      <c r="F44" s="63" t="n">
        <v>3020.33964285714</v>
      </c>
      <c r="G44" s="64" t="n">
        <v>40.1857142857143</v>
      </c>
      <c r="H44" s="65" t="n">
        <v>503.784285714286</v>
      </c>
      <c r="I44" s="66" t="n">
        <v>604.211071428571</v>
      </c>
      <c r="J44" s="67" t="n">
        <v>525.393871428572</v>
      </c>
      <c r="K44" s="68" t="n">
        <v>34.1607142857143</v>
      </c>
      <c r="L44" s="69" t="n">
        <v>9.67857142857143</v>
      </c>
      <c r="M44" s="70" t="n">
        <v>4.25</v>
      </c>
      <c r="N44" s="71" t="s">
        <v>45</v>
      </c>
    </row>
    <row r="45">
      <c r="B45" s="14" t="n">
        <v>2021</v>
      </c>
      <c r="C45" s="60" t="n">
        <v>5841.23699642857</v>
      </c>
      <c r="D45" s="61" t="n">
        <v>961.583910714286</v>
      </c>
      <c r="E45" s="62" t="n">
        <v>64.2490071428572</v>
      </c>
      <c r="F45" s="63" t="n">
        <v>3048.62723214286</v>
      </c>
      <c r="G45" s="64" t="n">
        <v>36.8918392857143</v>
      </c>
      <c r="H45" s="65" t="n">
        <v>551.184346428571</v>
      </c>
      <c r="I45" s="66" t="n">
        <v>594.670328571429</v>
      </c>
      <c r="J45" s="67" t="n">
        <v>538.495692857143</v>
      </c>
      <c r="K45" s="68" t="n">
        <v>32.8561642857143</v>
      </c>
      <c r="L45" s="69" t="n">
        <v>8.42848214285714</v>
      </c>
      <c r="M45" s="70" t="n">
        <v>4.24999285714286</v>
      </c>
      <c r="N45" s="71" t="s">
        <v>45</v>
      </c>
    </row>
    <row r="46">
      <c r="B46" s="14" t="n">
        <v>2022</v>
      </c>
      <c r="C46" s="60" t="n">
        <v>5993.35324285714</v>
      </c>
      <c r="D46" s="61" t="n">
        <v>965.158442857143</v>
      </c>
      <c r="E46" s="62" t="n">
        <v>57.7686071428571</v>
      </c>
      <c r="F46" s="63" t="n">
        <v>3113.41008214286</v>
      </c>
      <c r="G46" s="64" t="n">
        <v>34.2317785714286</v>
      </c>
      <c r="H46" s="65" t="n">
        <v>595.772921428571</v>
      </c>
      <c r="I46" s="66" t="n">
        <v>603.129353571429</v>
      </c>
      <c r="J46" s="67" t="n">
        <v>579.856625</v>
      </c>
      <c r="K46" s="68" t="n">
        <v>31.8828285714286</v>
      </c>
      <c r="L46" s="69" t="n">
        <v>7.60687142857143</v>
      </c>
      <c r="M46" s="70" t="n">
        <v>4.53573214285714</v>
      </c>
      <c r="N46" s="71" t="s">
        <v>45</v>
      </c>
    </row>
    <row r="47">
      <c r="B47" s="14" t="n">
        <v>2023</v>
      </c>
      <c r="C47" s="60" t="n">
        <v>6126.14238928571</v>
      </c>
      <c r="D47" s="61" t="n">
        <v>985.30895</v>
      </c>
      <c r="E47" s="62" t="n">
        <v>56.4419357142857</v>
      </c>
      <c r="F47" s="63" t="n">
        <v>3157.8021</v>
      </c>
      <c r="G47" s="64" t="n">
        <v>34.0708</v>
      </c>
      <c r="H47" s="65" t="n">
        <v>613.534125</v>
      </c>
      <c r="I47" s="66" t="n">
        <v>632.929271428571</v>
      </c>
      <c r="J47" s="67" t="n">
        <v>598.922335714286</v>
      </c>
      <c r="K47" s="68" t="n">
        <v>30.8294</v>
      </c>
      <c r="L47" s="69" t="n">
        <v>11.2141214285714</v>
      </c>
      <c r="M47" s="70" t="n">
        <v>5.08935</v>
      </c>
      <c r="N47" s="71" t="s">
        <v>45</v>
      </c>
    </row>
    <row r="48">
      <c r="B48" s="36" t="n">
        <v>2024</v>
      </c>
      <c r="C48" s="72" t="n">
        <v>6222.58495</v>
      </c>
      <c r="D48" s="73" t="n">
        <v>988.930439285714</v>
      </c>
      <c r="E48" s="74" t="n">
        <v>53.4244892857143</v>
      </c>
      <c r="F48" s="75" t="n">
        <v>3215.0039</v>
      </c>
      <c r="G48" s="76" t="n">
        <v>27.0707035714286</v>
      </c>
      <c r="H48" s="77" t="n">
        <v>622.097964285714</v>
      </c>
      <c r="I48" s="78" t="n">
        <v>649.533825</v>
      </c>
      <c r="J48" s="79" t="n">
        <v>621.882371428571</v>
      </c>
      <c r="K48" s="80" t="n">
        <v>32.7128821428571</v>
      </c>
      <c r="L48" s="81" t="n">
        <v>7.96398214285714</v>
      </c>
      <c r="M48" s="82" t="n">
        <v>3.96439285714286</v>
      </c>
      <c r="N48" s="83" t="s">
        <v>45</v>
      </c>
    </row>
    <row r="50">
      <c r="B50" s="47" t="s">
        <v>63</v>
      </c>
    </row>
    <row r="51">
      <c r="B51" s="47" t="s">
        <v>64</v>
      </c>
    </row>
    <row r="52">
      <c r="B52" s="47" t="s">
        <v>65</v>
      </c>
    </row>
    <row r="53">
      <c r="B53" s="47" t="s">
        <v>66</v>
      </c>
    </row>
  </sheetData>
  <mergeCells count="6">
    <mergeCell ref="B5:N5"/>
    <mergeCell ref="B27:N27"/>
    <mergeCell ref="B50:N50"/>
    <mergeCell ref="B51:N51"/>
    <mergeCell ref="B52:N52"/>
    <mergeCell ref="B53:N53"/>
  </mergeCells>
  <pageMargins left="0.7" right="0.7" top="0.75" bottom="0.75" header="0.3" footer="0.3"/>
  <pageSetup paperSize="9" orientation="landscape" scale="50" fitToWidth="0" fitToHeight="0" horizontalDpi="300" verticalDpi="30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7AB8"/>
  </sheetPr>
  <dimension ref="A1"/>
  <sheetViews>
    <sheetView workbookViewId="0" zoomScale="100" showGridLines="0" tabSelected="false"/>
  </sheetViews>
  <sheetFormatPr defaultRowHeight="15.0" baseColWidth="10"/>
  <cols>
    <col min="1" max="1" width="2.57" hidden="0" customWidth="1"/>
    <col min="2" max="2" width="25.36625" hidden="0" customWidth="1"/>
    <col min="3" max="3" width="8.6475" hidden="0" customWidth="1"/>
    <col min="4" max="4" width="8.6475" hidden="0" customWidth="1"/>
    <col min="5" max="5" width="8.6475" hidden="0" customWidth="1"/>
    <col min="6" max="6" width="8.6475" hidden="0" customWidth="1"/>
    <col min="7" max="7" width="8.6475" hidden="0" customWidth="1"/>
    <col min="8" max="8" width="8.6475" hidden="0" customWidth="1"/>
    <col min="9" max="9" width="10.3245833333333" hidden="0" customWidth="1"/>
    <col min="10" max="10" width="10.3245833333333" hidden="0" customWidth="1"/>
    <col min="11" max="11" width="10.3245833333333" hidden="0" customWidth="1"/>
    <col min="12" max="12" width="10.3245833333333" hidden="0" customWidth="1"/>
  </cols>
  <sheetData>
    <row r="1">
      <c r="B1" s="3" t="s">
        <v>7</v>
      </c>
    </row>
    <row r="4">
      <c r="B4" s="11" t="s">
        <v>67</v>
      </c>
      <c r="C4" s="12" t="s">
        <v>68</v>
      </c>
      <c r="D4" s="12" t="s">
        <v>68</v>
      </c>
      <c r="E4" s="12" t="s">
        <v>68</v>
      </c>
      <c r="F4" s="12" t="s">
        <v>68</v>
      </c>
      <c r="G4" s="12" t="s">
        <v>68</v>
      </c>
      <c r="H4" s="12" t="s">
        <v>68</v>
      </c>
      <c r="I4" s="12" t="s">
        <v>69</v>
      </c>
      <c r="J4" s="12" t="s">
        <v>69</v>
      </c>
      <c r="K4" s="12" t="s">
        <v>69</v>
      </c>
      <c r="L4" s="12" t="s">
        <v>69</v>
      </c>
    </row>
    <row r="5">
      <c r="B5" s="11" t="s">
        <v>67</v>
      </c>
      <c r="C5" s="12" t="s">
        <v>70</v>
      </c>
      <c r="D5" s="12" t="s">
        <v>70</v>
      </c>
      <c r="E5" s="12" t="s">
        <v>70</v>
      </c>
      <c r="F5" s="12" t="s">
        <v>46</v>
      </c>
      <c r="G5" s="12" t="s">
        <v>46</v>
      </c>
      <c r="H5" s="12" t="s">
        <v>46</v>
      </c>
      <c r="I5" s="12" t="s">
        <v>70</v>
      </c>
      <c r="J5" s="12" t="s">
        <v>70</v>
      </c>
      <c r="K5" s="12" t="s">
        <v>46</v>
      </c>
      <c r="L5" s="12" t="s">
        <v>46</v>
      </c>
    </row>
    <row r="6">
      <c r="B6" s="11" t="s">
        <v>67</v>
      </c>
      <c r="C6" s="13" t="s">
        <v>41</v>
      </c>
      <c r="D6" s="13" t="s">
        <v>42</v>
      </c>
      <c r="E6" s="13" t="s">
        <v>43</v>
      </c>
      <c r="F6" s="13" t="s">
        <v>41</v>
      </c>
      <c r="G6" s="13" t="s">
        <v>42</v>
      </c>
      <c r="H6" s="13" t="s">
        <v>43</v>
      </c>
      <c r="I6" s="13" t="s">
        <v>42</v>
      </c>
      <c r="J6" s="13" t="s">
        <v>43</v>
      </c>
      <c r="K6" s="13" t="s">
        <v>42</v>
      </c>
      <c r="L6" s="13" t="s">
        <v>43</v>
      </c>
    </row>
    <row r="7">
      <c r="B7" s="94" t="s">
        <v>41</v>
      </c>
      <c r="C7" s="95" t="n">
        <v>9835</v>
      </c>
      <c r="D7" s="96" t="n">
        <v>1998</v>
      </c>
      <c r="E7" s="97" t="n">
        <v>7837</v>
      </c>
      <c r="F7" s="98" t="s">
        <v>80</v>
      </c>
      <c r="G7" s="99" t="s">
        <v>91</v>
      </c>
      <c r="H7" s="100" t="s">
        <v>102</v>
      </c>
      <c r="I7" s="101" t="s">
        <v>112</v>
      </c>
      <c r="J7" s="102" t="s">
        <v>123</v>
      </c>
      <c r="K7" s="103" t="s">
        <v>134</v>
      </c>
      <c r="L7" s="104" t="s">
        <v>145</v>
      </c>
    </row>
    <row r="8">
      <c r="B8" s="14" t="s">
        <v>71</v>
      </c>
      <c r="C8" s="84" t="n">
        <v>1665</v>
      </c>
      <c r="D8" s="85" t="n">
        <v>20</v>
      </c>
      <c r="E8" s="86" t="n">
        <v>1645</v>
      </c>
      <c r="F8" s="87" t="s">
        <v>81</v>
      </c>
      <c r="G8" s="88" t="s">
        <v>92</v>
      </c>
      <c r="H8" s="89" t="s">
        <v>103</v>
      </c>
      <c r="I8" s="90" t="s">
        <v>113</v>
      </c>
      <c r="J8" s="91" t="s">
        <v>124</v>
      </c>
      <c r="K8" s="92" t="s">
        <v>135</v>
      </c>
      <c r="L8" s="93" t="s">
        <v>146</v>
      </c>
    </row>
    <row r="9">
      <c r="B9" s="14" t="s">
        <v>72</v>
      </c>
      <c r="C9" s="84" t="n">
        <v>76</v>
      </c>
      <c r="D9" s="85" t="n">
        <v>5</v>
      </c>
      <c r="E9" s="86" t="n">
        <v>71</v>
      </c>
      <c r="F9" s="87" t="s">
        <v>82</v>
      </c>
      <c r="G9" s="88" t="s">
        <v>93</v>
      </c>
      <c r="H9" s="89" t="s">
        <v>104</v>
      </c>
      <c r="I9" s="90" t="s">
        <v>114</v>
      </c>
      <c r="J9" s="91" t="s">
        <v>125</v>
      </c>
      <c r="K9" s="92" t="s">
        <v>136</v>
      </c>
      <c r="L9" s="93" t="s">
        <v>147</v>
      </c>
    </row>
    <row r="10">
      <c r="B10" s="14" t="s">
        <v>73</v>
      </c>
      <c r="C10" s="84" t="n">
        <v>5195</v>
      </c>
      <c r="D10" s="85" t="n">
        <v>801</v>
      </c>
      <c r="E10" s="86" t="n">
        <v>4394</v>
      </c>
      <c r="F10" s="87" t="s">
        <v>83</v>
      </c>
      <c r="G10" s="88" t="s">
        <v>94</v>
      </c>
      <c r="H10" s="89" t="s">
        <v>105</v>
      </c>
      <c r="I10" s="90" t="s">
        <v>115</v>
      </c>
      <c r="J10" s="91" t="s">
        <v>126</v>
      </c>
      <c r="K10" s="92" t="s">
        <v>137</v>
      </c>
      <c r="L10" s="93" t="s">
        <v>148</v>
      </c>
    </row>
    <row r="11">
      <c r="B11" s="14" t="s">
        <v>74</v>
      </c>
      <c r="C11" s="84" t="n">
        <v>36</v>
      </c>
      <c r="D11" s="85" t="n">
        <v>13</v>
      </c>
      <c r="E11" s="86" t="n">
        <v>23</v>
      </c>
      <c r="F11" s="87" t="s">
        <v>84</v>
      </c>
      <c r="G11" s="88" t="s">
        <v>95</v>
      </c>
      <c r="H11" s="89" t="s">
        <v>106</v>
      </c>
      <c r="I11" s="90" t="s">
        <v>116</v>
      </c>
      <c r="J11" s="91" t="s">
        <v>127</v>
      </c>
      <c r="K11" s="92" t="s">
        <v>138</v>
      </c>
      <c r="L11" s="93" t="s">
        <v>149</v>
      </c>
    </row>
    <row r="12">
      <c r="B12" s="14" t="s">
        <v>75</v>
      </c>
      <c r="C12" s="84" t="n">
        <v>942</v>
      </c>
      <c r="D12" s="85" t="n">
        <v>358</v>
      </c>
      <c r="E12" s="86" t="n">
        <v>584</v>
      </c>
      <c r="F12" s="87" t="s">
        <v>85</v>
      </c>
      <c r="G12" s="88" t="s">
        <v>96</v>
      </c>
      <c r="H12" s="89" t="s">
        <v>107</v>
      </c>
      <c r="I12" s="90" t="s">
        <v>117</v>
      </c>
      <c r="J12" s="91" t="s">
        <v>128</v>
      </c>
      <c r="K12" s="92" t="s">
        <v>139</v>
      </c>
      <c r="L12" s="93" t="s">
        <v>150</v>
      </c>
    </row>
    <row r="13">
      <c r="B13" s="14" t="s">
        <v>76</v>
      </c>
      <c r="C13" s="84" t="n">
        <v>942</v>
      </c>
      <c r="D13" s="85" t="n">
        <v>400</v>
      </c>
      <c r="E13" s="86" t="n">
        <v>542</v>
      </c>
      <c r="F13" s="87" t="s">
        <v>86</v>
      </c>
      <c r="G13" s="88" t="s">
        <v>97</v>
      </c>
      <c r="H13" s="89" t="s">
        <v>108</v>
      </c>
      <c r="I13" s="90" t="s">
        <v>118</v>
      </c>
      <c r="J13" s="91" t="s">
        <v>129</v>
      </c>
      <c r="K13" s="92" t="s">
        <v>140</v>
      </c>
      <c r="L13" s="93" t="s">
        <v>151</v>
      </c>
    </row>
    <row r="14">
      <c r="B14" s="14" t="s">
        <v>77</v>
      </c>
      <c r="C14" s="84" t="n">
        <v>930</v>
      </c>
      <c r="D14" s="85" t="n">
        <v>381</v>
      </c>
      <c r="E14" s="86" t="n">
        <v>549</v>
      </c>
      <c r="F14" s="87" t="s">
        <v>87</v>
      </c>
      <c r="G14" s="88" t="s">
        <v>98</v>
      </c>
      <c r="H14" s="89" t="s">
        <v>108</v>
      </c>
      <c r="I14" s="90" t="s">
        <v>119</v>
      </c>
      <c r="J14" s="91" t="s">
        <v>130</v>
      </c>
      <c r="K14" s="92" t="s">
        <v>141</v>
      </c>
      <c r="L14" s="93" t="s">
        <v>152</v>
      </c>
    </row>
    <row r="15">
      <c r="B15" s="14" t="s">
        <v>78</v>
      </c>
      <c r="C15" s="84" t="n">
        <v>33</v>
      </c>
      <c r="D15" s="85" t="n">
        <v>12</v>
      </c>
      <c r="E15" s="86" t="n">
        <v>21</v>
      </c>
      <c r="F15" s="87" t="s">
        <v>88</v>
      </c>
      <c r="G15" s="88" t="s">
        <v>99</v>
      </c>
      <c r="H15" s="89" t="s">
        <v>109</v>
      </c>
      <c r="I15" s="90" t="s">
        <v>120</v>
      </c>
      <c r="J15" s="91" t="s">
        <v>131</v>
      </c>
      <c r="K15" s="92" t="s">
        <v>142</v>
      </c>
      <c r="L15" s="93" t="s">
        <v>153</v>
      </c>
    </row>
    <row r="16">
      <c r="B16" s="14" t="s">
        <v>79</v>
      </c>
      <c r="C16" s="84" t="n">
        <v>9</v>
      </c>
      <c r="D16" s="85" t="n">
        <v>4</v>
      </c>
      <c r="E16" s="86" t="n">
        <v>5</v>
      </c>
      <c r="F16" s="87" t="s">
        <v>89</v>
      </c>
      <c r="G16" s="88" t="s">
        <v>100</v>
      </c>
      <c r="H16" s="89" t="s">
        <v>110</v>
      </c>
      <c r="I16" s="90" t="s">
        <v>121</v>
      </c>
      <c r="J16" s="91" t="s">
        <v>132</v>
      </c>
      <c r="K16" s="92" t="s">
        <v>143</v>
      </c>
      <c r="L16" s="93" t="s">
        <v>154</v>
      </c>
    </row>
    <row r="17">
      <c r="B17" s="36" t="s">
        <v>60</v>
      </c>
      <c r="C17" s="105" t="n">
        <v>7</v>
      </c>
      <c r="D17" s="106" t="n">
        <v>4</v>
      </c>
      <c r="E17" s="107" t="n">
        <v>3</v>
      </c>
      <c r="F17" s="108" t="s">
        <v>90</v>
      </c>
      <c r="G17" s="109" t="s">
        <v>101</v>
      </c>
      <c r="H17" s="110" t="s">
        <v>111</v>
      </c>
      <c r="I17" s="111" t="s">
        <v>122</v>
      </c>
      <c r="J17" s="112" t="s">
        <v>133</v>
      </c>
      <c r="K17" s="113" t="s">
        <v>144</v>
      </c>
      <c r="L17" s="114" t="s">
        <v>155</v>
      </c>
    </row>
    <row r="19" ht="25" customHeight="1">
      <c r="B19" s="47" t="s">
        <v>156</v>
      </c>
    </row>
    <row r="20">
      <c r="B20" s="47" t="s">
        <v>157</v>
      </c>
    </row>
  </sheetData>
  <mergeCells count="9">
    <mergeCell ref="B4:B6"/>
    <mergeCell ref="C4:H4"/>
    <mergeCell ref="I4:L4"/>
    <mergeCell ref="C5:E5"/>
    <mergeCell ref="F5:H5"/>
    <mergeCell ref="I5:J5"/>
    <mergeCell ref="K5:L5"/>
    <mergeCell ref="B19:L19"/>
    <mergeCell ref="B20:L20"/>
  </mergeCells>
  <pageMargins left="0.7" right="0.7" top="0.75" bottom="0.75" header="0.3" footer="0.3"/>
  <pageSetup paperSize="9" orientation="landscape" scale="50" fitToWidth="0" fitToHeight="0" horizontalDpi="300" verticalDpi="300"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7AB8"/>
  </sheetPr>
  <dimension ref="A1"/>
  <sheetViews>
    <sheetView workbookViewId="0" zoomScale="100" showGridLines="0" tabSelected="false"/>
  </sheetViews>
  <sheetFormatPr defaultRowHeight="15.0" baseColWidth="10"/>
  <cols>
    <col min="1" max="1" width="2.57" hidden="0" customWidth="1"/>
    <col min="2" max="2" width="30.57" hidden="0" customWidth="1"/>
    <col min="3" max="3" width="10.57" hidden="0" customWidth="1"/>
    <col min="4" max="4" width="10.57" hidden="0" customWidth="1"/>
    <col min="5" max="5" width="10.57" hidden="0" customWidth="1"/>
    <col min="6" max="6" width="10.57" hidden="0" customWidth="1"/>
    <col min="7" max="7" width="10.57" hidden="0" customWidth="1"/>
    <col min="8" max="8" width="10.57" hidden="0" customWidth="1"/>
  </cols>
  <sheetData>
    <row r="1">
      <c r="B1" s="3" t="s">
        <v>8</v>
      </c>
    </row>
    <row r="4" ht="70" customHeight="1">
      <c r="B4" s="11" t="s">
        <v>67</v>
      </c>
      <c r="C4" s="13" t="s">
        <v>158</v>
      </c>
      <c r="D4" s="13" t="s">
        <v>159</v>
      </c>
      <c r="E4" s="13" t="s">
        <v>160</v>
      </c>
      <c r="F4" s="13" t="s">
        <v>161</v>
      </c>
      <c r="G4" s="13" t="s">
        <v>162</v>
      </c>
      <c r="H4" s="13" t="s">
        <v>163</v>
      </c>
    </row>
    <row r="5">
      <c r="B5" s="14" t="s">
        <v>71</v>
      </c>
      <c r="C5" s="115" t="s">
        <v>81</v>
      </c>
      <c r="D5" s="116" t="n">
        <v>812</v>
      </c>
      <c r="E5" s="117" t="s">
        <v>113</v>
      </c>
      <c r="F5" s="118" t="n">
        <v>15158</v>
      </c>
      <c r="G5" s="119" t="s">
        <v>169</v>
      </c>
      <c r="H5" s="120" t="s">
        <v>177</v>
      </c>
    </row>
    <row r="6">
      <c r="B6" s="14" t="s">
        <v>72</v>
      </c>
      <c r="C6" s="115" t="s">
        <v>82</v>
      </c>
      <c r="D6" s="116" t="n">
        <v>54</v>
      </c>
      <c r="E6" s="117" t="s">
        <v>166</v>
      </c>
      <c r="F6" s="118" t="n">
        <v>630</v>
      </c>
      <c r="G6" s="119" t="s">
        <v>170</v>
      </c>
      <c r="H6" s="120" t="s">
        <v>178</v>
      </c>
    </row>
    <row r="7">
      <c r="B7" s="14" t="s">
        <v>73</v>
      </c>
      <c r="C7" s="115" t="s">
        <v>83</v>
      </c>
      <c r="D7" s="116" t="n">
        <v>2287</v>
      </c>
      <c r="E7" s="117" t="s">
        <v>167</v>
      </c>
      <c r="F7" s="118" t="n">
        <v>44298</v>
      </c>
      <c r="G7" s="119" t="s">
        <v>171</v>
      </c>
      <c r="H7" s="120" t="s">
        <v>179</v>
      </c>
    </row>
    <row r="8">
      <c r="B8" s="14" t="s">
        <v>75</v>
      </c>
      <c r="C8" s="115" t="s">
        <v>85</v>
      </c>
      <c r="D8" s="116" t="n">
        <v>428</v>
      </c>
      <c r="E8" s="117" t="s">
        <v>135</v>
      </c>
      <c r="F8" s="118" t="n">
        <v>9143</v>
      </c>
      <c r="G8" s="119" t="s">
        <v>172</v>
      </c>
      <c r="H8" s="120" t="s">
        <v>180</v>
      </c>
    </row>
    <row r="9">
      <c r="B9" s="14" t="s">
        <v>76</v>
      </c>
      <c r="C9" s="115" t="s">
        <v>86</v>
      </c>
      <c r="D9" s="116" t="n">
        <v>430</v>
      </c>
      <c r="E9" s="117" t="s">
        <v>135</v>
      </c>
      <c r="F9" s="118" t="n">
        <v>8386</v>
      </c>
      <c r="G9" s="119" t="s">
        <v>173</v>
      </c>
      <c r="H9" s="120" t="s">
        <v>181</v>
      </c>
    </row>
    <row r="10">
      <c r="B10" s="14" t="s">
        <v>77</v>
      </c>
      <c r="C10" s="115" t="s">
        <v>87</v>
      </c>
      <c r="D10" s="116" t="n">
        <v>346</v>
      </c>
      <c r="E10" s="117" t="s">
        <v>101</v>
      </c>
      <c r="F10" s="118" t="n">
        <v>5188</v>
      </c>
      <c r="G10" s="119" t="s">
        <v>174</v>
      </c>
      <c r="H10" s="120" t="s">
        <v>182</v>
      </c>
    </row>
    <row r="11">
      <c r="B11" s="14" t="s">
        <v>164</v>
      </c>
      <c r="C11" s="115" t="s">
        <v>165</v>
      </c>
      <c r="D11" s="116" t="n">
        <v>44</v>
      </c>
      <c r="E11" s="117" t="s">
        <v>167</v>
      </c>
      <c r="F11" s="118" t="n">
        <v>453</v>
      </c>
      <c r="G11" s="119" t="s">
        <v>175</v>
      </c>
      <c r="H11" s="120" t="s">
        <v>183</v>
      </c>
    </row>
    <row r="12">
      <c r="B12" s="14" t="s">
        <v>79</v>
      </c>
      <c r="C12" s="115" t="s">
        <v>89</v>
      </c>
      <c r="D12" s="116" t="n">
        <v>5</v>
      </c>
      <c r="E12" s="117" t="s">
        <v>168</v>
      </c>
      <c r="F12" s="118" t="n">
        <v>76</v>
      </c>
      <c r="G12" s="119" t="s">
        <v>176</v>
      </c>
      <c r="H12" s="120" t="s">
        <v>184</v>
      </c>
    </row>
    <row r="13">
      <c r="B13" s="36" t="s">
        <v>60</v>
      </c>
      <c r="C13" s="121" t="s">
        <v>90</v>
      </c>
      <c r="D13" s="122" t="n">
        <v>4</v>
      </c>
      <c r="E13" s="123" t="s">
        <v>166</v>
      </c>
      <c r="F13" s="124" t="n">
        <v>33</v>
      </c>
      <c r="G13" s="125" t="s">
        <v>174</v>
      </c>
      <c r="H13" s="126" t="s">
        <v>174</v>
      </c>
    </row>
    <row r="15">
      <c r="B15" s="47" t="s">
        <v>185</v>
      </c>
    </row>
    <row r="16">
      <c r="B16" s="47" t="s">
        <v>157</v>
      </c>
    </row>
  </sheetData>
  <mergeCells count="2">
    <mergeCell ref="B15:H15"/>
    <mergeCell ref="B16:H16"/>
  </mergeCells>
  <pageMargins left="0.7" right="0.7" top="0.75" bottom="0.75" header="0.3" footer="0.3"/>
  <pageSetup paperSize="9" orientation="landscape" scale="50" fitToWidth="0" fitToHeight="0" horizontalDpi="300" verticalDpi="300"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7AB8"/>
  </sheetPr>
  <dimension ref="A1"/>
  <sheetViews>
    <sheetView workbookViewId="0" zoomScale="100" showGridLines="0" tabSelected="false"/>
  </sheetViews>
  <sheetFormatPr defaultRowHeight="15.0" baseColWidth="10"/>
  <cols>
    <col min="1" max="1" width="2.57" hidden="0" customWidth="1"/>
    <col min="2" max="2" width="8.6475" hidden="0" customWidth="1"/>
    <col min="3" max="3" width="8.6475" hidden="0" customWidth="1"/>
    <col min="4" max="4" width="8.6475" hidden="0" customWidth="1"/>
    <col min="5" max="5" width="8.6475" hidden="0" customWidth="1"/>
  </cols>
  <sheetData>
    <row r="1">
      <c r="B1" s="3" t="s">
        <v>9</v>
      </c>
    </row>
    <row r="4">
      <c r="B4" s="133" t="s">
        <v>186</v>
      </c>
      <c r="C4" s="11" t="s">
        <v>186</v>
      </c>
      <c r="D4" s="11" t="s">
        <v>186</v>
      </c>
      <c r="E4" s="11" t="s">
        <v>186</v>
      </c>
    </row>
    <row r="5">
      <c r="B5" s="11" t="s">
        <v>36</v>
      </c>
      <c r="C5" s="13" t="s">
        <v>187</v>
      </c>
      <c r="D5" s="13" t="s">
        <v>42</v>
      </c>
      <c r="E5" s="13" t="s">
        <v>43</v>
      </c>
    </row>
    <row r="6">
      <c r="B6" s="14" t="n">
        <v>1996</v>
      </c>
      <c r="C6" s="127" t="s">
        <v>188</v>
      </c>
      <c r="D6" s="128" t="s">
        <v>201</v>
      </c>
      <c r="E6" s="129" t="s">
        <v>213</v>
      </c>
    </row>
    <row r="7">
      <c r="B7" s="14" t="n">
        <v>2000</v>
      </c>
      <c r="C7" s="127" t="s">
        <v>189</v>
      </c>
      <c r="D7" s="128" t="s">
        <v>121</v>
      </c>
      <c r="E7" s="129" t="s">
        <v>214</v>
      </c>
    </row>
    <row r="8">
      <c r="B8" s="14" t="n">
        <v>2005</v>
      </c>
      <c r="C8" s="127" t="s">
        <v>190</v>
      </c>
      <c r="D8" s="128" t="s">
        <v>202</v>
      </c>
      <c r="E8" s="129" t="s">
        <v>215</v>
      </c>
    </row>
    <row r="9">
      <c r="B9" s="14" t="n">
        <v>2006</v>
      </c>
      <c r="C9" s="127" t="s">
        <v>191</v>
      </c>
      <c r="D9" s="128" t="s">
        <v>203</v>
      </c>
      <c r="E9" s="129" t="s">
        <v>216</v>
      </c>
    </row>
    <row r="10">
      <c r="B10" s="14" t="n">
        <v>2007</v>
      </c>
      <c r="C10" s="127" t="s">
        <v>192</v>
      </c>
      <c r="D10" s="128" t="s">
        <v>203</v>
      </c>
      <c r="E10" s="129" t="s">
        <v>217</v>
      </c>
    </row>
    <row r="11">
      <c r="B11" s="14" t="n">
        <v>2008</v>
      </c>
      <c r="C11" s="127" t="s">
        <v>193</v>
      </c>
      <c r="D11" s="128" t="s">
        <v>204</v>
      </c>
      <c r="E11" s="129" t="s">
        <v>217</v>
      </c>
    </row>
    <row r="12">
      <c r="B12" s="14" t="n">
        <v>2009</v>
      </c>
      <c r="C12" s="127" t="s">
        <v>194</v>
      </c>
      <c r="D12" s="128" t="s">
        <v>205</v>
      </c>
      <c r="E12" s="129" t="s">
        <v>218</v>
      </c>
    </row>
    <row r="13">
      <c r="B13" s="14" t="n">
        <v>2010</v>
      </c>
      <c r="C13" s="127" t="s">
        <v>195</v>
      </c>
      <c r="D13" s="128" t="s">
        <v>206</v>
      </c>
      <c r="E13" s="129" t="s">
        <v>219</v>
      </c>
    </row>
    <row r="14">
      <c r="B14" s="14" t="n">
        <v>2011</v>
      </c>
      <c r="C14" s="127" t="s">
        <v>196</v>
      </c>
      <c r="D14" s="128" t="s">
        <v>206</v>
      </c>
      <c r="E14" s="129" t="s">
        <v>190</v>
      </c>
    </row>
    <row r="15">
      <c r="B15" s="14" t="n">
        <v>2012</v>
      </c>
      <c r="C15" s="127" t="s">
        <v>197</v>
      </c>
      <c r="D15" s="128" t="s">
        <v>207</v>
      </c>
      <c r="E15" s="129" t="s">
        <v>191</v>
      </c>
    </row>
    <row r="16">
      <c r="B16" s="14" t="n">
        <v>2013</v>
      </c>
      <c r="C16" s="127" t="s">
        <v>198</v>
      </c>
      <c r="D16" s="128" t="s">
        <v>208</v>
      </c>
      <c r="E16" s="129" t="s">
        <v>220</v>
      </c>
    </row>
    <row r="17">
      <c r="B17" s="14" t="n">
        <v>2014</v>
      </c>
      <c r="C17" s="127" t="s">
        <v>194</v>
      </c>
      <c r="D17" s="128" t="s">
        <v>209</v>
      </c>
      <c r="E17" s="129" t="s">
        <v>221</v>
      </c>
    </row>
    <row r="18">
      <c r="B18" s="14" t="n">
        <v>2015</v>
      </c>
      <c r="C18" s="127" t="s">
        <v>199</v>
      </c>
      <c r="D18" s="128" t="s">
        <v>209</v>
      </c>
      <c r="E18" s="129" t="s">
        <v>192</v>
      </c>
    </row>
    <row r="19">
      <c r="B19" s="14" t="n">
        <v>2016</v>
      </c>
      <c r="C19" s="127" t="s">
        <v>197</v>
      </c>
      <c r="D19" s="128" t="s">
        <v>205</v>
      </c>
      <c r="E19" s="129" t="s">
        <v>220</v>
      </c>
    </row>
    <row r="20">
      <c r="B20" s="14" t="n">
        <v>2017</v>
      </c>
      <c r="C20" s="127" t="s">
        <v>197</v>
      </c>
      <c r="D20" s="128" t="s">
        <v>209</v>
      </c>
      <c r="E20" s="129" t="s">
        <v>194</v>
      </c>
    </row>
    <row r="21">
      <c r="B21" s="14" t="n">
        <v>2018</v>
      </c>
      <c r="C21" s="127" t="s">
        <v>197</v>
      </c>
      <c r="D21" s="128" t="s">
        <v>204</v>
      </c>
      <c r="E21" s="129" t="s">
        <v>121</v>
      </c>
    </row>
    <row r="22">
      <c r="B22" s="14" t="n">
        <v>2019</v>
      </c>
      <c r="C22" s="127" t="s">
        <v>200</v>
      </c>
      <c r="D22" s="128" t="s">
        <v>210</v>
      </c>
      <c r="E22" s="129" t="s">
        <v>121</v>
      </c>
    </row>
    <row r="23">
      <c r="B23" s="14" t="n">
        <v>2020</v>
      </c>
      <c r="C23" s="127" t="s">
        <v>200</v>
      </c>
      <c r="D23" s="128" t="s">
        <v>203</v>
      </c>
      <c r="E23" s="129" t="s">
        <v>121</v>
      </c>
    </row>
    <row r="24">
      <c r="B24" s="14" t="n">
        <v>2021</v>
      </c>
      <c r="C24" s="127" t="s">
        <v>199</v>
      </c>
      <c r="D24" s="128" t="s">
        <v>211</v>
      </c>
      <c r="E24" s="129" t="s">
        <v>194</v>
      </c>
    </row>
    <row r="25">
      <c r="B25" s="14" t="n">
        <v>2022</v>
      </c>
      <c r="C25" s="127" t="s">
        <v>121</v>
      </c>
      <c r="D25" s="128" t="s">
        <v>212</v>
      </c>
      <c r="E25" s="129" t="s">
        <v>220</v>
      </c>
    </row>
    <row r="26">
      <c r="B26" s="14" t="n">
        <v>2023</v>
      </c>
      <c r="C26" s="127" t="s">
        <v>199</v>
      </c>
      <c r="D26" s="128" t="s">
        <v>212</v>
      </c>
      <c r="E26" s="129" t="s">
        <v>121</v>
      </c>
    </row>
    <row r="27">
      <c r="B27" s="36" t="n">
        <v>2024</v>
      </c>
      <c r="C27" s="130" t="s">
        <v>200</v>
      </c>
      <c r="D27" s="131" t="s">
        <v>198</v>
      </c>
      <c r="E27" s="132" t="s">
        <v>195</v>
      </c>
    </row>
    <row r="29" ht="16.6299212598425" customHeight="1">
      <c r="B29" s="47" t="s">
        <v>222</v>
      </c>
    </row>
  </sheetData>
  <mergeCells count="2">
    <mergeCell ref="B4:E4"/>
    <mergeCell ref="B29:E29"/>
  </mergeCells>
  <pageMargins left="0.7" right="0.7" top="0.75" bottom="0.75" header="0.3" footer="0.3"/>
  <pageSetup paperSize="9" orientation="landscape" scale="50" fitToWidth="0" fitToHeight="0" horizontalDpi="300" verticalDpi="300"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7AB8"/>
  </sheetPr>
  <dimension ref="A1"/>
  <sheetViews>
    <sheetView workbookViewId="0" zoomScale="100" showGridLines="0" tabSelected="false"/>
  </sheetViews>
  <sheetFormatPr defaultRowHeight="15.0" baseColWidth="10"/>
  <cols>
    <col min="1" max="1" width="2.57" hidden="0" customWidth="1"/>
    <col min="2" max="2" width="25.36625" hidden="0" customWidth="1"/>
    <col min="3" max="3" width="6.71" hidden="0" customWidth="1"/>
    <col min="4" max="4" width="7.22041666666667" hidden="0" customWidth="1"/>
    <col min="5" max="5" width="7.22041666666667" hidden="0" customWidth="1"/>
    <col min="6" max="6" width="7.22041666666667" hidden="0" customWidth="1"/>
    <col min="7" max="7" width="7.22041666666667" hidden="0" customWidth="1"/>
    <col min="8" max="8" width="7.22041666666667" hidden="0" customWidth="1"/>
    <col min="9" max="9" width="7.22041666666667" hidden="0" customWidth="1"/>
    <col min="10" max="10" width="7.22041666666667" hidden="0" customWidth="1"/>
    <col min="11" max="11" width="7.22041666666667" hidden="0" customWidth="1"/>
    <col min="12" max="12" width="7.22041666666667" hidden="0" customWidth="1"/>
    <col min="13" max="13" width="7.22041666666667" hidden="0" customWidth="1"/>
    <col min="14" max="14" width="15.9495833333333" hidden="0" customWidth="1"/>
  </cols>
  <sheetData>
    <row r="1">
      <c r="B1" s="3" t="s">
        <v>10</v>
      </c>
    </row>
    <row r="4" ht="21" customHeight="1">
      <c r="B4" s="11" t="s">
        <v>223</v>
      </c>
      <c r="C4" s="12" t="s">
        <v>41</v>
      </c>
      <c r="D4" s="12" t="s">
        <v>224</v>
      </c>
      <c r="E4" s="12" t="s">
        <v>224</v>
      </c>
      <c r="F4" s="12" t="s">
        <v>224</v>
      </c>
      <c r="G4" s="12" t="s">
        <v>224</v>
      </c>
      <c r="H4" s="12" t="s">
        <v>224</v>
      </c>
      <c r="I4" s="12" t="s">
        <v>224</v>
      </c>
      <c r="J4" s="12" t="s">
        <v>224</v>
      </c>
      <c r="K4" s="12" t="s">
        <v>224</v>
      </c>
      <c r="L4" s="12" t="s">
        <v>224</v>
      </c>
      <c r="M4" s="12" t="s">
        <v>224</v>
      </c>
      <c r="N4" s="12" t="s">
        <v>225</v>
      </c>
    </row>
    <row r="5" ht="38.25" customHeight="1">
      <c r="B5" s="11" t="s">
        <v>223</v>
      </c>
      <c r="C5" s="12" t="s">
        <v>41</v>
      </c>
      <c r="D5" s="13" t="s">
        <v>226</v>
      </c>
      <c r="E5" s="13" t="s">
        <v>227</v>
      </c>
      <c r="F5" s="13" t="s">
        <v>228</v>
      </c>
      <c r="G5" s="13" t="s">
        <v>229</v>
      </c>
      <c r="H5" s="13" t="s">
        <v>230</v>
      </c>
      <c r="I5" s="13" t="s">
        <v>231</v>
      </c>
      <c r="J5" s="13" t="s">
        <v>232</v>
      </c>
      <c r="K5" s="13" t="s">
        <v>233</v>
      </c>
      <c r="L5" s="13" t="s">
        <v>234</v>
      </c>
      <c r="M5" s="13" t="s">
        <v>235</v>
      </c>
      <c r="N5" s="12" t="s">
        <v>225</v>
      </c>
    </row>
    <row r="6">
      <c r="B6" s="25" t="s">
        <v>67</v>
      </c>
      <c r="C6" s="145"/>
      <c r="D6" s="134"/>
      <c r="E6" s="135"/>
      <c r="F6" s="136"/>
      <c r="G6" s="137"/>
      <c r="H6" s="138"/>
      <c r="I6" s="139"/>
      <c r="J6" s="140"/>
      <c r="K6" s="141"/>
      <c r="L6" s="142"/>
      <c r="M6" s="143"/>
      <c r="N6" s="144"/>
    </row>
    <row r="7">
      <c r="B7" s="171" t="s">
        <v>41</v>
      </c>
      <c r="C7" s="170" t="n">
        <v>9835</v>
      </c>
      <c r="D7" s="170" t="n">
        <v>193</v>
      </c>
      <c r="E7" s="170" t="n">
        <v>1266</v>
      </c>
      <c r="F7" s="170" t="n">
        <v>1149</v>
      </c>
      <c r="G7" s="170" t="n">
        <v>1020</v>
      </c>
      <c r="H7" s="170" t="n">
        <v>1263</v>
      </c>
      <c r="I7" s="170" t="n">
        <v>1348</v>
      </c>
      <c r="J7" s="170" t="n">
        <v>1231</v>
      </c>
      <c r="K7" s="170" t="n">
        <v>1185</v>
      </c>
      <c r="L7" s="170" t="n">
        <v>986</v>
      </c>
      <c r="M7" s="170" t="n">
        <v>194</v>
      </c>
      <c r="N7" s="170" t="s">
        <v>200</v>
      </c>
    </row>
    <row r="8">
      <c r="B8" s="14" t="s">
        <v>71</v>
      </c>
      <c r="C8" s="145" t="n">
        <v>1665</v>
      </c>
      <c r="D8" s="134" t="n">
        <v>22</v>
      </c>
      <c r="E8" s="135" t="n">
        <v>142</v>
      </c>
      <c r="F8" s="136" t="n">
        <v>160</v>
      </c>
      <c r="G8" s="137" t="n">
        <v>156</v>
      </c>
      <c r="H8" s="138" t="n">
        <v>260</v>
      </c>
      <c r="I8" s="139" t="n">
        <v>254</v>
      </c>
      <c r="J8" s="140" t="n">
        <v>265</v>
      </c>
      <c r="K8" s="141" t="n">
        <v>224</v>
      </c>
      <c r="L8" s="142" t="n">
        <v>154</v>
      </c>
      <c r="M8" s="143" t="n">
        <v>28</v>
      </c>
      <c r="N8" s="144" t="s">
        <v>203</v>
      </c>
    </row>
    <row r="9">
      <c r="B9" s="14" t="s">
        <v>72</v>
      </c>
      <c r="C9" s="145" t="n">
        <v>76</v>
      </c>
      <c r="D9" s="134" t="n">
        <v>0</v>
      </c>
      <c r="E9" s="135" t="n">
        <v>12</v>
      </c>
      <c r="F9" s="136" t="n">
        <v>3</v>
      </c>
      <c r="G9" s="137" t="n">
        <v>15</v>
      </c>
      <c r="H9" s="138" t="n">
        <v>7</v>
      </c>
      <c r="I9" s="139" t="n">
        <v>12</v>
      </c>
      <c r="J9" s="140" t="n">
        <v>5</v>
      </c>
      <c r="K9" s="141" t="n">
        <v>14</v>
      </c>
      <c r="L9" s="142" t="n">
        <v>7</v>
      </c>
      <c r="M9" s="143" t="n">
        <v>1</v>
      </c>
      <c r="N9" s="144" t="s">
        <v>237</v>
      </c>
    </row>
    <row r="10">
      <c r="B10" s="14" t="s">
        <v>73</v>
      </c>
      <c r="C10" s="145" t="n">
        <v>5195</v>
      </c>
      <c r="D10" s="134" t="n">
        <v>125</v>
      </c>
      <c r="E10" s="135" t="n">
        <v>811</v>
      </c>
      <c r="F10" s="136" t="n">
        <v>690</v>
      </c>
      <c r="G10" s="137" t="n">
        <v>571</v>
      </c>
      <c r="H10" s="138" t="n">
        <v>617</v>
      </c>
      <c r="I10" s="139" t="n">
        <v>646</v>
      </c>
      <c r="J10" s="140" t="n">
        <v>574</v>
      </c>
      <c r="K10" s="141" t="n">
        <v>582</v>
      </c>
      <c r="L10" s="142" t="n">
        <v>469</v>
      </c>
      <c r="M10" s="143" t="n">
        <v>110</v>
      </c>
      <c r="N10" s="144" t="s">
        <v>238</v>
      </c>
    </row>
    <row r="11">
      <c r="B11" s="14" t="s">
        <v>236</v>
      </c>
      <c r="C11" s="145" t="n">
        <v>930</v>
      </c>
      <c r="D11" s="134" t="n">
        <v>24</v>
      </c>
      <c r="E11" s="135" t="n">
        <v>98</v>
      </c>
      <c r="F11" s="136" t="n">
        <v>103</v>
      </c>
      <c r="G11" s="137" t="n">
        <v>88</v>
      </c>
      <c r="H11" s="138" t="n">
        <v>116</v>
      </c>
      <c r="I11" s="139" t="n">
        <v>135</v>
      </c>
      <c r="J11" s="140" t="n">
        <v>118</v>
      </c>
      <c r="K11" s="141" t="n">
        <v>115</v>
      </c>
      <c r="L11" s="142" t="n">
        <v>117</v>
      </c>
      <c r="M11" s="143" t="n">
        <v>16</v>
      </c>
      <c r="N11" s="144" t="s">
        <v>239</v>
      </c>
    </row>
    <row r="12">
      <c r="B12" s="14" t="s">
        <v>75</v>
      </c>
      <c r="C12" s="145" t="n">
        <v>942</v>
      </c>
      <c r="D12" s="134" t="n">
        <v>12</v>
      </c>
      <c r="E12" s="135" t="n">
        <v>114</v>
      </c>
      <c r="F12" s="136" t="n">
        <v>92</v>
      </c>
      <c r="G12" s="137" t="n">
        <v>81</v>
      </c>
      <c r="H12" s="138" t="n">
        <v>138</v>
      </c>
      <c r="I12" s="139" t="n">
        <v>147</v>
      </c>
      <c r="J12" s="140" t="n">
        <v>116</v>
      </c>
      <c r="K12" s="141" t="n">
        <v>121</v>
      </c>
      <c r="L12" s="142" t="n">
        <v>103</v>
      </c>
      <c r="M12" s="143" t="n">
        <v>18</v>
      </c>
      <c r="N12" s="144" t="s">
        <v>240</v>
      </c>
    </row>
    <row r="13">
      <c r="B13" s="14" t="s">
        <v>76</v>
      </c>
      <c r="C13" s="145" t="n">
        <v>942</v>
      </c>
      <c r="D13" s="134" t="n">
        <v>10</v>
      </c>
      <c r="E13" s="135" t="n">
        <v>87</v>
      </c>
      <c r="F13" s="136" t="n">
        <v>95</v>
      </c>
      <c r="G13" s="137" t="n">
        <v>103</v>
      </c>
      <c r="H13" s="138" t="n">
        <v>120</v>
      </c>
      <c r="I13" s="139" t="n">
        <v>142</v>
      </c>
      <c r="J13" s="140" t="n">
        <v>136</v>
      </c>
      <c r="K13" s="141" t="n">
        <v>117</v>
      </c>
      <c r="L13" s="142" t="n">
        <v>119</v>
      </c>
      <c r="M13" s="143" t="n">
        <v>13</v>
      </c>
      <c r="N13" s="144" t="s">
        <v>212</v>
      </c>
    </row>
    <row r="14">
      <c r="B14" s="14" t="s">
        <v>77</v>
      </c>
      <c r="C14" s="145" t="n">
        <v>36</v>
      </c>
      <c r="D14" s="134" t="n">
        <v>0</v>
      </c>
      <c r="E14" s="135" t="n">
        <v>1</v>
      </c>
      <c r="F14" s="136" t="n">
        <v>5</v>
      </c>
      <c r="G14" s="137" t="n">
        <v>1</v>
      </c>
      <c r="H14" s="138" t="n">
        <v>2</v>
      </c>
      <c r="I14" s="139" t="n">
        <v>6</v>
      </c>
      <c r="J14" s="140" t="n">
        <v>5</v>
      </c>
      <c r="K14" s="141" t="n">
        <v>6</v>
      </c>
      <c r="L14" s="142" t="n">
        <v>8</v>
      </c>
      <c r="M14" s="143" t="n">
        <v>2</v>
      </c>
      <c r="N14" s="144" t="s">
        <v>241</v>
      </c>
    </row>
    <row r="15">
      <c r="B15" s="14" t="s">
        <v>78</v>
      </c>
      <c r="C15" s="145" t="n">
        <v>33</v>
      </c>
      <c r="D15" s="134" t="n">
        <v>0</v>
      </c>
      <c r="E15" s="135" t="n">
        <v>1</v>
      </c>
      <c r="F15" s="136" t="n">
        <v>0</v>
      </c>
      <c r="G15" s="137" t="n">
        <v>4</v>
      </c>
      <c r="H15" s="138" t="n">
        <v>2</v>
      </c>
      <c r="I15" s="139" t="n">
        <v>3</v>
      </c>
      <c r="J15" s="140" t="n">
        <v>9</v>
      </c>
      <c r="K15" s="141" t="n">
        <v>4</v>
      </c>
      <c r="L15" s="142" t="n">
        <v>5</v>
      </c>
      <c r="M15" s="143" t="n">
        <v>5</v>
      </c>
      <c r="N15" s="144" t="s">
        <v>242</v>
      </c>
    </row>
    <row r="16">
      <c r="B16" s="14" t="s">
        <v>79</v>
      </c>
      <c r="C16" s="145" t="n">
        <v>9</v>
      </c>
      <c r="D16" s="134" t="n">
        <v>0</v>
      </c>
      <c r="E16" s="135" t="n">
        <v>0</v>
      </c>
      <c r="F16" s="136" t="n">
        <v>0</v>
      </c>
      <c r="G16" s="137" t="n">
        <v>1</v>
      </c>
      <c r="H16" s="138" t="n">
        <v>1</v>
      </c>
      <c r="I16" s="139" t="n">
        <v>2</v>
      </c>
      <c r="J16" s="140" t="n">
        <v>2</v>
      </c>
      <c r="K16" s="141" t="n">
        <v>0</v>
      </c>
      <c r="L16" s="142" t="n">
        <v>3</v>
      </c>
      <c r="M16" s="143" t="n">
        <v>0</v>
      </c>
      <c r="N16" s="144" t="s">
        <v>243</v>
      </c>
    </row>
    <row r="17">
      <c r="B17" s="14" t="s">
        <v>60</v>
      </c>
      <c r="C17" s="145" t="n">
        <v>7</v>
      </c>
      <c r="D17" s="134" t="n">
        <v>0</v>
      </c>
      <c r="E17" s="135" t="n">
        <v>0</v>
      </c>
      <c r="F17" s="136" t="n">
        <v>1</v>
      </c>
      <c r="G17" s="137" t="n">
        <v>0</v>
      </c>
      <c r="H17" s="138" t="n">
        <v>0</v>
      </c>
      <c r="I17" s="139" t="n">
        <v>1</v>
      </c>
      <c r="J17" s="140" t="n">
        <v>1</v>
      </c>
      <c r="K17" s="141" t="n">
        <v>2</v>
      </c>
      <c r="L17" s="142" t="n">
        <v>1</v>
      </c>
      <c r="M17" s="143" t="n">
        <v>1</v>
      </c>
      <c r="N17" s="144" t="s">
        <v>244</v>
      </c>
    </row>
    <row r="18">
      <c r="B18" s="25" t="s">
        <v>245</v>
      </c>
      <c r="C18" s="157"/>
      <c r="D18" s="146"/>
      <c r="E18" s="147"/>
      <c r="F18" s="148"/>
      <c r="G18" s="149"/>
      <c r="H18" s="150"/>
      <c r="I18" s="151"/>
      <c r="J18" s="152"/>
      <c r="K18" s="153"/>
      <c r="L18" s="154"/>
      <c r="M18" s="155"/>
      <c r="N18" s="156"/>
    </row>
    <row r="19">
      <c r="B19" s="14" t="s">
        <v>42</v>
      </c>
      <c r="C19" s="157" t="n">
        <v>1998</v>
      </c>
      <c r="D19" s="146" t="n">
        <v>35</v>
      </c>
      <c r="E19" s="147" t="n">
        <v>238</v>
      </c>
      <c r="F19" s="148" t="n">
        <v>261</v>
      </c>
      <c r="G19" s="149" t="n">
        <v>216</v>
      </c>
      <c r="H19" s="150" t="n">
        <v>241</v>
      </c>
      <c r="I19" s="151" t="n">
        <v>240</v>
      </c>
      <c r="J19" s="152" t="n">
        <v>238</v>
      </c>
      <c r="K19" s="153" t="n">
        <v>217</v>
      </c>
      <c r="L19" s="154" t="n">
        <v>252</v>
      </c>
      <c r="M19" s="155" t="n">
        <v>60</v>
      </c>
      <c r="N19" s="156" t="s">
        <v>198</v>
      </c>
    </row>
    <row r="20">
      <c r="B20" s="36" t="s">
        <v>43</v>
      </c>
      <c r="C20" s="169" t="n">
        <v>7837</v>
      </c>
      <c r="D20" s="158" t="n">
        <v>158</v>
      </c>
      <c r="E20" s="159" t="n">
        <v>1028</v>
      </c>
      <c r="F20" s="160" t="n">
        <v>888</v>
      </c>
      <c r="G20" s="161" t="n">
        <v>804</v>
      </c>
      <c r="H20" s="162" t="n">
        <v>1022</v>
      </c>
      <c r="I20" s="163" t="n">
        <v>1108</v>
      </c>
      <c r="J20" s="164" t="n">
        <v>993</v>
      </c>
      <c r="K20" s="165" t="n">
        <v>968</v>
      </c>
      <c r="L20" s="166" t="n">
        <v>734</v>
      </c>
      <c r="M20" s="167" t="n">
        <v>134</v>
      </c>
      <c r="N20" s="168" t="s">
        <v>195</v>
      </c>
    </row>
    <row r="22">
      <c r="B22" s="47" t="s">
        <v>246</v>
      </c>
    </row>
    <row r="23">
      <c r="B23" s="47" t="s">
        <v>157</v>
      </c>
    </row>
  </sheetData>
  <mergeCells count="8">
    <mergeCell ref="B4:B5"/>
    <mergeCell ref="C4:C5"/>
    <mergeCell ref="D4:M4"/>
    <mergeCell ref="N4:N5"/>
    <mergeCell ref="B6:N6"/>
    <mergeCell ref="B18:N18"/>
    <mergeCell ref="B22:N22"/>
    <mergeCell ref="B23:N23"/>
  </mergeCells>
  <pageMargins left="0.7" right="0.7" top="0.75" bottom="0.75" header="0.3" footer="0.3"/>
  <pageSetup paperSize="9" orientation="landscape" scale="50" fitToWidth="0" fitToHeight="0" horizontalDpi="300" verticalDpi="300" r:id="rId2"/>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7AB8"/>
  </sheetPr>
  <dimension ref="A1"/>
  <sheetViews>
    <sheetView workbookViewId="0" zoomScale="100" showGridLines="0" tabSelected="false"/>
  </sheetViews>
  <sheetFormatPr defaultRowHeight="15.0" baseColWidth="10"/>
  <cols>
    <col min="1" max="1" width="2.57" hidden="0" customWidth="1"/>
    <col min="2" max="2" width="25.36625" hidden="0" customWidth="1"/>
    <col min="3" max="3" width="6.71" hidden="0" customWidth="1"/>
    <col min="4" max="4" width="12.5745833333333" hidden="0" customWidth="1"/>
    <col min="5" max="5" width="12.5745833333333" hidden="0" customWidth="1"/>
    <col min="6" max="6" width="12.5745833333333" hidden="0" customWidth="1"/>
    <col min="7" max="7" width="17.9044444444444" hidden="0" customWidth="1"/>
    <col min="8" max="8" width="17.9044444444444" hidden="0" customWidth="1"/>
    <col min="9" max="9" width="17.9044444444444" hidden="0" customWidth="1"/>
    <col min="10" max="10" width="12.1475" hidden="0" customWidth="1"/>
  </cols>
  <sheetData>
    <row r="1">
      <c r="B1" s="3" t="s">
        <v>11</v>
      </c>
    </row>
    <row r="4" ht="21" customHeight="1">
      <c r="B4" s="11" t="s">
        <v>223</v>
      </c>
      <c r="C4" s="12" t="s">
        <v>41</v>
      </c>
      <c r="D4" s="12" t="s">
        <v>247</v>
      </c>
      <c r="E4" s="12" t="s">
        <v>247</v>
      </c>
      <c r="F4" s="12" t="s">
        <v>247</v>
      </c>
      <c r="G4" s="12" t="s">
        <v>248</v>
      </c>
      <c r="H4" s="12" t="s">
        <v>248</v>
      </c>
      <c r="I4" s="12" t="s">
        <v>248</v>
      </c>
      <c r="J4" s="12" t="s">
        <v>249</v>
      </c>
    </row>
    <row r="5" ht="21" customHeight="1">
      <c r="B5" s="11" t="s">
        <v>223</v>
      </c>
      <c r="C5" s="12" t="s">
        <v>41</v>
      </c>
      <c r="D5" s="13" t="s">
        <v>250</v>
      </c>
      <c r="E5" s="13" t="s">
        <v>251</v>
      </c>
      <c r="F5" s="13" t="s">
        <v>252</v>
      </c>
      <c r="G5" s="13" t="s">
        <v>42</v>
      </c>
      <c r="H5" s="13" t="s">
        <v>43</v>
      </c>
      <c r="I5" s="13" t="s">
        <v>41</v>
      </c>
      <c r="J5" s="12" t="s">
        <v>249</v>
      </c>
    </row>
    <row r="6">
      <c r="B6" s="94" t="s">
        <v>41</v>
      </c>
      <c r="C6" s="180" t="n">
        <v>9835</v>
      </c>
      <c r="D6" s="181" t="n">
        <v>2931</v>
      </c>
      <c r="E6" s="182" t="n">
        <v>4444</v>
      </c>
      <c r="F6" s="183" t="n">
        <v>2460</v>
      </c>
      <c r="G6" s="184" t="s">
        <v>253</v>
      </c>
      <c r="H6" s="185" t="s">
        <v>263</v>
      </c>
      <c r="I6" s="186" t="s">
        <v>273</v>
      </c>
      <c r="J6" s="187" t="s">
        <v>45</v>
      </c>
    </row>
    <row r="7">
      <c r="B7" s="14" t="s">
        <v>71</v>
      </c>
      <c r="C7" s="172" t="n">
        <v>1665</v>
      </c>
      <c r="D7" s="173" t="n">
        <v>612</v>
      </c>
      <c r="E7" s="174" t="n">
        <v>697</v>
      </c>
      <c r="F7" s="175" t="n">
        <v>356</v>
      </c>
      <c r="G7" s="176" t="s">
        <v>254</v>
      </c>
      <c r="H7" s="177" t="s">
        <v>264</v>
      </c>
      <c r="I7" s="178" t="s">
        <v>143</v>
      </c>
      <c r="J7" s="179" t="n">
        <v>28</v>
      </c>
    </row>
    <row r="8">
      <c r="B8" s="14" t="s">
        <v>72</v>
      </c>
      <c r="C8" s="172" t="n">
        <v>76</v>
      </c>
      <c r="D8" s="173" t="n">
        <v>17</v>
      </c>
      <c r="E8" s="174" t="n">
        <v>41</v>
      </c>
      <c r="F8" s="175" t="n">
        <v>18</v>
      </c>
      <c r="G8" s="176" t="s">
        <v>255</v>
      </c>
      <c r="H8" s="177" t="s">
        <v>265</v>
      </c>
      <c r="I8" s="178" t="s">
        <v>270</v>
      </c>
      <c r="J8" s="179" t="n">
        <v>28</v>
      </c>
    </row>
    <row r="9">
      <c r="B9" s="14" t="s">
        <v>73</v>
      </c>
      <c r="C9" s="172" t="n">
        <v>5195</v>
      </c>
      <c r="D9" s="173" t="n">
        <v>1638</v>
      </c>
      <c r="E9" s="174" t="n">
        <v>2306</v>
      </c>
      <c r="F9" s="175" t="n">
        <v>1251</v>
      </c>
      <c r="G9" s="176" t="s">
        <v>256</v>
      </c>
      <c r="H9" s="177" t="s">
        <v>131</v>
      </c>
      <c r="I9" s="178" t="s">
        <v>267</v>
      </c>
      <c r="J9" s="179" t="n">
        <v>28</v>
      </c>
    </row>
    <row r="10">
      <c r="B10" s="14" t="s">
        <v>236</v>
      </c>
      <c r="C10" s="172" t="n">
        <v>930</v>
      </c>
      <c r="D10" s="173" t="n">
        <v>220</v>
      </c>
      <c r="E10" s="174" t="n">
        <v>432</v>
      </c>
      <c r="F10" s="175" t="n">
        <v>278</v>
      </c>
      <c r="G10" s="176" t="s">
        <v>257</v>
      </c>
      <c r="H10" s="177" t="s">
        <v>266</v>
      </c>
      <c r="I10" s="178" t="s">
        <v>274</v>
      </c>
      <c r="J10" s="179" t="n">
        <v>28</v>
      </c>
    </row>
    <row r="11">
      <c r="B11" s="14" t="s">
        <v>75</v>
      </c>
      <c r="C11" s="172" t="n">
        <v>942</v>
      </c>
      <c r="D11" s="173" t="n">
        <v>225</v>
      </c>
      <c r="E11" s="174" t="n">
        <v>440</v>
      </c>
      <c r="F11" s="175" t="n">
        <v>277</v>
      </c>
      <c r="G11" s="176" t="s">
        <v>258</v>
      </c>
      <c r="H11" s="177" t="s">
        <v>267</v>
      </c>
      <c r="I11" s="178" t="s">
        <v>275</v>
      </c>
      <c r="J11" s="179" t="n">
        <v>28</v>
      </c>
    </row>
    <row r="12">
      <c r="B12" s="14" t="s">
        <v>76</v>
      </c>
      <c r="C12" s="172" t="n">
        <v>942</v>
      </c>
      <c r="D12" s="173" t="n">
        <v>196</v>
      </c>
      <c r="E12" s="174" t="n">
        <v>494</v>
      </c>
      <c r="F12" s="175" t="n">
        <v>252</v>
      </c>
      <c r="G12" s="176" t="s">
        <v>259</v>
      </c>
      <c r="H12" s="177" t="s">
        <v>268</v>
      </c>
      <c r="I12" s="178" t="s">
        <v>276</v>
      </c>
      <c r="J12" s="179" t="n">
        <v>28</v>
      </c>
    </row>
    <row r="13">
      <c r="B13" s="14" t="s">
        <v>77</v>
      </c>
      <c r="C13" s="172" t="n">
        <v>36</v>
      </c>
      <c r="D13" s="173" t="n">
        <v>9</v>
      </c>
      <c r="E13" s="174" t="n">
        <v>17</v>
      </c>
      <c r="F13" s="175" t="n">
        <v>10</v>
      </c>
      <c r="G13" s="176" t="s">
        <v>260</v>
      </c>
      <c r="H13" s="177" t="s">
        <v>269</v>
      </c>
      <c r="I13" s="178" t="s">
        <v>265</v>
      </c>
      <c r="J13" s="179" t="n">
        <v>28</v>
      </c>
    </row>
    <row r="14">
      <c r="B14" s="14" t="s">
        <v>78</v>
      </c>
      <c r="C14" s="172" t="n">
        <v>33</v>
      </c>
      <c r="D14" s="173" t="n">
        <v>8</v>
      </c>
      <c r="E14" s="174" t="n">
        <v>11</v>
      </c>
      <c r="F14" s="175" t="n">
        <v>14</v>
      </c>
      <c r="G14" s="176" t="s">
        <v>261</v>
      </c>
      <c r="H14" s="177" t="s">
        <v>270</v>
      </c>
      <c r="I14" s="178" t="s">
        <v>277</v>
      </c>
      <c r="J14" s="179" t="n">
        <v>28</v>
      </c>
    </row>
    <row r="15">
      <c r="B15" s="14" t="s">
        <v>79</v>
      </c>
      <c r="C15" s="172" t="n">
        <v>9</v>
      </c>
      <c r="D15" s="173" t="n">
        <v>2</v>
      </c>
      <c r="E15" s="174" t="n">
        <v>4</v>
      </c>
      <c r="F15" s="175" t="n">
        <v>3</v>
      </c>
      <c r="G15" s="176" t="s">
        <v>262</v>
      </c>
      <c r="H15" s="177" t="s">
        <v>271</v>
      </c>
      <c r="I15" s="178" t="s">
        <v>278</v>
      </c>
      <c r="J15" s="179" t="n">
        <v>28</v>
      </c>
    </row>
    <row r="16">
      <c r="B16" s="36" t="s">
        <v>60</v>
      </c>
      <c r="C16" s="188" t="n">
        <v>7</v>
      </c>
      <c r="D16" s="189" t="n">
        <v>4</v>
      </c>
      <c r="E16" s="190" t="n">
        <v>2</v>
      </c>
      <c r="F16" s="191" t="n">
        <v>1</v>
      </c>
      <c r="G16" s="192" t="s">
        <v>133</v>
      </c>
      <c r="H16" s="193" t="s">
        <v>272</v>
      </c>
      <c r="I16" s="194" t="s">
        <v>279</v>
      </c>
      <c r="J16" s="195" t="n">
        <v>28</v>
      </c>
    </row>
    <row r="18">
      <c r="B18" s="47" t="s">
        <v>246</v>
      </c>
    </row>
    <row r="19">
      <c r="B19" s="47" t="s">
        <v>280</v>
      </c>
    </row>
  </sheetData>
  <mergeCells count="7">
    <mergeCell ref="B4:B5"/>
    <mergeCell ref="C4:C5"/>
    <mergeCell ref="D4:F4"/>
    <mergeCell ref="G4:I4"/>
    <mergeCell ref="J4:J5"/>
    <mergeCell ref="B18:J18"/>
    <mergeCell ref="B19:J19"/>
  </mergeCells>
  <pageMargins left="0.7" right="0.7" top="0.75" bottom="0.75" header="0.3" footer="0.3"/>
  <pageSetup paperSize="9" orientation="landscape" scale="50" fitToWidth="0" fitToHeight="0" horizontalDpi="300" verticalDpi="300"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7AB8"/>
  </sheetPr>
  <dimension ref="A1"/>
  <sheetViews>
    <sheetView workbookViewId="0" zoomScale="100" showGridLines="0" tabSelected="false"/>
  </sheetViews>
  <sheetFormatPr defaultRowHeight="15.0" baseColWidth="10"/>
  <cols>
    <col min="1" max="1" width="2.57" hidden="0" customWidth="1"/>
    <col min="2" max="2" width="22.6579166666667" hidden="0" customWidth="1"/>
    <col min="3" max="3" width="8.6475" hidden="0" customWidth="1"/>
    <col min="4" max="4" width="8.6475" hidden="0" customWidth="1"/>
    <col min="5" max="5" width="8.6475" hidden="0" customWidth="1"/>
    <col min="6" max="6" width="8.6475" hidden="0" customWidth="1"/>
  </cols>
  <sheetData>
    <row r="1">
      <c r="B1" s="3" t="s">
        <v>12</v>
      </c>
    </row>
    <row r="4">
      <c r="B4" s="11" t="s">
        <v>281</v>
      </c>
      <c r="C4" s="12" t="s">
        <v>282</v>
      </c>
      <c r="D4" s="12" t="s">
        <v>282</v>
      </c>
      <c r="E4" s="12" t="s">
        <v>283</v>
      </c>
      <c r="F4" s="12" t="s">
        <v>283</v>
      </c>
    </row>
    <row r="5">
      <c r="B5" s="11" t="s">
        <v>281</v>
      </c>
      <c r="C5" s="13" t="s">
        <v>42</v>
      </c>
      <c r="D5" s="13" t="s">
        <v>43</v>
      </c>
      <c r="E5" s="13" t="s">
        <v>42</v>
      </c>
      <c r="F5" s="13" t="s">
        <v>43</v>
      </c>
    </row>
    <row r="6">
      <c r="B6" s="14" t="s">
        <v>284</v>
      </c>
      <c r="C6" s="196" t="n">
        <v>202</v>
      </c>
      <c r="D6" s="197" t="n">
        <v>2040</v>
      </c>
      <c r="E6" s="198" t="n">
        <v>398</v>
      </c>
      <c r="F6" s="199" t="n">
        <v>2533</v>
      </c>
    </row>
    <row r="7">
      <c r="B7" s="14" t="s">
        <v>251</v>
      </c>
      <c r="C7" s="196" t="n">
        <v>564</v>
      </c>
      <c r="D7" s="197" t="n">
        <v>2454</v>
      </c>
      <c r="E7" s="198" t="n">
        <v>829</v>
      </c>
      <c r="F7" s="199" t="n">
        <v>3615</v>
      </c>
    </row>
    <row r="8">
      <c r="B8" s="36" t="s">
        <v>252</v>
      </c>
      <c r="C8" s="200" t="n">
        <v>1020</v>
      </c>
      <c r="D8" s="201" t="n">
        <v>1471</v>
      </c>
      <c r="E8" s="202" t="n">
        <v>771</v>
      </c>
      <c r="F8" s="203" t="n">
        <v>1689</v>
      </c>
    </row>
    <row r="10">
      <c r="B10" s="47" t="s">
        <v>285</v>
      </c>
    </row>
  </sheetData>
  <mergeCells count="4">
    <mergeCell ref="B4:B5"/>
    <mergeCell ref="C4:D4"/>
    <mergeCell ref="E4:F4"/>
    <mergeCell ref="B10:F10"/>
  </mergeCells>
  <pageMargins left="0.7" right="0.7" top="0.75" bottom="0.75" header="0.3" footer="0.3"/>
  <pageSetup paperSize="9" orientation="landscape" scale="50" fitToWidth="0" fitToHeight="0" horizontalDpi="300" verticalDpi="300" r:id="rId2"/>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7AB8"/>
  </sheetPr>
  <dimension ref="A1"/>
  <sheetViews>
    <sheetView workbookViewId="0" zoomScale="100" showGridLines="0" tabSelected="false"/>
  </sheetViews>
  <sheetFormatPr defaultRowHeight="15.0" baseColWidth="10"/>
  <cols>
    <col min="1" max="1" width="2.57" hidden="0" customWidth="1"/>
    <col min="2" max="2" width="16.49125" hidden="0" customWidth="1"/>
    <col min="3" max="3" width="7.71" hidden="0" customWidth="1"/>
    <col min="4" max="4" width="7.71" hidden="0" customWidth="1"/>
    <col min="5" max="5" width="7.71" hidden="0" customWidth="1"/>
    <col min="6" max="6" width="11.335" hidden="0" customWidth="1"/>
    <col min="7" max="7" width="11.335" hidden="0" customWidth="1"/>
    <col min="8" max="8" width="11.335" hidden="0" customWidth="1"/>
  </cols>
  <sheetData>
    <row r="1">
      <c r="B1" s="3" t="s">
        <v>13</v>
      </c>
    </row>
    <row r="4">
      <c r="B4" s="11" t="s">
        <v>286</v>
      </c>
      <c r="C4" s="12" t="s">
        <v>187</v>
      </c>
      <c r="D4" s="12" t="s">
        <v>42</v>
      </c>
      <c r="E4" s="12" t="s">
        <v>43</v>
      </c>
      <c r="F4" s="12" t="s">
        <v>186</v>
      </c>
      <c r="G4" s="12" t="s">
        <v>186</v>
      </c>
      <c r="H4" s="12" t="s">
        <v>186</v>
      </c>
    </row>
    <row r="5">
      <c r="B5" s="11" t="s">
        <v>286</v>
      </c>
      <c r="C5" s="12" t="s">
        <v>187</v>
      </c>
      <c r="D5" s="12" t="s">
        <v>42</v>
      </c>
      <c r="E5" s="12" t="s">
        <v>43</v>
      </c>
      <c r="F5" s="13" t="s">
        <v>287</v>
      </c>
      <c r="G5" s="13" t="s">
        <v>42</v>
      </c>
      <c r="H5" s="13" t="s">
        <v>43</v>
      </c>
    </row>
    <row r="6">
      <c r="B6" s="171" t="s">
        <v>41</v>
      </c>
      <c r="C6" s="170" t="n">
        <v>9835</v>
      </c>
      <c r="D6" s="170" t="n">
        <v>1998</v>
      </c>
      <c r="E6" s="170" t="n">
        <v>7837</v>
      </c>
      <c r="F6" s="170" t="s">
        <v>200</v>
      </c>
      <c r="G6" s="170" t="s">
        <v>198</v>
      </c>
      <c r="H6" s="170" t="s">
        <v>199</v>
      </c>
    </row>
    <row r="7">
      <c r="B7" s="14" t="s">
        <v>288</v>
      </c>
      <c r="C7" s="204" t="n">
        <v>8770</v>
      </c>
      <c r="D7" s="205" t="n">
        <v>1742</v>
      </c>
      <c r="E7" s="206" t="n">
        <v>7028</v>
      </c>
      <c r="F7" s="209" t="s">
        <v>196</v>
      </c>
      <c r="G7" s="207" t="s">
        <v>290</v>
      </c>
      <c r="H7" s="208" t="s">
        <v>196</v>
      </c>
    </row>
    <row r="8">
      <c r="B8" s="36" t="s">
        <v>289</v>
      </c>
      <c r="C8" s="210" t="n">
        <v>1065</v>
      </c>
      <c r="D8" s="211" t="n">
        <v>256</v>
      </c>
      <c r="E8" s="212" t="n">
        <v>809</v>
      </c>
      <c r="F8" s="215" t="s">
        <v>190</v>
      </c>
      <c r="G8" s="213" t="s">
        <v>291</v>
      </c>
      <c r="H8" s="214" t="s">
        <v>216</v>
      </c>
    </row>
    <row r="10">
      <c r="B10" s="47" t="s">
        <v>285</v>
      </c>
    </row>
  </sheetData>
  <mergeCells count="6">
    <mergeCell ref="B4:B5"/>
    <mergeCell ref="C4:C5"/>
    <mergeCell ref="D4:D5"/>
    <mergeCell ref="E4:E5"/>
    <mergeCell ref="F4:H4"/>
    <mergeCell ref="B10:H10"/>
  </mergeCells>
  <pageMargins left="0.7" right="0.7" top="0.75" bottom="0.75" header="0.3" footer="0.3"/>
  <pageSetup paperSize="9" orientation="landscape" scale="50" fitToWidth="0" fitToHeight="0" horizontalDpi="300" verticalDpi="300"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7AB8"/>
  </sheetPr>
  <dimension ref="A1"/>
  <sheetViews>
    <sheetView workbookViewId="0" zoomScale="100" showGridLines="0" tabSelected="false"/>
  </sheetViews>
  <sheetFormatPr defaultRowHeight="15.0" baseColWidth="10"/>
  <cols>
    <col min="1" max="1" width="2.57" hidden="0" customWidth="1"/>
    <col min="2" max="2" width="30.585" hidden="0" customWidth="1"/>
    <col min="3" max="3" width="8.6475" hidden="0" customWidth="1"/>
    <col min="4" max="4" width="8.6475" hidden="0" customWidth="1"/>
    <col min="5" max="5" width="8.6475" hidden="0" customWidth="1"/>
    <col min="6" max="6" width="8.6475" hidden="0" customWidth="1"/>
    <col min="7" max="7" width="8.6475" hidden="0" customWidth="1"/>
    <col min="8" max="8" width="8.6475" hidden="0" customWidth="1"/>
    <col min="9" max="9" width="10.3245833333333" hidden="0" customWidth="1"/>
    <col min="10" max="10" width="10.3245833333333" hidden="0" customWidth="1"/>
    <col min="11" max="11" width="10.3245833333333" hidden="0" customWidth="1"/>
    <col min="12" max="12" width="10.3245833333333" hidden="0" customWidth="1"/>
  </cols>
  <sheetData>
    <row r="1">
      <c r="B1" s="3" t="s">
        <v>14</v>
      </c>
    </row>
    <row r="4">
      <c r="B4" s="11" t="s">
        <v>67</v>
      </c>
      <c r="C4" s="12" t="s">
        <v>68</v>
      </c>
      <c r="D4" s="12" t="s">
        <v>68</v>
      </c>
      <c r="E4" s="12" t="s">
        <v>68</v>
      </c>
      <c r="F4" s="12" t="s">
        <v>68</v>
      </c>
      <c r="G4" s="12" t="s">
        <v>68</v>
      </c>
      <c r="H4" s="12" t="s">
        <v>68</v>
      </c>
      <c r="I4" s="12" t="s">
        <v>69</v>
      </c>
      <c r="J4" s="12" t="s">
        <v>69</v>
      </c>
      <c r="K4" s="12" t="s">
        <v>69</v>
      </c>
      <c r="L4" s="12" t="s">
        <v>69</v>
      </c>
    </row>
    <row r="5">
      <c r="B5" s="11" t="s">
        <v>67</v>
      </c>
      <c r="C5" s="12" t="s">
        <v>292</v>
      </c>
      <c r="D5" s="12" t="s">
        <v>292</v>
      </c>
      <c r="E5" s="12" t="s">
        <v>292</v>
      </c>
      <c r="F5" s="12" t="s">
        <v>46</v>
      </c>
      <c r="G5" s="12" t="s">
        <v>46</v>
      </c>
      <c r="H5" s="12" t="s">
        <v>46</v>
      </c>
      <c r="I5" s="12" t="s">
        <v>292</v>
      </c>
      <c r="J5" s="12" t="s">
        <v>292</v>
      </c>
      <c r="K5" s="12" t="s">
        <v>46</v>
      </c>
      <c r="L5" s="12" t="s">
        <v>46</v>
      </c>
    </row>
    <row r="6">
      <c r="B6" s="11" t="s">
        <v>67</v>
      </c>
      <c r="C6" s="13" t="s">
        <v>41</v>
      </c>
      <c r="D6" s="13" t="s">
        <v>42</v>
      </c>
      <c r="E6" s="13" t="s">
        <v>43</v>
      </c>
      <c r="F6" s="13" t="s">
        <v>41</v>
      </c>
      <c r="G6" s="13" t="s">
        <v>42</v>
      </c>
      <c r="H6" s="13" t="s">
        <v>43</v>
      </c>
      <c r="I6" s="13" t="s">
        <v>42</v>
      </c>
      <c r="J6" s="13" t="s">
        <v>43</v>
      </c>
      <c r="K6" s="13" t="s">
        <v>42</v>
      </c>
      <c r="L6" s="13" t="s">
        <v>43</v>
      </c>
    </row>
    <row r="7">
      <c r="B7" s="14" t="s">
        <v>293</v>
      </c>
      <c r="C7" s="216" t="n">
        <v>848</v>
      </c>
      <c r="D7" s="217" t="n">
        <v>437</v>
      </c>
      <c r="E7" s="218" t="n">
        <v>411</v>
      </c>
      <c r="F7" s="219" t="n">
        <v>87</v>
      </c>
      <c r="G7" s="220" t="n">
        <v>50</v>
      </c>
      <c r="H7" s="221" t="n">
        <v>37</v>
      </c>
      <c r="I7" s="222" t="s">
        <v>298</v>
      </c>
      <c r="J7" s="223" t="s">
        <v>302</v>
      </c>
      <c r="K7" s="224" t="s">
        <v>129</v>
      </c>
      <c r="L7" s="225" t="s">
        <v>118</v>
      </c>
    </row>
    <row r="8">
      <c r="B8" s="14" t="s">
        <v>294</v>
      </c>
      <c r="C8" s="216" t="n">
        <v>210</v>
      </c>
      <c r="D8" s="217" t="n">
        <v>9</v>
      </c>
      <c r="E8" s="218" t="n">
        <v>201</v>
      </c>
      <c r="F8" s="219" t="n">
        <v>117</v>
      </c>
      <c r="G8" s="220" t="n">
        <v>6</v>
      </c>
      <c r="H8" s="221" t="n">
        <v>111</v>
      </c>
      <c r="I8" s="222" t="s">
        <v>299</v>
      </c>
      <c r="J8" s="223" t="s">
        <v>303</v>
      </c>
      <c r="K8" s="224" t="s">
        <v>307</v>
      </c>
      <c r="L8" s="225" t="s">
        <v>310</v>
      </c>
    </row>
    <row r="9">
      <c r="B9" s="14" t="s">
        <v>295</v>
      </c>
      <c r="C9" s="216" t="n">
        <v>123</v>
      </c>
      <c r="D9" s="217" t="n">
        <v>62</v>
      </c>
      <c r="E9" s="218" t="n">
        <v>61</v>
      </c>
      <c r="F9" s="219" t="n">
        <v>7</v>
      </c>
      <c r="G9" s="220" t="n">
        <v>3</v>
      </c>
      <c r="H9" s="221" t="n">
        <v>4</v>
      </c>
      <c r="I9" s="222" t="s">
        <v>300</v>
      </c>
      <c r="J9" s="223" t="s">
        <v>304</v>
      </c>
      <c r="K9" s="224" t="s">
        <v>133</v>
      </c>
      <c r="L9" s="225" t="s">
        <v>122</v>
      </c>
    </row>
    <row r="10">
      <c r="B10" s="14" t="s">
        <v>296</v>
      </c>
      <c r="C10" s="216" t="n">
        <v>1669</v>
      </c>
      <c r="D10" s="217" t="n">
        <v>113</v>
      </c>
      <c r="E10" s="218" t="n">
        <v>1556</v>
      </c>
      <c r="F10" s="219" t="n">
        <v>437</v>
      </c>
      <c r="G10" s="220" t="n">
        <v>30</v>
      </c>
      <c r="H10" s="221" t="n">
        <v>407</v>
      </c>
      <c r="I10" s="222" t="s">
        <v>301</v>
      </c>
      <c r="J10" s="223" t="s">
        <v>305</v>
      </c>
      <c r="K10" s="224" t="s">
        <v>308</v>
      </c>
      <c r="L10" s="225" t="s">
        <v>311</v>
      </c>
    </row>
    <row r="11">
      <c r="B11" s="36" t="s">
        <v>297</v>
      </c>
      <c r="C11" s="226" t="n">
        <v>62</v>
      </c>
      <c r="D11" s="227" t="n">
        <v>12</v>
      </c>
      <c r="E11" s="228" t="n">
        <v>50</v>
      </c>
      <c r="F11" s="229" t="n">
        <v>18</v>
      </c>
      <c r="G11" s="230" t="n">
        <v>4</v>
      </c>
      <c r="H11" s="231" t="n">
        <v>14</v>
      </c>
      <c r="I11" s="232" t="s">
        <v>179</v>
      </c>
      <c r="J11" s="233" t="s">
        <v>306</v>
      </c>
      <c r="K11" s="234" t="s">
        <v>309</v>
      </c>
      <c r="L11" s="235" t="s">
        <v>312</v>
      </c>
    </row>
    <row r="13" ht="24.8365073661516" customHeight="1">
      <c r="B13" s="47" t="s">
        <v>313</v>
      </c>
    </row>
  </sheetData>
  <mergeCells count="8">
    <mergeCell ref="B4:B6"/>
    <mergeCell ref="C4:H4"/>
    <mergeCell ref="I4:L4"/>
    <mergeCell ref="C5:E5"/>
    <mergeCell ref="F5:H5"/>
    <mergeCell ref="I5:J5"/>
    <mergeCell ref="K5:L5"/>
    <mergeCell ref="B13:L13"/>
  </mergeCells>
  <pageMargins left="0.7" right="0.7" top="0.75" bottom="0.75" header="0.3" footer="0.3"/>
  <pageSetup paperSize="9" orientation="landscape" scale="50" fitToWidth="0" fitToHeight="0" horizontalDpi="300" verticalDpi="300"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7AB8"/>
  </sheetPr>
  <dimension ref="A1"/>
  <sheetViews>
    <sheetView workbookViewId="0" zoomScale="100" showGridLines="0" tabSelected="false"/>
  </sheetViews>
  <sheetFormatPr defaultRowHeight="15.0" baseColWidth="10"/>
  <cols>
    <col min="1" max="1" width="2.57" hidden="0" customWidth="1"/>
    <col min="2" max="2" width="5.26208333333333" hidden="0" customWidth="1"/>
    <col min="3" max="3" width="8.6475" hidden="0" customWidth="1"/>
    <col min="4" max="4" width="8.6475" hidden="0" customWidth="1"/>
    <col min="5" max="5" width="8.6475" hidden="0" customWidth="1"/>
    <col min="6" max="6" width="8.6475" hidden="0" customWidth="1"/>
    <col min="7" max="7" width="8.6475" hidden="0" customWidth="1"/>
    <col min="8" max="8" width="8.6475" hidden="0" customWidth="1"/>
  </cols>
  <sheetData>
    <row r="1">
      <c r="B1" s="3" t="s">
        <v>15</v>
      </c>
    </row>
    <row r="4">
      <c r="B4" s="11" t="s">
        <v>36</v>
      </c>
      <c r="C4" s="12" t="s">
        <v>314</v>
      </c>
      <c r="D4" s="12" t="s">
        <v>314</v>
      </c>
      <c r="E4" s="12" t="s">
        <v>314</v>
      </c>
      <c r="F4" s="12" t="s">
        <v>46</v>
      </c>
      <c r="G4" s="12" t="s">
        <v>46</v>
      </c>
      <c r="H4" s="12" t="s">
        <v>46</v>
      </c>
    </row>
    <row r="5">
      <c r="B5" s="11" t="s">
        <v>36</v>
      </c>
      <c r="C5" s="13" t="s">
        <v>41</v>
      </c>
      <c r="D5" s="13" t="s">
        <v>42</v>
      </c>
      <c r="E5" s="13" t="s">
        <v>43</v>
      </c>
      <c r="F5" s="13" t="s">
        <v>41</v>
      </c>
      <c r="G5" s="13" t="s">
        <v>42</v>
      </c>
      <c r="H5" s="13" t="s">
        <v>43</v>
      </c>
    </row>
    <row r="6">
      <c r="B6" s="14" t="n">
        <v>2016</v>
      </c>
      <c r="C6" s="236" t="n">
        <v>437</v>
      </c>
      <c r="D6" s="237" t="n">
        <v>195</v>
      </c>
      <c r="E6" s="238" t="n">
        <v>242</v>
      </c>
      <c r="F6" s="239" t="n">
        <v>259</v>
      </c>
      <c r="G6" s="240" t="n">
        <v>134</v>
      </c>
      <c r="H6" s="241" t="n">
        <v>125</v>
      </c>
    </row>
    <row r="7">
      <c r="B7" s="14" t="n">
        <v>2017</v>
      </c>
      <c r="C7" s="236" t="n">
        <v>446</v>
      </c>
      <c r="D7" s="237" t="n">
        <v>193</v>
      </c>
      <c r="E7" s="238" t="n">
        <v>253</v>
      </c>
      <c r="F7" s="239" t="n">
        <v>263</v>
      </c>
      <c r="G7" s="240" t="n">
        <v>134</v>
      </c>
      <c r="H7" s="241" t="n">
        <v>129</v>
      </c>
    </row>
    <row r="8">
      <c r="B8" s="14" t="n">
        <v>2018</v>
      </c>
      <c r="C8" s="236" t="n">
        <v>447</v>
      </c>
      <c r="D8" s="237" t="n">
        <v>191</v>
      </c>
      <c r="E8" s="238" t="n">
        <v>256</v>
      </c>
      <c r="F8" s="239" t="n">
        <v>266</v>
      </c>
      <c r="G8" s="240" t="n">
        <v>138</v>
      </c>
      <c r="H8" s="241" t="n">
        <v>128</v>
      </c>
    </row>
    <row r="9">
      <c r="B9" s="14" t="n">
        <v>2019</v>
      </c>
      <c r="C9" s="236" t="n">
        <v>459</v>
      </c>
      <c r="D9" s="237" t="n">
        <v>193</v>
      </c>
      <c r="E9" s="238" t="n">
        <v>266</v>
      </c>
      <c r="F9" s="239" t="n">
        <v>268</v>
      </c>
      <c r="G9" s="240" t="n">
        <v>136</v>
      </c>
      <c r="H9" s="241" t="n">
        <v>132</v>
      </c>
    </row>
    <row r="10">
      <c r="B10" s="14" t="n">
        <v>2020</v>
      </c>
      <c r="C10" s="236" t="n">
        <v>467</v>
      </c>
      <c r="D10" s="237" t="n">
        <v>188</v>
      </c>
      <c r="E10" s="238" t="n">
        <v>279</v>
      </c>
      <c r="F10" s="239" t="n">
        <v>277</v>
      </c>
      <c r="G10" s="240" t="n">
        <v>135.1</v>
      </c>
      <c r="H10" s="241" t="n">
        <v>142</v>
      </c>
    </row>
    <row r="11">
      <c r="B11" s="14" t="n">
        <v>2021</v>
      </c>
      <c r="C11" s="236" t="n">
        <v>504</v>
      </c>
      <c r="D11" s="237" t="n">
        <v>199</v>
      </c>
      <c r="E11" s="238" t="n">
        <v>305</v>
      </c>
      <c r="F11" s="239" t="n">
        <v>297.9</v>
      </c>
      <c r="G11" s="240" t="n">
        <v>141.8</v>
      </c>
      <c r="H11" s="241" t="n">
        <v>156.1</v>
      </c>
    </row>
    <row r="12">
      <c r="B12" s="14" t="n">
        <v>2022</v>
      </c>
      <c r="C12" s="236" t="n">
        <v>521</v>
      </c>
      <c r="D12" s="237" t="n">
        <v>199</v>
      </c>
      <c r="E12" s="238" t="n">
        <v>322</v>
      </c>
      <c r="F12" s="239" t="n">
        <v>312</v>
      </c>
      <c r="G12" s="240" t="n">
        <v>146</v>
      </c>
      <c r="H12" s="241" t="n">
        <v>166</v>
      </c>
    </row>
    <row r="13">
      <c r="B13" s="14" t="n">
        <v>2023</v>
      </c>
      <c r="C13" s="236" t="n">
        <v>518</v>
      </c>
      <c r="D13" s="237" t="n">
        <v>192</v>
      </c>
      <c r="E13" s="238" t="n">
        <v>326</v>
      </c>
      <c r="F13" s="239" t="n">
        <v>315</v>
      </c>
      <c r="G13" s="240" t="n">
        <v>143</v>
      </c>
      <c r="H13" s="241" t="n">
        <v>172</v>
      </c>
    </row>
    <row r="14">
      <c r="B14" s="36" t="n">
        <v>2024</v>
      </c>
      <c r="C14" s="242" t="n">
        <v>545</v>
      </c>
      <c r="D14" s="243" t="n">
        <v>197</v>
      </c>
      <c r="E14" s="244" t="n">
        <v>348</v>
      </c>
      <c r="F14" s="245" t="n">
        <v>328</v>
      </c>
      <c r="G14" s="246" t="n">
        <v>147</v>
      </c>
      <c r="H14" s="247" t="n">
        <v>181</v>
      </c>
    </row>
    <row r="16" ht="28.2116190856458" customHeight="1">
      <c r="B16" s="47" t="s">
        <v>315</v>
      </c>
    </row>
  </sheetData>
  <mergeCells count="4">
    <mergeCell ref="B4:B5"/>
    <mergeCell ref="C4:E4"/>
    <mergeCell ref="F4:H4"/>
    <mergeCell ref="B16:H16"/>
  </mergeCells>
  <pageMargins left="0.7" right="0.7" top="0.75" bottom="0.75" header="0.3" footer="0.3"/>
  <pageSetup paperSize="9" orientation="landscape" scale="50" fitToWidth="0" fitToHeight="0" horizontalDpi="300" verticalDpi="300"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96D4FF"/>
  </sheetPr>
  <dimension ref="A1"/>
  <sheetViews>
    <sheetView workbookViewId="0" zoomScale="100" showGridLines="0" tabSelected="false"/>
  </sheetViews>
  <sheetFormatPr defaultRowHeight="15.0" baseColWidth="10"/>
  <cols>
    <col min="1" max="1" width="2.57" hidden="0" customWidth="1"/>
    <col min="2" max="2" width="41.3766666666667" hidden="0" customWidth="1"/>
    <col min="3" max="3" width="8.6475" hidden="0" customWidth="1"/>
    <col min="4" max="4" width="8.6475" hidden="0" customWidth="1"/>
    <col min="5" max="5" width="8.6475" hidden="0" customWidth="1"/>
    <col min="6" max="6" width="8.6475" hidden="0" customWidth="1"/>
    <col min="7" max="7" width="8.6475" hidden="0" customWidth="1"/>
    <col min="8" max="8" width="8.6475" hidden="0" customWidth="1"/>
    <col min="9" max="9" width="10.3245833333333" hidden="0" customWidth="1"/>
    <col min="10" max="10" width="10.3245833333333" hidden="0" customWidth="1"/>
    <col min="11" max="11" width="10.3245833333333" hidden="0" customWidth="1"/>
    <col min="12" max="12" width="10.3245833333333" hidden="0" customWidth="1"/>
  </cols>
  <sheetData>
    <row r="1">
      <c r="B1" s="3" t="s">
        <v>18</v>
      </c>
    </row>
    <row r="4">
      <c r="B4" s="11" t="s">
        <v>316</v>
      </c>
      <c r="C4" s="12" t="s">
        <v>68</v>
      </c>
      <c r="D4" s="12" t="s">
        <v>68</v>
      </c>
      <c r="E4" s="12" t="s">
        <v>68</v>
      </c>
      <c r="F4" s="12" t="s">
        <v>68</v>
      </c>
      <c r="G4" s="12" t="s">
        <v>68</v>
      </c>
      <c r="H4" s="12" t="s">
        <v>68</v>
      </c>
      <c r="I4" s="12" t="s">
        <v>69</v>
      </c>
      <c r="J4" s="12" t="s">
        <v>69</v>
      </c>
      <c r="K4" s="12" t="s">
        <v>69</v>
      </c>
      <c r="L4" s="12" t="s">
        <v>69</v>
      </c>
    </row>
    <row r="5">
      <c r="B5" s="11" t="s">
        <v>316</v>
      </c>
      <c r="C5" s="12" t="s">
        <v>70</v>
      </c>
      <c r="D5" s="12" t="s">
        <v>70</v>
      </c>
      <c r="E5" s="12" t="s">
        <v>70</v>
      </c>
      <c r="F5" s="12" t="s">
        <v>46</v>
      </c>
      <c r="G5" s="12" t="s">
        <v>46</v>
      </c>
      <c r="H5" s="12" t="s">
        <v>46</v>
      </c>
      <c r="I5" s="12" t="s">
        <v>70</v>
      </c>
      <c r="J5" s="12" t="s">
        <v>70</v>
      </c>
      <c r="K5" s="12" t="s">
        <v>46</v>
      </c>
      <c r="L5" s="12" t="s">
        <v>46</v>
      </c>
    </row>
    <row r="6">
      <c r="B6" s="11" t="s">
        <v>316</v>
      </c>
      <c r="C6" s="13" t="s">
        <v>41</v>
      </c>
      <c r="D6" s="13" t="s">
        <v>42</v>
      </c>
      <c r="E6" s="13" t="s">
        <v>43</v>
      </c>
      <c r="F6" s="13" t="s">
        <v>41</v>
      </c>
      <c r="G6" s="13" t="s">
        <v>42</v>
      </c>
      <c r="H6" s="13" t="s">
        <v>43</v>
      </c>
      <c r="I6" s="13" t="s">
        <v>42</v>
      </c>
      <c r="J6" s="13" t="s">
        <v>43</v>
      </c>
      <c r="K6" s="13" t="s">
        <v>42</v>
      </c>
      <c r="L6" s="13" t="s">
        <v>43</v>
      </c>
    </row>
    <row r="7">
      <c r="B7" s="94" t="s">
        <v>41</v>
      </c>
      <c r="C7" s="258" t="s">
        <v>45</v>
      </c>
      <c r="D7" s="259" t="s">
        <v>45</v>
      </c>
      <c r="E7" s="260" t="s">
        <v>45</v>
      </c>
      <c r="F7" s="261" t="s">
        <v>324</v>
      </c>
      <c r="G7" s="262" t="s">
        <v>332</v>
      </c>
      <c r="H7" s="263" t="s">
        <v>339</v>
      </c>
      <c r="I7" s="264" t="s">
        <v>45</v>
      </c>
      <c r="J7" s="265" t="s">
        <v>45</v>
      </c>
      <c r="K7" s="266" t="s">
        <v>279</v>
      </c>
      <c r="L7" s="267" t="s">
        <v>330</v>
      </c>
    </row>
    <row r="8">
      <c r="B8" s="14" t="s">
        <v>317</v>
      </c>
      <c r="C8" s="248" t="n">
        <v>176</v>
      </c>
      <c r="D8" s="249" t="n">
        <v>82</v>
      </c>
      <c r="E8" s="250" t="n">
        <v>94</v>
      </c>
      <c r="F8" s="251" t="s">
        <v>325</v>
      </c>
      <c r="G8" s="252" t="s">
        <v>333</v>
      </c>
      <c r="H8" s="253" t="s">
        <v>340</v>
      </c>
      <c r="I8" s="254" t="s">
        <v>346</v>
      </c>
      <c r="J8" s="255" t="s">
        <v>82</v>
      </c>
      <c r="K8" s="256" t="s">
        <v>354</v>
      </c>
      <c r="L8" s="257" t="s">
        <v>357</v>
      </c>
    </row>
    <row r="9">
      <c r="B9" s="14" t="s">
        <v>318</v>
      </c>
      <c r="C9" s="248" t="n">
        <v>124</v>
      </c>
      <c r="D9" s="249" t="n">
        <v>64</v>
      </c>
      <c r="E9" s="250" t="n">
        <v>60</v>
      </c>
      <c r="F9" s="251" t="s">
        <v>326</v>
      </c>
      <c r="G9" s="252" t="s">
        <v>334</v>
      </c>
      <c r="H9" s="253" t="s">
        <v>341</v>
      </c>
      <c r="I9" s="254" t="s">
        <v>347</v>
      </c>
      <c r="J9" s="255" t="s">
        <v>349</v>
      </c>
      <c r="K9" s="256" t="s">
        <v>352</v>
      </c>
      <c r="L9" s="257" t="s">
        <v>348</v>
      </c>
    </row>
    <row r="10">
      <c r="B10" s="14" t="s">
        <v>319</v>
      </c>
      <c r="C10" s="248" t="n">
        <v>207</v>
      </c>
      <c r="D10" s="249" t="n">
        <v>100</v>
      </c>
      <c r="E10" s="250" t="n">
        <v>107</v>
      </c>
      <c r="F10" s="251" t="s">
        <v>327</v>
      </c>
      <c r="G10" s="252" t="s">
        <v>335</v>
      </c>
      <c r="H10" s="253" t="s">
        <v>342</v>
      </c>
      <c r="I10" s="254" t="s">
        <v>348</v>
      </c>
      <c r="J10" s="255" t="s">
        <v>352</v>
      </c>
      <c r="K10" s="256" t="s">
        <v>355</v>
      </c>
      <c r="L10" s="257" t="s">
        <v>358</v>
      </c>
    </row>
    <row r="11">
      <c r="B11" s="14" t="s">
        <v>320</v>
      </c>
      <c r="C11" s="248" t="n">
        <v>161</v>
      </c>
      <c r="D11" s="249" t="n">
        <v>78</v>
      </c>
      <c r="E11" s="250" t="n">
        <v>83</v>
      </c>
      <c r="F11" s="251" t="s">
        <v>328</v>
      </c>
      <c r="G11" s="252" t="s">
        <v>336</v>
      </c>
      <c r="H11" s="253" t="s">
        <v>343</v>
      </c>
      <c r="I11" s="254" t="s">
        <v>349</v>
      </c>
      <c r="J11" s="255" t="s">
        <v>347</v>
      </c>
      <c r="K11" s="256" t="s">
        <v>355</v>
      </c>
      <c r="L11" s="257" t="s">
        <v>358</v>
      </c>
    </row>
    <row r="12">
      <c r="B12" s="14" t="s">
        <v>321</v>
      </c>
      <c r="C12" s="248" t="n">
        <v>118</v>
      </c>
      <c r="D12" s="249" t="n">
        <v>63</v>
      </c>
      <c r="E12" s="250" t="n">
        <v>55</v>
      </c>
      <c r="F12" s="251" t="s">
        <v>329</v>
      </c>
      <c r="G12" s="252" t="s">
        <v>337</v>
      </c>
      <c r="H12" s="253" t="s">
        <v>344</v>
      </c>
      <c r="I12" s="254" t="s">
        <v>82</v>
      </c>
      <c r="J12" s="255" t="s">
        <v>346</v>
      </c>
      <c r="K12" s="256" t="s">
        <v>356</v>
      </c>
      <c r="L12" s="257" t="s">
        <v>359</v>
      </c>
    </row>
    <row r="13">
      <c r="B13" s="14" t="s">
        <v>322</v>
      </c>
      <c r="C13" s="248" t="n">
        <v>82</v>
      </c>
      <c r="D13" s="249" t="n">
        <v>46</v>
      </c>
      <c r="E13" s="250" t="n">
        <v>36</v>
      </c>
      <c r="F13" s="251" t="s">
        <v>330</v>
      </c>
      <c r="G13" s="252" t="s">
        <v>338</v>
      </c>
      <c r="H13" s="253" t="s">
        <v>109</v>
      </c>
      <c r="I13" s="254" t="s">
        <v>350</v>
      </c>
      <c r="J13" s="255" t="s">
        <v>191</v>
      </c>
      <c r="K13" s="256" t="s">
        <v>269</v>
      </c>
      <c r="L13" s="257" t="s">
        <v>360</v>
      </c>
    </row>
    <row r="14">
      <c r="B14" s="36" t="s">
        <v>323</v>
      </c>
      <c r="C14" s="268" t="n">
        <v>30</v>
      </c>
      <c r="D14" s="269" t="n">
        <v>12</v>
      </c>
      <c r="E14" s="270" t="n">
        <v>18</v>
      </c>
      <c r="F14" s="271" t="s">
        <v>331</v>
      </c>
      <c r="G14" s="272" t="s">
        <v>90</v>
      </c>
      <c r="H14" s="273" t="s">
        <v>345</v>
      </c>
      <c r="I14" s="274" t="s">
        <v>351</v>
      </c>
      <c r="J14" s="275" t="s">
        <v>353</v>
      </c>
      <c r="K14" s="276" t="s">
        <v>119</v>
      </c>
      <c r="L14" s="277" t="s">
        <v>130</v>
      </c>
    </row>
    <row r="16" ht="16.6627218934911" customHeight="1">
      <c r="B16" s="47" t="s">
        <v>361</v>
      </c>
    </row>
  </sheetData>
  <mergeCells count="8">
    <mergeCell ref="B4:B6"/>
    <mergeCell ref="C4:H4"/>
    <mergeCell ref="I4:L4"/>
    <mergeCell ref="C5:E5"/>
    <mergeCell ref="F5:H5"/>
    <mergeCell ref="I5:J5"/>
    <mergeCell ref="K5:L5"/>
    <mergeCell ref="B16:L16"/>
  </mergeCells>
  <pageMargins left="0.7" right="0.7" top="0.75" bottom="0.75" header="0.3" footer="0.3"/>
  <pageSetup paperSize="9" orientation="landscape" scale="50" fitToWidth="0" fitToHeight="0" horizontalDpi="300" verticalDpi="300"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96D4FF"/>
  </sheetPr>
  <dimension ref="A1"/>
  <sheetViews>
    <sheetView workbookViewId="0" zoomScale="100" showGridLines="0" tabSelected="false"/>
  </sheetViews>
  <sheetFormatPr defaultRowHeight="15.0" baseColWidth="10"/>
  <cols>
    <col min="1" max="1" width="2.57" hidden="0" customWidth="1"/>
    <col min="2" max="2" width="33.7829166666667" hidden="0" customWidth="1"/>
    <col min="3" max="3" width="8.6475" hidden="0" customWidth="1"/>
    <col min="4" max="4" width="8.6475" hidden="0" customWidth="1"/>
    <col min="5" max="5" width="8.6475" hidden="0" customWidth="1"/>
    <col min="6" max="6" width="8.6475" hidden="0" customWidth="1"/>
    <col min="7" max="7" width="8.6475" hidden="0" customWidth="1"/>
    <col min="8" max="8" width="8.6475" hidden="0" customWidth="1"/>
    <col min="9" max="9" width="10.3245833333333" hidden="0" customWidth="1"/>
    <col min="10" max="10" width="10.3245833333333" hidden="0" customWidth="1"/>
    <col min="11" max="11" width="10.3245833333333" hidden="0" customWidth="1"/>
    <col min="12" max="12" width="10.3245833333333" hidden="0" customWidth="1"/>
  </cols>
  <sheetData>
    <row r="1">
      <c r="B1" s="3" t="s">
        <v>19</v>
      </c>
    </row>
    <row r="4">
      <c r="B4" s="11" t="s">
        <v>362</v>
      </c>
      <c r="C4" s="12" t="s">
        <v>68</v>
      </c>
      <c r="D4" s="12" t="s">
        <v>68</v>
      </c>
      <c r="E4" s="12" t="s">
        <v>68</v>
      </c>
      <c r="F4" s="12" t="s">
        <v>68</v>
      </c>
      <c r="G4" s="12" t="s">
        <v>68</v>
      </c>
      <c r="H4" s="12" t="s">
        <v>68</v>
      </c>
      <c r="I4" s="12" t="s">
        <v>69</v>
      </c>
      <c r="J4" s="12" t="s">
        <v>69</v>
      </c>
      <c r="K4" s="12" t="s">
        <v>69</v>
      </c>
      <c r="L4" s="12" t="s">
        <v>69</v>
      </c>
    </row>
    <row r="5">
      <c r="B5" s="11" t="s">
        <v>362</v>
      </c>
      <c r="C5" s="12" t="s">
        <v>70</v>
      </c>
      <c r="D5" s="12" t="s">
        <v>70</v>
      </c>
      <c r="E5" s="12" t="s">
        <v>70</v>
      </c>
      <c r="F5" s="12" t="s">
        <v>46</v>
      </c>
      <c r="G5" s="12" t="s">
        <v>46</v>
      </c>
      <c r="H5" s="12" t="s">
        <v>46</v>
      </c>
      <c r="I5" s="12" t="s">
        <v>70</v>
      </c>
      <c r="J5" s="12" t="s">
        <v>70</v>
      </c>
      <c r="K5" s="12" t="s">
        <v>46</v>
      </c>
      <c r="L5" s="12" t="s">
        <v>46</v>
      </c>
    </row>
    <row r="6">
      <c r="B6" s="11" t="s">
        <v>362</v>
      </c>
      <c r="C6" s="13" t="s">
        <v>41</v>
      </c>
      <c r="D6" s="13" t="s">
        <v>42</v>
      </c>
      <c r="E6" s="13" t="s">
        <v>43</v>
      </c>
      <c r="F6" s="13" t="s">
        <v>41</v>
      </c>
      <c r="G6" s="13" t="s">
        <v>42</v>
      </c>
      <c r="H6" s="13" t="s">
        <v>43</v>
      </c>
      <c r="I6" s="13" t="s">
        <v>42</v>
      </c>
      <c r="J6" s="13" t="s">
        <v>43</v>
      </c>
      <c r="K6" s="13" t="s">
        <v>42</v>
      </c>
      <c r="L6" s="13" t="s">
        <v>43</v>
      </c>
    </row>
    <row r="7">
      <c r="B7" s="94" t="s">
        <v>41</v>
      </c>
      <c r="C7" s="288" t="s">
        <v>45</v>
      </c>
      <c r="D7" s="289" t="s">
        <v>45</v>
      </c>
      <c r="E7" s="290" t="s">
        <v>45</v>
      </c>
      <c r="F7" s="291" t="s">
        <v>324</v>
      </c>
      <c r="G7" s="292" t="s">
        <v>332</v>
      </c>
      <c r="H7" s="293" t="s">
        <v>339</v>
      </c>
      <c r="I7" s="294" t="s">
        <v>45</v>
      </c>
      <c r="J7" s="295" t="s">
        <v>45</v>
      </c>
      <c r="K7" s="296" t="s">
        <v>279</v>
      </c>
      <c r="L7" s="297" t="s">
        <v>330</v>
      </c>
    </row>
    <row r="8">
      <c r="B8" s="14" t="s">
        <v>363</v>
      </c>
      <c r="C8" s="278" t="n">
        <v>835</v>
      </c>
      <c r="D8" s="279" t="n">
        <v>413</v>
      </c>
      <c r="E8" s="280" t="n">
        <v>422</v>
      </c>
      <c r="F8" s="281" t="s">
        <v>369</v>
      </c>
      <c r="G8" s="282" t="s">
        <v>374</v>
      </c>
      <c r="H8" s="283" t="s">
        <v>380</v>
      </c>
      <c r="I8" s="284" t="s">
        <v>384</v>
      </c>
      <c r="J8" s="285" t="s">
        <v>388</v>
      </c>
      <c r="K8" s="286" t="s">
        <v>244</v>
      </c>
      <c r="L8" s="287" t="s">
        <v>210</v>
      </c>
    </row>
    <row r="9">
      <c r="B9" s="14" t="s">
        <v>364</v>
      </c>
      <c r="C9" s="278" t="n">
        <v>142</v>
      </c>
      <c r="D9" s="279" t="n">
        <v>67</v>
      </c>
      <c r="E9" s="280" t="n">
        <v>75</v>
      </c>
      <c r="F9" s="281" t="s">
        <v>370</v>
      </c>
      <c r="G9" s="282" t="s">
        <v>375</v>
      </c>
      <c r="H9" s="283" t="s">
        <v>173</v>
      </c>
      <c r="I9" s="284" t="s">
        <v>385</v>
      </c>
      <c r="J9" s="285" t="s">
        <v>389</v>
      </c>
      <c r="K9" s="286" t="s">
        <v>391</v>
      </c>
      <c r="L9" s="287" t="s">
        <v>340</v>
      </c>
    </row>
    <row r="10">
      <c r="B10" s="14" t="s">
        <v>365</v>
      </c>
      <c r="C10" s="278" t="n">
        <v>364</v>
      </c>
      <c r="D10" s="279" t="n">
        <v>182</v>
      </c>
      <c r="E10" s="280" t="n">
        <v>182</v>
      </c>
      <c r="F10" s="281" t="s">
        <v>371</v>
      </c>
      <c r="G10" s="282" t="s">
        <v>376</v>
      </c>
      <c r="H10" s="283" t="s">
        <v>381</v>
      </c>
      <c r="I10" s="284" t="s">
        <v>386</v>
      </c>
      <c r="J10" s="285" t="s">
        <v>386</v>
      </c>
      <c r="K10" s="286" t="s">
        <v>391</v>
      </c>
      <c r="L10" s="287" t="s">
        <v>340</v>
      </c>
    </row>
    <row r="11">
      <c r="B11" s="14" t="s">
        <v>366</v>
      </c>
      <c r="C11" s="278" t="n">
        <v>78</v>
      </c>
      <c r="D11" s="279" t="n">
        <v>44</v>
      </c>
      <c r="E11" s="280" t="n">
        <v>34</v>
      </c>
      <c r="F11" s="281" t="s">
        <v>372</v>
      </c>
      <c r="G11" s="282" t="s">
        <v>377</v>
      </c>
      <c r="H11" s="283" t="s">
        <v>382</v>
      </c>
      <c r="I11" s="284" t="s">
        <v>387</v>
      </c>
      <c r="J11" s="285" t="s">
        <v>221</v>
      </c>
      <c r="K11" s="286" t="s">
        <v>392</v>
      </c>
      <c r="L11" s="287" t="s">
        <v>395</v>
      </c>
    </row>
    <row r="12">
      <c r="B12" s="14" t="s">
        <v>367</v>
      </c>
      <c r="C12" s="278" t="n">
        <v>6</v>
      </c>
      <c r="D12" s="279" t="n">
        <v>3</v>
      </c>
      <c r="E12" s="280" t="n">
        <v>3</v>
      </c>
      <c r="F12" s="281" t="s">
        <v>168</v>
      </c>
      <c r="G12" s="282" t="s">
        <v>378</v>
      </c>
      <c r="H12" s="283" t="s">
        <v>166</v>
      </c>
      <c r="I12" s="284" t="s">
        <v>386</v>
      </c>
      <c r="J12" s="285" t="s">
        <v>386</v>
      </c>
      <c r="K12" s="286" t="s">
        <v>393</v>
      </c>
      <c r="L12" s="287" t="s">
        <v>396</v>
      </c>
    </row>
    <row r="13">
      <c r="B13" s="36" t="s">
        <v>368</v>
      </c>
      <c r="C13" s="298" t="n">
        <v>20</v>
      </c>
      <c r="D13" s="299" t="n">
        <v>9</v>
      </c>
      <c r="E13" s="300" t="n">
        <v>11</v>
      </c>
      <c r="F13" s="301" t="s">
        <v>373</v>
      </c>
      <c r="G13" s="302" t="s">
        <v>379</v>
      </c>
      <c r="H13" s="303" t="s">
        <v>383</v>
      </c>
      <c r="I13" s="304" t="s">
        <v>290</v>
      </c>
      <c r="J13" s="305" t="s">
        <v>390</v>
      </c>
      <c r="K13" s="306" t="s">
        <v>394</v>
      </c>
      <c r="L13" s="307" t="s">
        <v>397</v>
      </c>
    </row>
    <row r="15" ht="17.7246262785208" customHeight="1">
      <c r="B15" s="47" t="s">
        <v>361</v>
      </c>
    </row>
  </sheetData>
  <mergeCells count="8">
    <mergeCell ref="B4:B6"/>
    <mergeCell ref="C4:H4"/>
    <mergeCell ref="I4:L4"/>
    <mergeCell ref="C5:E5"/>
    <mergeCell ref="F5:H5"/>
    <mergeCell ref="I5:J5"/>
    <mergeCell ref="K5:L5"/>
    <mergeCell ref="B15:L15"/>
  </mergeCells>
  <pageMargins left="0.7" right="0.7" top="0.75" bottom="0.75" header="0.3" footer="0.3"/>
  <pageSetup paperSize="9" orientation="landscape" scale="50" fitToWidth="0" fitToHeight="0" horizontalDpi="300" verticalDpi="300"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96D4FF"/>
  </sheetPr>
  <dimension ref="A1"/>
  <sheetViews>
    <sheetView workbookViewId="0" zoomScale="100" showGridLines="0" tabSelected="false"/>
  </sheetViews>
  <sheetFormatPr defaultRowHeight="15.0" baseColWidth="10"/>
  <cols>
    <col min="1" max="1" width="2.57" hidden="0" customWidth="1"/>
    <col min="2" max="2" width="12.3870833333333" hidden="0" customWidth="1"/>
    <col min="3" max="3" width="6.71" hidden="0" customWidth="1"/>
    <col min="4" max="4" width="7.22041666666667" hidden="0" customWidth="1"/>
    <col min="5" max="5" width="7.22041666666667" hidden="0" customWidth="1"/>
    <col min="6" max="6" width="7.22041666666667" hidden="0" customWidth="1"/>
    <col min="7" max="7" width="7.22041666666667" hidden="0" customWidth="1"/>
    <col min="8" max="8" width="7.22041666666667" hidden="0" customWidth="1"/>
    <col min="9" max="9" width="7.22041666666667" hidden="0" customWidth="1"/>
    <col min="10" max="10" width="7.22041666666667" hidden="0" customWidth="1"/>
    <col min="11" max="11" width="7.22041666666667" hidden="0" customWidth="1"/>
    <col min="12" max="12" width="7.22041666666667" hidden="0" customWidth="1"/>
    <col min="13" max="13" width="7.22041666666667" hidden="0" customWidth="1"/>
    <col min="14" max="14" width="15.9495833333333" hidden="0" customWidth="1"/>
  </cols>
  <sheetData>
    <row r="1">
      <c r="B1" s="3" t="s">
        <v>20</v>
      </c>
    </row>
    <row r="4" ht="21" customHeight="1">
      <c r="B4" s="11" t="s">
        <v>245</v>
      </c>
      <c r="C4" s="12" t="s">
        <v>41</v>
      </c>
      <c r="D4" s="12" t="s">
        <v>224</v>
      </c>
      <c r="E4" s="12" t="s">
        <v>224</v>
      </c>
      <c r="F4" s="12" t="s">
        <v>224</v>
      </c>
      <c r="G4" s="12" t="s">
        <v>224</v>
      </c>
      <c r="H4" s="12" t="s">
        <v>224</v>
      </c>
      <c r="I4" s="12" t="s">
        <v>224</v>
      </c>
      <c r="J4" s="12" t="s">
        <v>224</v>
      </c>
      <c r="K4" s="12" t="s">
        <v>224</v>
      </c>
      <c r="L4" s="12" t="s">
        <v>224</v>
      </c>
      <c r="M4" s="12" t="s">
        <v>224</v>
      </c>
      <c r="N4" s="12" t="s">
        <v>225</v>
      </c>
    </row>
    <row r="5" ht="33" customHeight="1">
      <c r="B5" s="11" t="s">
        <v>245</v>
      </c>
      <c r="C5" s="12" t="s">
        <v>41</v>
      </c>
      <c r="D5" s="13" t="s">
        <v>226</v>
      </c>
      <c r="E5" s="13" t="s">
        <v>227</v>
      </c>
      <c r="F5" s="13" t="s">
        <v>228</v>
      </c>
      <c r="G5" s="13" t="s">
        <v>229</v>
      </c>
      <c r="H5" s="13" t="s">
        <v>230</v>
      </c>
      <c r="I5" s="13" t="s">
        <v>231</v>
      </c>
      <c r="J5" s="13" t="s">
        <v>232</v>
      </c>
      <c r="K5" s="13" t="s">
        <v>233</v>
      </c>
      <c r="L5" s="13" t="s">
        <v>234</v>
      </c>
      <c r="M5" s="13" t="s">
        <v>235</v>
      </c>
      <c r="N5" s="12" t="s">
        <v>225</v>
      </c>
    </row>
    <row r="6">
      <c r="B6" s="94" t="s">
        <v>41</v>
      </c>
      <c r="C6" s="320" t="n">
        <v>858</v>
      </c>
      <c r="D6" s="321" t="n">
        <v>1</v>
      </c>
      <c r="E6" s="322" t="n">
        <v>39</v>
      </c>
      <c r="F6" s="323" t="n">
        <v>102</v>
      </c>
      <c r="G6" s="324" t="n">
        <v>122</v>
      </c>
      <c r="H6" s="325" t="n">
        <v>120</v>
      </c>
      <c r="I6" s="326" t="n">
        <v>140</v>
      </c>
      <c r="J6" s="327" t="n">
        <v>121</v>
      </c>
      <c r="K6" s="328" t="n">
        <v>117</v>
      </c>
      <c r="L6" s="329" t="n">
        <v>95</v>
      </c>
      <c r="M6" s="330" t="n">
        <v>1</v>
      </c>
      <c r="N6" s="331" t="s">
        <v>398</v>
      </c>
    </row>
    <row r="7">
      <c r="B7" s="14" t="s">
        <v>42</v>
      </c>
      <c r="C7" s="308" t="n">
        <v>423</v>
      </c>
      <c r="D7" s="309" t="n">
        <v>0</v>
      </c>
      <c r="E7" s="310" t="n">
        <v>13</v>
      </c>
      <c r="F7" s="311" t="n">
        <v>50</v>
      </c>
      <c r="G7" s="312" t="n">
        <v>58</v>
      </c>
      <c r="H7" s="313" t="n">
        <v>45</v>
      </c>
      <c r="I7" s="314" t="n">
        <v>65</v>
      </c>
      <c r="J7" s="315" t="n">
        <v>65</v>
      </c>
      <c r="K7" s="316" t="n">
        <v>67</v>
      </c>
      <c r="L7" s="317" t="n">
        <v>59</v>
      </c>
      <c r="M7" s="318" t="n">
        <v>1</v>
      </c>
      <c r="N7" s="319" t="s">
        <v>399</v>
      </c>
    </row>
    <row r="8">
      <c r="B8" s="36" t="s">
        <v>43</v>
      </c>
      <c r="C8" s="332" t="n">
        <v>435</v>
      </c>
      <c r="D8" s="333" t="n">
        <v>1</v>
      </c>
      <c r="E8" s="334" t="n">
        <v>26</v>
      </c>
      <c r="F8" s="335" t="n">
        <v>52</v>
      </c>
      <c r="G8" s="336" t="n">
        <v>64</v>
      </c>
      <c r="H8" s="337" t="n">
        <v>75</v>
      </c>
      <c r="I8" s="338" t="n">
        <v>75</v>
      </c>
      <c r="J8" s="339" t="n">
        <v>56</v>
      </c>
      <c r="K8" s="340" t="n">
        <v>50</v>
      </c>
      <c r="L8" s="341" t="n">
        <v>36</v>
      </c>
      <c r="M8" s="342" t="n">
        <v>0</v>
      </c>
      <c r="N8" s="343" t="s">
        <v>198</v>
      </c>
    </row>
  </sheetData>
  <mergeCells count="4">
    <mergeCell ref="B4:B5"/>
    <mergeCell ref="C4:C5"/>
    <mergeCell ref="D4:M4"/>
    <mergeCell ref="N4:N5"/>
  </mergeCells>
  <pageMargins left="0.7" right="0.7" top="0.75" bottom="0.75" header="0.3" footer="0.3"/>
  <pageSetup paperSize="9" orientation="landscape" scale="50" fitToWidth="0" fitToHeight="0" horizontalDpi="300" verticalDpi="300" r:id="rId2"/>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96D4FF"/>
  </sheetPr>
  <dimension ref="A1"/>
  <sheetViews>
    <sheetView workbookViewId="0" zoomScale="100" showGridLines="0" tabSelected="false"/>
  </sheetViews>
  <sheetFormatPr defaultRowHeight="15.0" baseColWidth="10"/>
  <cols>
    <col min="1" max="1" width="2.57" hidden="0" customWidth="1"/>
    <col min="2" max="2" width="8.6475" hidden="0" customWidth="1"/>
    <col min="3" max="3" width="8.6475" hidden="0" customWidth="1"/>
    <col min="4" max="4" width="8.6475" hidden="0" customWidth="1"/>
    <col min="5" max="5" width="8.6475" hidden="0" customWidth="1"/>
  </cols>
  <sheetData>
    <row r="1">
      <c r="B1" s="3" t="s">
        <v>21</v>
      </c>
    </row>
    <row r="4">
      <c r="B4" s="133" t="s">
        <v>186</v>
      </c>
      <c r="C4" s="11" t="s">
        <v>186</v>
      </c>
      <c r="D4" s="11" t="s">
        <v>186</v>
      </c>
      <c r="E4" s="11" t="s">
        <v>186</v>
      </c>
    </row>
    <row r="5">
      <c r="B5" s="11" t="s">
        <v>36</v>
      </c>
      <c r="C5" s="13" t="s">
        <v>41</v>
      </c>
      <c r="D5" s="13" t="s">
        <v>42</v>
      </c>
      <c r="E5" s="13" t="s">
        <v>43</v>
      </c>
    </row>
    <row r="6">
      <c r="B6" s="14" t="n">
        <v>1995</v>
      </c>
      <c r="C6" s="344" t="s">
        <v>191</v>
      </c>
      <c r="D6" s="345" t="s">
        <v>198</v>
      </c>
      <c r="E6" s="346" t="s">
        <v>214</v>
      </c>
    </row>
    <row r="7">
      <c r="B7" s="14" t="n">
        <v>2000</v>
      </c>
      <c r="C7" s="344" t="s">
        <v>237</v>
      </c>
      <c r="D7" s="345" t="s">
        <v>401</v>
      </c>
      <c r="E7" s="346" t="s">
        <v>403</v>
      </c>
    </row>
    <row r="8">
      <c r="B8" s="14" t="n">
        <v>2005</v>
      </c>
      <c r="C8" s="344" t="s">
        <v>197</v>
      </c>
      <c r="D8" s="345" t="s">
        <v>400</v>
      </c>
      <c r="E8" s="346" t="s">
        <v>404</v>
      </c>
    </row>
    <row r="9">
      <c r="B9" s="14" t="n">
        <v>2006</v>
      </c>
      <c r="C9" s="344" t="s">
        <v>290</v>
      </c>
      <c r="D9" s="345" t="s">
        <v>346</v>
      </c>
      <c r="E9" s="346" t="s">
        <v>215</v>
      </c>
    </row>
    <row r="10">
      <c r="B10" s="14" t="n">
        <v>2007</v>
      </c>
      <c r="C10" s="344" t="s">
        <v>196</v>
      </c>
      <c r="D10" s="345" t="s">
        <v>210</v>
      </c>
      <c r="E10" s="346" t="s">
        <v>215</v>
      </c>
    </row>
    <row r="11">
      <c r="B11" s="14" t="n">
        <v>2008</v>
      </c>
      <c r="C11" s="344" t="s">
        <v>290</v>
      </c>
      <c r="D11" s="345" t="s">
        <v>398</v>
      </c>
      <c r="E11" s="346" t="s">
        <v>133</v>
      </c>
    </row>
    <row r="12">
      <c r="B12" s="14" t="n">
        <v>2009</v>
      </c>
      <c r="C12" s="344" t="s">
        <v>199</v>
      </c>
      <c r="D12" s="345" t="s">
        <v>210</v>
      </c>
      <c r="E12" s="346" t="s">
        <v>403</v>
      </c>
    </row>
    <row r="13">
      <c r="B13" s="14" t="n">
        <v>2010</v>
      </c>
      <c r="C13" s="344" t="s">
        <v>196</v>
      </c>
      <c r="D13" s="345" t="s">
        <v>398</v>
      </c>
      <c r="E13" s="346" t="s">
        <v>215</v>
      </c>
    </row>
    <row r="14">
      <c r="B14" s="14" t="n">
        <v>2011</v>
      </c>
      <c r="C14" s="344" t="s">
        <v>200</v>
      </c>
      <c r="D14" s="345" t="s">
        <v>144</v>
      </c>
      <c r="E14" s="346" t="s">
        <v>359</v>
      </c>
    </row>
    <row r="15">
      <c r="B15" s="14" t="n">
        <v>2012</v>
      </c>
      <c r="C15" s="344" t="s">
        <v>199</v>
      </c>
      <c r="D15" s="345" t="s">
        <v>144</v>
      </c>
      <c r="E15" s="346" t="s">
        <v>118</v>
      </c>
    </row>
    <row r="16">
      <c r="B16" s="14" t="n">
        <v>2013</v>
      </c>
      <c r="C16" s="344" t="s">
        <v>199</v>
      </c>
      <c r="D16" s="345" t="s">
        <v>240</v>
      </c>
      <c r="E16" s="346" t="s">
        <v>216</v>
      </c>
    </row>
    <row r="17">
      <c r="B17" s="14" t="n">
        <v>2014</v>
      </c>
      <c r="C17" s="344" t="s">
        <v>196</v>
      </c>
      <c r="D17" s="345" t="s">
        <v>346</v>
      </c>
      <c r="E17" s="346" t="s">
        <v>133</v>
      </c>
    </row>
    <row r="18">
      <c r="B18" s="14" t="n">
        <v>2015</v>
      </c>
      <c r="C18" s="344" t="s">
        <v>197</v>
      </c>
      <c r="D18" s="345" t="s">
        <v>144</v>
      </c>
      <c r="E18" s="346" t="s">
        <v>218</v>
      </c>
    </row>
    <row r="19">
      <c r="B19" s="14" t="n">
        <v>2016</v>
      </c>
      <c r="C19" s="344" t="s">
        <v>241</v>
      </c>
      <c r="D19" s="345" t="s">
        <v>204</v>
      </c>
      <c r="E19" s="346" t="s">
        <v>191</v>
      </c>
    </row>
    <row r="20">
      <c r="B20" s="14" t="n">
        <v>2017</v>
      </c>
      <c r="C20" s="344" t="s">
        <v>212</v>
      </c>
      <c r="D20" s="345" t="s">
        <v>291</v>
      </c>
      <c r="E20" s="346" t="s">
        <v>193</v>
      </c>
    </row>
    <row r="21">
      <c r="B21" s="14" t="n">
        <v>2018</v>
      </c>
      <c r="C21" s="344" t="s">
        <v>202</v>
      </c>
      <c r="D21" s="345" t="s">
        <v>209</v>
      </c>
      <c r="E21" s="346" t="s">
        <v>195</v>
      </c>
    </row>
    <row r="22">
      <c r="B22" s="14" t="n">
        <v>2019</v>
      </c>
      <c r="C22" s="344" t="s">
        <v>203</v>
      </c>
      <c r="D22" s="345" t="s">
        <v>399</v>
      </c>
      <c r="E22" s="346" t="s">
        <v>121</v>
      </c>
    </row>
    <row r="23">
      <c r="B23" s="14" t="n">
        <v>2020</v>
      </c>
      <c r="C23" s="344" t="s">
        <v>144</v>
      </c>
      <c r="D23" s="345" t="s">
        <v>358</v>
      </c>
      <c r="E23" s="346" t="s">
        <v>196</v>
      </c>
    </row>
    <row r="24">
      <c r="B24" s="14" t="n">
        <v>2021</v>
      </c>
      <c r="C24" s="344" t="s">
        <v>400</v>
      </c>
      <c r="D24" s="345" t="s">
        <v>358</v>
      </c>
      <c r="E24" s="346" t="s">
        <v>237</v>
      </c>
    </row>
    <row r="25">
      <c r="B25" s="14" t="n">
        <v>2022</v>
      </c>
      <c r="C25" s="344" t="s">
        <v>291</v>
      </c>
      <c r="D25" s="345" t="s">
        <v>402</v>
      </c>
      <c r="E25" s="346" t="s">
        <v>241</v>
      </c>
    </row>
    <row r="26">
      <c r="B26" s="14" t="n">
        <v>2023</v>
      </c>
      <c r="C26" s="344" t="s">
        <v>398</v>
      </c>
      <c r="D26" s="345" t="s">
        <v>205</v>
      </c>
      <c r="E26" s="346" t="s">
        <v>212</v>
      </c>
    </row>
    <row r="27">
      <c r="B27" s="36" t="n">
        <v>2024</v>
      </c>
      <c r="C27" s="347" t="s">
        <v>398</v>
      </c>
      <c r="D27" s="348" t="s">
        <v>399</v>
      </c>
      <c r="E27" s="349" t="s">
        <v>198</v>
      </c>
    </row>
  </sheetData>
  <mergeCells count="1">
    <mergeCell ref="B4:E4"/>
  </mergeCells>
  <pageMargins left="0.7" right="0.7" top="0.75" bottom="0.75" header="0.3" footer="0.3"/>
  <pageSetup paperSize="9" orientation="landscape" scale="50" fitToWidth="0" fitToHeight="0" horizontalDpi="300" verticalDpi="300"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96D4FF"/>
  </sheetPr>
  <dimension ref="A1"/>
  <sheetViews>
    <sheetView workbookViewId="0" zoomScale="100" showGridLines="0" tabSelected="false"/>
  </sheetViews>
  <sheetFormatPr defaultRowHeight="15.0" baseColWidth="10"/>
  <cols>
    <col min="1" max="1" width="2.57" hidden="0" customWidth="1"/>
    <col min="2" max="2" width="12.3870833333333" hidden="0" customWidth="1"/>
    <col min="3" max="3" width="10.4808333333333" hidden="0" customWidth="1"/>
    <col min="4" max="4" width="11.9808333333333" hidden="0" customWidth="1"/>
    <col min="5" max="5" width="11.9808333333333" hidden="0" customWidth="1"/>
    <col min="6" max="6" width="11.9808333333333" hidden="0" customWidth="1"/>
    <col min="7" max="7" width="11.9808333333333" hidden="0" customWidth="1"/>
    <col min="8" max="8" width="11.9808333333333" hidden="0" customWidth="1"/>
    <col min="9" max="9" width="11.9808333333333" hidden="0" customWidth="1"/>
    <col min="10" max="10" width="11.9808333333333" hidden="0" customWidth="1"/>
  </cols>
  <sheetData>
    <row r="1">
      <c r="B1" s="3" t="s">
        <v>22</v>
      </c>
    </row>
    <row r="3">
      <c r="B3" s="171" t="s">
        <v>282</v>
      </c>
    </row>
    <row r="4">
      <c r="B4" s="11" t="s">
        <v>245</v>
      </c>
      <c r="C4" s="12" t="s">
        <v>405</v>
      </c>
      <c r="D4" s="12" t="s">
        <v>406</v>
      </c>
      <c r="E4" s="12" t="s">
        <v>406</v>
      </c>
      <c r="F4" s="12" t="s">
        <v>406</v>
      </c>
      <c r="G4" s="12" t="s">
        <v>406</v>
      </c>
      <c r="H4" s="12" t="s">
        <v>406</v>
      </c>
      <c r="I4" s="12" t="s">
        <v>406</v>
      </c>
      <c r="J4" s="12" t="s">
        <v>406</v>
      </c>
    </row>
    <row r="5" ht="21" customHeight="1">
      <c r="B5" s="11" t="s">
        <v>245</v>
      </c>
      <c r="C5" s="12" t="s">
        <v>405</v>
      </c>
      <c r="D5" s="12" t="s">
        <v>68</v>
      </c>
      <c r="E5" s="12" t="s">
        <v>68</v>
      </c>
      <c r="F5" s="12" t="s">
        <v>68</v>
      </c>
      <c r="G5" s="12" t="s">
        <v>69</v>
      </c>
      <c r="H5" s="12" t="s">
        <v>69</v>
      </c>
      <c r="I5" s="12" t="s">
        <v>69</v>
      </c>
      <c r="J5" s="13" t="s">
        <v>407</v>
      </c>
    </row>
    <row r="6" ht="21" customHeight="1">
      <c r="B6" s="11" t="s">
        <v>245</v>
      </c>
      <c r="C6" s="12" t="s">
        <v>405</v>
      </c>
      <c r="D6" s="13" t="s">
        <v>250</v>
      </c>
      <c r="E6" s="13" t="s">
        <v>251</v>
      </c>
      <c r="F6" s="13" t="s">
        <v>252</v>
      </c>
      <c r="G6" s="13" t="s">
        <v>250</v>
      </c>
      <c r="H6" s="13" t="s">
        <v>251</v>
      </c>
      <c r="I6" s="13" t="s">
        <v>252</v>
      </c>
      <c r="J6" s="13" t="s">
        <v>407</v>
      </c>
    </row>
    <row r="7">
      <c r="B7" s="94" t="s">
        <v>41</v>
      </c>
      <c r="C7" s="358" t="n">
        <v>734</v>
      </c>
      <c r="D7" s="359" t="n">
        <v>217</v>
      </c>
      <c r="E7" s="360" t="n">
        <v>330</v>
      </c>
      <c r="F7" s="361" t="n">
        <v>187</v>
      </c>
      <c r="G7" s="362" t="s">
        <v>408</v>
      </c>
      <c r="H7" s="363" t="s">
        <v>290</v>
      </c>
      <c r="I7" s="364" t="s">
        <v>413</v>
      </c>
      <c r="J7" s="365" t="n">
        <v>66</v>
      </c>
    </row>
    <row r="8">
      <c r="B8" s="14" t="s">
        <v>42</v>
      </c>
      <c r="C8" s="350" t="n">
        <v>416</v>
      </c>
      <c r="D8" s="351" t="n">
        <v>102</v>
      </c>
      <c r="E8" s="352" t="n">
        <v>168</v>
      </c>
      <c r="F8" s="353" t="n">
        <v>146</v>
      </c>
      <c r="G8" s="354" t="s">
        <v>409</v>
      </c>
      <c r="H8" s="355" t="s">
        <v>411</v>
      </c>
      <c r="I8" s="356" t="s">
        <v>414</v>
      </c>
      <c r="J8" s="357" t="n">
        <v>72</v>
      </c>
    </row>
    <row r="9">
      <c r="B9" s="36" t="s">
        <v>43</v>
      </c>
      <c r="C9" s="366" t="n">
        <v>318</v>
      </c>
      <c r="D9" s="367" t="n">
        <v>115</v>
      </c>
      <c r="E9" s="368" t="n">
        <v>162</v>
      </c>
      <c r="F9" s="369" t="n">
        <v>41</v>
      </c>
      <c r="G9" s="370" t="s">
        <v>410</v>
      </c>
      <c r="H9" s="371" t="s">
        <v>412</v>
      </c>
      <c r="I9" s="372" t="s">
        <v>173</v>
      </c>
      <c r="J9" s="373" t="n">
        <v>59</v>
      </c>
    </row>
    <row r="11">
      <c r="B11" s="171" t="s">
        <v>283</v>
      </c>
    </row>
    <row r="12">
      <c r="B12" s="11" t="s">
        <v>245</v>
      </c>
      <c r="C12" s="12" t="s">
        <v>405</v>
      </c>
      <c r="D12" s="12" t="s">
        <v>406</v>
      </c>
      <c r="E12" s="12" t="s">
        <v>406</v>
      </c>
      <c r="F12" s="12" t="s">
        <v>406</v>
      </c>
      <c r="G12" s="12" t="s">
        <v>406</v>
      </c>
      <c r="H12" s="12" t="s">
        <v>406</v>
      </c>
      <c r="I12" s="12" t="s">
        <v>406</v>
      </c>
      <c r="J12" s="12" t="s">
        <v>406</v>
      </c>
    </row>
    <row r="13" ht="21" customHeight="1">
      <c r="B13" s="11" t="s">
        <v>245</v>
      </c>
      <c r="C13" s="12" t="s">
        <v>405</v>
      </c>
      <c r="D13" s="12" t="s">
        <v>68</v>
      </c>
      <c r="E13" s="12" t="s">
        <v>68</v>
      </c>
      <c r="F13" s="12" t="s">
        <v>68</v>
      </c>
      <c r="G13" s="12" t="s">
        <v>69</v>
      </c>
      <c r="H13" s="12" t="s">
        <v>69</v>
      </c>
      <c r="I13" s="12" t="s">
        <v>69</v>
      </c>
      <c r="J13" s="13" t="s">
        <v>407</v>
      </c>
    </row>
    <row r="14" ht="21" customHeight="1">
      <c r="B14" s="11" t="s">
        <v>245</v>
      </c>
      <c r="C14" s="12" t="s">
        <v>405</v>
      </c>
      <c r="D14" s="13" t="s">
        <v>250</v>
      </c>
      <c r="E14" s="13" t="s">
        <v>251</v>
      </c>
      <c r="F14" s="13" t="s">
        <v>252</v>
      </c>
      <c r="G14" s="13" t="s">
        <v>250</v>
      </c>
      <c r="H14" s="13" t="s">
        <v>251</v>
      </c>
      <c r="I14" s="13" t="s">
        <v>252</v>
      </c>
      <c r="J14" s="13" t="s">
        <v>407</v>
      </c>
    </row>
    <row r="15">
      <c r="B15" s="94" t="s">
        <v>41</v>
      </c>
      <c r="C15" s="382" t="n">
        <v>858</v>
      </c>
      <c r="D15" s="383" t="n">
        <v>244</v>
      </c>
      <c r="E15" s="384" t="n">
        <v>475</v>
      </c>
      <c r="F15" s="385" t="n">
        <v>139</v>
      </c>
      <c r="G15" s="386" t="s">
        <v>415</v>
      </c>
      <c r="H15" s="387" t="s">
        <v>418</v>
      </c>
      <c r="I15" s="388" t="s">
        <v>420</v>
      </c>
      <c r="J15" s="389" t="s">
        <v>423</v>
      </c>
    </row>
    <row r="16">
      <c r="B16" s="14" t="s">
        <v>42</v>
      </c>
      <c r="C16" s="374" t="n">
        <v>423</v>
      </c>
      <c r="D16" s="375" t="n">
        <v>106</v>
      </c>
      <c r="E16" s="376" t="n">
        <v>216</v>
      </c>
      <c r="F16" s="377" t="n">
        <v>101</v>
      </c>
      <c r="G16" s="378" t="s">
        <v>416</v>
      </c>
      <c r="H16" s="379" t="s">
        <v>394</v>
      </c>
      <c r="I16" s="380" t="s">
        <v>421</v>
      </c>
      <c r="J16" s="381" t="s">
        <v>424</v>
      </c>
    </row>
    <row r="17">
      <c r="B17" s="36" t="s">
        <v>43</v>
      </c>
      <c r="C17" s="390" t="n">
        <v>435</v>
      </c>
      <c r="D17" s="391" t="n">
        <v>138</v>
      </c>
      <c r="E17" s="392" t="n">
        <v>259</v>
      </c>
      <c r="F17" s="393" t="n">
        <v>38</v>
      </c>
      <c r="G17" s="394" t="s">
        <v>417</v>
      </c>
      <c r="H17" s="395" t="s">
        <v>419</v>
      </c>
      <c r="I17" s="396" t="s">
        <v>422</v>
      </c>
      <c r="J17" s="397" t="s">
        <v>425</v>
      </c>
    </row>
  </sheetData>
  <mergeCells count="12">
    <mergeCell ref="B4:B6"/>
    <mergeCell ref="C4:C6"/>
    <mergeCell ref="D4:J4"/>
    <mergeCell ref="D5:F5"/>
    <mergeCell ref="G5:I5"/>
    <mergeCell ref="J5:J6"/>
    <mergeCell ref="B12:B14"/>
    <mergeCell ref="C12:C14"/>
    <mergeCell ref="D12:J12"/>
    <mergeCell ref="D13:F13"/>
    <mergeCell ref="G13:I13"/>
    <mergeCell ref="J13:J14"/>
  </mergeCells>
  <pageMargins left="0.7" right="0.7" top="0.75" bottom="0.75" header="0.3" footer="0.3"/>
  <pageSetup paperSize="9" orientation="landscape" scale="50" fitToWidth="0" fitToHeight="0" horizontalDpi="300" verticalDpi="300" r:id="rId2"/>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96D4FF"/>
  </sheetPr>
  <dimension ref="A1"/>
  <sheetViews>
    <sheetView workbookViewId="0" zoomScale="100" showGridLines="0" tabSelected="false"/>
  </sheetViews>
  <sheetFormatPr defaultRowHeight="15.0" baseColWidth="10"/>
  <cols>
    <col min="1" max="1" width="2.57" hidden="0" customWidth="1"/>
    <col min="2" max="2" width="16.49125" hidden="0" customWidth="1"/>
    <col min="3" max="3" width="7.71" hidden="0" customWidth="1"/>
    <col min="4" max="4" width="7.71" hidden="0" customWidth="1"/>
    <col min="5" max="5" width="7.71" hidden="0" customWidth="1"/>
    <col min="6" max="6" width="11.335" hidden="0" customWidth="1"/>
    <col min="7" max="7" width="11.335" hidden="0" customWidth="1"/>
    <col min="8" max="8" width="11.335" hidden="0" customWidth="1"/>
  </cols>
  <sheetData>
    <row r="1">
      <c r="B1" s="3" t="s">
        <v>23</v>
      </c>
    </row>
    <row r="4">
      <c r="B4" s="11" t="s">
        <v>286</v>
      </c>
      <c r="C4" s="12" t="s">
        <v>41</v>
      </c>
      <c r="D4" s="12" t="s">
        <v>42</v>
      </c>
      <c r="E4" s="12" t="s">
        <v>43</v>
      </c>
      <c r="F4" s="12" t="s">
        <v>186</v>
      </c>
      <c r="G4" s="12" t="s">
        <v>186</v>
      </c>
      <c r="H4" s="12" t="s">
        <v>186</v>
      </c>
    </row>
    <row r="5">
      <c r="B5" s="11" t="s">
        <v>286</v>
      </c>
      <c r="C5" s="12" t="s">
        <v>41</v>
      </c>
      <c r="D5" s="12" t="s">
        <v>42</v>
      </c>
      <c r="E5" s="12" t="s">
        <v>43</v>
      </c>
      <c r="F5" s="13" t="s">
        <v>287</v>
      </c>
      <c r="G5" s="13" t="s">
        <v>42</v>
      </c>
      <c r="H5" s="13" t="s">
        <v>43</v>
      </c>
    </row>
    <row r="6">
      <c r="B6" s="94" t="s">
        <v>41</v>
      </c>
      <c r="C6" s="404" t="n">
        <v>858</v>
      </c>
      <c r="D6" s="405" t="n">
        <v>423</v>
      </c>
      <c r="E6" s="406" t="n">
        <v>435</v>
      </c>
      <c r="F6" s="407" t="s">
        <v>398</v>
      </c>
      <c r="G6" s="408" t="s">
        <v>399</v>
      </c>
      <c r="H6" s="409" t="s">
        <v>198</v>
      </c>
    </row>
    <row r="7">
      <c r="B7" s="14" t="s">
        <v>288</v>
      </c>
      <c r="C7" s="398" t="n">
        <v>775</v>
      </c>
      <c r="D7" s="399" t="n">
        <v>377</v>
      </c>
      <c r="E7" s="400" t="n">
        <v>398</v>
      </c>
      <c r="F7" s="401" t="s">
        <v>400</v>
      </c>
      <c r="G7" s="402" t="s">
        <v>348</v>
      </c>
      <c r="H7" s="403" t="s">
        <v>238</v>
      </c>
    </row>
    <row r="8">
      <c r="B8" s="36" t="s">
        <v>289</v>
      </c>
      <c r="C8" s="410" t="n">
        <v>83</v>
      </c>
      <c r="D8" s="411" t="n">
        <v>46</v>
      </c>
      <c r="E8" s="412" t="n">
        <v>37</v>
      </c>
      <c r="F8" s="413" t="s">
        <v>121</v>
      </c>
      <c r="G8" s="414" t="s">
        <v>348</v>
      </c>
      <c r="H8" s="415" t="s">
        <v>241</v>
      </c>
    </row>
  </sheetData>
  <mergeCells count="5">
    <mergeCell ref="B4:B5"/>
    <mergeCell ref="C4:C5"/>
    <mergeCell ref="D4:D5"/>
    <mergeCell ref="E4:E5"/>
    <mergeCell ref="F4:H4"/>
  </mergeCells>
  <pageMargins left="0.7" right="0.7" top="0.75" bottom="0.75" header="0.3" footer="0.3"/>
  <pageSetup paperSize="9" orientation="landscape" scale="50" fitToWidth="0" fitToHeight="0" horizontalDpi="300" verticalDpi="300"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A81F"/>
  </sheetPr>
  <dimension ref="A1"/>
  <sheetViews>
    <sheetView workbookViewId="0" zoomScale="100" showGridLines="0" tabSelected="false"/>
  </sheetViews>
  <sheetFormatPr defaultRowHeight="15.0" baseColWidth="10"/>
  <cols>
    <col min="1" max="1" width="2.57" hidden="0" customWidth="1"/>
    <col min="2" max="2" width="42.7829166666667" hidden="0" customWidth="1"/>
    <col min="3" max="3" width="8.6475" hidden="0" customWidth="1"/>
    <col min="4" max="4" width="8.6475" hidden="0" customWidth="1"/>
    <col min="5" max="5" width="8.6475" hidden="0" customWidth="1"/>
    <col min="6" max="6" width="8.6475" hidden="0" customWidth="1"/>
    <col min="7" max="7" width="8.6475" hidden="0" customWidth="1"/>
    <col min="8" max="8" width="8.6475" hidden="0" customWidth="1"/>
  </cols>
  <sheetData>
    <row r="1">
      <c r="B1" s="3" t="s">
        <v>25</v>
      </c>
    </row>
    <row r="4">
      <c r="B4" s="11" t="s">
        <v>316</v>
      </c>
      <c r="C4" s="12" t="s">
        <v>70</v>
      </c>
      <c r="D4" s="12" t="s">
        <v>70</v>
      </c>
      <c r="E4" s="12" t="s">
        <v>70</v>
      </c>
      <c r="F4" s="12" t="s">
        <v>46</v>
      </c>
      <c r="G4" s="12" t="s">
        <v>46</v>
      </c>
      <c r="H4" s="12" t="s">
        <v>46</v>
      </c>
    </row>
    <row r="5">
      <c r="B5" s="11" t="s">
        <v>316</v>
      </c>
      <c r="C5" s="13" t="s">
        <v>41</v>
      </c>
      <c r="D5" s="13" t="s">
        <v>42</v>
      </c>
      <c r="E5" s="13" t="s">
        <v>43</v>
      </c>
      <c r="F5" s="13" t="s">
        <v>41</v>
      </c>
      <c r="G5" s="13" t="s">
        <v>42</v>
      </c>
      <c r="H5" s="13" t="s">
        <v>43</v>
      </c>
    </row>
    <row r="6">
      <c r="B6" s="25" t="s">
        <v>426</v>
      </c>
      <c r="C6" s="416"/>
      <c r="D6" s="417"/>
      <c r="E6" s="418"/>
      <c r="F6" s="419"/>
      <c r="G6" s="420"/>
      <c r="H6" s="421"/>
    </row>
    <row r="7">
      <c r="B7" s="94" t="s">
        <v>426</v>
      </c>
      <c r="C7" s="422" t="n">
        <v>993</v>
      </c>
      <c r="D7" s="423" t="n">
        <v>527</v>
      </c>
      <c r="E7" s="424" t="n">
        <v>466</v>
      </c>
      <c r="F7" s="425" t="n">
        <v>585.3</v>
      </c>
      <c r="G7" s="426" t="n">
        <v>327.5</v>
      </c>
      <c r="H7" s="427" t="n">
        <v>258.2</v>
      </c>
    </row>
    <row r="8">
      <c r="B8" s="25" t="s">
        <v>427</v>
      </c>
      <c r="C8" s="428"/>
      <c r="D8" s="429"/>
      <c r="E8" s="430"/>
      <c r="F8" s="431"/>
      <c r="G8" s="432"/>
      <c r="H8" s="433"/>
    </row>
    <row r="9">
      <c r="B9" s="94" t="s">
        <v>428</v>
      </c>
      <c r="C9" s="434" t="s">
        <v>45</v>
      </c>
      <c r="D9" s="435" t="s">
        <v>45</v>
      </c>
      <c r="E9" s="436" t="s">
        <v>45</v>
      </c>
      <c r="F9" s="437" t="n">
        <v>116.5</v>
      </c>
      <c r="G9" s="438" t="n">
        <v>65.1</v>
      </c>
      <c r="H9" s="439" t="n">
        <v>51.4</v>
      </c>
    </row>
    <row r="10">
      <c r="B10" s="14" t="s">
        <v>429</v>
      </c>
      <c r="C10" s="428" t="n">
        <v>86</v>
      </c>
      <c r="D10" s="429" t="n">
        <v>36</v>
      </c>
      <c r="E10" s="430" t="n">
        <v>50</v>
      </c>
      <c r="F10" s="431" t="n">
        <v>48.3</v>
      </c>
      <c r="G10" s="432" t="n">
        <v>23.9</v>
      </c>
      <c r="H10" s="433" t="n">
        <v>24.4</v>
      </c>
    </row>
    <row r="11">
      <c r="B11" s="14" t="s">
        <v>430</v>
      </c>
      <c r="C11" s="428" t="n">
        <v>71</v>
      </c>
      <c r="D11" s="429" t="n">
        <v>35</v>
      </c>
      <c r="E11" s="430" t="n">
        <v>36</v>
      </c>
      <c r="F11" s="431" t="n">
        <v>45.1</v>
      </c>
      <c r="G11" s="432" t="n">
        <v>24.4</v>
      </c>
      <c r="H11" s="433" t="n">
        <v>20.7</v>
      </c>
    </row>
    <row r="12">
      <c r="B12" s="14" t="s">
        <v>431</v>
      </c>
      <c r="C12" s="428" t="n">
        <v>25</v>
      </c>
      <c r="D12" s="429" t="n">
        <v>16</v>
      </c>
      <c r="E12" s="430" t="n">
        <v>9</v>
      </c>
      <c r="F12" s="431" t="n">
        <v>15.3</v>
      </c>
      <c r="G12" s="432" t="n">
        <v>11.2</v>
      </c>
      <c r="H12" s="433" t="n">
        <v>4.1</v>
      </c>
    </row>
    <row r="13">
      <c r="B13" s="14" t="s">
        <v>432</v>
      </c>
      <c r="C13" s="428" t="n">
        <v>12</v>
      </c>
      <c r="D13" s="429" t="n">
        <v>8</v>
      </c>
      <c r="E13" s="430" t="n">
        <v>4</v>
      </c>
      <c r="F13" s="431" t="n">
        <v>7.8</v>
      </c>
      <c r="G13" s="432" t="n">
        <v>5.6</v>
      </c>
      <c r="H13" s="433" t="n">
        <v>2.2</v>
      </c>
    </row>
    <row r="14">
      <c r="B14" s="25" t="s">
        <v>433</v>
      </c>
      <c r="C14" s="440"/>
      <c r="D14" s="441"/>
      <c r="E14" s="442"/>
      <c r="F14" s="443"/>
      <c r="G14" s="444"/>
      <c r="H14" s="445"/>
    </row>
    <row r="15">
      <c r="B15" s="94" t="s">
        <v>434</v>
      </c>
      <c r="C15" s="446" t="s">
        <v>45</v>
      </c>
      <c r="D15" s="447" t="s">
        <v>45</v>
      </c>
      <c r="E15" s="448" t="s">
        <v>45</v>
      </c>
      <c r="F15" s="449" t="n">
        <v>283.9</v>
      </c>
      <c r="G15" s="450" t="n">
        <v>210.6</v>
      </c>
      <c r="H15" s="451" t="n">
        <v>73.3</v>
      </c>
    </row>
    <row r="16">
      <c r="B16" s="14" t="s">
        <v>435</v>
      </c>
      <c r="C16" s="440" t="n">
        <v>141</v>
      </c>
      <c r="D16" s="441" t="n">
        <v>86</v>
      </c>
      <c r="E16" s="442" t="n">
        <v>55</v>
      </c>
      <c r="F16" s="443" t="n">
        <v>85.4</v>
      </c>
      <c r="G16" s="444" t="n">
        <v>57.6</v>
      </c>
      <c r="H16" s="445" t="n">
        <v>27.8</v>
      </c>
    </row>
    <row r="17">
      <c r="B17" s="14" t="s">
        <v>436</v>
      </c>
      <c r="C17" s="440" t="n">
        <v>27</v>
      </c>
      <c r="D17" s="441" t="n">
        <v>16</v>
      </c>
      <c r="E17" s="442" t="n">
        <v>11</v>
      </c>
      <c r="F17" s="443" t="n">
        <v>7.4</v>
      </c>
      <c r="G17" s="444" t="n">
        <v>4.8</v>
      </c>
      <c r="H17" s="445" t="n">
        <v>2.6</v>
      </c>
    </row>
    <row r="18">
      <c r="B18" s="14" t="s">
        <v>437</v>
      </c>
      <c r="C18" s="440" t="n">
        <v>127</v>
      </c>
      <c r="D18" s="441" t="n">
        <v>86</v>
      </c>
      <c r="E18" s="442" t="n">
        <v>41</v>
      </c>
      <c r="F18" s="443" t="n">
        <v>81.2</v>
      </c>
      <c r="G18" s="444" t="n">
        <v>58.1</v>
      </c>
      <c r="H18" s="445" t="n">
        <v>23.1</v>
      </c>
    </row>
    <row r="19">
      <c r="B19" s="14" t="s">
        <v>438</v>
      </c>
      <c r="C19" s="440" t="n">
        <v>41</v>
      </c>
      <c r="D19" s="441" t="n">
        <v>33</v>
      </c>
      <c r="E19" s="442" t="n">
        <v>8</v>
      </c>
      <c r="F19" s="443" t="n">
        <v>21.2</v>
      </c>
      <c r="G19" s="444" t="n">
        <v>16.6</v>
      </c>
      <c r="H19" s="445" t="n">
        <v>4.6</v>
      </c>
    </row>
    <row r="20">
      <c r="B20" s="14" t="s">
        <v>439</v>
      </c>
      <c r="C20" s="440" t="n">
        <v>94</v>
      </c>
      <c r="D20" s="441" t="n">
        <v>75</v>
      </c>
      <c r="E20" s="442" t="n">
        <v>19</v>
      </c>
      <c r="F20" s="443" t="n">
        <v>57.5</v>
      </c>
      <c r="G20" s="444" t="n">
        <v>46</v>
      </c>
      <c r="H20" s="445" t="n">
        <v>11.5</v>
      </c>
    </row>
    <row r="21">
      <c r="B21" s="14" t="s">
        <v>440</v>
      </c>
      <c r="C21" s="440" t="n">
        <v>63</v>
      </c>
      <c r="D21" s="441" t="n">
        <v>51</v>
      </c>
      <c r="E21" s="442" t="n">
        <v>12</v>
      </c>
      <c r="F21" s="443" t="n">
        <v>31.2</v>
      </c>
      <c r="G21" s="444" t="n">
        <v>27.5</v>
      </c>
      <c r="H21" s="445" t="n">
        <v>3.7</v>
      </c>
    </row>
    <row r="22">
      <c r="B22" s="25" t="s">
        <v>441</v>
      </c>
      <c r="C22" s="452"/>
      <c r="D22" s="453"/>
      <c r="E22" s="454"/>
      <c r="F22" s="455"/>
      <c r="G22" s="456"/>
      <c r="H22" s="457"/>
    </row>
    <row r="23">
      <c r="B23" s="94" t="s">
        <v>442</v>
      </c>
      <c r="C23" s="458" t="s">
        <v>45</v>
      </c>
      <c r="D23" s="459" t="s">
        <v>45</v>
      </c>
      <c r="E23" s="460" t="s">
        <v>45</v>
      </c>
      <c r="F23" s="461" t="n">
        <v>185.3</v>
      </c>
      <c r="G23" s="462" t="n">
        <v>51.8</v>
      </c>
      <c r="H23" s="463" t="n">
        <v>133.5</v>
      </c>
    </row>
    <row r="24">
      <c r="B24" s="14" t="s">
        <v>443</v>
      </c>
      <c r="C24" s="452" t="n">
        <v>142</v>
      </c>
      <c r="D24" s="453" t="n">
        <v>33</v>
      </c>
      <c r="E24" s="454" t="n">
        <v>109</v>
      </c>
      <c r="F24" s="455" t="n">
        <v>85.4</v>
      </c>
      <c r="G24" s="456" t="n">
        <v>22.6</v>
      </c>
      <c r="H24" s="457" t="n">
        <v>62.8</v>
      </c>
    </row>
    <row r="25">
      <c r="B25" s="14" t="s">
        <v>444</v>
      </c>
      <c r="C25" s="452" t="n">
        <v>55</v>
      </c>
      <c r="D25" s="453" t="n">
        <v>28</v>
      </c>
      <c r="E25" s="454" t="n">
        <v>27</v>
      </c>
      <c r="F25" s="455" t="n">
        <v>12.6</v>
      </c>
      <c r="G25" s="456" t="n">
        <v>5.2</v>
      </c>
      <c r="H25" s="457" t="n">
        <v>7.4</v>
      </c>
    </row>
    <row r="26">
      <c r="B26" s="36" t="s">
        <v>445</v>
      </c>
      <c r="C26" s="464" t="n">
        <v>128</v>
      </c>
      <c r="D26" s="465" t="n">
        <v>35</v>
      </c>
      <c r="E26" s="466" t="n">
        <v>93</v>
      </c>
      <c r="F26" s="467" t="n">
        <v>87.3</v>
      </c>
      <c r="G26" s="468" t="n">
        <v>24</v>
      </c>
      <c r="H26" s="469" t="n">
        <v>63.3</v>
      </c>
    </row>
    <row r="28" ht="25" customHeight="1">
      <c r="B28" s="47" t="s">
        <v>361</v>
      </c>
    </row>
  </sheetData>
  <mergeCells count="8">
    <mergeCell ref="B4:B5"/>
    <mergeCell ref="C4:E4"/>
    <mergeCell ref="F4:H4"/>
    <mergeCell ref="B6:H6"/>
    <mergeCell ref="B8:H8"/>
    <mergeCell ref="B14:H14"/>
    <mergeCell ref="B22:H22"/>
    <mergeCell ref="B28:H28"/>
  </mergeCells>
  <pageMargins left="0.7" right="0.7" top="0.75" bottom="0.75" header="0.3" footer="0.3"/>
  <pageSetup paperSize="9" orientation="landscape" scale="50" fitToWidth="0" fitToHeight="0" horizontalDpi="300" verticalDpi="300"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A81F"/>
  </sheetPr>
  <dimension ref="A1"/>
  <sheetViews>
    <sheetView workbookViewId="0" zoomScale="100" showGridLines="0" tabSelected="false"/>
  </sheetViews>
  <sheetFormatPr defaultRowHeight="15.0" baseColWidth="10"/>
  <cols>
    <col min="1" max="1" width="2.57" hidden="0" customWidth="1"/>
    <col min="2" max="2" width="5.26208333333333" hidden="0" customWidth="1"/>
    <col min="3" max="3" width="6.97041666666667" hidden="0" customWidth="1"/>
    <col min="4" max="4" width="12.6891666666667" hidden="0" customWidth="1"/>
    <col min="5" max="5" width="12.6891666666667" hidden="0" customWidth="1"/>
    <col min="6" max="6" width="12.6891666666667" hidden="0" customWidth="1"/>
    <col min="7" max="7" width="11.6440277777778" hidden="0" customWidth="1"/>
    <col min="8" max="8" width="11.6440277777778" hidden="0" customWidth="1"/>
    <col min="9" max="9" width="11.6440277777778" hidden="0" customWidth="1"/>
    <col min="10" max="10" width="10.8211111111111" hidden="0" customWidth="1"/>
    <col min="11" max="11" width="10.8211111111111" hidden="0" customWidth="1"/>
    <col min="12" max="12" width="10.8211111111111" hidden="0" customWidth="1"/>
  </cols>
  <sheetData>
    <row r="1">
      <c r="B1" s="3" t="s">
        <v>26</v>
      </c>
    </row>
    <row r="4">
      <c r="B4" s="11" t="s">
        <v>36</v>
      </c>
      <c r="C4" s="12" t="s">
        <v>187</v>
      </c>
      <c r="D4" s="12" t="s">
        <v>427</v>
      </c>
      <c r="E4" s="12" t="s">
        <v>427</v>
      </c>
      <c r="F4" s="12" t="s">
        <v>427</v>
      </c>
      <c r="G4" s="12" t="s">
        <v>433</v>
      </c>
      <c r="H4" s="12" t="s">
        <v>433</v>
      </c>
      <c r="I4" s="12" t="s">
        <v>433</v>
      </c>
      <c r="J4" s="12" t="s">
        <v>446</v>
      </c>
      <c r="K4" s="12" t="s">
        <v>446</v>
      </c>
      <c r="L4" s="12" t="s">
        <v>446</v>
      </c>
    </row>
    <row r="5">
      <c r="B5" s="11" t="s">
        <v>36</v>
      </c>
      <c r="C5" s="12" t="s">
        <v>187</v>
      </c>
      <c r="D5" s="13" t="s">
        <v>447</v>
      </c>
      <c r="E5" s="13" t="s">
        <v>42</v>
      </c>
      <c r="F5" s="13" t="s">
        <v>43</v>
      </c>
      <c r="G5" s="13" t="s">
        <v>41</v>
      </c>
      <c r="H5" s="13" t="s">
        <v>42</v>
      </c>
      <c r="I5" s="13" t="s">
        <v>43</v>
      </c>
      <c r="J5" s="13" t="s">
        <v>41</v>
      </c>
      <c r="K5" s="13" t="s">
        <v>42</v>
      </c>
      <c r="L5" s="13" t="s">
        <v>43</v>
      </c>
    </row>
    <row r="6">
      <c r="B6" s="25" t="s">
        <v>44</v>
      </c>
      <c r="C6" s="479"/>
      <c r="D6" s="470"/>
      <c r="E6" s="471"/>
      <c r="F6" s="472"/>
      <c r="G6" s="473"/>
      <c r="H6" s="474"/>
      <c r="I6" s="475"/>
      <c r="J6" s="476"/>
      <c r="K6" s="477"/>
      <c r="L6" s="478"/>
    </row>
    <row r="7">
      <c r="B7" s="14" t="n">
        <v>1997</v>
      </c>
      <c r="C7" s="479" t="n">
        <v>708</v>
      </c>
      <c r="D7" s="470" t="n">
        <v>255</v>
      </c>
      <c r="E7" s="471" t="n">
        <v>159</v>
      </c>
      <c r="F7" s="472" t="n">
        <v>96</v>
      </c>
      <c r="G7" s="473" t="n">
        <v>453</v>
      </c>
      <c r="H7" s="474" t="n">
        <v>369</v>
      </c>
      <c r="I7" s="475" t="n">
        <v>84</v>
      </c>
      <c r="J7" s="476" t="s">
        <v>45</v>
      </c>
      <c r="K7" s="477" t="s">
        <v>45</v>
      </c>
      <c r="L7" s="478" t="s">
        <v>45</v>
      </c>
    </row>
    <row r="8">
      <c r="B8" s="14" t="n">
        <v>2000</v>
      </c>
      <c r="C8" s="479" t="n">
        <v>776</v>
      </c>
      <c r="D8" s="470" t="n">
        <v>276</v>
      </c>
      <c r="E8" s="471" t="n">
        <v>161</v>
      </c>
      <c r="F8" s="472" t="n">
        <v>115</v>
      </c>
      <c r="G8" s="473" t="n">
        <v>500</v>
      </c>
      <c r="H8" s="474" t="n">
        <v>400</v>
      </c>
      <c r="I8" s="475" t="n">
        <v>100</v>
      </c>
      <c r="J8" s="476" t="s">
        <v>45</v>
      </c>
      <c r="K8" s="477" t="s">
        <v>45</v>
      </c>
      <c r="L8" s="478" t="s">
        <v>45</v>
      </c>
    </row>
    <row r="9">
      <c r="B9" s="14" t="n">
        <v>2005</v>
      </c>
      <c r="C9" s="479" t="n">
        <v>700</v>
      </c>
      <c r="D9" s="470" t="n">
        <v>230</v>
      </c>
      <c r="E9" s="471" t="n">
        <v>133</v>
      </c>
      <c r="F9" s="472" t="n">
        <v>97</v>
      </c>
      <c r="G9" s="473" t="n">
        <v>470</v>
      </c>
      <c r="H9" s="474" t="n">
        <v>374</v>
      </c>
      <c r="I9" s="475" t="n">
        <v>96</v>
      </c>
      <c r="J9" s="476" t="s">
        <v>45</v>
      </c>
      <c r="K9" s="477" t="s">
        <v>45</v>
      </c>
      <c r="L9" s="478" t="s">
        <v>45</v>
      </c>
    </row>
    <row r="10">
      <c r="B10" s="14" t="n">
        <v>2006</v>
      </c>
      <c r="C10" s="479" t="n">
        <v>702</v>
      </c>
      <c r="D10" s="470" t="n">
        <v>223</v>
      </c>
      <c r="E10" s="471" t="n">
        <v>127</v>
      </c>
      <c r="F10" s="472" t="n">
        <v>96</v>
      </c>
      <c r="G10" s="473" t="n">
        <v>479</v>
      </c>
      <c r="H10" s="474" t="n">
        <v>382</v>
      </c>
      <c r="I10" s="475" t="n">
        <v>97</v>
      </c>
      <c r="J10" s="476" t="s">
        <v>45</v>
      </c>
      <c r="K10" s="477" t="s">
        <v>45</v>
      </c>
      <c r="L10" s="478" t="s">
        <v>45</v>
      </c>
    </row>
    <row r="11">
      <c r="B11" s="14" t="n">
        <v>2007</v>
      </c>
      <c r="C11" s="479" t="n">
        <v>727</v>
      </c>
      <c r="D11" s="470" t="n">
        <v>239</v>
      </c>
      <c r="E11" s="471" t="n">
        <v>130</v>
      </c>
      <c r="F11" s="472" t="n">
        <v>109</v>
      </c>
      <c r="G11" s="473" t="n">
        <v>488</v>
      </c>
      <c r="H11" s="474" t="n">
        <v>387</v>
      </c>
      <c r="I11" s="475" t="n">
        <v>101</v>
      </c>
      <c r="J11" s="476" t="s">
        <v>45</v>
      </c>
      <c r="K11" s="477" t="s">
        <v>45</v>
      </c>
      <c r="L11" s="478" t="s">
        <v>45</v>
      </c>
    </row>
    <row r="12">
      <c r="B12" s="14" t="n">
        <v>2008</v>
      </c>
      <c r="C12" s="479" t="n">
        <v>726</v>
      </c>
      <c r="D12" s="470" t="n">
        <v>234</v>
      </c>
      <c r="E12" s="471" t="n">
        <v>126</v>
      </c>
      <c r="F12" s="472" t="n">
        <v>108</v>
      </c>
      <c r="G12" s="473" t="n">
        <v>492</v>
      </c>
      <c r="H12" s="474" t="n">
        <v>390</v>
      </c>
      <c r="I12" s="475" t="n">
        <v>102</v>
      </c>
      <c r="J12" s="476" t="s">
        <v>45</v>
      </c>
      <c r="K12" s="477" t="s">
        <v>45</v>
      </c>
      <c r="L12" s="478" t="s">
        <v>45</v>
      </c>
    </row>
    <row r="13">
      <c r="B13" s="14" t="n">
        <v>2009</v>
      </c>
      <c r="C13" s="479" t="n">
        <v>755</v>
      </c>
      <c r="D13" s="470" t="n">
        <v>255</v>
      </c>
      <c r="E13" s="471" t="n">
        <v>139</v>
      </c>
      <c r="F13" s="472" t="n">
        <v>116</v>
      </c>
      <c r="G13" s="473" t="n">
        <v>500</v>
      </c>
      <c r="H13" s="474" t="n">
        <v>399</v>
      </c>
      <c r="I13" s="475" t="n">
        <v>101</v>
      </c>
      <c r="J13" s="476" t="s">
        <v>45</v>
      </c>
      <c r="K13" s="477" t="s">
        <v>45</v>
      </c>
      <c r="L13" s="478" t="s">
        <v>45</v>
      </c>
    </row>
    <row r="14">
      <c r="B14" s="14" t="n">
        <v>2010</v>
      </c>
      <c r="C14" s="479" t="n">
        <v>1057</v>
      </c>
      <c r="D14" s="470" t="n">
        <v>279</v>
      </c>
      <c r="E14" s="471" t="n">
        <v>153</v>
      </c>
      <c r="F14" s="472" t="n">
        <v>126</v>
      </c>
      <c r="G14" s="473" t="n">
        <v>527</v>
      </c>
      <c r="H14" s="474" t="n">
        <v>428</v>
      </c>
      <c r="I14" s="475" t="n">
        <v>99</v>
      </c>
      <c r="J14" s="476" t="n">
        <v>251</v>
      </c>
      <c r="K14" s="477" t="n">
        <v>118</v>
      </c>
      <c r="L14" s="478" t="n">
        <v>133</v>
      </c>
    </row>
    <row r="15">
      <c r="B15" s="14" t="n">
        <v>2011</v>
      </c>
      <c r="C15" s="479" t="n">
        <v>1041</v>
      </c>
      <c r="D15" s="470" t="n">
        <v>265</v>
      </c>
      <c r="E15" s="471" t="n">
        <v>138</v>
      </c>
      <c r="F15" s="472" t="n">
        <v>127</v>
      </c>
      <c r="G15" s="473" t="n">
        <v>510</v>
      </c>
      <c r="H15" s="474" t="n">
        <v>406</v>
      </c>
      <c r="I15" s="475" t="n">
        <v>104</v>
      </c>
      <c r="J15" s="476" t="n">
        <v>266</v>
      </c>
      <c r="K15" s="477" t="n">
        <v>119</v>
      </c>
      <c r="L15" s="478" t="n">
        <v>147</v>
      </c>
    </row>
    <row r="16">
      <c r="B16" s="14" t="n">
        <v>2012</v>
      </c>
      <c r="C16" s="479" t="n">
        <v>1031</v>
      </c>
      <c r="D16" s="470" t="n">
        <v>250</v>
      </c>
      <c r="E16" s="471" t="n">
        <v>129</v>
      </c>
      <c r="F16" s="472" t="n">
        <v>121</v>
      </c>
      <c r="G16" s="473" t="n">
        <v>539</v>
      </c>
      <c r="H16" s="474" t="n">
        <v>423</v>
      </c>
      <c r="I16" s="475" t="n">
        <v>116</v>
      </c>
      <c r="J16" s="476" t="n">
        <v>242</v>
      </c>
      <c r="K16" s="477" t="n">
        <v>102</v>
      </c>
      <c r="L16" s="478" t="n">
        <v>140</v>
      </c>
    </row>
    <row r="17">
      <c r="B17" s="14" t="n">
        <v>2013</v>
      </c>
      <c r="C17" s="479" t="n">
        <v>1022</v>
      </c>
      <c r="D17" s="470" t="n">
        <v>253</v>
      </c>
      <c r="E17" s="471" t="n">
        <v>134</v>
      </c>
      <c r="F17" s="472" t="n">
        <v>119</v>
      </c>
      <c r="G17" s="473" t="n">
        <v>526</v>
      </c>
      <c r="H17" s="474" t="n">
        <v>411</v>
      </c>
      <c r="I17" s="475" t="n">
        <v>115</v>
      </c>
      <c r="J17" s="476" t="n">
        <v>243</v>
      </c>
      <c r="K17" s="477" t="n">
        <v>101</v>
      </c>
      <c r="L17" s="478" t="n">
        <v>142</v>
      </c>
    </row>
    <row r="18">
      <c r="B18" s="14" t="n">
        <v>2014</v>
      </c>
      <c r="C18" s="479" t="n">
        <v>1009</v>
      </c>
      <c r="D18" s="470" t="n">
        <v>249</v>
      </c>
      <c r="E18" s="471" t="n">
        <v>131</v>
      </c>
      <c r="F18" s="472" t="n">
        <v>118</v>
      </c>
      <c r="G18" s="473" t="n">
        <v>521</v>
      </c>
      <c r="H18" s="474" t="n">
        <v>406</v>
      </c>
      <c r="I18" s="475" t="n">
        <v>115</v>
      </c>
      <c r="J18" s="476" t="n">
        <v>239</v>
      </c>
      <c r="K18" s="477" t="n">
        <v>94</v>
      </c>
      <c r="L18" s="478" t="n">
        <v>145</v>
      </c>
    </row>
    <row r="19">
      <c r="B19" s="14" t="n">
        <v>2015</v>
      </c>
      <c r="C19" s="479" t="n">
        <v>1002</v>
      </c>
      <c r="D19" s="470" t="n">
        <v>244</v>
      </c>
      <c r="E19" s="471" t="n">
        <v>125</v>
      </c>
      <c r="F19" s="472" t="n">
        <v>119</v>
      </c>
      <c r="G19" s="473" t="n">
        <v>496</v>
      </c>
      <c r="H19" s="474" t="n">
        <v>384</v>
      </c>
      <c r="I19" s="475" t="n">
        <v>112</v>
      </c>
      <c r="J19" s="476" t="n">
        <v>262</v>
      </c>
      <c r="K19" s="477" t="n">
        <v>92</v>
      </c>
      <c r="L19" s="478" t="n">
        <v>170</v>
      </c>
    </row>
    <row r="20">
      <c r="B20" s="14" t="n">
        <v>2016</v>
      </c>
      <c r="C20" s="479" t="n">
        <v>1007</v>
      </c>
      <c r="D20" s="470" t="n">
        <v>237</v>
      </c>
      <c r="E20" s="471" t="n">
        <v>122</v>
      </c>
      <c r="F20" s="472" t="n">
        <v>115</v>
      </c>
      <c r="G20" s="473" t="n">
        <v>490</v>
      </c>
      <c r="H20" s="474" t="n">
        <v>373</v>
      </c>
      <c r="I20" s="475" t="n">
        <v>117</v>
      </c>
      <c r="J20" s="476" t="n">
        <v>280</v>
      </c>
      <c r="K20" s="477" t="n">
        <v>91</v>
      </c>
      <c r="L20" s="478" t="n">
        <v>189</v>
      </c>
    </row>
    <row r="21">
      <c r="B21" s="14" t="n">
        <v>2017</v>
      </c>
      <c r="C21" s="479" t="n">
        <v>1000</v>
      </c>
      <c r="D21" s="470" t="n">
        <v>235</v>
      </c>
      <c r="E21" s="471" t="n">
        <v>118</v>
      </c>
      <c r="F21" s="472" t="n">
        <v>117</v>
      </c>
      <c r="G21" s="473" t="n">
        <v>485</v>
      </c>
      <c r="H21" s="474" t="n">
        <v>365</v>
      </c>
      <c r="I21" s="475" t="n">
        <v>120</v>
      </c>
      <c r="J21" s="476" t="n">
        <v>280</v>
      </c>
      <c r="K21" s="477" t="n">
        <v>90</v>
      </c>
      <c r="L21" s="478" t="n">
        <v>190</v>
      </c>
    </row>
    <row r="22">
      <c r="B22" s="14" t="n">
        <v>2018</v>
      </c>
      <c r="C22" s="479" t="n">
        <v>971</v>
      </c>
      <c r="D22" s="470" t="n">
        <v>249</v>
      </c>
      <c r="E22" s="471" t="n">
        <v>132</v>
      </c>
      <c r="F22" s="472" t="n">
        <v>117</v>
      </c>
      <c r="G22" s="473" t="n">
        <v>449</v>
      </c>
      <c r="H22" s="474" t="n">
        <v>336</v>
      </c>
      <c r="I22" s="475" t="n">
        <v>113</v>
      </c>
      <c r="J22" s="476" t="n">
        <v>273</v>
      </c>
      <c r="K22" s="477" t="n">
        <v>85</v>
      </c>
      <c r="L22" s="478" t="n">
        <v>188</v>
      </c>
    </row>
    <row r="23">
      <c r="B23" s="14" t="n">
        <v>2019</v>
      </c>
      <c r="C23" s="479" t="n">
        <v>968</v>
      </c>
      <c r="D23" s="470" t="n">
        <v>232</v>
      </c>
      <c r="E23" s="471" t="n">
        <v>113</v>
      </c>
      <c r="F23" s="472" t="n">
        <v>119</v>
      </c>
      <c r="G23" s="473" t="n">
        <v>453</v>
      </c>
      <c r="H23" s="474" t="n">
        <v>331</v>
      </c>
      <c r="I23" s="475" t="n">
        <v>122</v>
      </c>
      <c r="J23" s="476" t="n">
        <v>283</v>
      </c>
      <c r="K23" s="477" t="n">
        <v>89</v>
      </c>
      <c r="L23" s="478" t="n">
        <v>194</v>
      </c>
    </row>
    <row r="24">
      <c r="B24" s="14" t="n">
        <v>2020</v>
      </c>
      <c r="C24" s="479" t="n">
        <v>956</v>
      </c>
      <c r="D24" s="470" t="n">
        <v>206</v>
      </c>
      <c r="E24" s="471" t="n">
        <v>103</v>
      </c>
      <c r="F24" s="472" t="n">
        <v>103</v>
      </c>
      <c r="G24" s="473" t="n">
        <v>458</v>
      </c>
      <c r="H24" s="474" t="n">
        <v>335</v>
      </c>
      <c r="I24" s="475" t="n">
        <v>123</v>
      </c>
      <c r="J24" s="476" t="n">
        <v>292</v>
      </c>
      <c r="K24" s="477" t="n">
        <v>93</v>
      </c>
      <c r="L24" s="478" t="n">
        <v>199</v>
      </c>
    </row>
    <row r="25">
      <c r="B25" s="14" t="n">
        <v>2021</v>
      </c>
      <c r="C25" s="479" t="n">
        <v>960</v>
      </c>
      <c r="D25" s="470" t="n">
        <v>201</v>
      </c>
      <c r="E25" s="471" t="n">
        <v>101</v>
      </c>
      <c r="F25" s="472" t="n">
        <v>100</v>
      </c>
      <c r="G25" s="473" t="n">
        <v>470</v>
      </c>
      <c r="H25" s="474" t="n">
        <v>331</v>
      </c>
      <c r="I25" s="475" t="n">
        <v>139</v>
      </c>
      <c r="J25" s="476" t="n">
        <v>289</v>
      </c>
      <c r="K25" s="477" t="n">
        <v>88</v>
      </c>
      <c r="L25" s="478" t="n">
        <v>201</v>
      </c>
    </row>
    <row r="26">
      <c r="B26" s="14" t="n">
        <v>2022</v>
      </c>
      <c r="C26" s="479" t="n">
        <v>952</v>
      </c>
      <c r="D26" s="470" t="n">
        <v>188</v>
      </c>
      <c r="E26" s="471" t="n">
        <v>92</v>
      </c>
      <c r="F26" s="472" t="n">
        <v>96</v>
      </c>
      <c r="G26" s="473" t="n">
        <v>478</v>
      </c>
      <c r="H26" s="474" t="n">
        <v>334</v>
      </c>
      <c r="I26" s="475" t="n">
        <v>144</v>
      </c>
      <c r="J26" s="476" t="n">
        <v>286</v>
      </c>
      <c r="K26" s="477" t="n">
        <v>86</v>
      </c>
      <c r="L26" s="478" t="n">
        <v>200</v>
      </c>
    </row>
    <row r="27">
      <c r="B27" s="14" t="n">
        <v>2023</v>
      </c>
      <c r="C27" s="479" t="n">
        <v>999</v>
      </c>
      <c r="D27" s="470" t="n">
        <v>191</v>
      </c>
      <c r="E27" s="471" t="n">
        <v>91</v>
      </c>
      <c r="F27" s="472" t="n">
        <v>100</v>
      </c>
      <c r="G27" s="473" t="n">
        <v>483</v>
      </c>
      <c r="H27" s="474" t="n">
        <v>336</v>
      </c>
      <c r="I27" s="475" t="n">
        <v>147</v>
      </c>
      <c r="J27" s="476" t="n">
        <v>325</v>
      </c>
      <c r="K27" s="477" t="n">
        <v>95</v>
      </c>
      <c r="L27" s="478" t="n">
        <v>230</v>
      </c>
    </row>
    <row r="28">
      <c r="B28" s="14" t="n">
        <v>2024</v>
      </c>
      <c r="C28" s="479" t="n">
        <v>993</v>
      </c>
      <c r="D28" s="470" t="n">
        <v>185</v>
      </c>
      <c r="E28" s="471" t="n">
        <v>91</v>
      </c>
      <c r="F28" s="472" t="n">
        <v>94</v>
      </c>
      <c r="G28" s="473" t="n">
        <v>488</v>
      </c>
      <c r="H28" s="474" t="n">
        <v>343</v>
      </c>
      <c r="I28" s="475" t="n">
        <v>145</v>
      </c>
      <c r="J28" s="476" t="n">
        <v>320</v>
      </c>
      <c r="K28" s="477" t="n">
        <v>93</v>
      </c>
      <c r="L28" s="478" t="n">
        <v>227</v>
      </c>
    </row>
    <row r="29">
      <c r="B29" s="25" t="s">
        <v>46</v>
      </c>
      <c r="C29" s="489"/>
      <c r="D29" s="480"/>
      <c r="E29" s="481"/>
      <c r="F29" s="482"/>
      <c r="G29" s="483"/>
      <c r="H29" s="484"/>
      <c r="I29" s="485"/>
      <c r="J29" s="486"/>
      <c r="K29" s="487"/>
      <c r="L29" s="488"/>
    </row>
    <row r="30">
      <c r="B30" s="14" t="n">
        <v>1997</v>
      </c>
      <c r="C30" s="489" t="n">
        <v>348</v>
      </c>
      <c r="D30" s="480" t="n">
        <v>128</v>
      </c>
      <c r="E30" s="481" t="n">
        <v>94</v>
      </c>
      <c r="F30" s="482" t="n">
        <v>34</v>
      </c>
      <c r="G30" s="483" t="n">
        <v>220</v>
      </c>
      <c r="H30" s="484" t="n">
        <v>193</v>
      </c>
      <c r="I30" s="485" t="n">
        <v>27</v>
      </c>
      <c r="J30" s="486" t="s">
        <v>45</v>
      </c>
      <c r="K30" s="487" t="s">
        <v>45</v>
      </c>
      <c r="L30" s="488" t="s">
        <v>45</v>
      </c>
    </row>
    <row r="31">
      <c r="B31" s="14" t="n">
        <v>2000</v>
      </c>
      <c r="C31" s="489" t="n">
        <v>386</v>
      </c>
      <c r="D31" s="480" t="n">
        <v>139</v>
      </c>
      <c r="E31" s="481" t="n">
        <v>96</v>
      </c>
      <c r="F31" s="482" t="n">
        <v>42</v>
      </c>
      <c r="G31" s="483" t="n">
        <v>247</v>
      </c>
      <c r="H31" s="484" t="n">
        <v>212</v>
      </c>
      <c r="I31" s="485" t="n">
        <v>36</v>
      </c>
      <c r="J31" s="486" t="s">
        <v>45</v>
      </c>
      <c r="K31" s="487" t="s">
        <v>45</v>
      </c>
      <c r="L31" s="488" t="s">
        <v>45</v>
      </c>
    </row>
    <row r="32">
      <c r="B32" s="14" t="n">
        <v>2005</v>
      </c>
      <c r="C32" s="489" t="n">
        <v>381</v>
      </c>
      <c r="D32" s="480" t="n">
        <v>127</v>
      </c>
      <c r="E32" s="481" t="n">
        <v>84</v>
      </c>
      <c r="F32" s="482" t="n">
        <v>43</v>
      </c>
      <c r="G32" s="483" t="n">
        <v>254</v>
      </c>
      <c r="H32" s="484" t="n">
        <v>217</v>
      </c>
      <c r="I32" s="485" t="n">
        <v>37</v>
      </c>
      <c r="J32" s="486" t="s">
        <v>45</v>
      </c>
      <c r="K32" s="487" t="s">
        <v>45</v>
      </c>
      <c r="L32" s="488" t="s">
        <v>45</v>
      </c>
    </row>
    <row r="33">
      <c r="B33" s="14" t="n">
        <v>2006</v>
      </c>
      <c r="C33" s="489" t="n">
        <v>384</v>
      </c>
      <c r="D33" s="480" t="n">
        <v>119</v>
      </c>
      <c r="E33" s="481" t="n">
        <v>78</v>
      </c>
      <c r="F33" s="482" t="n">
        <v>41</v>
      </c>
      <c r="G33" s="483" t="n">
        <v>265</v>
      </c>
      <c r="H33" s="484" t="n">
        <v>225</v>
      </c>
      <c r="I33" s="485" t="n">
        <v>40</v>
      </c>
      <c r="J33" s="486" t="s">
        <v>45</v>
      </c>
      <c r="K33" s="487" t="s">
        <v>45</v>
      </c>
      <c r="L33" s="488" t="s">
        <v>45</v>
      </c>
    </row>
    <row r="34">
      <c r="B34" s="14" t="n">
        <v>2007</v>
      </c>
      <c r="C34" s="489" t="n">
        <v>403</v>
      </c>
      <c r="D34" s="480" t="n">
        <v>136</v>
      </c>
      <c r="E34" s="481" t="n">
        <v>87</v>
      </c>
      <c r="F34" s="482" t="n">
        <v>49</v>
      </c>
      <c r="G34" s="483" t="n">
        <v>268</v>
      </c>
      <c r="H34" s="484" t="n">
        <v>224</v>
      </c>
      <c r="I34" s="485" t="n">
        <v>44</v>
      </c>
      <c r="J34" s="486" t="s">
        <v>45</v>
      </c>
      <c r="K34" s="487" t="s">
        <v>45</v>
      </c>
      <c r="L34" s="488" t="s">
        <v>45</v>
      </c>
    </row>
    <row r="35">
      <c r="B35" s="14" t="n">
        <v>2008</v>
      </c>
      <c r="C35" s="489" t="n">
        <v>406</v>
      </c>
      <c r="D35" s="480" t="n">
        <v>133</v>
      </c>
      <c r="E35" s="481" t="n">
        <v>86</v>
      </c>
      <c r="F35" s="482" t="n">
        <v>47</v>
      </c>
      <c r="G35" s="483" t="n">
        <v>273</v>
      </c>
      <c r="H35" s="484" t="n">
        <v>229</v>
      </c>
      <c r="I35" s="485" t="n">
        <v>43</v>
      </c>
      <c r="J35" s="486" t="s">
        <v>45</v>
      </c>
      <c r="K35" s="487" t="s">
        <v>45</v>
      </c>
      <c r="L35" s="488" t="s">
        <v>45</v>
      </c>
    </row>
    <row r="36">
      <c r="B36" s="14" t="n">
        <v>2009</v>
      </c>
      <c r="C36" s="489" t="n">
        <v>419</v>
      </c>
      <c r="D36" s="480" t="n">
        <v>141</v>
      </c>
      <c r="E36" s="481" t="n">
        <v>90</v>
      </c>
      <c r="F36" s="482" t="n">
        <v>51</v>
      </c>
      <c r="G36" s="483" t="n">
        <v>278</v>
      </c>
      <c r="H36" s="484" t="n">
        <v>235</v>
      </c>
      <c r="I36" s="485" t="n">
        <v>43</v>
      </c>
      <c r="J36" s="486" t="s">
        <v>45</v>
      </c>
      <c r="K36" s="487" t="s">
        <v>45</v>
      </c>
      <c r="L36" s="488" t="s">
        <v>45</v>
      </c>
    </row>
    <row r="37">
      <c r="B37" s="14" t="n">
        <v>2010</v>
      </c>
      <c r="C37" s="489" t="n">
        <v>573</v>
      </c>
      <c r="D37" s="480" t="n">
        <v>148</v>
      </c>
      <c r="E37" s="481" t="n">
        <v>92</v>
      </c>
      <c r="F37" s="482" t="n">
        <v>56</v>
      </c>
      <c r="G37" s="483" t="n">
        <v>291</v>
      </c>
      <c r="H37" s="484" t="n">
        <v>244</v>
      </c>
      <c r="I37" s="485" t="n">
        <v>46</v>
      </c>
      <c r="J37" s="486" t="n">
        <v>134</v>
      </c>
      <c r="K37" s="487" t="n">
        <v>64</v>
      </c>
      <c r="L37" s="488" t="n">
        <v>71</v>
      </c>
    </row>
    <row r="38">
      <c r="B38" s="14" t="n">
        <v>2011</v>
      </c>
      <c r="C38" s="489" t="n">
        <v>584</v>
      </c>
      <c r="D38" s="480" t="n">
        <v>150</v>
      </c>
      <c r="E38" s="481" t="n">
        <v>91</v>
      </c>
      <c r="F38" s="482" t="n">
        <v>59</v>
      </c>
      <c r="G38" s="483" t="n">
        <v>293</v>
      </c>
      <c r="H38" s="484" t="n">
        <v>241</v>
      </c>
      <c r="I38" s="485" t="n">
        <v>52</v>
      </c>
      <c r="J38" s="486" t="n">
        <v>142</v>
      </c>
      <c r="K38" s="487" t="n">
        <v>63</v>
      </c>
      <c r="L38" s="488" t="n">
        <v>79</v>
      </c>
    </row>
    <row r="39">
      <c r="B39" s="14" t="n">
        <v>2012</v>
      </c>
      <c r="C39" s="489" t="n">
        <v>602</v>
      </c>
      <c r="D39" s="480" t="n">
        <v>148</v>
      </c>
      <c r="E39" s="481" t="n">
        <v>88</v>
      </c>
      <c r="F39" s="482" t="n">
        <v>59</v>
      </c>
      <c r="G39" s="483" t="n">
        <v>305</v>
      </c>
      <c r="H39" s="484" t="n">
        <v>248</v>
      </c>
      <c r="I39" s="485" t="n">
        <v>56</v>
      </c>
      <c r="J39" s="486" t="n">
        <v>149</v>
      </c>
      <c r="K39" s="487" t="n">
        <v>65</v>
      </c>
      <c r="L39" s="488" t="n">
        <v>84</v>
      </c>
    </row>
    <row r="40">
      <c r="B40" s="14" t="n">
        <v>2013</v>
      </c>
      <c r="C40" s="489" t="n">
        <v>611</v>
      </c>
      <c r="D40" s="480" t="n">
        <v>154</v>
      </c>
      <c r="E40" s="481" t="n">
        <v>91</v>
      </c>
      <c r="F40" s="482" t="n">
        <v>63</v>
      </c>
      <c r="G40" s="483" t="n">
        <v>308</v>
      </c>
      <c r="H40" s="484" t="n">
        <v>251</v>
      </c>
      <c r="I40" s="485" t="n">
        <v>57</v>
      </c>
      <c r="J40" s="486" t="n">
        <v>149</v>
      </c>
      <c r="K40" s="487" t="n">
        <v>64</v>
      </c>
      <c r="L40" s="488" t="n">
        <v>85</v>
      </c>
    </row>
    <row r="41">
      <c r="B41" s="14" t="n">
        <v>2014</v>
      </c>
      <c r="C41" s="489" t="n">
        <v>595</v>
      </c>
      <c r="D41" s="480" t="n">
        <v>148</v>
      </c>
      <c r="E41" s="481" t="n">
        <v>86.76</v>
      </c>
      <c r="F41" s="482" t="n">
        <v>61.23</v>
      </c>
      <c r="G41" s="483" t="n">
        <v>302</v>
      </c>
      <c r="H41" s="484" t="n">
        <v>244.49</v>
      </c>
      <c r="I41" s="485" t="n">
        <v>57.22</v>
      </c>
      <c r="J41" s="486" t="n">
        <v>145</v>
      </c>
      <c r="K41" s="487" t="n">
        <v>59.09</v>
      </c>
      <c r="L41" s="488" t="n">
        <v>85.97</v>
      </c>
    </row>
    <row r="42">
      <c r="B42" s="14" t="n">
        <v>2015</v>
      </c>
      <c r="C42" s="489" t="n">
        <v>602</v>
      </c>
      <c r="D42" s="480" t="n">
        <v>149</v>
      </c>
      <c r="E42" s="481" t="n">
        <v>85</v>
      </c>
      <c r="F42" s="482" t="n">
        <v>64</v>
      </c>
      <c r="G42" s="483" t="n">
        <v>295</v>
      </c>
      <c r="H42" s="484" t="n">
        <v>238</v>
      </c>
      <c r="I42" s="485" t="n">
        <v>56</v>
      </c>
      <c r="J42" s="486" t="n">
        <v>159</v>
      </c>
      <c r="K42" s="487" t="n">
        <v>61</v>
      </c>
      <c r="L42" s="488" t="n">
        <v>98</v>
      </c>
    </row>
    <row r="43">
      <c r="B43" s="14" t="n">
        <v>2016</v>
      </c>
      <c r="C43" s="489" t="n">
        <v>614</v>
      </c>
      <c r="D43" s="480" t="n">
        <v>148</v>
      </c>
      <c r="E43" s="481" t="n">
        <v>83.93</v>
      </c>
      <c r="F43" s="482" t="n">
        <v>63.58</v>
      </c>
      <c r="G43" s="483" t="n">
        <v>293.97</v>
      </c>
      <c r="H43" s="484" t="n">
        <v>236.59</v>
      </c>
      <c r="I43" s="485" t="n">
        <v>57.38</v>
      </c>
      <c r="J43" s="486" t="n">
        <v>173.41</v>
      </c>
      <c r="K43" s="487" t="n">
        <v>62.04</v>
      </c>
      <c r="L43" s="488" t="n">
        <v>111.37</v>
      </c>
    </row>
    <row r="44">
      <c r="B44" s="14" t="n">
        <v>2017</v>
      </c>
      <c r="C44" s="489" t="n">
        <v>590</v>
      </c>
      <c r="D44" s="480" t="n">
        <v>138</v>
      </c>
      <c r="E44" s="481" t="n">
        <v>78</v>
      </c>
      <c r="F44" s="482" t="n">
        <v>60</v>
      </c>
      <c r="G44" s="483" t="n">
        <v>280</v>
      </c>
      <c r="H44" s="484" t="n">
        <v>223</v>
      </c>
      <c r="I44" s="485" t="n">
        <v>56</v>
      </c>
      <c r="J44" s="486" t="n">
        <v>172</v>
      </c>
      <c r="K44" s="487" t="n">
        <v>60</v>
      </c>
      <c r="L44" s="488" t="n">
        <v>113</v>
      </c>
    </row>
    <row r="45">
      <c r="B45" s="14" t="n">
        <v>2018</v>
      </c>
      <c r="C45" s="489" t="n">
        <v>575.14</v>
      </c>
      <c r="D45" s="480" t="n">
        <v>139.84</v>
      </c>
      <c r="E45" s="481" t="n">
        <v>78.92</v>
      </c>
      <c r="F45" s="482" t="n">
        <v>60.92</v>
      </c>
      <c r="G45" s="483" t="n">
        <v>268.91</v>
      </c>
      <c r="H45" s="484" t="n">
        <v>215.18</v>
      </c>
      <c r="I45" s="485" t="n">
        <v>53.73</v>
      </c>
      <c r="J45" s="486" t="n">
        <v>166.39</v>
      </c>
      <c r="K45" s="487" t="n">
        <v>57.27</v>
      </c>
      <c r="L45" s="488" t="n">
        <v>109.12</v>
      </c>
    </row>
    <row r="46">
      <c r="B46" s="14" t="n">
        <v>2019</v>
      </c>
      <c r="C46" s="489" t="n">
        <v>583.872672093848</v>
      </c>
      <c r="D46" s="480" t="n">
        <v>135.803900582188</v>
      </c>
      <c r="E46" s="481" t="n">
        <v>73.2984542053759</v>
      </c>
      <c r="F46" s="482" t="n">
        <v>62.5054463768116</v>
      </c>
      <c r="G46" s="483" t="n">
        <v>273.873767255048</v>
      </c>
      <c r="H46" s="484" t="n">
        <v>214.027533921714</v>
      </c>
      <c r="I46" s="485" t="n">
        <v>59.8462333333333</v>
      </c>
      <c r="J46" s="486" t="n">
        <v>174.195004256613</v>
      </c>
      <c r="K46" s="487" t="n">
        <v>59.9420445908359</v>
      </c>
      <c r="L46" s="488" t="n">
        <v>114.252959665777</v>
      </c>
    </row>
    <row r="47">
      <c r="B47" s="14" t="n">
        <v>2020</v>
      </c>
      <c r="C47" s="489" t="n">
        <v>576.216585793273</v>
      </c>
      <c r="D47" s="480" t="n">
        <v>127.864715409389</v>
      </c>
      <c r="E47" s="481" t="n">
        <v>71.5797395639787</v>
      </c>
      <c r="F47" s="482" t="n">
        <v>56.2849758454106</v>
      </c>
      <c r="G47" s="483" t="n">
        <v>272.59779658739</v>
      </c>
      <c r="H47" s="484" t="n">
        <v>210.735489179983</v>
      </c>
      <c r="I47" s="485" t="n">
        <v>61.8623074074074</v>
      </c>
      <c r="J47" s="486" t="n">
        <v>175.754073796493</v>
      </c>
      <c r="K47" s="487" t="n">
        <v>59.55987046834</v>
      </c>
      <c r="L47" s="488" t="n">
        <v>116.194203328153</v>
      </c>
    </row>
    <row r="48">
      <c r="B48" s="14" t="n">
        <v>2021</v>
      </c>
      <c r="C48" s="489" t="n">
        <v>561.4</v>
      </c>
      <c r="D48" s="480" t="n">
        <v>122</v>
      </c>
      <c r="E48" s="481" t="n">
        <v>69.4</v>
      </c>
      <c r="F48" s="482" t="n">
        <v>52.6</v>
      </c>
      <c r="G48" s="483" t="n">
        <v>271.7</v>
      </c>
      <c r="H48" s="484" t="n">
        <v>206.5</v>
      </c>
      <c r="I48" s="485" t="n">
        <v>65.2</v>
      </c>
      <c r="J48" s="486" t="n">
        <v>167.7</v>
      </c>
      <c r="K48" s="487" t="n">
        <v>55</v>
      </c>
      <c r="L48" s="488" t="n">
        <v>112.7</v>
      </c>
    </row>
    <row r="49">
      <c r="B49" s="14" t="n">
        <v>2022</v>
      </c>
      <c r="C49" s="489" t="n">
        <v>559.5</v>
      </c>
      <c r="D49" s="480" t="n">
        <v>117.8</v>
      </c>
      <c r="E49" s="481" t="n">
        <v>66.7</v>
      </c>
      <c r="F49" s="482" t="n">
        <v>51.1</v>
      </c>
      <c r="G49" s="483" t="n">
        <v>272</v>
      </c>
      <c r="H49" s="484" t="n">
        <v>204</v>
      </c>
      <c r="I49" s="485" t="n">
        <v>68.1</v>
      </c>
      <c r="J49" s="486" t="n">
        <v>169.7</v>
      </c>
      <c r="K49" s="487" t="n">
        <v>51.7</v>
      </c>
      <c r="L49" s="488" t="n">
        <v>118</v>
      </c>
    </row>
    <row r="50">
      <c r="B50" s="14" t="n">
        <v>2023</v>
      </c>
      <c r="C50" s="489" t="n">
        <v>581.8</v>
      </c>
      <c r="D50" s="480" t="n">
        <v>118.9</v>
      </c>
      <c r="E50" s="481" t="n">
        <v>66.4</v>
      </c>
      <c r="F50" s="482" t="n">
        <v>52.6</v>
      </c>
      <c r="G50" s="483" t="n">
        <v>275.9</v>
      </c>
      <c r="H50" s="484" t="n">
        <v>205.1</v>
      </c>
      <c r="I50" s="485" t="n">
        <v>70.8</v>
      </c>
      <c r="J50" s="486" t="n">
        <v>187</v>
      </c>
      <c r="K50" s="487" t="n">
        <v>52</v>
      </c>
      <c r="L50" s="488" t="n">
        <v>135</v>
      </c>
    </row>
    <row r="51">
      <c r="B51" s="36" t="n">
        <v>2024</v>
      </c>
      <c r="C51" s="499" t="n">
        <v>585.4</v>
      </c>
      <c r="D51" s="490" t="n">
        <v>116.4</v>
      </c>
      <c r="E51" s="491" t="n">
        <v>65</v>
      </c>
      <c r="F51" s="492" t="n">
        <v>51.4</v>
      </c>
      <c r="G51" s="493" t="n">
        <v>283.8</v>
      </c>
      <c r="H51" s="494" t="n">
        <v>210.5</v>
      </c>
      <c r="I51" s="495" t="n">
        <v>73.3</v>
      </c>
      <c r="J51" s="496" t="n">
        <v>185.2</v>
      </c>
      <c r="K51" s="497" t="n">
        <v>51.7</v>
      </c>
      <c r="L51" s="498" t="n">
        <v>133.5</v>
      </c>
    </row>
    <row r="53" ht="38.7312541473125" customHeight="1">
      <c r="B53" s="47" t="s">
        <v>448</v>
      </c>
    </row>
  </sheetData>
  <mergeCells count="8">
    <mergeCell ref="B4:B5"/>
    <mergeCell ref="C4:C5"/>
    <mergeCell ref="D4:F4"/>
    <mergeCell ref="G4:I4"/>
    <mergeCell ref="J4:L4"/>
    <mergeCell ref="B6:L6"/>
    <mergeCell ref="B29:L29"/>
    <mergeCell ref="B53:L53"/>
  </mergeCells>
  <pageMargins left="0.7" right="0.7" top="0.75" bottom="0.75" header="0.3" footer="0.3"/>
  <pageSetup paperSize="9" orientation="landscape" scale="50" fitToWidth="0" fitToHeight="0" horizontalDpi="300" verticalDpi="300"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A81F"/>
  </sheetPr>
  <dimension ref="A1"/>
  <sheetViews>
    <sheetView workbookViewId="0" zoomScale="100" showGridLines="0" tabSelected="false"/>
  </sheetViews>
  <sheetFormatPr defaultRowHeight="15.0" baseColWidth="10"/>
  <cols>
    <col min="1" max="1" width="2.57" hidden="0" customWidth="1"/>
    <col min="2" max="2" width="6.56416666666667" hidden="0" customWidth="1"/>
    <col min="3" max="3" width="10.5745833333333" hidden="0" customWidth="1"/>
    <col min="4" max="4" width="10.5745833333333" hidden="0" customWidth="1"/>
    <col min="5" max="5" width="10.5745833333333" hidden="0" customWidth="1"/>
    <col min="6" max="6" width="12.6891666666667" hidden="0" customWidth="1"/>
    <col min="7" max="7" width="12.6891666666667" hidden="0" customWidth="1"/>
    <col min="8" max="8" width="12.6891666666667" hidden="0" customWidth="1"/>
    <col min="9" max="9" width="11.6440277777778" hidden="0" customWidth="1"/>
    <col min="10" max="10" width="11.6440277777778" hidden="0" customWidth="1"/>
    <col min="11" max="11" width="11.6440277777778" hidden="0" customWidth="1"/>
    <col min="12" max="12" width="11.2551388888889" hidden="0" customWidth="1"/>
    <col min="13" max="13" width="11.2551388888889" hidden="0" customWidth="1"/>
    <col min="14" max="14" width="11.2551388888889" hidden="0" customWidth="1"/>
  </cols>
  <sheetData>
    <row r="1">
      <c r="B1" s="3" t="s">
        <v>27</v>
      </c>
    </row>
    <row r="4">
      <c r="B4" s="11" t="s">
        <v>449</v>
      </c>
      <c r="C4" s="12" t="s">
        <v>41</v>
      </c>
      <c r="D4" s="12" t="s">
        <v>41</v>
      </c>
      <c r="E4" s="12" t="s">
        <v>41</v>
      </c>
      <c r="F4" s="12" t="s">
        <v>427</v>
      </c>
      <c r="G4" s="12" t="s">
        <v>427</v>
      </c>
      <c r="H4" s="12" t="s">
        <v>427</v>
      </c>
      <c r="I4" s="12" t="s">
        <v>433</v>
      </c>
      <c r="J4" s="12" t="s">
        <v>433</v>
      </c>
      <c r="K4" s="12" t="s">
        <v>433</v>
      </c>
      <c r="L4" s="12" t="s">
        <v>450</v>
      </c>
      <c r="M4" s="12" t="s">
        <v>450</v>
      </c>
      <c r="N4" s="12" t="s">
        <v>450</v>
      </c>
    </row>
    <row r="5" ht="28" customHeight="1">
      <c r="B5" s="11" t="s">
        <v>449</v>
      </c>
      <c r="C5" s="13" t="s">
        <v>451</v>
      </c>
      <c r="D5" s="13" t="s">
        <v>452</v>
      </c>
      <c r="E5" s="13" t="s">
        <v>453</v>
      </c>
      <c r="F5" s="13" t="s">
        <v>451</v>
      </c>
      <c r="G5" s="13" t="s">
        <v>452</v>
      </c>
      <c r="H5" s="13" t="s">
        <v>453</v>
      </c>
      <c r="I5" s="13" t="s">
        <v>451</v>
      </c>
      <c r="J5" s="13" t="s">
        <v>452</v>
      </c>
      <c r="K5" s="13" t="s">
        <v>453</v>
      </c>
      <c r="L5" s="13" t="s">
        <v>451</v>
      </c>
      <c r="M5" s="13" t="s">
        <v>452</v>
      </c>
      <c r="N5" s="13" t="s">
        <v>453</v>
      </c>
    </row>
    <row r="6">
      <c r="B6" s="14" t="n">
        <v>1997</v>
      </c>
      <c r="C6" s="500" t="n">
        <v>348</v>
      </c>
      <c r="D6" s="501" t="n">
        <v>12006</v>
      </c>
      <c r="E6" s="502" t="n">
        <v>34.5</v>
      </c>
      <c r="F6" s="503" t="n">
        <v>128</v>
      </c>
      <c r="G6" s="504" t="n">
        <v>3734</v>
      </c>
      <c r="H6" s="505" t="n">
        <v>29.2</v>
      </c>
      <c r="I6" s="506" t="n">
        <v>220</v>
      </c>
      <c r="J6" s="507" t="n">
        <v>8272</v>
      </c>
      <c r="K6" s="508" t="n">
        <v>37.6</v>
      </c>
      <c r="L6" s="509" t="s">
        <v>45</v>
      </c>
      <c r="M6" s="510" t="s">
        <v>45</v>
      </c>
      <c r="N6" s="511" t="s">
        <v>45</v>
      </c>
    </row>
    <row r="7">
      <c r="B7" s="14" t="n">
        <v>2000</v>
      </c>
      <c r="C7" s="500" t="n">
        <v>386</v>
      </c>
      <c r="D7" s="501" t="n">
        <v>13887</v>
      </c>
      <c r="E7" s="502" t="n">
        <v>36</v>
      </c>
      <c r="F7" s="503" t="n">
        <v>139</v>
      </c>
      <c r="G7" s="504" t="n">
        <v>4226</v>
      </c>
      <c r="H7" s="505" t="n">
        <v>30.4</v>
      </c>
      <c r="I7" s="506" t="n">
        <v>247</v>
      </c>
      <c r="J7" s="507" t="n">
        <v>9661</v>
      </c>
      <c r="K7" s="508" t="n">
        <v>39.1</v>
      </c>
      <c r="L7" s="509" t="s">
        <v>45</v>
      </c>
      <c r="M7" s="510" t="s">
        <v>45</v>
      </c>
      <c r="N7" s="511" t="s">
        <v>45</v>
      </c>
    </row>
    <row r="8">
      <c r="B8" s="14" t="n">
        <v>2005</v>
      </c>
      <c r="C8" s="500" t="n">
        <v>381</v>
      </c>
      <c r="D8" s="501" t="n">
        <v>14190</v>
      </c>
      <c r="E8" s="502" t="n">
        <v>37.2</v>
      </c>
      <c r="F8" s="503" t="n">
        <v>127</v>
      </c>
      <c r="G8" s="504" t="n">
        <v>4186</v>
      </c>
      <c r="H8" s="505" t="n">
        <v>33</v>
      </c>
      <c r="I8" s="506" t="n">
        <v>254</v>
      </c>
      <c r="J8" s="507" t="n">
        <v>10004</v>
      </c>
      <c r="K8" s="508" t="n">
        <v>39.4</v>
      </c>
      <c r="L8" s="509" t="s">
        <v>45</v>
      </c>
      <c r="M8" s="510" t="s">
        <v>45</v>
      </c>
      <c r="N8" s="511" t="s">
        <v>45</v>
      </c>
    </row>
    <row r="9">
      <c r="B9" s="14" t="n">
        <v>2006</v>
      </c>
      <c r="C9" s="500" t="n">
        <v>384</v>
      </c>
      <c r="D9" s="501" t="n">
        <v>14509</v>
      </c>
      <c r="E9" s="502" t="n">
        <v>37.8</v>
      </c>
      <c r="F9" s="503" t="n">
        <v>119</v>
      </c>
      <c r="G9" s="504" t="n">
        <v>4204</v>
      </c>
      <c r="H9" s="505" t="n">
        <v>35.3</v>
      </c>
      <c r="I9" s="506" t="n">
        <v>265</v>
      </c>
      <c r="J9" s="507" t="n">
        <v>10305</v>
      </c>
      <c r="K9" s="508" t="n">
        <v>38.9</v>
      </c>
      <c r="L9" s="509" t="s">
        <v>45</v>
      </c>
      <c r="M9" s="510" t="s">
        <v>45</v>
      </c>
      <c r="N9" s="511" t="s">
        <v>45</v>
      </c>
    </row>
    <row r="10">
      <c r="B10" s="14" t="n">
        <v>2007</v>
      </c>
      <c r="C10" s="500" t="n">
        <v>403</v>
      </c>
      <c r="D10" s="501" t="n">
        <v>15202</v>
      </c>
      <c r="E10" s="502" t="n">
        <v>37.7</v>
      </c>
      <c r="F10" s="503" t="n">
        <v>136</v>
      </c>
      <c r="G10" s="504" t="n">
        <v>4494</v>
      </c>
      <c r="H10" s="505" t="n">
        <v>33</v>
      </c>
      <c r="I10" s="506" t="n">
        <v>268</v>
      </c>
      <c r="J10" s="507" t="n">
        <v>10708</v>
      </c>
      <c r="K10" s="508" t="n">
        <v>40</v>
      </c>
      <c r="L10" s="509" t="s">
        <v>45</v>
      </c>
      <c r="M10" s="510" t="s">
        <v>45</v>
      </c>
      <c r="N10" s="511" t="s">
        <v>45</v>
      </c>
    </row>
    <row r="11">
      <c r="B11" s="14" t="n">
        <v>2008</v>
      </c>
      <c r="C11" s="500" t="n">
        <v>406</v>
      </c>
      <c r="D11" s="501" t="n">
        <v>15591</v>
      </c>
      <c r="E11" s="502" t="n">
        <v>38.4</v>
      </c>
      <c r="F11" s="503" t="n">
        <v>133</v>
      </c>
      <c r="G11" s="504" t="n">
        <v>4613</v>
      </c>
      <c r="H11" s="505" t="n">
        <v>34.7</v>
      </c>
      <c r="I11" s="506" t="n">
        <v>273</v>
      </c>
      <c r="J11" s="507" t="n">
        <v>10978</v>
      </c>
      <c r="K11" s="508" t="n">
        <v>40.2</v>
      </c>
      <c r="L11" s="509" t="s">
        <v>45</v>
      </c>
      <c r="M11" s="510" t="s">
        <v>45</v>
      </c>
      <c r="N11" s="511" t="s">
        <v>45</v>
      </c>
    </row>
    <row r="12">
      <c r="B12" s="14" t="n">
        <v>2009</v>
      </c>
      <c r="C12" s="500" t="n">
        <v>419</v>
      </c>
      <c r="D12" s="501" t="n">
        <v>15698</v>
      </c>
      <c r="E12" s="502" t="n">
        <v>37.5</v>
      </c>
      <c r="F12" s="503" t="n">
        <v>141</v>
      </c>
      <c r="G12" s="504" t="n">
        <v>4700</v>
      </c>
      <c r="H12" s="505" t="n">
        <v>33.3</v>
      </c>
      <c r="I12" s="506" t="n">
        <v>278</v>
      </c>
      <c r="J12" s="507" t="n">
        <v>10998</v>
      </c>
      <c r="K12" s="508" t="n">
        <v>39.6</v>
      </c>
      <c r="L12" s="509" t="s">
        <v>45</v>
      </c>
      <c r="M12" s="510" t="s">
        <v>45</v>
      </c>
      <c r="N12" s="511" t="s">
        <v>45</v>
      </c>
    </row>
    <row r="13">
      <c r="B13" s="14" t="n">
        <v>2010</v>
      </c>
      <c r="C13" s="500" t="n">
        <v>573</v>
      </c>
      <c r="D13" s="501" t="n">
        <v>17767</v>
      </c>
      <c r="E13" s="502" t="n">
        <v>31</v>
      </c>
      <c r="F13" s="503" t="n">
        <v>148</v>
      </c>
      <c r="G13" s="504" t="n">
        <v>4737</v>
      </c>
      <c r="H13" s="505" t="n">
        <v>32</v>
      </c>
      <c r="I13" s="506" t="n">
        <v>291</v>
      </c>
      <c r="J13" s="507" t="n">
        <v>10820</v>
      </c>
      <c r="K13" s="508" t="n">
        <v>37.2</v>
      </c>
      <c r="L13" s="509" t="n">
        <v>134</v>
      </c>
      <c r="M13" s="510" t="n">
        <v>2210</v>
      </c>
      <c r="N13" s="511" t="n">
        <v>16.5</v>
      </c>
    </row>
    <row r="14">
      <c r="B14" s="14" t="n">
        <v>2011</v>
      </c>
      <c r="C14" s="500" t="n">
        <v>584</v>
      </c>
      <c r="D14" s="501" t="n">
        <v>17946</v>
      </c>
      <c r="E14" s="502" t="n">
        <v>30.7</v>
      </c>
      <c r="F14" s="503" t="n">
        <v>150</v>
      </c>
      <c r="G14" s="504" t="n">
        <v>4737</v>
      </c>
      <c r="H14" s="505" t="n">
        <v>31.6</v>
      </c>
      <c r="I14" s="506" t="n">
        <v>293</v>
      </c>
      <c r="J14" s="507" t="n">
        <v>10719</v>
      </c>
      <c r="K14" s="508" t="n">
        <v>36.6</v>
      </c>
      <c r="L14" s="509" t="n">
        <v>142</v>
      </c>
      <c r="M14" s="510" t="n">
        <v>2490</v>
      </c>
      <c r="N14" s="511" t="n">
        <v>17.5</v>
      </c>
    </row>
    <row r="15">
      <c r="B15" s="14" t="n">
        <v>2012</v>
      </c>
      <c r="C15" s="500" t="n">
        <v>602</v>
      </c>
      <c r="D15" s="501" t="n">
        <v>17924</v>
      </c>
      <c r="E15" s="502" t="n">
        <v>29.8</v>
      </c>
      <c r="F15" s="503" t="n">
        <v>148</v>
      </c>
      <c r="G15" s="504" t="n">
        <v>4661</v>
      </c>
      <c r="H15" s="505" t="n">
        <v>31.5</v>
      </c>
      <c r="I15" s="506" t="n">
        <v>305</v>
      </c>
      <c r="J15" s="507" t="n">
        <v>10510</v>
      </c>
      <c r="K15" s="508" t="n">
        <v>34.5</v>
      </c>
      <c r="L15" s="509" t="n">
        <v>149</v>
      </c>
      <c r="M15" s="510" t="n">
        <v>2753</v>
      </c>
      <c r="N15" s="511" t="n">
        <v>18.5</v>
      </c>
    </row>
    <row r="16">
      <c r="B16" s="14" t="n">
        <v>2013</v>
      </c>
      <c r="C16" s="500" t="n">
        <v>611</v>
      </c>
      <c r="D16" s="501" t="n">
        <v>17873</v>
      </c>
      <c r="E16" s="502" t="n">
        <v>29.2520458265139</v>
      </c>
      <c r="F16" s="503" t="n">
        <v>154</v>
      </c>
      <c r="G16" s="504" t="n">
        <v>4623</v>
      </c>
      <c r="H16" s="505" t="n">
        <v>30.0194805194805</v>
      </c>
      <c r="I16" s="506" t="n">
        <v>308</v>
      </c>
      <c r="J16" s="507" t="n">
        <v>10384</v>
      </c>
      <c r="K16" s="508" t="n">
        <v>33.7142857142857</v>
      </c>
      <c r="L16" s="509" t="n">
        <v>149</v>
      </c>
      <c r="M16" s="510" t="n">
        <v>2866</v>
      </c>
      <c r="N16" s="511" t="n">
        <v>19.2348993288591</v>
      </c>
    </row>
    <row r="17">
      <c r="B17" s="14" t="n">
        <v>2014</v>
      </c>
      <c r="C17" s="500" t="n">
        <v>595</v>
      </c>
      <c r="D17" s="501" t="n">
        <v>17910</v>
      </c>
      <c r="E17" s="502" t="n">
        <v>30.1008403361345</v>
      </c>
      <c r="F17" s="503" t="n">
        <v>148</v>
      </c>
      <c r="G17" s="504" t="n">
        <v>4528</v>
      </c>
      <c r="H17" s="505" t="n">
        <v>30.5945945945946</v>
      </c>
      <c r="I17" s="506" t="n">
        <v>302</v>
      </c>
      <c r="J17" s="507" t="n">
        <v>10349</v>
      </c>
      <c r="K17" s="508" t="n">
        <v>34.2682119205298</v>
      </c>
      <c r="L17" s="509" t="n">
        <v>145</v>
      </c>
      <c r="M17" s="510" t="n">
        <v>3033</v>
      </c>
      <c r="N17" s="511" t="n">
        <v>20.9172413793103</v>
      </c>
    </row>
    <row r="18">
      <c r="B18" s="14" t="n">
        <v>2015</v>
      </c>
      <c r="C18" s="500" t="n">
        <v>602</v>
      </c>
      <c r="D18" s="501" t="n">
        <v>17664</v>
      </c>
      <c r="E18" s="502" t="n">
        <v>29.3421926910299</v>
      </c>
      <c r="F18" s="503" t="n">
        <v>149</v>
      </c>
      <c r="G18" s="504" t="n">
        <v>4352</v>
      </c>
      <c r="H18" s="505" t="n">
        <v>29.2080536912752</v>
      </c>
      <c r="I18" s="506" t="n">
        <v>295</v>
      </c>
      <c r="J18" s="507" t="n">
        <v>10014</v>
      </c>
      <c r="K18" s="508" t="n">
        <v>33.9457627118644</v>
      </c>
      <c r="L18" s="509" t="n">
        <v>159</v>
      </c>
      <c r="M18" s="510" t="n">
        <v>3298</v>
      </c>
      <c r="N18" s="511" t="n">
        <v>20.7421383647799</v>
      </c>
    </row>
    <row r="19">
      <c r="B19" s="14" t="n">
        <v>2016</v>
      </c>
      <c r="C19" s="500" t="n">
        <v>614</v>
      </c>
      <c r="D19" s="501" t="n">
        <v>17779</v>
      </c>
      <c r="E19" s="502" t="n">
        <v>29</v>
      </c>
      <c r="F19" s="503" t="n">
        <v>148</v>
      </c>
      <c r="G19" s="504" t="n">
        <v>4262</v>
      </c>
      <c r="H19" s="505" t="n">
        <v>28.8</v>
      </c>
      <c r="I19" s="506" t="n">
        <v>293</v>
      </c>
      <c r="J19" s="507" t="n">
        <v>9869</v>
      </c>
      <c r="K19" s="508" t="n">
        <v>33.6825938566553</v>
      </c>
      <c r="L19" s="509" t="n">
        <v>173.41</v>
      </c>
      <c r="M19" s="510" t="n">
        <v>3648</v>
      </c>
      <c r="N19" s="511" t="n">
        <v>21</v>
      </c>
    </row>
    <row r="20">
      <c r="B20" s="14" t="n">
        <v>2017</v>
      </c>
      <c r="C20" s="500" t="n">
        <v>590</v>
      </c>
      <c r="D20" s="501" t="n">
        <v>17577</v>
      </c>
      <c r="E20" s="502" t="n">
        <v>29.7915254237288</v>
      </c>
      <c r="F20" s="503" t="n">
        <v>138</v>
      </c>
      <c r="G20" s="504" t="n">
        <v>4139</v>
      </c>
      <c r="H20" s="505" t="n">
        <v>29.9927536231884</v>
      </c>
      <c r="I20" s="506" t="n">
        <v>280</v>
      </c>
      <c r="J20" s="507" t="n">
        <v>9651</v>
      </c>
      <c r="K20" s="508" t="n">
        <v>34.4678571428571</v>
      </c>
      <c r="L20" s="509" t="n">
        <v>172</v>
      </c>
      <c r="M20" s="510" t="n">
        <v>3787</v>
      </c>
      <c r="N20" s="511" t="n">
        <v>22.0174418604651</v>
      </c>
    </row>
    <row r="21">
      <c r="B21" s="14" t="n">
        <v>2018</v>
      </c>
      <c r="C21" s="500" t="n">
        <v>575.14</v>
      </c>
      <c r="D21" s="501" t="n">
        <v>17507</v>
      </c>
      <c r="E21" s="502" t="n">
        <v>30.4395451542233</v>
      </c>
      <c r="F21" s="503" t="n">
        <v>139.84</v>
      </c>
      <c r="G21" s="504" t="n">
        <v>4101</v>
      </c>
      <c r="H21" s="505" t="n">
        <v>29.3263729977117</v>
      </c>
      <c r="I21" s="506" t="n">
        <v>268.91</v>
      </c>
      <c r="J21" s="507" t="n">
        <v>9451</v>
      </c>
      <c r="K21" s="508" t="n">
        <v>35.1455877431111</v>
      </c>
      <c r="L21" s="509" t="n">
        <v>166.39</v>
      </c>
      <c r="M21" s="510" t="n">
        <v>3955</v>
      </c>
      <c r="N21" s="511" t="n">
        <v>23.7694572991165</v>
      </c>
    </row>
    <row r="22">
      <c r="B22" s="14" t="n">
        <v>2019</v>
      </c>
      <c r="C22" s="500" t="n">
        <v>583.872672093848</v>
      </c>
      <c r="D22" s="501" t="n">
        <v>17508</v>
      </c>
      <c r="E22" s="502" t="n">
        <v>29.98598981729</v>
      </c>
      <c r="F22" s="503" t="n">
        <v>135.803900582188</v>
      </c>
      <c r="G22" s="504" t="n">
        <v>4126</v>
      </c>
      <c r="H22" s="505" t="n">
        <v>30.382043389858</v>
      </c>
      <c r="I22" s="506" t="n">
        <v>273.873767255048</v>
      </c>
      <c r="J22" s="507" t="n">
        <v>9449</v>
      </c>
      <c r="K22" s="508" t="n">
        <v>34.5012963260571</v>
      </c>
      <c r="L22" s="509" t="n">
        <v>174.195004256613</v>
      </c>
      <c r="M22" s="510" t="n">
        <v>3933</v>
      </c>
      <c r="N22" s="511" t="n">
        <v>22.578144630406</v>
      </c>
    </row>
    <row r="23">
      <c r="B23" s="14" t="n">
        <v>2020</v>
      </c>
      <c r="C23" s="500" t="n">
        <v>576.216585793273</v>
      </c>
      <c r="D23" s="501" t="n">
        <v>16911</v>
      </c>
      <c r="E23" s="502" t="n">
        <v>29.3483395253518</v>
      </c>
      <c r="F23" s="503" t="n">
        <v>127.864715409389</v>
      </c>
      <c r="G23" s="504" t="n">
        <v>3843</v>
      </c>
      <c r="H23" s="505" t="n">
        <v>30.0552031707554</v>
      </c>
      <c r="I23" s="506" t="n">
        <v>272.59779658739</v>
      </c>
      <c r="J23" s="507" t="n">
        <v>9172</v>
      </c>
      <c r="K23" s="508" t="n">
        <v>33.6466402693744</v>
      </c>
      <c r="L23" s="509" t="n">
        <v>176.414073796493</v>
      </c>
      <c r="M23" s="510" t="n">
        <v>3933</v>
      </c>
      <c r="N23" s="511" t="n">
        <v>22.0844058308768</v>
      </c>
    </row>
    <row r="24">
      <c r="B24" s="14" t="n">
        <v>2021</v>
      </c>
      <c r="C24" s="500" t="n">
        <v>561.4</v>
      </c>
      <c r="D24" s="501" t="n">
        <v>17406</v>
      </c>
      <c r="E24" s="502" t="n">
        <v>31.0046312789455</v>
      </c>
      <c r="F24" s="503" t="n">
        <v>122</v>
      </c>
      <c r="G24" s="504" t="n">
        <v>3982</v>
      </c>
      <c r="H24" s="505" t="n">
        <v>32.6393442622951</v>
      </c>
      <c r="I24" s="506" t="n">
        <v>271.7</v>
      </c>
      <c r="J24" s="507" t="n">
        <v>9333</v>
      </c>
      <c r="K24" s="508" t="n">
        <v>34.3503864556496</v>
      </c>
      <c r="L24" s="509" t="n">
        <v>167.7</v>
      </c>
      <c r="M24" s="510" t="n">
        <v>4091</v>
      </c>
      <c r="N24" s="511" t="n">
        <v>24.3947525342874</v>
      </c>
    </row>
    <row r="25">
      <c r="B25" s="14" t="n">
        <v>2022</v>
      </c>
      <c r="C25" s="500" t="n">
        <v>559.5</v>
      </c>
      <c r="D25" s="501" t="n">
        <v>17465</v>
      </c>
      <c r="E25" s="502" t="n">
        <v>31.2153708668454</v>
      </c>
      <c r="F25" s="503" t="n">
        <v>117.8</v>
      </c>
      <c r="G25" s="504" t="n">
        <v>3997</v>
      </c>
      <c r="H25" s="505" t="n">
        <v>33.9303904923599</v>
      </c>
      <c r="I25" s="506" t="n">
        <v>272</v>
      </c>
      <c r="J25" s="507" t="n">
        <v>9329</v>
      </c>
      <c r="K25" s="508" t="n">
        <v>34.2977941176471</v>
      </c>
      <c r="L25" s="509" t="n">
        <v>169.7</v>
      </c>
      <c r="M25" s="510" t="n">
        <v>4139</v>
      </c>
      <c r="N25" s="511" t="n">
        <v>24.3901001767826</v>
      </c>
    </row>
    <row r="26">
      <c r="B26" s="14" t="n">
        <v>2023</v>
      </c>
      <c r="C26" s="500" t="n">
        <v>581.8</v>
      </c>
      <c r="D26" s="501" t="n">
        <v>17574</v>
      </c>
      <c r="E26" s="502" t="n">
        <v>30.2062564455139</v>
      </c>
      <c r="F26" s="503" t="n">
        <v>118.9</v>
      </c>
      <c r="G26" s="504" t="n">
        <v>3763</v>
      </c>
      <c r="H26" s="505" t="n">
        <v>31.6484440706476</v>
      </c>
      <c r="I26" s="506" t="n">
        <v>275.9</v>
      </c>
      <c r="J26" s="507" t="n">
        <v>9423</v>
      </c>
      <c r="K26" s="508" t="n">
        <v>34.1536788691555</v>
      </c>
      <c r="L26" s="509" t="n">
        <v>187</v>
      </c>
      <c r="M26" s="510" t="n">
        <v>4388</v>
      </c>
      <c r="N26" s="511" t="n">
        <v>23.4652406417112</v>
      </c>
    </row>
    <row r="27">
      <c r="B27" s="36" t="n">
        <v>2024</v>
      </c>
      <c r="C27" s="512" t="n">
        <v>585.4</v>
      </c>
      <c r="D27" s="513" t="n">
        <v>17963</v>
      </c>
      <c r="E27" s="514" t="n">
        <v>30.6850017082337</v>
      </c>
      <c r="F27" s="515" t="n">
        <v>116.4</v>
      </c>
      <c r="G27" s="516" t="n">
        <v>3730</v>
      </c>
      <c r="H27" s="517" t="n">
        <v>32.0446735395189</v>
      </c>
      <c r="I27" s="518" t="n">
        <v>283.8</v>
      </c>
      <c r="J27" s="519" t="n">
        <v>9683</v>
      </c>
      <c r="K27" s="520" t="n">
        <v>34.1190979563073</v>
      </c>
      <c r="L27" s="521" t="n">
        <v>185.2</v>
      </c>
      <c r="M27" s="522" t="n">
        <v>4550</v>
      </c>
      <c r="N27" s="523" t="n">
        <v>24.5680345572354</v>
      </c>
    </row>
    <row r="29" ht="33.5731267735255" customHeight="1">
      <c r="B29" s="47" t="s">
        <v>454</v>
      </c>
    </row>
    <row r="30" ht="21.9108827364061" customHeight="1">
      <c r="B30" s="47" t="s">
        <v>455</v>
      </c>
    </row>
  </sheetData>
  <mergeCells count="7">
    <mergeCell ref="B4:B5"/>
    <mergeCell ref="C4:E4"/>
    <mergeCell ref="F4:H4"/>
    <mergeCell ref="I4:K4"/>
    <mergeCell ref="L4:N4"/>
    <mergeCell ref="B29:N29"/>
    <mergeCell ref="B30:N30"/>
  </mergeCells>
  <pageMargins left="0.7" right="0.7" top="0.75" bottom="0.75" header="0.3" footer="0.3"/>
  <pageSetup paperSize="9" orientation="landscape" scale="50" fitToWidth="0" fitToHeight="0" horizontalDpi="300" verticalDpi="300"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A81F"/>
  </sheetPr>
  <dimension ref="A1"/>
  <sheetViews>
    <sheetView workbookViewId="0" zoomScale="100" showGridLines="0" tabSelected="false"/>
  </sheetViews>
  <sheetFormatPr defaultRowHeight="15.0" baseColWidth="10"/>
  <cols>
    <col min="1" max="1" width="2.57" hidden="0" customWidth="1"/>
    <col min="2" max="2" width="12.3870833333333" hidden="0" customWidth="1"/>
    <col min="3" max="3" width="6.71" hidden="0" customWidth="1"/>
    <col min="4" max="4" width="7.22041666666667" hidden="0" customWidth="1"/>
    <col min="5" max="5" width="7.22041666666667" hidden="0" customWidth="1"/>
    <col min="6" max="6" width="7.22041666666667" hidden="0" customWidth="1"/>
    <col min="7" max="7" width="7.22041666666667" hidden="0" customWidth="1"/>
    <col min="8" max="8" width="7.22041666666667" hidden="0" customWidth="1"/>
    <col min="9" max="9" width="7.22041666666667" hidden="0" customWidth="1"/>
    <col min="10" max="10" width="7.22041666666667" hidden="0" customWidth="1"/>
    <col min="11" max="11" width="7.22041666666667" hidden="0" customWidth="1"/>
    <col min="12" max="12" width="7.22041666666667" hidden="0" customWidth="1"/>
    <col min="13" max="13" width="7.22041666666667" hidden="0" customWidth="1"/>
    <col min="14" max="14" width="15.9495833333333" hidden="0" customWidth="1"/>
  </cols>
  <sheetData>
    <row r="1">
      <c r="B1" s="3" t="s">
        <v>28</v>
      </c>
    </row>
    <row r="4" ht="21" customHeight="1">
      <c r="B4" s="11" t="s">
        <v>245</v>
      </c>
      <c r="C4" s="12" t="s">
        <v>41</v>
      </c>
      <c r="D4" s="12" t="s">
        <v>224</v>
      </c>
      <c r="E4" s="12" t="s">
        <v>224</v>
      </c>
      <c r="F4" s="12" t="s">
        <v>224</v>
      </c>
      <c r="G4" s="12" t="s">
        <v>224</v>
      </c>
      <c r="H4" s="12" t="s">
        <v>224</v>
      </c>
      <c r="I4" s="12" t="s">
        <v>224</v>
      </c>
      <c r="J4" s="12" t="s">
        <v>224</v>
      </c>
      <c r="K4" s="12" t="s">
        <v>224</v>
      </c>
      <c r="L4" s="12" t="s">
        <v>224</v>
      </c>
      <c r="M4" s="12" t="s">
        <v>224</v>
      </c>
      <c r="N4" s="12" t="s">
        <v>225</v>
      </c>
    </row>
    <row r="5" ht="33" customHeight="1">
      <c r="B5" s="11" t="s">
        <v>245</v>
      </c>
      <c r="C5" s="12" t="s">
        <v>41</v>
      </c>
      <c r="D5" s="13" t="s">
        <v>226</v>
      </c>
      <c r="E5" s="13" t="s">
        <v>227</v>
      </c>
      <c r="F5" s="13" t="s">
        <v>228</v>
      </c>
      <c r="G5" s="13" t="s">
        <v>229</v>
      </c>
      <c r="H5" s="13" t="s">
        <v>230</v>
      </c>
      <c r="I5" s="13" t="s">
        <v>231</v>
      </c>
      <c r="J5" s="13" t="s">
        <v>232</v>
      </c>
      <c r="K5" s="13" t="s">
        <v>233</v>
      </c>
      <c r="L5" s="13" t="s">
        <v>234</v>
      </c>
      <c r="M5" s="13" t="s">
        <v>235</v>
      </c>
      <c r="N5" s="12" t="s">
        <v>225</v>
      </c>
    </row>
    <row r="6">
      <c r="B6" s="94" t="s">
        <v>41</v>
      </c>
      <c r="C6" s="536" t="n">
        <v>993</v>
      </c>
      <c r="D6" s="537" t="n">
        <v>1</v>
      </c>
      <c r="E6" s="538" t="n">
        <v>40</v>
      </c>
      <c r="F6" s="539" t="n">
        <v>114</v>
      </c>
      <c r="G6" s="540" t="n">
        <v>123</v>
      </c>
      <c r="H6" s="541" t="n">
        <v>132</v>
      </c>
      <c r="I6" s="542" t="n">
        <v>130</v>
      </c>
      <c r="J6" s="543" t="n">
        <v>128</v>
      </c>
      <c r="K6" s="544" t="n">
        <v>148</v>
      </c>
      <c r="L6" s="545" t="n">
        <v>154</v>
      </c>
      <c r="M6" s="546" t="n">
        <v>23</v>
      </c>
      <c r="N6" s="547" t="s">
        <v>204</v>
      </c>
    </row>
    <row r="7">
      <c r="B7" s="14" t="s">
        <v>42</v>
      </c>
      <c r="C7" s="524" t="n">
        <v>527</v>
      </c>
      <c r="D7" s="525" t="n">
        <v>1</v>
      </c>
      <c r="E7" s="526" t="n">
        <v>18</v>
      </c>
      <c r="F7" s="527" t="n">
        <v>44</v>
      </c>
      <c r="G7" s="528" t="n">
        <v>64</v>
      </c>
      <c r="H7" s="529" t="n">
        <v>68</v>
      </c>
      <c r="I7" s="530" t="n">
        <v>78</v>
      </c>
      <c r="J7" s="531" t="n">
        <v>66</v>
      </c>
      <c r="K7" s="532" t="n">
        <v>82</v>
      </c>
      <c r="L7" s="533" t="n">
        <v>89</v>
      </c>
      <c r="M7" s="534" t="n">
        <v>17</v>
      </c>
      <c r="N7" s="535" t="s">
        <v>456</v>
      </c>
    </row>
    <row r="8">
      <c r="B8" s="36" t="s">
        <v>43</v>
      </c>
      <c r="C8" s="548" t="n">
        <v>466</v>
      </c>
      <c r="D8" s="549" t="n">
        <v>0</v>
      </c>
      <c r="E8" s="550" t="n">
        <v>22</v>
      </c>
      <c r="F8" s="551" t="n">
        <v>70</v>
      </c>
      <c r="G8" s="552" t="n">
        <v>59</v>
      </c>
      <c r="H8" s="553" t="n">
        <v>64</v>
      </c>
      <c r="I8" s="554" t="n">
        <v>52</v>
      </c>
      <c r="J8" s="555" t="n">
        <v>62</v>
      </c>
      <c r="K8" s="556" t="n">
        <v>66</v>
      </c>
      <c r="L8" s="557" t="n">
        <v>65</v>
      </c>
      <c r="M8" s="558" t="n">
        <v>6</v>
      </c>
      <c r="N8" s="559" t="s">
        <v>211</v>
      </c>
    </row>
  </sheetData>
  <mergeCells count="4">
    <mergeCell ref="B4:B5"/>
    <mergeCell ref="C4:C5"/>
    <mergeCell ref="D4:M4"/>
    <mergeCell ref="N4:N5"/>
  </mergeCells>
  <pageMargins left="0.7" right="0.7" top="0.75" bottom="0.75" header="0.3" footer="0.3"/>
  <pageSetup paperSize="9" orientation="landscape" scale="50" fitToWidth="0" fitToHeight="0" horizontalDpi="300" verticalDpi="300" r:id="rId2"/>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A81F"/>
  </sheetPr>
  <dimension ref="A1"/>
  <sheetViews>
    <sheetView workbookViewId="0" zoomScale="100" showGridLines="0" tabSelected="false"/>
  </sheetViews>
  <sheetFormatPr defaultRowHeight="15.0" baseColWidth="10"/>
  <cols>
    <col min="1" max="1" width="2.57" hidden="0" customWidth="1"/>
    <col min="2" max="2" width="8.6475" hidden="0" customWidth="1"/>
    <col min="3" max="3" width="8.6475" hidden="0" customWidth="1"/>
    <col min="4" max="4" width="8.6475" hidden="0" customWidth="1"/>
    <col min="5" max="5" width="8.6475" hidden="0" customWidth="1"/>
  </cols>
  <sheetData>
    <row r="1">
      <c r="B1" s="3" t="s">
        <v>29</v>
      </c>
    </row>
    <row r="4">
      <c r="B4" s="133" t="s">
        <v>186</v>
      </c>
      <c r="C4" s="11" t="s">
        <v>186</v>
      </c>
      <c r="D4" s="11" t="s">
        <v>186</v>
      </c>
      <c r="E4" s="11" t="s">
        <v>186</v>
      </c>
    </row>
    <row r="5">
      <c r="B5" s="11" t="s">
        <v>36</v>
      </c>
      <c r="C5" s="13" t="s">
        <v>41</v>
      </c>
      <c r="D5" s="13" t="s">
        <v>42</v>
      </c>
      <c r="E5" s="13" t="s">
        <v>43</v>
      </c>
    </row>
    <row r="6">
      <c r="B6" s="14" t="n">
        <v>1997</v>
      </c>
      <c r="C6" s="560" t="s">
        <v>141</v>
      </c>
      <c r="D6" s="561" t="s">
        <v>191</v>
      </c>
      <c r="E6" s="562" t="s">
        <v>460</v>
      </c>
    </row>
    <row r="7">
      <c r="B7" s="14" t="n">
        <v>2000</v>
      </c>
      <c r="C7" s="560" t="s">
        <v>191</v>
      </c>
      <c r="D7" s="561" t="s">
        <v>199</v>
      </c>
      <c r="E7" s="562" t="s">
        <v>404</v>
      </c>
    </row>
    <row r="8">
      <c r="B8" s="14" t="n">
        <v>2005</v>
      </c>
      <c r="C8" s="560" t="s">
        <v>398</v>
      </c>
      <c r="D8" s="561" t="s">
        <v>204</v>
      </c>
      <c r="E8" s="562" t="s">
        <v>237</v>
      </c>
    </row>
    <row r="9">
      <c r="B9" s="14" t="n">
        <v>2006</v>
      </c>
      <c r="C9" s="560" t="s">
        <v>291</v>
      </c>
      <c r="D9" s="561" t="s">
        <v>209</v>
      </c>
      <c r="E9" s="562" t="s">
        <v>461</v>
      </c>
    </row>
    <row r="10">
      <c r="B10" s="14" t="n">
        <v>2007</v>
      </c>
      <c r="C10" s="560" t="s">
        <v>291</v>
      </c>
      <c r="D10" s="561" t="s">
        <v>205</v>
      </c>
      <c r="E10" s="562" t="s">
        <v>198</v>
      </c>
    </row>
    <row r="11">
      <c r="B11" s="14" t="n">
        <v>2008</v>
      </c>
      <c r="C11" s="560" t="s">
        <v>401</v>
      </c>
      <c r="D11" s="561" t="s">
        <v>206</v>
      </c>
      <c r="E11" s="562" t="s">
        <v>212</v>
      </c>
    </row>
    <row r="12">
      <c r="B12" s="14" t="n">
        <v>2009</v>
      </c>
      <c r="C12" s="560" t="s">
        <v>385</v>
      </c>
      <c r="D12" s="561" t="s">
        <v>399</v>
      </c>
      <c r="E12" s="562" t="s">
        <v>203</v>
      </c>
    </row>
    <row r="13">
      <c r="B13" s="14" t="n">
        <v>2010</v>
      </c>
      <c r="C13" s="560" t="s">
        <v>385</v>
      </c>
      <c r="D13" s="561" t="s">
        <v>207</v>
      </c>
      <c r="E13" s="562" t="s">
        <v>210</v>
      </c>
    </row>
    <row r="14">
      <c r="B14" s="14" t="n">
        <v>2011</v>
      </c>
      <c r="C14" s="560" t="s">
        <v>205</v>
      </c>
      <c r="D14" s="561" t="s">
        <v>456</v>
      </c>
      <c r="E14" s="562" t="s">
        <v>240</v>
      </c>
    </row>
    <row r="15">
      <c r="B15" s="14" t="n">
        <v>2012</v>
      </c>
      <c r="C15" s="560" t="s">
        <v>207</v>
      </c>
      <c r="D15" s="561" t="s">
        <v>457</v>
      </c>
      <c r="E15" s="562" t="s">
        <v>291</v>
      </c>
    </row>
    <row r="16">
      <c r="B16" s="14" t="n">
        <v>2013</v>
      </c>
      <c r="C16" s="560" t="s">
        <v>399</v>
      </c>
      <c r="D16" s="561" t="s">
        <v>456</v>
      </c>
      <c r="E16" s="562" t="s">
        <v>400</v>
      </c>
    </row>
    <row r="17">
      <c r="B17" s="14" t="n">
        <v>2014</v>
      </c>
      <c r="C17" s="560" t="s">
        <v>402</v>
      </c>
      <c r="D17" s="561" t="s">
        <v>302</v>
      </c>
      <c r="E17" s="562" t="s">
        <v>291</v>
      </c>
    </row>
    <row r="18">
      <c r="B18" s="14" t="n">
        <v>2015</v>
      </c>
      <c r="C18" s="560" t="s">
        <v>358</v>
      </c>
      <c r="D18" s="561" t="s">
        <v>391</v>
      </c>
      <c r="E18" s="562" t="s">
        <v>346</v>
      </c>
    </row>
    <row r="19">
      <c r="B19" s="14" t="n">
        <v>2016</v>
      </c>
      <c r="C19" s="560" t="s">
        <v>402</v>
      </c>
      <c r="D19" s="561" t="s">
        <v>458</v>
      </c>
      <c r="E19" s="562" t="s">
        <v>401</v>
      </c>
    </row>
    <row r="20">
      <c r="B20" s="14" t="n">
        <v>2017</v>
      </c>
      <c r="C20" s="560" t="s">
        <v>402</v>
      </c>
      <c r="D20" s="561" t="s">
        <v>458</v>
      </c>
      <c r="E20" s="562" t="s">
        <v>291</v>
      </c>
    </row>
    <row r="21">
      <c r="B21" s="14" t="n">
        <v>2018</v>
      </c>
      <c r="C21" s="560" t="s">
        <v>457</v>
      </c>
      <c r="D21" s="561" t="s">
        <v>104</v>
      </c>
      <c r="E21" s="562" t="s">
        <v>346</v>
      </c>
    </row>
    <row r="22">
      <c r="B22" s="14" t="n">
        <v>2019</v>
      </c>
      <c r="C22" s="560" t="s">
        <v>402</v>
      </c>
      <c r="D22" s="561" t="s">
        <v>391</v>
      </c>
      <c r="E22" s="562" t="s">
        <v>398</v>
      </c>
    </row>
    <row r="23">
      <c r="B23" s="14" t="n">
        <v>2020</v>
      </c>
      <c r="C23" s="560" t="s">
        <v>457</v>
      </c>
      <c r="D23" s="561" t="s">
        <v>104</v>
      </c>
      <c r="E23" s="562" t="s">
        <v>400</v>
      </c>
    </row>
    <row r="24">
      <c r="B24" s="14" t="n">
        <v>2021</v>
      </c>
      <c r="C24" s="560" t="s">
        <v>207</v>
      </c>
      <c r="D24" s="561" t="s">
        <v>459</v>
      </c>
      <c r="E24" s="562" t="s">
        <v>240</v>
      </c>
    </row>
    <row r="25">
      <c r="B25" s="14" t="n">
        <v>2022</v>
      </c>
      <c r="C25" s="560" t="s">
        <v>207</v>
      </c>
      <c r="D25" s="561" t="s">
        <v>459</v>
      </c>
      <c r="E25" s="562" t="s">
        <v>210</v>
      </c>
    </row>
    <row r="26">
      <c r="B26" s="14" t="n">
        <v>2023</v>
      </c>
      <c r="C26" s="560" t="s">
        <v>385</v>
      </c>
      <c r="D26" s="561" t="s">
        <v>348</v>
      </c>
      <c r="E26" s="562" t="s">
        <v>203</v>
      </c>
    </row>
    <row r="27">
      <c r="B27" s="36" t="n">
        <v>2024</v>
      </c>
      <c r="C27" s="563" t="s">
        <v>204</v>
      </c>
      <c r="D27" s="564" t="s">
        <v>456</v>
      </c>
      <c r="E27" s="565" t="s">
        <v>211</v>
      </c>
    </row>
  </sheetData>
  <mergeCells count="1">
    <mergeCell ref="B4:E4"/>
  </mergeCells>
  <pageMargins left="0.7" right="0.7" top="0.75" bottom="0.75" header="0.3" footer="0.3"/>
  <pageSetup paperSize="9" orientation="landscape" scale="50" fitToWidth="0" fitToHeight="0" horizontalDpi="300" verticalDpi="300"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A81F"/>
  </sheetPr>
  <dimension ref="A1"/>
  <sheetViews>
    <sheetView workbookViewId="0" zoomScale="100" showGridLines="0" tabSelected="false"/>
  </sheetViews>
  <sheetFormatPr defaultRowHeight="15.0" baseColWidth="10"/>
  <cols>
    <col min="1" max="1" width="2.57" hidden="0" customWidth="1"/>
    <col min="2" max="2" width="12.3870833333333" hidden="0" customWidth="1"/>
    <col min="3" max="3" width="10.4808333333333" hidden="0" customWidth="1"/>
    <col min="4" max="4" width="11.9808333333333" hidden="0" customWidth="1"/>
    <col min="5" max="5" width="11.9808333333333" hidden="0" customWidth="1"/>
    <col min="6" max="6" width="11.9808333333333" hidden="0" customWidth="1"/>
    <col min="7" max="7" width="11.9808333333333" hidden="0" customWidth="1"/>
    <col min="8" max="8" width="11.9808333333333" hidden="0" customWidth="1"/>
    <col min="9" max="9" width="11.9808333333333" hidden="0" customWidth="1"/>
    <col min="10" max="10" width="11.9808333333333" hidden="0" customWidth="1"/>
  </cols>
  <sheetData>
    <row r="1">
      <c r="B1" s="3" t="s">
        <v>30</v>
      </c>
    </row>
    <row r="3">
      <c r="B3" s="171" t="s">
        <v>282</v>
      </c>
    </row>
    <row r="4">
      <c r="B4" s="11" t="s">
        <v>245</v>
      </c>
      <c r="C4" s="12" t="s">
        <v>405</v>
      </c>
      <c r="D4" s="12" t="s">
        <v>406</v>
      </c>
      <c r="E4" s="12" t="s">
        <v>406</v>
      </c>
      <c r="F4" s="12" t="s">
        <v>406</v>
      </c>
      <c r="G4" s="12" t="s">
        <v>406</v>
      </c>
      <c r="H4" s="12" t="s">
        <v>406</v>
      </c>
      <c r="I4" s="12" t="s">
        <v>406</v>
      </c>
      <c r="J4" s="12" t="s">
        <v>406</v>
      </c>
    </row>
    <row r="5" ht="21" customHeight="1">
      <c r="B5" s="11" t="s">
        <v>245</v>
      </c>
      <c r="C5" s="12" t="s">
        <v>405</v>
      </c>
      <c r="D5" s="12" t="s">
        <v>68</v>
      </c>
      <c r="E5" s="12" t="s">
        <v>68</v>
      </c>
      <c r="F5" s="12" t="s">
        <v>68</v>
      </c>
      <c r="G5" s="12" t="s">
        <v>69</v>
      </c>
      <c r="H5" s="12" t="s">
        <v>69</v>
      </c>
      <c r="I5" s="12" t="s">
        <v>69</v>
      </c>
      <c r="J5" s="13" t="s">
        <v>407</v>
      </c>
    </row>
    <row r="6" ht="21" customHeight="1">
      <c r="B6" s="11" t="s">
        <v>245</v>
      </c>
      <c r="C6" s="12" t="s">
        <v>405</v>
      </c>
      <c r="D6" s="13" t="s">
        <v>250</v>
      </c>
      <c r="E6" s="13" t="s">
        <v>251</v>
      </c>
      <c r="F6" s="13" t="s">
        <v>252</v>
      </c>
      <c r="G6" s="13" t="s">
        <v>250</v>
      </c>
      <c r="H6" s="13" t="s">
        <v>251</v>
      </c>
      <c r="I6" s="13" t="s">
        <v>252</v>
      </c>
      <c r="J6" s="13" t="s">
        <v>407</v>
      </c>
    </row>
    <row r="7">
      <c r="B7" s="94" t="s">
        <v>41</v>
      </c>
      <c r="C7" s="574" t="n">
        <v>1057</v>
      </c>
      <c r="D7" s="575" t="n">
        <v>483</v>
      </c>
      <c r="E7" s="576" t="n">
        <v>323</v>
      </c>
      <c r="F7" s="577" t="n">
        <v>251</v>
      </c>
      <c r="G7" s="578" t="s">
        <v>140</v>
      </c>
      <c r="H7" s="579" t="s">
        <v>462</v>
      </c>
      <c r="I7" s="580" t="s">
        <v>465</v>
      </c>
      <c r="J7" s="581" t="n">
        <v>56</v>
      </c>
    </row>
    <row r="8">
      <c r="B8" s="14" t="s">
        <v>42</v>
      </c>
      <c r="C8" s="566" t="n">
        <v>699</v>
      </c>
      <c r="D8" s="567" t="n">
        <v>294</v>
      </c>
      <c r="E8" s="568" t="n">
        <v>194</v>
      </c>
      <c r="F8" s="569" t="n">
        <v>211</v>
      </c>
      <c r="G8" s="570" t="s">
        <v>404</v>
      </c>
      <c r="H8" s="571" t="s">
        <v>463</v>
      </c>
      <c r="I8" s="572" t="s">
        <v>466</v>
      </c>
      <c r="J8" s="573" t="n">
        <v>60</v>
      </c>
    </row>
    <row r="9">
      <c r="B9" s="36" t="s">
        <v>43</v>
      </c>
      <c r="C9" s="582" t="n">
        <v>358</v>
      </c>
      <c r="D9" s="583" t="n">
        <v>189</v>
      </c>
      <c r="E9" s="584" t="n">
        <v>129</v>
      </c>
      <c r="F9" s="585" t="n">
        <v>40</v>
      </c>
      <c r="G9" s="586" t="s">
        <v>389</v>
      </c>
      <c r="H9" s="587" t="s">
        <v>464</v>
      </c>
      <c r="I9" s="588" t="s">
        <v>467</v>
      </c>
      <c r="J9" s="589" t="n">
        <v>49</v>
      </c>
    </row>
    <row r="11">
      <c r="B11" s="171" t="s">
        <v>283</v>
      </c>
    </row>
    <row r="12">
      <c r="B12" s="11" t="s">
        <v>245</v>
      </c>
      <c r="C12" s="12" t="s">
        <v>405</v>
      </c>
      <c r="D12" s="12" t="s">
        <v>406</v>
      </c>
      <c r="E12" s="12" t="s">
        <v>406</v>
      </c>
      <c r="F12" s="12" t="s">
        <v>406</v>
      </c>
      <c r="G12" s="12" t="s">
        <v>406</v>
      </c>
      <c r="H12" s="12" t="s">
        <v>406</v>
      </c>
      <c r="I12" s="12" t="s">
        <v>406</v>
      </c>
      <c r="J12" s="12" t="s">
        <v>406</v>
      </c>
    </row>
    <row r="13" ht="21" customHeight="1">
      <c r="B13" s="11" t="s">
        <v>245</v>
      </c>
      <c r="C13" s="12" t="s">
        <v>405</v>
      </c>
      <c r="D13" s="12" t="s">
        <v>68</v>
      </c>
      <c r="E13" s="12" t="s">
        <v>68</v>
      </c>
      <c r="F13" s="12" t="s">
        <v>68</v>
      </c>
      <c r="G13" s="12" t="s">
        <v>69</v>
      </c>
      <c r="H13" s="12" t="s">
        <v>69</v>
      </c>
      <c r="I13" s="12" t="s">
        <v>69</v>
      </c>
      <c r="J13" s="13" t="s">
        <v>407</v>
      </c>
    </row>
    <row r="14" ht="21" customHeight="1">
      <c r="B14" s="11" t="s">
        <v>245</v>
      </c>
      <c r="C14" s="12" t="s">
        <v>405</v>
      </c>
      <c r="D14" s="13" t="s">
        <v>250</v>
      </c>
      <c r="E14" s="13" t="s">
        <v>251</v>
      </c>
      <c r="F14" s="13" t="s">
        <v>252</v>
      </c>
      <c r="G14" s="13" t="s">
        <v>250</v>
      </c>
      <c r="H14" s="13" t="s">
        <v>251</v>
      </c>
      <c r="I14" s="13" t="s">
        <v>252</v>
      </c>
      <c r="J14" s="13" t="s">
        <v>407</v>
      </c>
    </row>
    <row r="15">
      <c r="B15" s="94" t="s">
        <v>41</v>
      </c>
      <c r="C15" s="598" t="n">
        <v>993</v>
      </c>
      <c r="D15" s="599" t="n">
        <v>403</v>
      </c>
      <c r="E15" s="600" t="n">
        <v>398</v>
      </c>
      <c r="F15" s="601" t="n">
        <v>192</v>
      </c>
      <c r="G15" s="602" t="s">
        <v>468</v>
      </c>
      <c r="H15" s="603" t="s">
        <v>470</v>
      </c>
      <c r="I15" s="604" t="s">
        <v>473</v>
      </c>
      <c r="J15" s="605" t="s">
        <v>475</v>
      </c>
    </row>
    <row r="16">
      <c r="B16" s="14" t="s">
        <v>42</v>
      </c>
      <c r="C16" s="590" t="n">
        <v>527</v>
      </c>
      <c r="D16" s="591" t="n">
        <v>197</v>
      </c>
      <c r="E16" s="592" t="n">
        <v>184</v>
      </c>
      <c r="F16" s="593" t="n">
        <v>146</v>
      </c>
      <c r="G16" s="594" t="s">
        <v>469</v>
      </c>
      <c r="H16" s="595" t="s">
        <v>471</v>
      </c>
      <c r="I16" s="596" t="s">
        <v>474</v>
      </c>
      <c r="J16" s="597" t="s">
        <v>264</v>
      </c>
    </row>
    <row r="17">
      <c r="B17" s="36" t="s">
        <v>43</v>
      </c>
      <c r="C17" s="606" t="n">
        <v>466</v>
      </c>
      <c r="D17" s="607" t="n">
        <v>206</v>
      </c>
      <c r="E17" s="608" t="n">
        <v>214</v>
      </c>
      <c r="F17" s="609" t="n">
        <v>46</v>
      </c>
      <c r="G17" s="610" t="s">
        <v>220</v>
      </c>
      <c r="H17" s="611" t="s">
        <v>472</v>
      </c>
      <c r="I17" s="612" t="s">
        <v>372</v>
      </c>
      <c r="J17" s="613" t="s">
        <v>350</v>
      </c>
    </row>
  </sheetData>
  <mergeCells count="12">
    <mergeCell ref="B4:B6"/>
    <mergeCell ref="C4:C6"/>
    <mergeCell ref="D4:J4"/>
    <mergeCell ref="D5:F5"/>
    <mergeCell ref="G5:I5"/>
    <mergeCell ref="J5:J6"/>
    <mergeCell ref="B12:B14"/>
    <mergeCell ref="C12:C14"/>
    <mergeCell ref="D12:J12"/>
    <mergeCell ref="D13:F13"/>
    <mergeCell ref="G13:I13"/>
    <mergeCell ref="J13:J14"/>
  </mergeCells>
  <pageMargins left="0.7" right="0.7" top="0.75" bottom="0.75" header="0.3" footer="0.3"/>
  <pageSetup paperSize="9" orientation="landscape" scale="50" fitToWidth="0" fitToHeight="0" horizontalDpi="300" verticalDpi="300" r:id="rId2"/>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A81F"/>
  </sheetPr>
  <dimension ref="A1"/>
  <sheetViews>
    <sheetView workbookViewId="0" zoomScale="100" showGridLines="0" tabSelected="false"/>
  </sheetViews>
  <sheetFormatPr defaultRowHeight="15.0" baseColWidth="10"/>
  <cols>
    <col min="1" max="1" width="2.57" hidden="0" customWidth="1"/>
    <col min="2" max="2" width="16.49125" hidden="0" customWidth="1"/>
    <col min="3" max="3" width="7.71" hidden="0" customWidth="1"/>
    <col min="4" max="4" width="7.71" hidden="0" customWidth="1"/>
    <col min="5" max="5" width="7.71" hidden="0" customWidth="1"/>
    <col min="6" max="6" width="11.335" hidden="0" customWidth="1"/>
    <col min="7" max="7" width="11.335" hidden="0" customWidth="1"/>
    <col min="8" max="8" width="11.335" hidden="0" customWidth="1"/>
  </cols>
  <sheetData>
    <row r="1">
      <c r="B1" s="3" t="s">
        <v>31</v>
      </c>
    </row>
    <row r="4">
      <c r="B4" s="11" t="s">
        <v>286</v>
      </c>
      <c r="C4" s="12" t="s">
        <v>41</v>
      </c>
      <c r="D4" s="12" t="s">
        <v>42</v>
      </c>
      <c r="E4" s="12" t="s">
        <v>43</v>
      </c>
      <c r="F4" s="12" t="s">
        <v>186</v>
      </c>
      <c r="G4" s="12" t="s">
        <v>186</v>
      </c>
      <c r="H4" s="12" t="s">
        <v>186</v>
      </c>
    </row>
    <row r="5">
      <c r="B5" s="11" t="s">
        <v>286</v>
      </c>
      <c r="C5" s="12" t="s">
        <v>41</v>
      </c>
      <c r="D5" s="12" t="s">
        <v>42</v>
      </c>
      <c r="E5" s="12" t="s">
        <v>43</v>
      </c>
      <c r="F5" s="13" t="s">
        <v>287</v>
      </c>
      <c r="G5" s="13" t="s">
        <v>42</v>
      </c>
      <c r="H5" s="13" t="s">
        <v>43</v>
      </c>
    </row>
    <row r="6">
      <c r="B6" s="94" t="s">
        <v>41</v>
      </c>
      <c r="C6" s="620" t="n">
        <v>993</v>
      </c>
      <c r="D6" s="621" t="n">
        <v>527</v>
      </c>
      <c r="E6" s="622" t="n">
        <v>466</v>
      </c>
      <c r="F6" s="623" t="s">
        <v>204</v>
      </c>
      <c r="G6" s="624" t="s">
        <v>456</v>
      </c>
      <c r="H6" s="625" t="s">
        <v>211</v>
      </c>
    </row>
    <row r="7">
      <c r="B7" s="14" t="s">
        <v>288</v>
      </c>
      <c r="C7" s="614" t="n">
        <v>914</v>
      </c>
      <c r="D7" s="615" t="n">
        <v>492</v>
      </c>
      <c r="E7" s="616" t="n">
        <v>422</v>
      </c>
      <c r="F7" s="617" t="s">
        <v>401</v>
      </c>
      <c r="G7" s="618" t="s">
        <v>457</v>
      </c>
      <c r="H7" s="619" t="s">
        <v>241</v>
      </c>
    </row>
    <row r="8">
      <c r="B8" s="36" t="s">
        <v>289</v>
      </c>
      <c r="C8" s="626" t="n">
        <v>79</v>
      </c>
      <c r="D8" s="627" t="n">
        <v>35</v>
      </c>
      <c r="E8" s="628" t="n">
        <v>44</v>
      </c>
      <c r="F8" s="629" t="s">
        <v>349</v>
      </c>
      <c r="G8" s="630" t="s">
        <v>343</v>
      </c>
      <c r="H8" s="631" t="s">
        <v>209</v>
      </c>
    </row>
  </sheetData>
  <mergeCells count="5">
    <mergeCell ref="B4:B5"/>
    <mergeCell ref="C4:C5"/>
    <mergeCell ref="D4:D5"/>
    <mergeCell ref="E4:E5"/>
    <mergeCell ref="F4:H4"/>
  </mergeCells>
  <pageMargins left="0.7" right="0.7" top="0.75" bottom="0.75" header="0.3" footer="0.3"/>
  <pageSetup paperSize="9" orientation="landscape" scale="50" fitToWidth="0" fitToHeight="0" horizontalDpi="300" verticalDpi="300"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E562"/>
  </sheetPr>
  <dimension ref="A1"/>
  <sheetViews>
    <sheetView workbookViewId="0" zoomScale="100" showGridLines="0" tabSelected="false"/>
  </sheetViews>
  <sheetFormatPr defaultRowHeight="15.0" baseColWidth="10"/>
  <cols>
    <col min="1" max="1" width="2.57" hidden="0" customWidth="1"/>
    <col min="2" max="2" width="6.56416666666667" hidden="0" customWidth="1"/>
    <col min="3" max="3" width="12.6266666666667" hidden="0" customWidth="1"/>
    <col min="4" max="4" width="12.6266666666667" hidden="0" customWidth="1"/>
    <col min="5" max="5" width="12.6266666666667" hidden="0" customWidth="1"/>
    <col min="6" max="6" width="12.6266666666667" hidden="0" customWidth="1"/>
    <col min="7" max="7" width="12.6266666666667" hidden="0" customWidth="1"/>
    <col min="8" max="8" width="12.6266666666667" hidden="0" customWidth="1"/>
  </cols>
  <sheetData>
    <row r="1">
      <c r="B1" s="3" t="s">
        <v>33</v>
      </c>
    </row>
    <row r="4">
      <c r="B4" s="11" t="s">
        <v>476</v>
      </c>
      <c r="C4" s="12" t="s">
        <v>46</v>
      </c>
      <c r="D4" s="12" t="s">
        <v>46</v>
      </c>
      <c r="E4" s="12" t="s">
        <v>46</v>
      </c>
      <c r="F4" s="12" t="s">
        <v>161</v>
      </c>
      <c r="G4" s="12" t="s">
        <v>161</v>
      </c>
      <c r="H4" s="12" t="s">
        <v>161</v>
      </c>
    </row>
    <row r="5" ht="28" customHeight="1">
      <c r="B5" s="11" t="s">
        <v>476</v>
      </c>
      <c r="C5" s="13" t="s">
        <v>477</v>
      </c>
      <c r="D5" s="13" t="s">
        <v>478</v>
      </c>
      <c r="E5" s="13" t="s">
        <v>479</v>
      </c>
      <c r="F5" s="13" t="s">
        <v>477</v>
      </c>
      <c r="G5" s="13" t="s">
        <v>478</v>
      </c>
      <c r="H5" s="13" t="s">
        <v>479</v>
      </c>
    </row>
    <row r="6">
      <c r="B6" s="25" t="s">
        <v>68</v>
      </c>
      <c r="C6" s="632"/>
      <c r="D6" s="633"/>
      <c r="E6" s="634"/>
      <c r="F6" s="635"/>
      <c r="G6" s="636"/>
      <c r="H6" s="637"/>
    </row>
    <row r="7">
      <c r="B7" s="14" t="n">
        <v>1998</v>
      </c>
      <c r="C7" s="632" t="s">
        <v>480</v>
      </c>
      <c r="D7" s="650" t="n">
        <v>392</v>
      </c>
      <c r="E7" s="651" t="n">
        <v>355</v>
      </c>
      <c r="F7" s="635" t="s">
        <v>507</v>
      </c>
      <c r="G7" s="636" t="s">
        <v>534</v>
      </c>
      <c r="H7" s="637" t="s">
        <v>561</v>
      </c>
    </row>
    <row r="8">
      <c r="B8" s="14" t="n">
        <v>1999</v>
      </c>
      <c r="C8" s="632" t="s">
        <v>481</v>
      </c>
      <c r="D8" s="650" t="n">
        <v>391</v>
      </c>
      <c r="E8" s="651" t="n">
        <v>361</v>
      </c>
      <c r="F8" s="635" t="s">
        <v>508</v>
      </c>
      <c r="G8" s="636" t="s">
        <v>535</v>
      </c>
      <c r="H8" s="637" t="s">
        <v>562</v>
      </c>
    </row>
    <row r="9">
      <c r="B9" s="14" t="n">
        <v>2000</v>
      </c>
      <c r="C9" s="632" t="s">
        <v>482</v>
      </c>
      <c r="D9" s="650" t="n">
        <v>386</v>
      </c>
      <c r="E9" s="651" t="n">
        <v>386</v>
      </c>
      <c r="F9" s="635" t="s">
        <v>509</v>
      </c>
      <c r="G9" s="636" t="s">
        <v>536</v>
      </c>
      <c r="H9" s="637" t="s">
        <v>563</v>
      </c>
    </row>
    <row r="10">
      <c r="B10" s="14" t="n">
        <v>2001</v>
      </c>
      <c r="C10" s="632" t="s">
        <v>483</v>
      </c>
      <c r="D10" s="650" t="n">
        <v>385</v>
      </c>
      <c r="E10" s="651" t="n">
        <v>387</v>
      </c>
      <c r="F10" s="635" t="s">
        <v>510</v>
      </c>
      <c r="G10" s="636" t="s">
        <v>537</v>
      </c>
      <c r="H10" s="637" t="s">
        <v>564</v>
      </c>
    </row>
    <row r="11">
      <c r="B11" s="14" t="n">
        <v>2002</v>
      </c>
      <c r="C11" s="632" t="s">
        <v>484</v>
      </c>
      <c r="D11" s="650" t="n">
        <v>377</v>
      </c>
      <c r="E11" s="651" t="n">
        <v>403</v>
      </c>
      <c r="F11" s="635" t="s">
        <v>511</v>
      </c>
      <c r="G11" s="636" t="s">
        <v>538</v>
      </c>
      <c r="H11" s="637" t="s">
        <v>565</v>
      </c>
    </row>
    <row r="12">
      <c r="B12" s="14" t="n">
        <v>2003</v>
      </c>
      <c r="C12" s="632" t="s">
        <v>485</v>
      </c>
      <c r="D12" s="650" t="n">
        <v>406</v>
      </c>
      <c r="E12" s="651" t="n">
        <v>398</v>
      </c>
      <c r="F12" s="635" t="s">
        <v>512</v>
      </c>
      <c r="G12" s="636" t="s">
        <v>539</v>
      </c>
      <c r="H12" s="637" t="s">
        <v>566</v>
      </c>
    </row>
    <row r="13">
      <c r="B13" s="14" t="n">
        <v>2004</v>
      </c>
      <c r="C13" s="632" t="s">
        <v>486</v>
      </c>
      <c r="D13" s="650" t="n">
        <v>393</v>
      </c>
      <c r="E13" s="651" t="n">
        <v>393</v>
      </c>
      <c r="F13" s="635" t="s">
        <v>513</v>
      </c>
      <c r="G13" s="636" t="s">
        <v>540</v>
      </c>
      <c r="H13" s="637" t="s">
        <v>567</v>
      </c>
    </row>
    <row r="14">
      <c r="B14" s="14" t="n">
        <v>2005</v>
      </c>
      <c r="C14" s="632" t="s">
        <v>487</v>
      </c>
      <c r="D14" s="650" t="n">
        <v>411</v>
      </c>
      <c r="E14" s="651" t="n">
        <v>381</v>
      </c>
      <c r="F14" s="635" t="s">
        <v>514</v>
      </c>
      <c r="G14" s="636" t="s">
        <v>541</v>
      </c>
      <c r="H14" s="637" t="s">
        <v>568</v>
      </c>
    </row>
    <row r="15">
      <c r="B15" s="14" t="n">
        <v>2006</v>
      </c>
      <c r="C15" s="632" t="s">
        <v>488</v>
      </c>
      <c r="D15" s="650" t="n">
        <v>437</v>
      </c>
      <c r="E15" s="651" t="n">
        <v>384</v>
      </c>
      <c r="F15" s="635" t="s">
        <v>515</v>
      </c>
      <c r="G15" s="636" t="s">
        <v>542</v>
      </c>
      <c r="H15" s="637" t="s">
        <v>569</v>
      </c>
    </row>
    <row r="16">
      <c r="B16" s="14" t="n">
        <v>2007</v>
      </c>
      <c r="C16" s="632" t="s">
        <v>489</v>
      </c>
      <c r="D16" s="650" t="n">
        <v>437</v>
      </c>
      <c r="E16" s="651" t="n">
        <v>403</v>
      </c>
      <c r="F16" s="635" t="s">
        <v>516</v>
      </c>
      <c r="G16" s="636" t="s">
        <v>543</v>
      </c>
      <c r="H16" s="637" t="s">
        <v>570</v>
      </c>
    </row>
    <row r="17">
      <c r="B17" s="14" t="n">
        <v>2008</v>
      </c>
      <c r="C17" s="632" t="s">
        <v>490</v>
      </c>
      <c r="D17" s="650" t="n">
        <v>438</v>
      </c>
      <c r="E17" s="651" t="n">
        <v>406</v>
      </c>
      <c r="F17" s="635" t="s">
        <v>517</v>
      </c>
      <c r="G17" s="636" t="s">
        <v>544</v>
      </c>
      <c r="H17" s="637" t="s">
        <v>571</v>
      </c>
    </row>
    <row r="18">
      <c r="B18" s="14" t="n">
        <v>2009</v>
      </c>
      <c r="C18" s="632" t="s">
        <v>491</v>
      </c>
      <c r="D18" s="650" t="n">
        <v>458</v>
      </c>
      <c r="E18" s="651" t="n">
        <v>419</v>
      </c>
      <c r="F18" s="635" t="s">
        <v>518</v>
      </c>
      <c r="G18" s="636" t="s">
        <v>545</v>
      </c>
      <c r="H18" s="637" t="s">
        <v>572</v>
      </c>
    </row>
    <row r="19">
      <c r="B19" s="14" t="n">
        <v>2010</v>
      </c>
      <c r="C19" s="632" t="s">
        <v>492</v>
      </c>
      <c r="D19" s="650" t="n">
        <v>483</v>
      </c>
      <c r="E19" s="651" t="n">
        <v>439</v>
      </c>
      <c r="F19" s="635" t="s">
        <v>519</v>
      </c>
      <c r="G19" s="636" t="s">
        <v>546</v>
      </c>
      <c r="H19" s="637" t="s">
        <v>573</v>
      </c>
    </row>
    <row r="20">
      <c r="B20" s="14" t="n">
        <v>2011</v>
      </c>
      <c r="C20" s="632" t="s">
        <v>493</v>
      </c>
      <c r="D20" s="650" t="n">
        <v>501</v>
      </c>
      <c r="E20" s="651" t="n">
        <v>442</v>
      </c>
      <c r="F20" s="635" t="s">
        <v>520</v>
      </c>
      <c r="G20" s="636" t="s">
        <v>547</v>
      </c>
      <c r="H20" s="637" t="s">
        <v>574</v>
      </c>
    </row>
    <row r="21">
      <c r="B21" s="14" t="n">
        <v>2012</v>
      </c>
      <c r="C21" s="632" t="s">
        <v>494</v>
      </c>
      <c r="D21" s="650" t="n">
        <v>517</v>
      </c>
      <c r="E21" s="651" t="n">
        <v>453</v>
      </c>
      <c r="F21" s="635" t="s">
        <v>521</v>
      </c>
      <c r="G21" s="636" t="s">
        <v>548</v>
      </c>
      <c r="H21" s="637" t="s">
        <v>575</v>
      </c>
    </row>
    <row r="22">
      <c r="B22" s="14" t="n">
        <v>2013</v>
      </c>
      <c r="C22" s="632" t="s">
        <v>495</v>
      </c>
      <c r="D22" s="650" t="n">
        <v>524</v>
      </c>
      <c r="E22" s="651" t="n">
        <v>462</v>
      </c>
      <c r="F22" s="635" t="s">
        <v>522</v>
      </c>
      <c r="G22" s="636" t="s">
        <v>549</v>
      </c>
      <c r="H22" s="637" t="s">
        <v>576</v>
      </c>
    </row>
    <row r="23">
      <c r="B23" s="14" t="n">
        <v>2014</v>
      </c>
      <c r="C23" s="632" t="s">
        <v>496</v>
      </c>
      <c r="D23" s="650" t="n">
        <v>525</v>
      </c>
      <c r="E23" s="651" t="n">
        <v>450</v>
      </c>
      <c r="F23" s="635" t="s">
        <v>523</v>
      </c>
      <c r="G23" s="636" t="s">
        <v>550</v>
      </c>
      <c r="H23" s="637" t="s">
        <v>577</v>
      </c>
    </row>
    <row r="24">
      <c r="B24" s="14" t="n">
        <v>2015</v>
      </c>
      <c r="C24" s="632" t="s">
        <v>497</v>
      </c>
      <c r="D24" s="650" t="n">
        <v>528</v>
      </c>
      <c r="E24" s="651" t="n">
        <v>444</v>
      </c>
      <c r="F24" s="635" t="s">
        <v>524</v>
      </c>
      <c r="G24" s="636" t="s">
        <v>551</v>
      </c>
      <c r="H24" s="637" t="s">
        <v>578</v>
      </c>
    </row>
    <row r="25">
      <c r="B25" s="14" t="n">
        <v>2016</v>
      </c>
      <c r="C25" s="632" t="s">
        <v>498</v>
      </c>
      <c r="D25" s="650" t="n">
        <v>493</v>
      </c>
      <c r="E25" s="651" t="n">
        <v>441</v>
      </c>
      <c r="F25" s="635" t="s">
        <v>525</v>
      </c>
      <c r="G25" s="636" t="s">
        <v>552</v>
      </c>
      <c r="H25" s="637" t="s">
        <v>579</v>
      </c>
    </row>
    <row r="26">
      <c r="B26" s="14" t="n">
        <v>2017</v>
      </c>
      <c r="C26" s="632" t="s">
        <v>499</v>
      </c>
      <c r="D26" s="650" t="n">
        <v>510</v>
      </c>
      <c r="E26" s="651" t="n">
        <v>418</v>
      </c>
      <c r="F26" s="635" t="s">
        <v>526</v>
      </c>
      <c r="G26" s="636" t="s">
        <v>553</v>
      </c>
      <c r="H26" s="637" t="s">
        <v>580</v>
      </c>
    </row>
    <row r="27">
      <c r="B27" s="14" t="n">
        <v>2018</v>
      </c>
      <c r="C27" s="632" t="s">
        <v>500</v>
      </c>
      <c r="D27" s="650" t="n">
        <v>505</v>
      </c>
      <c r="E27" s="651" t="n">
        <v>408</v>
      </c>
      <c r="F27" s="635" t="s">
        <v>527</v>
      </c>
      <c r="G27" s="636" t="s">
        <v>554</v>
      </c>
      <c r="H27" s="637" t="s">
        <v>581</v>
      </c>
    </row>
    <row r="28">
      <c r="B28" s="14" t="n">
        <v>2019</v>
      </c>
      <c r="C28" s="632" t="s">
        <v>501</v>
      </c>
      <c r="D28" s="650" t="n">
        <v>505</v>
      </c>
      <c r="E28" s="651" t="n">
        <v>410</v>
      </c>
      <c r="F28" s="635" t="s">
        <v>528</v>
      </c>
      <c r="G28" s="636" t="s">
        <v>555</v>
      </c>
      <c r="H28" s="637" t="s">
        <v>582</v>
      </c>
    </row>
    <row r="29">
      <c r="B29" s="14" t="n">
        <v>2020</v>
      </c>
      <c r="C29" s="632" t="s">
        <v>502</v>
      </c>
      <c r="D29" s="650" t="n">
        <v>492</v>
      </c>
      <c r="E29" s="651" t="n">
        <v>400</v>
      </c>
      <c r="F29" s="635" t="s">
        <v>529</v>
      </c>
      <c r="G29" s="636" t="s">
        <v>556</v>
      </c>
      <c r="H29" s="637" t="s">
        <v>583</v>
      </c>
    </row>
    <row r="30">
      <c r="B30" s="14" t="n">
        <v>2021</v>
      </c>
      <c r="C30" s="632" t="s">
        <v>503</v>
      </c>
      <c r="D30" s="650" t="n">
        <v>497</v>
      </c>
      <c r="E30" s="651" t="n">
        <v>394</v>
      </c>
      <c r="F30" s="635" t="s">
        <v>530</v>
      </c>
      <c r="G30" s="636" t="s">
        <v>557</v>
      </c>
      <c r="H30" s="637" t="s">
        <v>584</v>
      </c>
    </row>
    <row r="31">
      <c r="B31" s="14" t="n">
        <v>2022</v>
      </c>
      <c r="C31" s="632" t="s">
        <v>504</v>
      </c>
      <c r="D31" s="650" t="n">
        <v>508</v>
      </c>
      <c r="E31" s="651" t="n">
        <v>390</v>
      </c>
      <c r="F31" s="635" t="s">
        <v>531</v>
      </c>
      <c r="G31" s="636" t="s">
        <v>558</v>
      </c>
      <c r="H31" s="637" t="s">
        <v>585</v>
      </c>
    </row>
    <row r="32">
      <c r="B32" s="14" t="n">
        <v>2023</v>
      </c>
      <c r="C32" s="632" t="s">
        <v>505</v>
      </c>
      <c r="D32" s="650" t="n">
        <v>517</v>
      </c>
      <c r="E32" s="651" t="n">
        <v>394</v>
      </c>
      <c r="F32" s="635" t="s">
        <v>532</v>
      </c>
      <c r="G32" s="636" t="s">
        <v>559</v>
      </c>
      <c r="H32" s="637" t="s">
        <v>586</v>
      </c>
    </row>
    <row r="33">
      <c r="B33" s="14" t="n">
        <v>2024</v>
      </c>
      <c r="C33" s="632" t="s">
        <v>506</v>
      </c>
      <c r="D33" s="650" t="n">
        <v>529</v>
      </c>
      <c r="E33" s="651" t="n">
        <v>400</v>
      </c>
      <c r="F33" s="635" t="s">
        <v>533</v>
      </c>
      <c r="G33" s="636" t="s">
        <v>560</v>
      </c>
      <c r="H33" s="637" t="s">
        <v>587</v>
      </c>
    </row>
    <row r="34">
      <c r="B34" s="25" t="s">
        <v>588</v>
      </c>
      <c r="C34" s="638"/>
      <c r="D34" s="639"/>
      <c r="E34" s="640"/>
      <c r="F34" s="641"/>
      <c r="G34" s="642"/>
      <c r="H34" s="643"/>
    </row>
    <row r="35">
      <c r="B35" s="14" t="n">
        <v>1998</v>
      </c>
      <c r="C35" s="638" t="s">
        <v>589</v>
      </c>
      <c r="D35" s="639" t="s">
        <v>589</v>
      </c>
      <c r="E35" s="640" t="s">
        <v>589</v>
      </c>
      <c r="F35" s="641" t="s">
        <v>589</v>
      </c>
      <c r="G35" s="642" t="s">
        <v>589</v>
      </c>
      <c r="H35" s="643" t="s">
        <v>589</v>
      </c>
    </row>
    <row r="36">
      <c r="B36" s="14" t="n">
        <v>1999</v>
      </c>
      <c r="C36" s="638" t="s">
        <v>590</v>
      </c>
      <c r="D36" s="639" t="s">
        <v>614</v>
      </c>
      <c r="E36" s="640" t="s">
        <v>600</v>
      </c>
      <c r="F36" s="641" t="s">
        <v>596</v>
      </c>
      <c r="G36" s="642" t="s">
        <v>678</v>
      </c>
      <c r="H36" s="643" t="s">
        <v>696</v>
      </c>
    </row>
    <row r="37">
      <c r="B37" s="14" t="n">
        <v>2000</v>
      </c>
      <c r="C37" s="638" t="s">
        <v>591</v>
      </c>
      <c r="D37" s="639" t="s">
        <v>146</v>
      </c>
      <c r="E37" s="640" t="s">
        <v>635</v>
      </c>
      <c r="F37" s="641" t="s">
        <v>656</v>
      </c>
      <c r="G37" s="642" t="s">
        <v>679</v>
      </c>
      <c r="H37" s="643" t="s">
        <v>697</v>
      </c>
    </row>
    <row r="38">
      <c r="B38" s="14" t="n">
        <v>2001</v>
      </c>
      <c r="C38" s="638" t="s">
        <v>592</v>
      </c>
      <c r="D38" s="639" t="s">
        <v>615</v>
      </c>
      <c r="E38" s="640" t="s">
        <v>636</v>
      </c>
      <c r="F38" s="641" t="s">
        <v>657</v>
      </c>
      <c r="G38" s="642" t="s">
        <v>262</v>
      </c>
      <c r="H38" s="643" t="s">
        <v>682</v>
      </c>
    </row>
    <row r="39">
      <c r="B39" s="14" t="n">
        <v>2002</v>
      </c>
      <c r="C39" s="638" t="s">
        <v>593</v>
      </c>
      <c r="D39" s="639" t="s">
        <v>616</v>
      </c>
      <c r="E39" s="640" t="s">
        <v>637</v>
      </c>
      <c r="F39" s="641" t="s">
        <v>658</v>
      </c>
      <c r="G39" s="642" t="s">
        <v>311</v>
      </c>
      <c r="H39" s="643" t="s">
        <v>635</v>
      </c>
    </row>
    <row r="40">
      <c r="B40" s="14" t="n">
        <v>2003</v>
      </c>
      <c r="C40" s="638" t="s">
        <v>594</v>
      </c>
      <c r="D40" s="639" t="s">
        <v>617</v>
      </c>
      <c r="E40" s="640" t="s">
        <v>638</v>
      </c>
      <c r="F40" s="641" t="s">
        <v>659</v>
      </c>
      <c r="G40" s="642" t="s">
        <v>660</v>
      </c>
      <c r="H40" s="643" t="s">
        <v>698</v>
      </c>
    </row>
    <row r="41">
      <c r="B41" s="14" t="n">
        <v>2004</v>
      </c>
      <c r="C41" s="638" t="s">
        <v>595</v>
      </c>
      <c r="D41" s="639" t="s">
        <v>592</v>
      </c>
      <c r="E41" s="640" t="s">
        <v>639</v>
      </c>
      <c r="F41" s="641" t="s">
        <v>660</v>
      </c>
      <c r="G41" s="642" t="s">
        <v>591</v>
      </c>
      <c r="H41" s="643" t="s">
        <v>699</v>
      </c>
    </row>
    <row r="42">
      <c r="B42" s="14" t="n">
        <v>2005</v>
      </c>
      <c r="C42" s="638" t="s">
        <v>596</v>
      </c>
      <c r="D42" s="639" t="s">
        <v>618</v>
      </c>
      <c r="E42" s="640" t="s">
        <v>640</v>
      </c>
      <c r="F42" s="641" t="s">
        <v>661</v>
      </c>
      <c r="G42" s="642" t="s">
        <v>618</v>
      </c>
      <c r="H42" s="643" t="s">
        <v>700</v>
      </c>
    </row>
    <row r="43">
      <c r="B43" s="14" t="n">
        <v>2006</v>
      </c>
      <c r="C43" s="638" t="s">
        <v>597</v>
      </c>
      <c r="D43" s="639" t="s">
        <v>619</v>
      </c>
      <c r="E43" s="640" t="s">
        <v>641</v>
      </c>
      <c r="F43" s="641" t="s">
        <v>662</v>
      </c>
      <c r="G43" s="642" t="s">
        <v>680</v>
      </c>
      <c r="H43" s="643" t="s">
        <v>701</v>
      </c>
    </row>
    <row r="44">
      <c r="B44" s="14" t="n">
        <v>2007</v>
      </c>
      <c r="C44" s="638" t="s">
        <v>598</v>
      </c>
      <c r="D44" s="639" t="s">
        <v>619</v>
      </c>
      <c r="E44" s="640" t="s">
        <v>637</v>
      </c>
      <c r="F44" s="641" t="s">
        <v>663</v>
      </c>
      <c r="G44" s="642" t="s">
        <v>681</v>
      </c>
      <c r="H44" s="643" t="s">
        <v>702</v>
      </c>
    </row>
    <row r="45">
      <c r="B45" s="14" t="n">
        <v>2008</v>
      </c>
      <c r="C45" s="638" t="s">
        <v>599</v>
      </c>
      <c r="D45" s="639" t="s">
        <v>620</v>
      </c>
      <c r="E45" s="640" t="s">
        <v>642</v>
      </c>
      <c r="F45" s="641" t="s">
        <v>664</v>
      </c>
      <c r="G45" s="642" t="s">
        <v>682</v>
      </c>
      <c r="H45" s="643" t="s">
        <v>703</v>
      </c>
    </row>
    <row r="46">
      <c r="B46" s="14" t="n">
        <v>2009</v>
      </c>
      <c r="C46" s="638" t="s">
        <v>600</v>
      </c>
      <c r="D46" s="639" t="s">
        <v>621</v>
      </c>
      <c r="E46" s="640" t="s">
        <v>643</v>
      </c>
      <c r="F46" s="641" t="s">
        <v>147</v>
      </c>
      <c r="G46" s="642" t="s">
        <v>642</v>
      </c>
      <c r="H46" s="643" t="s">
        <v>704</v>
      </c>
    </row>
    <row r="47">
      <c r="B47" s="14" t="n">
        <v>2010</v>
      </c>
      <c r="C47" s="638" t="s">
        <v>325</v>
      </c>
      <c r="D47" s="639" t="s">
        <v>622</v>
      </c>
      <c r="E47" s="640" t="s">
        <v>644</v>
      </c>
      <c r="F47" s="641" t="s">
        <v>665</v>
      </c>
      <c r="G47" s="642" t="s">
        <v>683</v>
      </c>
      <c r="H47" s="643" t="s">
        <v>705</v>
      </c>
    </row>
    <row r="48">
      <c r="B48" s="14" t="n">
        <v>2011</v>
      </c>
      <c r="C48" s="638" t="s">
        <v>601</v>
      </c>
      <c r="D48" s="639" t="s">
        <v>623</v>
      </c>
      <c r="E48" s="640" t="s">
        <v>645</v>
      </c>
      <c r="F48" s="641" t="s">
        <v>666</v>
      </c>
      <c r="G48" s="642" t="s">
        <v>684</v>
      </c>
      <c r="H48" s="643" t="s">
        <v>706</v>
      </c>
    </row>
    <row r="49">
      <c r="B49" s="14" t="n">
        <v>2012</v>
      </c>
      <c r="C49" s="638" t="s">
        <v>602</v>
      </c>
      <c r="D49" s="639" t="s">
        <v>624</v>
      </c>
      <c r="E49" s="640" t="s">
        <v>646</v>
      </c>
      <c r="F49" s="641" t="s">
        <v>667</v>
      </c>
      <c r="G49" s="642" t="s">
        <v>685</v>
      </c>
      <c r="H49" s="643" t="s">
        <v>707</v>
      </c>
    </row>
    <row r="50">
      <c r="B50" s="14" t="n">
        <v>2013</v>
      </c>
      <c r="C50" s="638" t="s">
        <v>603</v>
      </c>
      <c r="D50" s="639" t="s">
        <v>625</v>
      </c>
      <c r="E50" s="640" t="s">
        <v>629</v>
      </c>
      <c r="F50" s="641" t="s">
        <v>668</v>
      </c>
      <c r="G50" s="642" t="s">
        <v>686</v>
      </c>
      <c r="H50" s="643" t="s">
        <v>621</v>
      </c>
    </row>
    <row r="51">
      <c r="B51" s="14" t="n">
        <v>2014</v>
      </c>
      <c r="C51" s="638" t="s">
        <v>603</v>
      </c>
      <c r="D51" s="639" t="s">
        <v>626</v>
      </c>
      <c r="E51" s="640" t="s">
        <v>632</v>
      </c>
      <c r="F51" s="641" t="s">
        <v>669</v>
      </c>
      <c r="G51" s="642" t="s">
        <v>625</v>
      </c>
      <c r="H51" s="643" t="s">
        <v>708</v>
      </c>
    </row>
    <row r="52">
      <c r="B52" s="14" t="n">
        <v>2015</v>
      </c>
      <c r="C52" s="638" t="s">
        <v>604</v>
      </c>
      <c r="D52" s="639" t="s">
        <v>627</v>
      </c>
      <c r="E52" s="640" t="s">
        <v>647</v>
      </c>
      <c r="F52" s="641" t="s">
        <v>670</v>
      </c>
      <c r="G52" s="642" t="s">
        <v>687</v>
      </c>
      <c r="H52" s="643" t="s">
        <v>709</v>
      </c>
    </row>
    <row r="53">
      <c r="B53" s="14" t="n">
        <v>2016</v>
      </c>
      <c r="C53" s="638" t="s">
        <v>605</v>
      </c>
      <c r="D53" s="639" t="s">
        <v>628</v>
      </c>
      <c r="E53" s="640" t="s">
        <v>648</v>
      </c>
      <c r="F53" s="641" t="s">
        <v>671</v>
      </c>
      <c r="G53" s="642" t="s">
        <v>688</v>
      </c>
      <c r="H53" s="643" t="s">
        <v>710</v>
      </c>
    </row>
    <row r="54">
      <c r="B54" s="14" t="n">
        <v>2017</v>
      </c>
      <c r="C54" s="638" t="s">
        <v>606</v>
      </c>
      <c r="D54" s="639" t="s">
        <v>629</v>
      </c>
      <c r="E54" s="640" t="s">
        <v>649</v>
      </c>
      <c r="F54" s="641" t="s">
        <v>672</v>
      </c>
      <c r="G54" s="642" t="s">
        <v>689</v>
      </c>
      <c r="H54" s="643" t="s">
        <v>711</v>
      </c>
    </row>
    <row r="55">
      <c r="B55" s="14" t="n">
        <v>2018</v>
      </c>
      <c r="C55" s="638" t="s">
        <v>607</v>
      </c>
      <c r="D55" s="639" t="s">
        <v>630</v>
      </c>
      <c r="E55" s="640" t="s">
        <v>650</v>
      </c>
      <c r="F55" s="641" t="s">
        <v>673</v>
      </c>
      <c r="G55" s="642" t="s">
        <v>688</v>
      </c>
      <c r="H55" s="643" t="s">
        <v>712</v>
      </c>
    </row>
    <row r="56">
      <c r="B56" s="14" t="n">
        <v>2019</v>
      </c>
      <c r="C56" s="638" t="s">
        <v>608</v>
      </c>
      <c r="D56" s="639" t="s">
        <v>630</v>
      </c>
      <c r="E56" s="640" t="s">
        <v>651</v>
      </c>
      <c r="F56" s="641" t="s">
        <v>674</v>
      </c>
      <c r="G56" s="642" t="s">
        <v>690</v>
      </c>
      <c r="H56" s="643" t="s">
        <v>713</v>
      </c>
    </row>
    <row r="57">
      <c r="B57" s="14" t="n">
        <v>2020</v>
      </c>
      <c r="C57" s="638" t="s">
        <v>609</v>
      </c>
      <c r="D57" s="639" t="s">
        <v>631</v>
      </c>
      <c r="E57" s="640" t="s">
        <v>652</v>
      </c>
      <c r="F57" s="641" t="s">
        <v>675</v>
      </c>
      <c r="G57" s="642" t="s">
        <v>691</v>
      </c>
      <c r="H57" s="643" t="s">
        <v>601</v>
      </c>
    </row>
    <row r="58">
      <c r="B58" s="14" t="n">
        <v>2021</v>
      </c>
      <c r="C58" s="638" t="s">
        <v>610</v>
      </c>
      <c r="D58" s="639" t="s">
        <v>632</v>
      </c>
      <c r="E58" s="640" t="s">
        <v>653</v>
      </c>
      <c r="F58" s="641" t="s">
        <v>657</v>
      </c>
      <c r="G58" s="642" t="s">
        <v>692</v>
      </c>
      <c r="H58" s="643" t="s">
        <v>714</v>
      </c>
    </row>
    <row r="59">
      <c r="B59" s="14" t="n">
        <v>2022</v>
      </c>
      <c r="C59" s="638" t="s">
        <v>611</v>
      </c>
      <c r="D59" s="639" t="s">
        <v>633</v>
      </c>
      <c r="E59" s="640" t="s">
        <v>654</v>
      </c>
      <c r="F59" s="641" t="s">
        <v>676</v>
      </c>
      <c r="G59" s="642" t="s">
        <v>693</v>
      </c>
      <c r="H59" s="643" t="s">
        <v>714</v>
      </c>
    </row>
    <row r="60">
      <c r="B60" s="14" t="n">
        <v>2023</v>
      </c>
      <c r="C60" s="638" t="s">
        <v>612</v>
      </c>
      <c r="D60" s="639" t="s">
        <v>624</v>
      </c>
      <c r="E60" s="640" t="s">
        <v>655</v>
      </c>
      <c r="F60" s="641" t="s">
        <v>601</v>
      </c>
      <c r="G60" s="642" t="s">
        <v>694</v>
      </c>
      <c r="H60" s="643" t="s">
        <v>715</v>
      </c>
    </row>
    <row r="61">
      <c r="B61" s="36" t="n">
        <v>2024</v>
      </c>
      <c r="C61" s="644" t="s">
        <v>613</v>
      </c>
      <c r="D61" s="645" t="s">
        <v>634</v>
      </c>
      <c r="E61" s="646" t="s">
        <v>652</v>
      </c>
      <c r="F61" s="647" t="s">
        <v>677</v>
      </c>
      <c r="G61" s="648" t="s">
        <v>695</v>
      </c>
      <c r="H61" s="649" t="s">
        <v>716</v>
      </c>
    </row>
    <row r="63">
      <c r="B63" s="47" t="s">
        <v>717</v>
      </c>
    </row>
    <row r="64">
      <c r="B64" s="47" t="s">
        <v>718</v>
      </c>
    </row>
    <row r="65" ht="41.3681659035819" customHeight="1">
      <c r="B65" s="47" t="s">
        <v>719</v>
      </c>
    </row>
  </sheetData>
  <mergeCells count="8">
    <mergeCell ref="B4:B5"/>
    <mergeCell ref="C4:E4"/>
    <mergeCell ref="F4:H4"/>
    <mergeCell ref="B6:H6"/>
    <mergeCell ref="B34:H34"/>
    <mergeCell ref="B63:H63"/>
    <mergeCell ref="B64:H64"/>
    <mergeCell ref="B65:H65"/>
  </mergeCells>
  <pageMargins left="0.7" right="0.7" top="0.75" bottom="0.75" header="0.3" footer="0.3"/>
  <pageSetup paperSize="9" orientation="landscape" scale="50" fitToWidth="0" fitToHeight="0" horizontalDpi="300" verticalDpi="300" r:id="rId2"/>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A05388"/>
  </sheetPr>
  <dimension ref="A1"/>
  <sheetViews>
    <sheetView workbookViewId="0" zoomScale="100" showGridLines="0" tabSelected="false"/>
  </sheetViews>
  <sheetFormatPr defaultRowHeight="15.0" baseColWidth="10"/>
  <cols>
    <col min="1" max="1" width="2.57" hidden="0" customWidth="1"/>
    <col min="2" max="2" width="100.71" hidden="0" customWidth="1"/>
  </cols>
  <sheetData>
    <row r="1">
      <c r="B1" s="3" t="s">
        <v>35</v>
      </c>
    </row>
    <row r="4">
      <c r="B4" s="653" t="s">
        <v>720</v>
      </c>
    </row>
    <row r="5">
      <c r="B5" s="652" t="s">
        <v>721</v>
      </c>
    </row>
    <row r="8">
      <c r="B8" s="653" t="s">
        <v>46</v>
      </c>
    </row>
    <row r="9">
      <c r="B9" s="652" t="s">
        <v>722</v>
      </c>
    </row>
    <row r="12">
      <c r="B12" s="653" t="s">
        <v>723</v>
      </c>
    </row>
    <row r="13">
      <c r="B13" s="652" t="s">
        <v>724</v>
      </c>
    </row>
    <row r="16">
      <c r="B16" s="653" t="s">
        <v>725</v>
      </c>
    </row>
    <row r="17">
      <c r="B17" s="652" t="s">
        <v>726</v>
      </c>
    </row>
  </sheetData>
  <pageMargins left="0.7" right="0.7" top="0.75" bottom="0.75" header="0.3" footer="0.3"/>
  <pageSetup paperSize="9" orientation="landscape" scale="50" fitToWidth="0" fitToHeight="0"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kwoh</dc:creator>
  <cp:lastModifiedBy>kwoh</cp:lastModifiedBy>
  <dcterms:created xsi:type="dcterms:W3CDTF">2025-04-09T18:32:08Z</dcterms:created>
</coreProperties>
</file>