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K:\Statistik\Publikationen\15_Schulstatistik\07_Web_Tabellen_eDossier\"/>
    </mc:Choice>
  </mc:AlternateContent>
  <xr:revisionPtr revIDLastSave="0" documentId="13_ncr:1_{AD2443A9-BB15-439C-9073-A7DC035B6738}" xr6:coauthVersionLast="47" xr6:coauthVersionMax="47" xr10:uidLastSave="{00000000-0000-0000-0000-000000000000}"/>
  <bookViews>
    <workbookView xWindow="-120" yWindow="-120" windowWidth="29040" windowHeight="15720" xr2:uid="{00000000-000D-0000-FFFF-FFFF00000000}"/>
  </bookViews>
  <sheets>
    <sheet name="Inhaltsverzeichnis" sheetId="1" r:id="rId1"/>
    <sheet name="T1" sheetId="2" r:id="rId2"/>
    <sheet name="T2" sheetId="3" r:id="rId3"/>
    <sheet name="T3" sheetId="4" r:id="rId4"/>
    <sheet name="T4" sheetId="5" r:id="rId5"/>
    <sheet name="T5" sheetId="6" r:id="rId6"/>
    <sheet name="T6" sheetId="7" r:id="rId7"/>
    <sheet name="T7" sheetId="8" r:id="rId8"/>
    <sheet name="T8" sheetId="9" r:id="rId9"/>
    <sheet name="T9" sheetId="10" r:id="rId10"/>
    <sheet name="T10" sheetId="11" r:id="rId11"/>
    <sheet name="T11" sheetId="12" r:id="rId12"/>
    <sheet name="T12" sheetId="13" r:id="rId13"/>
    <sheet name="T13" sheetId="35" r:id="rId14"/>
    <sheet name="T14" sheetId="15" r:id="rId15"/>
    <sheet name="T15" sheetId="16" r:id="rId16"/>
    <sheet name="T16" sheetId="36" r:id="rId17"/>
    <sheet name="T17" sheetId="18" r:id="rId18"/>
    <sheet name="T18" sheetId="19" r:id="rId19"/>
    <sheet name="T19" sheetId="20" r:id="rId20"/>
    <sheet name="T20" sheetId="21" r:id="rId21"/>
    <sheet name="T21" sheetId="22" r:id="rId22"/>
    <sheet name="T22" sheetId="23" r:id="rId23"/>
    <sheet name="T23" sheetId="24" r:id="rId24"/>
    <sheet name="T24" sheetId="25" r:id="rId25"/>
    <sheet name="T25" sheetId="26" r:id="rId26"/>
    <sheet name="T26" sheetId="27" r:id="rId27"/>
    <sheet name="T27" sheetId="28" r:id="rId28"/>
    <sheet name="T28" sheetId="29" r:id="rId29"/>
    <sheet name="T29" sheetId="30" r:id="rId30"/>
    <sheet name="T30" sheetId="31" r:id="rId31"/>
    <sheet name="T31" sheetId="32" r:id="rId32"/>
    <sheet name="T32" sheetId="37" r:id="rId33"/>
    <sheet name="Erläuterungen" sheetId="34" r:id="rId3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3" i="1" l="1"/>
  <c r="D61" i="1"/>
  <c r="B61" i="1"/>
  <c r="D60" i="1"/>
  <c r="B60" i="1"/>
  <c r="D57" i="1"/>
  <c r="B57" i="1"/>
  <c r="D54" i="1"/>
  <c r="B54" i="1"/>
  <c r="D53" i="1"/>
  <c r="B53" i="1"/>
  <c r="D52" i="1"/>
  <c r="B52" i="1"/>
  <c r="D51" i="1"/>
  <c r="B51" i="1"/>
  <c r="D48" i="1"/>
  <c r="B48" i="1"/>
  <c r="D47" i="1"/>
  <c r="B47" i="1"/>
  <c r="D46" i="1"/>
  <c r="B46" i="1"/>
  <c r="D45" i="1"/>
  <c r="B45" i="1"/>
  <c r="D44" i="1"/>
  <c r="B44" i="1"/>
  <c r="D43" i="1"/>
  <c r="B43" i="1"/>
  <c r="D42" i="1"/>
  <c r="B42" i="1"/>
  <c r="D39" i="1"/>
  <c r="B39" i="1"/>
  <c r="D38" i="1"/>
  <c r="B38" i="1"/>
  <c r="D35" i="1"/>
  <c r="B35" i="1"/>
  <c r="D34" i="1"/>
  <c r="B34" i="1"/>
  <c r="D33" i="1"/>
  <c r="B33" i="1"/>
  <c r="D32" i="1"/>
  <c r="B32" i="1"/>
  <c r="D31" i="1"/>
  <c r="B31" i="1"/>
  <c r="D30" i="1"/>
  <c r="B30" i="1"/>
  <c r="D29" i="1"/>
  <c r="B29" i="1"/>
  <c r="D28" i="1"/>
  <c r="B28" i="1"/>
  <c r="D27" i="1"/>
  <c r="B27" i="1"/>
  <c r="D26" i="1"/>
  <c r="B26" i="1"/>
  <c r="D25" i="1"/>
  <c r="B25" i="1"/>
  <c r="D24" i="1"/>
  <c r="B24" i="1"/>
  <c r="D21" i="1"/>
  <c r="B21" i="1"/>
  <c r="D20" i="1"/>
  <c r="B20" i="1"/>
  <c r="D19" i="1"/>
  <c r="B19" i="1"/>
  <c r="D18" i="1"/>
  <c r="B18" i="1"/>
</calcChain>
</file>

<file path=xl/sharedStrings.xml><?xml version="1.0" encoding="utf-8"?>
<sst xmlns="http://schemas.openxmlformats.org/spreadsheetml/2006/main" count="2522" uniqueCount="1126">
  <si>
    <t>Schulstatistik 2025/26</t>
  </si>
  <si>
    <t>Reihe stat.kurzinfo Nr. 172 | Mai 2026</t>
  </si>
  <si>
    <t>Quelle: Statistik Aargau, 13. Mai 2026</t>
  </si>
  <si>
    <t>Datengrundlage: Statistik der Lernenden, Bundesamt für Statistik (BFS)</t>
  </si>
  <si>
    <t>Tabellenverzeichnis</t>
  </si>
  <si>
    <t>Tabelle 1: Lernende der Volksschule (alle Angebote), 1980–2025</t>
  </si>
  <si>
    <t>Tabelle 2: Lernende der öffentlichen Volksschule, 1980–2025</t>
  </si>
  <si>
    <t>Tabelle 3: Lernende an Sonderschulen, 2025/26</t>
  </si>
  <si>
    <t>Tabelle 4: Lernende an Privatschulen mit Volksschulangebot, 2025/26</t>
  </si>
  <si>
    <t>Private und öffentliche Volksschule (alle Angebote):</t>
  </si>
  <si>
    <t/>
  </si>
  <si>
    <t>Tabelle 5: Lernende der öffentlichen Volksschule nach Schulart, Geschlecht oder Klasse, 2025/26</t>
  </si>
  <si>
    <t>Tabelle 6: Ausländische Lernende der öffentlichen Volksschule nach Staatengruppe, 1998–2025</t>
  </si>
  <si>
    <t>Tabelle 7: Lernende der öffentlichen Volksschule nach Schulart und Nationalität, 2025/26</t>
  </si>
  <si>
    <t>Tabelle 8: Anteil ausländischer Lernender an der öffentlichen Volksschule, in Prozent, 1998–2025</t>
  </si>
  <si>
    <t>Tabelle 9: Lernende der öffentlichen Volksschule nach Schulart und Hauptsprache, 2025/26</t>
  </si>
  <si>
    <t>Tabelle 10: Lernende der Bezirks-, Sekundar- und Realschule mit Schulort gleich Wohnort, 1980–2025</t>
  </si>
  <si>
    <t>Tabelle 11: Lernenden in der Sekundarstufe I nach Geschlecht oder Sprache, 2025/26</t>
  </si>
  <si>
    <t>Tabelle 12: Repetitionen in der Sekundarstufe I nach Geschlecht oder Sprache, 2025/26</t>
  </si>
  <si>
    <t>Tabelle 13: Abteilungen der öffentlichen Volksschule, 2003–2025</t>
  </si>
  <si>
    <t>Tabelle 14: Durchschnittliche Abteilungsgrösse an der öffentlichen Volksschule, 2003–2025</t>
  </si>
  <si>
    <t>Tabelle 15: Anteil fremdsprachiger Lernender in Abteilungen der öffentlichen Volksschule, 2025/26</t>
  </si>
  <si>
    <t>Tabelle 16: Abteilungsgrösse in der Primarschule der öffentlichen Volksschule nach Unterrichtsart, 2025/26</t>
  </si>
  <si>
    <t>Öffentliche Volksschule (Primar- und Sekundarstufe I):</t>
  </si>
  <si>
    <t>Tabelle 17: Lernende in Brückenangeboten der Kantonalen Schule für Berufsbildung, 2005–2025</t>
  </si>
  <si>
    <t>Tabelle 18: Lernende in privaten Brückenangeboten nach Geschlecht oder Nationalität, 2020–2025</t>
  </si>
  <si>
    <t>Brückenangebote:</t>
  </si>
  <si>
    <t>Tabelle 19: Berufslernende nach Ausbildungsrichtung, 2012–2025</t>
  </si>
  <si>
    <t>Tabelle 20: Lernende an Berufsfachschulen nach Geschlecht oder Nationalität, 2025/26</t>
  </si>
  <si>
    <t>Tabelle 21: Berufslernende nach Berufsgruppe und Geschlecht oder Nationalität, 2025/26</t>
  </si>
  <si>
    <t>Tabelle 22: Berufe mit den meisten Lernenden nach Geschlecht, 2025/26</t>
  </si>
  <si>
    <t>Tabelle 23: Berufslernende des 1. Lehrjahres nach Vorbildung und Berufsgruppe, 2025/26</t>
  </si>
  <si>
    <t>Tabelle 24: Berufslernende nach Schulort, 2025/26</t>
  </si>
  <si>
    <t>Tabelle 25: Berufslernende im Gesundheitsbereich nach Geschlecht oder Nationalität, 2025/26</t>
  </si>
  <si>
    <t>Berufsfachschule (Sekundarstufe II):</t>
  </si>
  <si>
    <t>Tabelle 26: Lernende an Mittelschulen (ohne Aargauische Maturitätsschule für Erwachsene, AME), 1972–2025</t>
  </si>
  <si>
    <t>Tabelle 27: Lernende an Mittelschulen nach Schulort, 2000–2025</t>
  </si>
  <si>
    <t>Tabelle 28: Abteilungen an den Mittelschulen (ohne Aargauische Maturitätsschule für Erwachsene, AME), 1999–2025</t>
  </si>
  <si>
    <t>Tabelle 29: Lernende an Mittelschulen nach Geschlecht oder Nationalität, 2025/26</t>
  </si>
  <si>
    <t>Mittelschule (Sekundarstufe II):</t>
  </si>
  <si>
    <t>Tabelle 30: Studierende an Berufs-, Fach- und höheren Fachschulen nach Geschlecht oder Nationalität, 2025/26</t>
  </si>
  <si>
    <t>Höhere Berufsbildung (Tertiärstufe):</t>
  </si>
  <si>
    <t>Tabelle 31: Lernende der öffentlichen Volksschule nach Schulgemeinde, 2025/26</t>
  </si>
  <si>
    <t>Tabelle 32: Abteilungen der öffentlichen Volksschule nach Schulgemeinde, 2025/26</t>
  </si>
  <si>
    <t>Gemeindetabellen:</t>
  </si>
  <si>
    <t>Erläuterungen</t>
  </si>
  <si>
    <r>
      <rPr>
        <b/>
        <sz val="10"/>
        <rFont val="Arial"/>
        <family val="2"/>
      </rPr>
      <t>Jahr</t>
    </r>
    <r>
      <rPr>
        <b/>
        <vertAlign val="superscript"/>
        <sz val="10"/>
        <rFont val="Arial"/>
        <family val="2"/>
      </rPr>
      <t>1</t>
    </r>
    <r>
      <rPr>
        <b/>
        <sz val="10"/>
        <rFont val="Arial"/>
        <family val="2"/>
      </rPr>
      <t/>
    </r>
  </si>
  <si>
    <t>Total</t>
  </si>
  <si>
    <r>
      <rPr>
        <b/>
        <sz val="10"/>
        <rFont val="Arial"/>
        <family val="2"/>
      </rPr>
      <t>Regelschule (privat und öffentlich)</t>
    </r>
    <r>
      <rPr>
        <b/>
        <vertAlign val="superscript"/>
        <sz val="10"/>
        <rFont val="Arial"/>
        <family val="2"/>
      </rPr>
      <t>2</t>
    </r>
    <r>
      <rPr>
        <b/>
        <sz val="10"/>
        <rFont val="Arial"/>
        <family val="2"/>
      </rPr>
      <t xml:space="preserve">
</t>
    </r>
  </si>
  <si>
    <r>
      <rPr>
        <b/>
        <sz val="10"/>
        <rFont val="Arial"/>
        <family val="2"/>
      </rPr>
      <t>Sonder-
schule</t>
    </r>
    <r>
      <rPr>
        <b/>
        <vertAlign val="superscript"/>
        <sz val="10"/>
        <rFont val="Arial"/>
        <family val="2"/>
      </rPr>
      <t>3</t>
    </r>
    <r>
      <rPr>
        <b/>
        <sz val="10"/>
        <rFont val="Arial"/>
        <family val="2"/>
      </rPr>
      <t/>
    </r>
  </si>
  <si>
    <r>
      <rPr>
        <b/>
        <sz val="10"/>
        <rFont val="Arial"/>
        <family val="2"/>
      </rPr>
      <t>Kinder-
garten</t>
    </r>
    <r>
      <rPr>
        <b/>
        <vertAlign val="superscript"/>
        <sz val="10"/>
        <rFont val="Arial"/>
        <family val="2"/>
      </rPr>
      <t>4</t>
    </r>
    <r>
      <rPr>
        <b/>
        <sz val="10"/>
        <rFont val="Arial"/>
        <family val="2"/>
      </rPr>
      <t/>
    </r>
  </si>
  <si>
    <t>Einschu-
lungs-
klasse</t>
  </si>
  <si>
    <t>Primar-
schule</t>
  </si>
  <si>
    <t>Bezirks-
schule</t>
  </si>
  <si>
    <t>Sekundar-
schule</t>
  </si>
  <si>
    <t>Real-
schule</t>
  </si>
  <si>
    <t>Klein-
klasse</t>
  </si>
  <si>
    <t>Berufs-
wahljahr</t>
  </si>
  <si>
    <r>
      <rPr>
        <b/>
        <sz val="10"/>
        <rFont val="Arial"/>
        <family val="2"/>
      </rPr>
      <t>IBK/
RIK/
KIK</t>
    </r>
    <r>
      <rPr>
        <b/>
        <vertAlign val="superscript"/>
        <sz val="10"/>
        <rFont val="Arial"/>
        <family val="2"/>
      </rPr>
      <t>5</t>
    </r>
    <r>
      <rPr>
        <b/>
        <sz val="10"/>
        <rFont val="Arial"/>
        <family val="2"/>
      </rPr>
      <t/>
    </r>
  </si>
  <si>
    <t>Werkjahr</t>
  </si>
  <si>
    <t>…</t>
  </si>
  <si>
    <t>1) Ab 2014/15 neues Schulsystem 6/3 d. h. Verlängerung Primarschule auf sechs Jahre, Verkürzung Oberstufe auf drei Jahre</t>
  </si>
  <si>
    <t>2) Inklusive Lernende der Sonderschule Landenhof</t>
  </si>
  <si>
    <t>3) Inklusive nachobligatorischer Unterricht (exklusive Berufsbildung / exklusive Schule Landenhof)</t>
  </si>
  <si>
    <t>4) Bis Schuljahr 2019/20 inklusive Sprachheilkindergarten</t>
  </si>
  <si>
    <t>5) Integrations- und Berufsfindungsklasse (IBK), regionaler oder kommunaler Integrationskurs (RIK/KIK)</t>
  </si>
  <si>
    <t>... Zahl ist nicht erhältlich oder ohne Bedeutung oder aus anderen Gründen weggelassen.</t>
  </si>
  <si>
    <r>
      <rPr>
        <b/>
        <sz val="10"/>
        <rFont val="Arial"/>
        <family val="2"/>
      </rPr>
      <t>Kinder-
garten</t>
    </r>
    <r>
      <rPr>
        <b/>
        <vertAlign val="superscript"/>
        <sz val="10"/>
        <rFont val="Arial"/>
        <family val="2"/>
      </rPr>
      <t>2</t>
    </r>
    <r>
      <rPr>
        <b/>
        <sz val="10"/>
        <rFont val="Arial"/>
        <family val="2"/>
      </rPr>
      <t/>
    </r>
  </si>
  <si>
    <r>
      <rPr>
        <b/>
        <sz val="10"/>
        <rFont val="Arial"/>
        <family val="2"/>
      </rPr>
      <t>IBK/
RIK/
KIK</t>
    </r>
    <r>
      <rPr>
        <b/>
        <vertAlign val="superscript"/>
        <sz val="10"/>
        <rFont val="Arial"/>
        <family val="2"/>
      </rPr>
      <t>3</t>
    </r>
    <r>
      <rPr>
        <b/>
        <sz val="10"/>
        <rFont val="Arial"/>
        <family val="2"/>
      </rPr>
      <t/>
    </r>
  </si>
  <si>
    <t>2) Bis Schuljahr 2019/20 inklusive Sprachheilkindergarten</t>
  </si>
  <si>
    <t>3) Integrations- und Berufsfindungsklasse (IBK), regionaler oder kommunaler Integrationskurs (RIK/KIK)</t>
  </si>
  <si>
    <t>Gemeinde</t>
  </si>
  <si>
    <r>
      <rPr>
        <b/>
        <sz val="10"/>
        <rFont val="Arial"/>
        <family val="2"/>
      </rPr>
      <t>Schule</t>
    </r>
    <r>
      <rPr>
        <b/>
        <vertAlign val="superscript"/>
        <sz val="10"/>
        <rFont val="Arial"/>
        <family val="2"/>
      </rPr>
      <t>1</t>
    </r>
    <r>
      <rPr>
        <b/>
        <sz val="10"/>
        <rFont val="Arial"/>
        <family val="2"/>
      </rPr>
      <t/>
    </r>
  </si>
  <si>
    <t>Kinder-
garten</t>
  </si>
  <si>
    <t>Oberstufe</t>
  </si>
  <si>
    <t>Nachobli-
gatorisch</t>
  </si>
  <si>
    <t>Berufs-
bildung</t>
  </si>
  <si>
    <t>Sonderschülerinnen und Sonderschüler in Institutionen</t>
  </si>
  <si>
    <t>Aarau</t>
  </si>
  <si>
    <t>Aarburg</t>
  </si>
  <si>
    <t>Baden</t>
  </si>
  <si>
    <t>Birr</t>
  </si>
  <si>
    <t>Böztal</t>
  </si>
  <si>
    <t>Bremgarten (AG)</t>
  </si>
  <si>
    <t>Brugg</t>
  </si>
  <si>
    <t>Densbüren</t>
  </si>
  <si>
    <t>Ennetbaden</t>
  </si>
  <si>
    <t>Gontenschwil</t>
  </si>
  <si>
    <t>Holziken</t>
  </si>
  <si>
    <t>Klingnau</t>
  </si>
  <si>
    <t>Koblenz</t>
  </si>
  <si>
    <t>Lenzburg</t>
  </si>
  <si>
    <t>Oftringen</t>
  </si>
  <si>
    <t>Olsberg</t>
  </si>
  <si>
    <t>Othmarsingen</t>
  </si>
  <si>
    <t>Reinach (AG)</t>
  </si>
  <si>
    <t>Rüfenach</t>
  </si>
  <si>
    <t>Schinznach</t>
  </si>
  <si>
    <t>Schmiedrued</t>
  </si>
  <si>
    <t>Seengen</t>
  </si>
  <si>
    <t>Stein (AG)</t>
  </si>
  <si>
    <t>Strengelbach</t>
  </si>
  <si>
    <t>Unterentfelden</t>
  </si>
  <si>
    <t>Zetzwil</t>
  </si>
  <si>
    <t>Stiftung Schürmatt</t>
  </si>
  <si>
    <t>zeka, Zentrum für körperbehinderte Kinder</t>
  </si>
  <si>
    <t>Kantonales Jugendheim</t>
  </si>
  <si>
    <t>Aargauische Sprachheilschule</t>
  </si>
  <si>
    <t>Berufsbildungsheim Neuhof</t>
  </si>
  <si>
    <t>Schulheim Effingen</t>
  </si>
  <si>
    <t>Kinderheim St. Benedikt Bremgarten</t>
  </si>
  <si>
    <t>St. Josef-Stiftung</t>
  </si>
  <si>
    <t>Kinderheim Brugg</t>
  </si>
  <si>
    <t>Stiftung Schürmatt, Kooperatives Angebot</t>
  </si>
  <si>
    <t>Stiftung ikj - Therapiestation</t>
  </si>
  <si>
    <t>etuna, Schulheim St. Johann</t>
  </si>
  <si>
    <t>Stiftung Orte zum Leben</t>
  </si>
  <si>
    <t>Rudolf Steiner-Sonderschule</t>
  </si>
  <si>
    <t>Kinderheim Brugg, Stift Olsberg</t>
  </si>
  <si>
    <t>Stiftung Schürmatt, HZWB</t>
  </si>
  <si>
    <t>Berufsschule Scala</t>
  </si>
  <si>
    <t>etuna, Schloss Kasteln</t>
  </si>
  <si>
    <t>SSW Sonderschule Walde</t>
  </si>
  <si>
    <t>etuna Friedberg</t>
  </si>
  <si>
    <t>Stiftung azb</t>
  </si>
  <si>
    <t>Landenhof</t>
  </si>
  <si>
    <r>
      <t>Sonderschülerinnen und Sonderschüler in HPS</t>
    </r>
    <r>
      <rPr>
        <vertAlign val="superscript"/>
        <sz val="10"/>
        <rFont val="Arial"/>
        <family val="2"/>
      </rPr>
      <t>2</t>
    </r>
    <r>
      <rPr>
        <sz val="10"/>
        <color rgb="FF000000"/>
        <rFont val="Arial"/>
      </rPr>
      <t/>
    </r>
  </si>
  <si>
    <t>Döttingen</t>
  </si>
  <si>
    <t>Mumpf</t>
  </si>
  <si>
    <t>Wettingen</t>
  </si>
  <si>
    <t>Windisch</t>
  </si>
  <si>
    <t>Wohlen (AG)</t>
  </si>
  <si>
    <t>Zofingen</t>
  </si>
  <si>
    <t>HPS</t>
  </si>
  <si>
    <t>HPS Fricktal</t>
  </si>
  <si>
    <t>1) In der Stiftung Schürmatt werden die Lernenden der vormaligen Heilpädagogischen Sonderschule Aarau geführt.</t>
  </si>
  <si>
    <t>2) Heilpädagogische Sonderschule; die HPS Fricktal wird privatrechtlich geführt</t>
  </si>
  <si>
    <t>Schule</t>
  </si>
  <si>
    <t>Suhr</t>
  </si>
  <si>
    <t>Fislisbach</t>
  </si>
  <si>
    <t>Mägenwil</t>
  </si>
  <si>
    <t>Oberwil-Lieli</t>
  </si>
  <si>
    <t>Villmergen</t>
  </si>
  <si>
    <t>Widen</t>
  </si>
  <si>
    <t>Unterkulm</t>
  </si>
  <si>
    <t>Meisterschwanden</t>
  </si>
  <si>
    <t>Schafisheim</t>
  </si>
  <si>
    <t>Muri</t>
  </si>
  <si>
    <t>Rheinfelden</t>
  </si>
  <si>
    <t>Zurzach</t>
  </si>
  <si>
    <t>Tagesschule drive</t>
  </si>
  <si>
    <t>Kindergarten KSA Zwärglihuus</t>
  </si>
  <si>
    <t>Privatschule Quadrius</t>
  </si>
  <si>
    <t>Forum 44 Baden</t>
  </si>
  <si>
    <t>Naturspielwald</t>
  </si>
  <si>
    <t>Schule im Grünen</t>
  </si>
  <si>
    <t>Children's World Baden</t>
  </si>
  <si>
    <t>Atrium</t>
  </si>
  <si>
    <t>Memory</t>
  </si>
  <si>
    <t>Kinderhaus Montessori Lägern</t>
  </si>
  <si>
    <t>Lernpodium</t>
  </si>
  <si>
    <t>Privatschule am Mutschälle</t>
  </si>
  <si>
    <t>Privatschule Sonnenweg</t>
  </si>
  <si>
    <t>Privatschule Neue Schule</t>
  </si>
  <si>
    <t>Privatschule Lern mit</t>
  </si>
  <si>
    <t>Tagesschule nach M. Montessori</t>
  </si>
  <si>
    <t>Montessori Zentrum Brugg</t>
  </si>
  <si>
    <t>Privatschule Lernhaus</t>
  </si>
  <si>
    <t>Privatschule A bis Z</t>
  </si>
  <si>
    <t>Tagesschule Wannenhof</t>
  </si>
  <si>
    <t>Privatschule Wirkstadt</t>
  </si>
  <si>
    <t>Montessori Schule Lenzburg</t>
  </si>
  <si>
    <t xml:space="preserve">Kairos Schulen AG </t>
  </si>
  <si>
    <t>Rudolf Steiner Schule Aargau</t>
  </si>
  <si>
    <t>Privatschule Dein Lernweg</t>
  </si>
  <si>
    <t>Rudolf Steiner Kindergarten</t>
  </si>
  <si>
    <t>International School Rheinfelden ISRH</t>
  </si>
  <si>
    <t>Privatschule Papillon</t>
  </si>
  <si>
    <t>Privatschule Laola</t>
  </si>
  <si>
    <t>Tagesschule Flow</t>
  </si>
  <si>
    <r>
      <rPr>
        <b/>
        <sz val="10"/>
        <rFont val="Arial"/>
        <family val="2"/>
      </rPr>
      <t>Bezirks-
schule</t>
    </r>
    <r>
      <rPr>
        <b/>
        <vertAlign val="superscript"/>
        <sz val="10"/>
        <rFont val="Arial"/>
        <family val="2"/>
      </rPr>
      <t>1</t>
    </r>
    <r>
      <rPr>
        <b/>
        <sz val="10"/>
        <rFont val="Arial"/>
        <family val="2"/>
      </rPr>
      <t/>
    </r>
  </si>
  <si>
    <r>
      <rPr>
        <b/>
        <sz val="10"/>
        <rFont val="Arial"/>
        <family val="2"/>
      </rPr>
      <t>Sekundar-
schule</t>
    </r>
    <r>
      <rPr>
        <b/>
        <vertAlign val="superscript"/>
        <sz val="10"/>
        <rFont val="Arial"/>
        <family val="2"/>
      </rPr>
      <t>1</t>
    </r>
    <r>
      <rPr>
        <b/>
        <sz val="10"/>
        <rFont val="Arial"/>
        <family val="2"/>
      </rPr>
      <t/>
    </r>
  </si>
  <si>
    <r>
      <rPr>
        <b/>
        <sz val="10"/>
        <rFont val="Arial"/>
        <family val="2"/>
      </rPr>
      <t>Real-
schule</t>
    </r>
    <r>
      <rPr>
        <b/>
        <vertAlign val="superscript"/>
        <sz val="10"/>
        <rFont val="Arial"/>
        <family val="2"/>
      </rPr>
      <t>1</t>
    </r>
    <r>
      <rPr>
        <b/>
        <sz val="10"/>
        <rFont val="Arial"/>
        <family val="2"/>
      </rPr>
      <t/>
    </r>
  </si>
  <si>
    <r>
      <rPr>
        <b/>
        <sz val="10"/>
        <rFont val="Arial"/>
        <family val="2"/>
      </rPr>
      <t>IBK/
RIK/
KIK</t>
    </r>
    <r>
      <rPr>
        <b/>
        <vertAlign val="superscript"/>
        <sz val="10"/>
        <rFont val="Arial"/>
        <family val="2"/>
      </rPr>
      <t>2</t>
    </r>
    <r>
      <rPr>
        <b/>
        <sz val="10"/>
        <rFont val="Arial"/>
        <family val="2"/>
      </rPr>
      <t/>
    </r>
  </si>
  <si>
    <t>Schülerinnen, absolut</t>
  </si>
  <si>
    <t>Schülerinnen, in Prozent</t>
  </si>
  <si>
    <t>1. Klasse</t>
  </si>
  <si>
    <t>2. Klasse</t>
  </si>
  <si>
    <t>3. Klasse</t>
  </si>
  <si>
    <t>4. Klasse</t>
  </si>
  <si>
    <t>5. Klasse</t>
  </si>
  <si>
    <t>6. Klasse</t>
  </si>
  <si>
    <t>48,8</t>
  </si>
  <si>
    <t>48,2</t>
  </si>
  <si>
    <t>–</t>
  </si>
  <si>
    <t>37,4</t>
  </si>
  <si>
    <t>53,3</t>
  </si>
  <si>
    <t>48,9</t>
  </si>
  <si>
    <t>43,7</t>
  </si>
  <si>
    <t>38,7</t>
  </si>
  <si>
    <t>45,8</t>
  </si>
  <si>
    <t>39,2</t>
  </si>
  <si>
    <t>39,1</t>
  </si>
  <si>
    <t>1) 1. bis 3. Klasse Oberstufe entsprechen dem 7. bis 9. Schuljahr.</t>
  </si>
  <si>
    <t>2) Integrations- und Berufsfindungsklasse (IBK), regionaler oder kommunaler Integrationskurs (RIK/KIK)</t>
  </si>
  <si>
    <t>– Absolut null</t>
  </si>
  <si>
    <t>Jahr</t>
  </si>
  <si>
    <t>Lernende</t>
  </si>
  <si>
    <t>Zentral-
europa</t>
  </si>
  <si>
    <r>
      <rPr>
        <b/>
        <sz val="10"/>
        <rFont val="Arial"/>
        <family val="2"/>
      </rPr>
      <t>Süd-
europa</t>
    </r>
    <r>
      <rPr>
        <b/>
        <vertAlign val="superscript"/>
        <sz val="10"/>
        <rFont val="Arial"/>
        <family val="2"/>
      </rPr>
      <t>1</t>
    </r>
    <r>
      <rPr>
        <b/>
        <sz val="10"/>
        <rFont val="Arial"/>
        <family val="2"/>
      </rPr>
      <t/>
    </r>
  </si>
  <si>
    <r>
      <rPr>
        <b/>
        <sz val="10"/>
        <rFont val="Arial"/>
        <family val="2"/>
      </rPr>
      <t>Südost-
europa</t>
    </r>
    <r>
      <rPr>
        <b/>
        <vertAlign val="superscript"/>
        <sz val="10"/>
        <rFont val="Arial"/>
        <family val="2"/>
      </rPr>
      <t>1</t>
    </r>
    <r>
      <rPr>
        <b/>
        <sz val="10"/>
        <rFont val="Arial"/>
        <family val="2"/>
      </rPr>
      <t/>
    </r>
  </si>
  <si>
    <t>Asien</t>
  </si>
  <si>
    <t>Afrika</t>
  </si>
  <si>
    <r>
      <rPr>
        <b/>
        <sz val="10"/>
        <rFont val="Arial"/>
        <family val="2"/>
      </rPr>
      <t>Andere</t>
    </r>
    <r>
      <rPr>
        <b/>
        <vertAlign val="superscript"/>
        <sz val="10"/>
        <rFont val="Arial"/>
        <family val="2"/>
      </rPr>
      <t>2</t>
    </r>
    <r>
      <rPr>
        <b/>
        <sz val="10"/>
        <rFont val="Arial"/>
        <family val="2"/>
      </rPr>
      <t/>
    </r>
  </si>
  <si>
    <t>1) Der Rückgang der Lernenden aus Süd- und Südosteuropa (2020) kann teilweise durch die Nacherfassung von Einbürgerungen erklärt werden.</t>
  </si>
  <si>
    <t>2) Lernende ukrainischer Nationalität fallen unter 'Andere'</t>
  </si>
  <si>
    <t>Nationalität</t>
  </si>
  <si>
    <r>
      <rPr>
        <b/>
        <sz val="10"/>
        <rFont val="Arial"/>
        <family val="2"/>
      </rPr>
      <t>IBK/
RIK/
KIK</t>
    </r>
    <r>
      <rPr>
        <b/>
        <vertAlign val="superscript"/>
        <sz val="10"/>
        <rFont val="Arial"/>
        <family val="2"/>
      </rPr>
      <t>1</t>
    </r>
    <r>
      <rPr>
        <b/>
        <sz val="10"/>
        <rFont val="Arial"/>
        <family val="2"/>
      </rPr>
      <t/>
    </r>
  </si>
  <si>
    <t>Ausland, absolut</t>
  </si>
  <si>
    <t>Ausland, in Prozent</t>
  </si>
  <si>
    <t>Deutschland</t>
  </si>
  <si>
    <t>Italien</t>
  </si>
  <si>
    <t>Kosovo</t>
  </si>
  <si>
    <t>Nordmazedonien</t>
  </si>
  <si>
    <t>Türkiye</t>
  </si>
  <si>
    <t>Portugal</t>
  </si>
  <si>
    <t>Ukraine</t>
  </si>
  <si>
    <t>Eritrea</t>
  </si>
  <si>
    <t>Serbien</t>
  </si>
  <si>
    <t>Polen</t>
  </si>
  <si>
    <t>Spanien</t>
  </si>
  <si>
    <t>Syrien</t>
  </si>
  <si>
    <t>Kroatien</t>
  </si>
  <si>
    <t>Afghanistan</t>
  </si>
  <si>
    <t>Österreich</t>
  </si>
  <si>
    <t>Ungarn</t>
  </si>
  <si>
    <t>Bosnien und Herzegowina</t>
  </si>
  <si>
    <t>Rumänien</t>
  </si>
  <si>
    <t>Slowenien</t>
  </si>
  <si>
    <t>Sri Lanka</t>
  </si>
  <si>
    <t>Slowakei</t>
  </si>
  <si>
    <t>Griechenland</t>
  </si>
  <si>
    <t>Bulgarien</t>
  </si>
  <si>
    <t>Frankreich</t>
  </si>
  <si>
    <t>China</t>
  </si>
  <si>
    <t>Indien</t>
  </si>
  <si>
    <t>Niederlande</t>
  </si>
  <si>
    <t>Vereinigtes Königreich</t>
  </si>
  <si>
    <t>Irak</t>
  </si>
  <si>
    <t>Brasilien</t>
  </si>
  <si>
    <t>Andere Nationalitäten</t>
  </si>
  <si>
    <t>29,1</t>
  </si>
  <si>
    <t>53,9</t>
  </si>
  <si>
    <t>28,9</t>
  </si>
  <si>
    <t>14,5</t>
  </si>
  <si>
    <t>26,1</t>
  </si>
  <si>
    <t>49,2</t>
  </si>
  <si>
    <t>60,9</t>
  </si>
  <si>
    <t>54,2</t>
  </si>
  <si>
    <t>95,9</t>
  </si>
  <si>
    <t>56,5</t>
  </si>
  <si>
    <t>1) Integrations- und Berufsfindungsklasse (IBK), regionaler oder kommunaler Integrationskurs (RIK/KIK)</t>
  </si>
  <si>
    <t>Anteil ausländischer Lernender, in Prozent</t>
  </si>
  <si>
    <t>Ein-
schulungs-
klasse</t>
  </si>
  <si>
    <t>39,5</t>
  </si>
  <si>
    <t>41,4</t>
  </si>
  <si>
    <t>42,8</t>
  </si>
  <si>
    <t>42,7</t>
  </si>
  <si>
    <t>43,2</t>
  </si>
  <si>
    <t>45,2</t>
  </si>
  <si>
    <t>45,6</t>
  </si>
  <si>
    <t>46,9</t>
  </si>
  <si>
    <t>48,6</t>
  </si>
  <si>
    <t>49,3</t>
  </si>
  <si>
    <t>47,6</t>
  </si>
  <si>
    <t>46,4</t>
  </si>
  <si>
    <t>49,5</t>
  </si>
  <si>
    <t>48,7</t>
  </si>
  <si>
    <t>49,7</t>
  </si>
  <si>
    <t>47,3</t>
  </si>
  <si>
    <t>50,7</t>
  </si>
  <si>
    <t>46,2</t>
  </si>
  <si>
    <t>47,4</t>
  </si>
  <si>
    <t>47,2</t>
  </si>
  <si>
    <t>48,5</t>
  </si>
  <si>
    <t>53,4</t>
  </si>
  <si>
    <t>55,1</t>
  </si>
  <si>
    <t>52,7</t>
  </si>
  <si>
    <t>21,1</t>
  </si>
  <si>
    <t>22,2</t>
  </si>
  <si>
    <t>22,3</t>
  </si>
  <si>
    <t>23,0</t>
  </si>
  <si>
    <t>23,6</t>
  </si>
  <si>
    <t>24,1</t>
  </si>
  <si>
    <t>24,4</t>
  </si>
  <si>
    <t>24,5</t>
  </si>
  <si>
    <t>24,9</t>
  </si>
  <si>
    <t>25,2</t>
  </si>
  <si>
    <t>25,1</t>
  </si>
  <si>
    <t>25,4</t>
  </si>
  <si>
    <t>25,7</t>
  </si>
  <si>
    <t>26,0</t>
  </si>
  <si>
    <t>26,4</t>
  </si>
  <si>
    <t>26,9</t>
  </si>
  <si>
    <t>27,7</t>
  </si>
  <si>
    <t>27,9</t>
  </si>
  <si>
    <t>28,0</t>
  </si>
  <si>
    <t>28,2</t>
  </si>
  <si>
    <t>28,1</t>
  </si>
  <si>
    <t>26,8</t>
  </si>
  <si>
    <t>27,1</t>
  </si>
  <si>
    <t>28,3</t>
  </si>
  <si>
    <t>28,8</t>
  </si>
  <si>
    <t>29,0</t>
  </si>
  <si>
    <t>7,0</t>
  </si>
  <si>
    <t>7,4</t>
  </si>
  <si>
    <t>7,5</t>
  </si>
  <si>
    <t>8,1</t>
  </si>
  <si>
    <t>8,6</t>
  </si>
  <si>
    <t>9,5</t>
  </si>
  <si>
    <t>10,1</t>
  </si>
  <si>
    <t>10,6</t>
  </si>
  <si>
    <t>11,0</t>
  </si>
  <si>
    <t>11,1</t>
  </si>
  <si>
    <t>11,4</t>
  </si>
  <si>
    <t>11,6</t>
  </si>
  <si>
    <t>11,8</t>
  </si>
  <si>
    <t>12,2</t>
  </si>
  <si>
    <t>12,5</t>
  </si>
  <si>
    <t>13,1</t>
  </si>
  <si>
    <t>14,8</t>
  </si>
  <si>
    <t>15,2</t>
  </si>
  <si>
    <t>15,5</t>
  </si>
  <si>
    <t>14,2</t>
  </si>
  <si>
    <t>13,7</t>
  </si>
  <si>
    <t>14,6</t>
  </si>
  <si>
    <t>14,7</t>
  </si>
  <si>
    <t>15,8</t>
  </si>
  <si>
    <t>16,5</t>
  </si>
  <si>
    <t>17,3</t>
  </si>
  <si>
    <t>18,1</t>
  </si>
  <si>
    <t>18,4</t>
  </si>
  <si>
    <t>19,0</t>
  </si>
  <si>
    <t>19,5</t>
  </si>
  <si>
    <t>19,7</t>
  </si>
  <si>
    <t>20,7</t>
  </si>
  <si>
    <t>20,5</t>
  </si>
  <si>
    <t>21,4</t>
  </si>
  <si>
    <t>21,7</t>
  </si>
  <si>
    <t>23,1</t>
  </si>
  <si>
    <t>23,4</t>
  </si>
  <si>
    <t>24,8</t>
  </si>
  <si>
    <t>25,3</t>
  </si>
  <si>
    <t>26,2</t>
  </si>
  <si>
    <t>26,6</t>
  </si>
  <si>
    <t>24,6</t>
  </si>
  <si>
    <t>25,6</t>
  </si>
  <si>
    <t>25,8</t>
  </si>
  <si>
    <t>41,5</t>
  </si>
  <si>
    <t>41,8</t>
  </si>
  <si>
    <t>42,0</t>
  </si>
  <si>
    <t>42,3</t>
  </si>
  <si>
    <t>42,6</t>
  </si>
  <si>
    <t>43,3</t>
  </si>
  <si>
    <t>43,1</t>
  </si>
  <si>
    <t>43,5</t>
  </si>
  <si>
    <t>44,2</t>
  </si>
  <si>
    <t>43,9</t>
  </si>
  <si>
    <t>42,9</t>
  </si>
  <si>
    <t>43,6</t>
  </si>
  <si>
    <t>44,1</t>
  </si>
  <si>
    <t>45,1</t>
  </si>
  <si>
    <t>45,5</t>
  </si>
  <si>
    <t>47,0</t>
  </si>
  <si>
    <t>46,3</t>
  </si>
  <si>
    <t>48,3</t>
  </si>
  <si>
    <t>46,0</t>
  </si>
  <si>
    <t>48,1</t>
  </si>
  <si>
    <t>48,4</t>
  </si>
  <si>
    <t>1) Der Rückgang des Ausländeranteils (2020) kann teilweise durch die Nacherfassung von Einbürgerungen erklärt werden.</t>
  </si>
  <si>
    <t>Hauptsprache</t>
  </si>
  <si>
    <t>fremdsprachig, absolut</t>
  </si>
  <si>
    <t>fremdsprachig, in Prozent</t>
  </si>
  <si>
    <t>französisch</t>
  </si>
  <si>
    <t>italienisch</t>
  </si>
  <si>
    <t>rätoromanisch</t>
  </si>
  <si>
    <t>südslawisch</t>
  </si>
  <si>
    <t>albanisch</t>
  </si>
  <si>
    <t>türkisch</t>
  </si>
  <si>
    <t>spanisch</t>
  </si>
  <si>
    <t>portugiesisch</t>
  </si>
  <si>
    <t>englisch</t>
  </si>
  <si>
    <t>arabisch</t>
  </si>
  <si>
    <t>asiatische Sprachen</t>
  </si>
  <si>
    <t>indische Sprachen</t>
  </si>
  <si>
    <t>afrikanische Sprachen</t>
  </si>
  <si>
    <t>andere Sprachen</t>
  </si>
  <si>
    <t>39,7</t>
  </si>
  <si>
    <t>40,4</t>
  </si>
  <si>
    <t>71,8</t>
  </si>
  <si>
    <t>40,3</t>
  </si>
  <si>
    <t>35,1</t>
  </si>
  <si>
    <t>59,2</t>
  </si>
  <si>
    <t>96,8</t>
  </si>
  <si>
    <t>47,8</t>
  </si>
  <si>
    <t>Lernende in der Bezirksschule</t>
  </si>
  <si>
    <t>Lernende in der Sekundarschule</t>
  </si>
  <si>
    <t>Lernende in der Realschule</t>
  </si>
  <si>
    <t>mit Schulort=Wohnort</t>
  </si>
  <si>
    <t>absolut</t>
  </si>
  <si>
    <t>in Prozent</t>
  </si>
  <si>
    <t>50,9</t>
  </si>
  <si>
    <t>44,9</t>
  </si>
  <si>
    <t>44,4</t>
  </si>
  <si>
    <t>43,8</t>
  </si>
  <si>
    <t>44,5</t>
  </si>
  <si>
    <t>45,4</t>
  </si>
  <si>
    <t>45,7</t>
  </si>
  <si>
    <t>45,3</t>
  </si>
  <si>
    <t>71,0</t>
  </si>
  <si>
    <t>70,9</t>
  </si>
  <si>
    <t>70,4</t>
  </si>
  <si>
    <t>70,0</t>
  </si>
  <si>
    <t>69,6</t>
  </si>
  <si>
    <t>66,0</t>
  </si>
  <si>
    <t>65,7</t>
  </si>
  <si>
    <t>65,4</t>
  </si>
  <si>
    <t>64,9</t>
  </si>
  <si>
    <t>64,5</t>
  </si>
  <si>
    <t>63,2</t>
  </si>
  <si>
    <t>63,4</t>
  </si>
  <si>
    <t>63,1</t>
  </si>
  <si>
    <t>62,1</t>
  </si>
  <si>
    <t>61,6</t>
  </si>
  <si>
    <t>62,0</t>
  </si>
  <si>
    <t>61,7</t>
  </si>
  <si>
    <t>80,7</t>
  </si>
  <si>
    <t>76,9</t>
  </si>
  <si>
    <t>75,2</t>
  </si>
  <si>
    <t>75,4</t>
  </si>
  <si>
    <t>73,6</t>
  </si>
  <si>
    <t>69,2</t>
  </si>
  <si>
    <t>70,8</t>
  </si>
  <si>
    <t>70,3</t>
  </si>
  <si>
    <t>71,5</t>
  </si>
  <si>
    <t>69,3</t>
  </si>
  <si>
    <t>67,7</t>
  </si>
  <si>
    <t>66,3</t>
  </si>
  <si>
    <t>67,1</t>
  </si>
  <si>
    <t>66,6</t>
  </si>
  <si>
    <t>66,8</t>
  </si>
  <si>
    <t>67,2</t>
  </si>
  <si>
    <t>68,3</t>
  </si>
  <si>
    <t>67,9</t>
  </si>
  <si>
    <t>68,1</t>
  </si>
  <si>
    <t>68,4</t>
  </si>
  <si>
    <t>68,7</t>
  </si>
  <si>
    <t>Schulstufe</t>
  </si>
  <si>
    <t>Sprache</t>
  </si>
  <si>
    <t>Geschlecht</t>
  </si>
  <si>
    <t>deutsch-
sprachig</t>
  </si>
  <si>
    <t>fremd-
sprachig</t>
  </si>
  <si>
    <t>weiblich</t>
  </si>
  <si>
    <t>männlich</t>
  </si>
  <si>
    <t>Bezirksschule</t>
  </si>
  <si>
    <t>Sekundarschule</t>
  </si>
  <si>
    <t>Realschule</t>
  </si>
  <si>
    <t>Im gleichen Schultyp</t>
  </si>
  <si>
    <t>Mit Schultypaufstieg</t>
  </si>
  <si>
    <t>Total Repetitionen</t>
  </si>
  <si>
    <t>3) Über verschiedene Schultypen gemischte Form</t>
  </si>
  <si>
    <t>4) Integrations- und Berufsfindungsklasse (IBK), regionaler oder kommunaler Integrationskurs (RIK/KIK)</t>
  </si>
  <si>
    <t>18,3</t>
  </si>
  <si>
    <t>18,0</t>
  </si>
  <si>
    <t>17,7</t>
  </si>
  <si>
    <t>17,4</t>
  </si>
  <si>
    <t>17,5</t>
  </si>
  <si>
    <t>17,2</t>
  </si>
  <si>
    <t>18,2</t>
  </si>
  <si>
    <t>18,7</t>
  </si>
  <si>
    <t>18,5</t>
  </si>
  <si>
    <t>18,6</t>
  </si>
  <si>
    <t>18,8</t>
  </si>
  <si>
    <t>11,9</t>
  </si>
  <si>
    <t>12,3</t>
  </si>
  <si>
    <t>11,3</t>
  </si>
  <si>
    <t>10,9</t>
  </si>
  <si>
    <t>11,2</t>
  </si>
  <si>
    <t>12,6</t>
  </si>
  <si>
    <t>12,9</t>
  </si>
  <si>
    <t>13,3</t>
  </si>
  <si>
    <t>12,8</t>
  </si>
  <si>
    <t>11,5</t>
  </si>
  <si>
    <t>11,7</t>
  </si>
  <si>
    <t>20,3</t>
  </si>
  <si>
    <t>20,4</t>
  </si>
  <si>
    <t>20,1</t>
  </si>
  <si>
    <t>19,9</t>
  </si>
  <si>
    <t>19,6</t>
  </si>
  <si>
    <t>19,2</t>
  </si>
  <si>
    <t>19,3</t>
  </si>
  <si>
    <t>19,4</t>
  </si>
  <si>
    <t>21,0</t>
  </si>
  <si>
    <t>20,8</t>
  </si>
  <si>
    <t>21,2</t>
  </si>
  <si>
    <t>21,3</t>
  </si>
  <si>
    <t>21,6</t>
  </si>
  <si>
    <t>20,9</t>
  </si>
  <si>
    <t>20,6</t>
  </si>
  <si>
    <t>17,8</t>
  </si>
  <si>
    <t>17,9</t>
  </si>
  <si>
    <t>18,9</t>
  </si>
  <si>
    <t>15,6</t>
  </si>
  <si>
    <t>15,1</t>
  </si>
  <si>
    <t>13,9</t>
  </si>
  <si>
    <t>14,0</t>
  </si>
  <si>
    <t>13,8</t>
  </si>
  <si>
    <t>14,1</t>
  </si>
  <si>
    <t>15,4</t>
  </si>
  <si>
    <t>15,0</t>
  </si>
  <si>
    <t>14,9</t>
  </si>
  <si>
    <t>9,6</t>
  </si>
  <si>
    <t>9,4</t>
  </si>
  <si>
    <t>9,2</t>
  </si>
  <si>
    <t>9,0</t>
  </si>
  <si>
    <t>8,7</t>
  </si>
  <si>
    <t>8,5</t>
  </si>
  <si>
    <t>8,8</t>
  </si>
  <si>
    <t>9,9</t>
  </si>
  <si>
    <t>10,5</t>
  </si>
  <si>
    <t>10,2</t>
  </si>
  <si>
    <t>10,7</t>
  </si>
  <si>
    <t>10,4</t>
  </si>
  <si>
    <t>10,3</t>
  </si>
  <si>
    <t>9,7</t>
  </si>
  <si>
    <t>15,7</t>
  </si>
  <si>
    <t>17,0</t>
  </si>
  <si>
    <t>13,0</t>
  </si>
  <si>
    <t>12,0</t>
  </si>
  <si>
    <t>10,0</t>
  </si>
  <si>
    <t>9,8</t>
  </si>
  <si>
    <t>8,4</t>
  </si>
  <si>
    <t>7,6</t>
  </si>
  <si>
    <t>10,8</t>
  </si>
  <si>
    <t>8,3</t>
  </si>
  <si>
    <t>8,2</t>
  </si>
  <si>
    <t>Fremdsprachige in Abteilungen, in Prozent</t>
  </si>
  <si>
    <t>unter 25 %</t>
  </si>
  <si>
    <t>25–50 %</t>
  </si>
  <si>
    <t>50–75 %</t>
  </si>
  <si>
    <t>über 75 %</t>
  </si>
  <si>
    <t>Kindergarten</t>
  </si>
  <si>
    <t>Einschulungsklasse</t>
  </si>
  <si>
    <t>Primarschule</t>
  </si>
  <si>
    <t>Kleinklasse</t>
  </si>
  <si>
    <t>30,4</t>
  </si>
  <si>
    <t>4,0</t>
  </si>
  <si>
    <t>29,6</t>
  </si>
  <si>
    <t>61,1</t>
  </si>
  <si>
    <t>34,8</t>
  </si>
  <si>
    <t>2,0</t>
  </si>
  <si>
    <t>33,9</t>
  </si>
  <si>
    <t>36,4</t>
  </si>
  <si>
    <t>31,6</t>
  </si>
  <si>
    <t>39,4</t>
  </si>
  <si>
    <t>21,8</t>
  </si>
  <si>
    <t>14,3</t>
  </si>
  <si>
    <t>26,3</t>
  </si>
  <si>
    <t>34,0</t>
  </si>
  <si>
    <t>6,8</t>
  </si>
  <si>
    <t>26,5</t>
  </si>
  <si>
    <t>52,0</t>
  </si>
  <si>
    <t>0,5</t>
  </si>
  <si>
    <t>5,1</t>
  </si>
  <si>
    <t>57,1</t>
  </si>
  <si>
    <t>Lernende
pro
Abteilung</t>
  </si>
  <si>
    <t>Abteilungen</t>
  </si>
  <si>
    <t>mehr-
klassig</t>
  </si>
  <si>
    <t>einklassig</t>
  </si>
  <si>
    <t>Schülerinnen</t>
  </si>
  <si>
    <t>Ausländische
Lernende</t>
  </si>
  <si>
    <t>bis und mit
15-jährig</t>
  </si>
  <si>
    <t>16-jährig</t>
  </si>
  <si>
    <t>17-jährig</t>
  </si>
  <si>
    <t>18-jährig
und älter</t>
  </si>
  <si>
    <t>Schulisches Brückenangebot</t>
  </si>
  <si>
    <t>59,4</t>
  </si>
  <si>
    <t>57,8</t>
  </si>
  <si>
    <t>54,4</t>
  </si>
  <si>
    <t>52,2</t>
  </si>
  <si>
    <t>52,3</t>
  </si>
  <si>
    <t>56,0</t>
  </si>
  <si>
    <t>51,1</t>
  </si>
  <si>
    <t>50,1</t>
  </si>
  <si>
    <t>49,1</t>
  </si>
  <si>
    <t>49,0</t>
  </si>
  <si>
    <t>47,7</t>
  </si>
  <si>
    <t>44,7</t>
  </si>
  <si>
    <t>46,7</t>
  </si>
  <si>
    <t>29,8</t>
  </si>
  <si>
    <t>34,2</t>
  </si>
  <si>
    <t>37,2</t>
  </si>
  <si>
    <t>36,5</t>
  </si>
  <si>
    <t>35,8</t>
  </si>
  <si>
    <t>33,0</t>
  </si>
  <si>
    <t>37,0</t>
  </si>
  <si>
    <t>36,0</t>
  </si>
  <si>
    <t>43,0</t>
  </si>
  <si>
    <t>40,6</t>
  </si>
  <si>
    <t>36,7</t>
  </si>
  <si>
    <t>42,1</t>
  </si>
  <si>
    <t>42,4</t>
  </si>
  <si>
    <t>40,1</t>
  </si>
  <si>
    <t>Kombiniertes Brückenangebot</t>
  </si>
  <si>
    <t>56,6</t>
  </si>
  <si>
    <t>56,8</t>
  </si>
  <si>
    <t>58,2</t>
  </si>
  <si>
    <t>55,8</t>
  </si>
  <si>
    <t>57,0</t>
  </si>
  <si>
    <t>60,7</t>
  </si>
  <si>
    <t>51,9</t>
  </si>
  <si>
    <t>45,0</t>
  </si>
  <si>
    <t>39,8</t>
  </si>
  <si>
    <t>31,5</t>
  </si>
  <si>
    <t>33,3</t>
  </si>
  <si>
    <t>63,0</t>
  </si>
  <si>
    <t>58,3</t>
  </si>
  <si>
    <t>60,2</t>
  </si>
  <si>
    <t>40,0</t>
  </si>
  <si>
    <t>46,5</t>
  </si>
  <si>
    <t>52,6</t>
  </si>
  <si>
    <t>58,9</t>
  </si>
  <si>
    <t>57,3</t>
  </si>
  <si>
    <t>63,6</t>
  </si>
  <si>
    <t>56,9</t>
  </si>
  <si>
    <t>61,9</t>
  </si>
  <si>
    <t>66,7</t>
  </si>
  <si>
    <t>63,8</t>
  </si>
  <si>
    <t>Brückenangebot Integration</t>
  </si>
  <si>
    <t>...</t>
  </si>
  <si>
    <t>39,3</t>
  </si>
  <si>
    <t>55,4</t>
  </si>
  <si>
    <t>52,5</t>
  </si>
  <si>
    <t>32,8</t>
  </si>
  <si>
    <t>32,5</t>
  </si>
  <si>
    <t>33,2</t>
  </si>
  <si>
    <t>26,7</t>
  </si>
  <si>
    <t>95,7</t>
  </si>
  <si>
    <t>97,1</t>
  </si>
  <si>
    <t>95,2</t>
  </si>
  <si>
    <t>96,3</t>
  </si>
  <si>
    <t>99,1</t>
  </si>
  <si>
    <t>98,4</t>
  </si>
  <si>
    <t>97,7</t>
  </si>
  <si>
    <t>97,0</t>
  </si>
  <si>
    <t>97,6</t>
  </si>
  <si>
    <t>96,0</t>
  </si>
  <si>
    <t>98,2</t>
  </si>
  <si>
    <t>99,2</t>
  </si>
  <si>
    <t>58,8</t>
  </si>
  <si>
    <t>60,0</t>
  </si>
  <si>
    <t>4,5</t>
  </si>
  <si>
    <t>0,0</t>
  </si>
  <si>
    <t>5,3</t>
  </si>
  <si>
    <r>
      <rPr>
        <b/>
        <sz val="10"/>
        <rFont val="Arial"/>
        <family val="2"/>
      </rPr>
      <t>Total</t>
    </r>
    <r>
      <rPr>
        <b/>
        <vertAlign val="superscript"/>
        <sz val="10"/>
        <rFont val="Arial"/>
        <family val="2"/>
      </rPr>
      <t>1</t>
    </r>
    <r>
      <rPr>
        <b/>
        <sz val="10"/>
        <rFont val="Arial"/>
        <family val="2"/>
      </rPr>
      <t/>
    </r>
  </si>
  <si>
    <r>
      <rPr>
        <b/>
        <sz val="10"/>
        <rFont val="Arial"/>
        <family val="2"/>
      </rPr>
      <t>Berufslehre (EFZ)</t>
    </r>
    <r>
      <rPr>
        <b/>
        <vertAlign val="superscript"/>
        <sz val="10"/>
        <rFont val="Arial"/>
        <family val="2"/>
      </rPr>
      <t>2</t>
    </r>
    <r>
      <rPr>
        <b/>
        <sz val="10"/>
        <rFont val="Arial"/>
        <family val="2"/>
      </rPr>
      <t/>
    </r>
  </si>
  <si>
    <t>Attest (EBA)</t>
  </si>
  <si>
    <t>Kauf-
männisch</t>
  </si>
  <si>
    <t>Ge-
werblich</t>
  </si>
  <si>
    <t>Gesund-
heit</t>
  </si>
  <si>
    <r>
      <rPr>
        <b/>
        <sz val="10"/>
        <rFont val="Arial"/>
        <family val="2"/>
      </rPr>
      <t>Land-
wirtschaft</t>
    </r>
    <r>
      <rPr>
        <b/>
        <vertAlign val="superscript"/>
        <sz val="10"/>
        <rFont val="Arial"/>
        <family val="2"/>
      </rPr>
      <t>3</t>
    </r>
    <r>
      <rPr>
        <b/>
        <sz val="10"/>
        <rFont val="Arial"/>
        <family val="2"/>
      </rPr>
      <t/>
    </r>
  </si>
  <si>
    <t>Land-
wirtschaft</t>
  </si>
  <si>
    <t>1) Inklusive Allgemeinbildender Unterricht (ABU) und Lernende nach Art. 32 (BBV) / exklusive Gestalterischer Vorkurs und Integrationsvorlehre</t>
  </si>
  <si>
    <t>2) Inklusive Berufsmaturität II (Voll- oder Teilzeitausbildung)</t>
  </si>
  <si>
    <t>3) Inklusive Lernende, die mit einem Eidgenössischen Fachausweis abschliessen</t>
  </si>
  <si>
    <t>Geschlecht/
Nationalität</t>
  </si>
  <si>
    <t>Attest
(EBA)</t>
  </si>
  <si>
    <t>Gewerb-
lich</t>
  </si>
  <si>
    <t>Ausländer/innen, absolut</t>
  </si>
  <si>
    <t>Ausländer/innen, in Prozent</t>
  </si>
  <si>
    <t>23,5</t>
  </si>
  <si>
    <t>22,6</t>
  </si>
  <si>
    <t>84,6</t>
  </si>
  <si>
    <t>37,3</t>
  </si>
  <si>
    <r>
      <rPr>
        <b/>
        <sz val="10"/>
        <rFont val="Arial"/>
        <family val="2"/>
      </rPr>
      <t>Berufsgruppe</t>
    </r>
    <r>
      <rPr>
        <b/>
        <vertAlign val="superscript"/>
        <sz val="10"/>
        <rFont val="Arial"/>
        <family val="2"/>
      </rPr>
      <t>1, 2</t>
    </r>
    <r>
      <rPr>
        <b/>
        <sz val="10"/>
        <rFont val="Arial"/>
        <family val="2"/>
      </rPr>
      <t/>
    </r>
  </si>
  <si>
    <r>
      <rPr>
        <b/>
        <sz val="10"/>
        <rFont val="Arial"/>
        <family val="2"/>
      </rPr>
      <t>Total</t>
    </r>
    <r>
      <rPr>
        <b/>
        <vertAlign val="superscript"/>
        <sz val="10"/>
        <rFont val="Arial"/>
        <family val="2"/>
      </rPr>
      <t>3</t>
    </r>
    <r>
      <rPr>
        <b/>
        <sz val="10"/>
        <rFont val="Arial"/>
        <family val="2"/>
      </rPr>
      <t/>
    </r>
  </si>
  <si>
    <t>Ausländer/innen</t>
  </si>
  <si>
    <r>
      <rPr>
        <b/>
        <sz val="10"/>
        <rFont val="Arial"/>
        <family val="2"/>
      </rPr>
      <t>BM I</t>
    </r>
    <r>
      <rPr>
        <b/>
        <vertAlign val="superscript"/>
        <sz val="10"/>
        <rFont val="Arial"/>
        <family val="2"/>
      </rPr>
      <t>4</t>
    </r>
    <r>
      <rPr>
        <b/>
        <sz val="10"/>
        <rFont val="Arial"/>
        <family val="2"/>
      </rPr>
      <t/>
    </r>
  </si>
  <si>
    <t>Kaufmännisch</t>
  </si>
  <si>
    <t>Wirtschaft, Verwaltung, Tourismus</t>
  </si>
  <si>
    <t>Verkauf, Einkauf</t>
  </si>
  <si>
    <t>BM II Kaufmännisch</t>
  </si>
  <si>
    <t>56,1</t>
  </si>
  <si>
    <t>Gewerblich</t>
  </si>
  <si>
    <t>Elektrotechnik</t>
  </si>
  <si>
    <t>Fahrzeuge</t>
  </si>
  <si>
    <t>Verkehr, Logistik, Sicherheit</t>
  </si>
  <si>
    <t>Holz, Innenausbau</t>
  </si>
  <si>
    <t>Metall, Maschinen, Uhren</t>
  </si>
  <si>
    <t>Gesundheit (gewerblich)</t>
  </si>
  <si>
    <t>Planung, Konstruktion</t>
  </si>
  <si>
    <t>Gebäudetechnik</t>
  </si>
  <si>
    <t>Informatik</t>
  </si>
  <si>
    <t>Gastgewerbe, Hotellerie</t>
  </si>
  <si>
    <t>Bau</t>
  </si>
  <si>
    <t>Natur</t>
  </si>
  <si>
    <t>Chemie, Physik</t>
  </si>
  <si>
    <t>Schönheit, Sport</t>
  </si>
  <si>
    <t>Druck</t>
  </si>
  <si>
    <t>Textilien, Mode</t>
  </si>
  <si>
    <t>Nahrung</t>
  </si>
  <si>
    <t>BM II Gewerblich</t>
  </si>
  <si>
    <t>40,5</t>
  </si>
  <si>
    <t>3,6</t>
  </si>
  <si>
    <t>50,0</t>
  </si>
  <si>
    <t>23,7</t>
  </si>
  <si>
    <t>22,9</t>
  </si>
  <si>
    <t>87,4</t>
  </si>
  <si>
    <t>29,5</t>
  </si>
  <si>
    <t>9,3</t>
  </si>
  <si>
    <t>33,4</t>
  </si>
  <si>
    <t>30,6</t>
  </si>
  <si>
    <t>35,5</t>
  </si>
  <si>
    <t>40,9</t>
  </si>
  <si>
    <t>16,8</t>
  </si>
  <si>
    <t>27,5</t>
  </si>
  <si>
    <t>Gesundheit</t>
  </si>
  <si>
    <t>Gesundheit (u. a. Pflege, Betreuung)</t>
  </si>
  <si>
    <t>Soziales</t>
  </si>
  <si>
    <t>BM II Gesundheit</t>
  </si>
  <si>
    <t>ABU Gesundheit</t>
  </si>
  <si>
    <t>83,7</t>
  </si>
  <si>
    <t>84,7</t>
  </si>
  <si>
    <t>80,1</t>
  </si>
  <si>
    <t>76,3</t>
  </si>
  <si>
    <t>60,5</t>
  </si>
  <si>
    <r>
      <t>Landwirtschaft</t>
    </r>
    <r>
      <rPr>
        <vertAlign val="superscript"/>
        <sz val="10"/>
        <rFont val="Arial"/>
        <family val="2"/>
      </rPr>
      <t>5</t>
    </r>
    <r>
      <rPr>
        <sz val="10"/>
        <color rgb="FF000000"/>
        <rFont val="Arial"/>
      </rPr>
      <t/>
    </r>
  </si>
  <si>
    <t>Landwirtschaft</t>
  </si>
  <si>
    <t>Hauswirtschaft</t>
  </si>
  <si>
    <t>ABU Landwirtschaft</t>
  </si>
  <si>
    <t>32,4</t>
  </si>
  <si>
    <t>90,9</t>
  </si>
  <si>
    <t>2,5</t>
  </si>
  <si>
    <t>1) ABU: Allgemeinbildender Unterricht</t>
  </si>
  <si>
    <t>2) BM II: Berufsmaturität Voll- oder Teilzeitausbildung</t>
  </si>
  <si>
    <t>3) Inklusive Lernende nach Art. 32 (BBV) / exklusive Gestalterischer Vorkurs und Integrationsvorlehre</t>
  </si>
  <si>
    <t>4) BM I: Berufsmaturität lehrbegleitend</t>
  </si>
  <si>
    <t>5) Inklusive Lernende, die mit einem Eidgenössischen Fachausweis abschliessen</t>
  </si>
  <si>
    <t>Beruf</t>
  </si>
  <si>
    <t>Schülerinnen wählten</t>
  </si>
  <si>
    <t>Fachfrau Gesundheit EFZ</t>
  </si>
  <si>
    <t>Kauffrau EFZ</t>
  </si>
  <si>
    <t>Fachfrau Betreuung EFZ</t>
  </si>
  <si>
    <t>Detailhandelsfachfrau EFZ</t>
  </si>
  <si>
    <t>Fachfrau Apotheke EFZ</t>
  </si>
  <si>
    <t>Dentalassistentin EFZ</t>
  </si>
  <si>
    <t>Schüler wählten</t>
  </si>
  <si>
    <t>Kaufmann EFZ</t>
  </si>
  <si>
    <t>Elektroinstallateur EFZ</t>
  </si>
  <si>
    <t>Logistiker EFZ</t>
  </si>
  <si>
    <t>Polymechaniker EFZ</t>
  </si>
  <si>
    <t>Detailhandelsfachmann EFZ</t>
  </si>
  <si>
    <t>Automobil-Fachmann EFZ</t>
  </si>
  <si>
    <t>Berufsgruppe</t>
  </si>
  <si>
    <r>
      <rPr>
        <b/>
        <sz val="10"/>
        <rFont val="Arial"/>
        <family val="2"/>
      </rPr>
      <t>Total</t>
    </r>
    <r>
      <rPr>
        <b/>
        <vertAlign val="superscript"/>
        <sz val="10"/>
        <rFont val="Arial"/>
        <family val="2"/>
      </rPr>
      <t>1, 2</t>
    </r>
    <r>
      <rPr>
        <b/>
        <sz val="10"/>
        <rFont val="Arial"/>
        <family val="2"/>
      </rPr>
      <t/>
    </r>
  </si>
  <si>
    <t>Klein-
klasse/
Werkjahr</t>
  </si>
  <si>
    <t>Brücken-
angebot</t>
  </si>
  <si>
    <r>
      <rPr>
        <b/>
        <sz val="10"/>
        <rFont val="Arial"/>
        <family val="2"/>
      </rPr>
      <t>Andere</t>
    </r>
    <r>
      <rPr>
        <b/>
        <vertAlign val="superscript"/>
        <sz val="10"/>
        <rFont val="Arial"/>
        <family val="2"/>
      </rPr>
      <t>3</t>
    </r>
    <r>
      <rPr>
        <b/>
        <sz val="10"/>
        <rFont val="Arial"/>
        <family val="2"/>
      </rPr>
      <t/>
    </r>
  </si>
  <si>
    <t>34,9</t>
  </si>
  <si>
    <t>1,1</t>
  </si>
  <si>
    <t>16,2</t>
  </si>
  <si>
    <t>55,0</t>
  </si>
  <si>
    <t>4,1</t>
  </si>
  <si>
    <t>55,9</t>
  </si>
  <si>
    <t>6,7</t>
  </si>
  <si>
    <t>6,3</t>
  </si>
  <si>
    <t>41,7</t>
  </si>
  <si>
    <t>1,6</t>
  </si>
  <si>
    <t>30,8</t>
  </si>
  <si>
    <t>32,1</t>
  </si>
  <si>
    <t>33,6</t>
  </si>
  <si>
    <t>16,4</t>
  </si>
  <si>
    <t>62,5</t>
  </si>
  <si>
    <t>31,0</t>
  </si>
  <si>
    <t>27,2</t>
  </si>
  <si>
    <t>0,8</t>
  </si>
  <si>
    <t>32,6</t>
  </si>
  <si>
    <t>13,6</t>
  </si>
  <si>
    <t>25,0</t>
  </si>
  <si>
    <t>27,6</t>
  </si>
  <si>
    <t>31,9</t>
  </si>
  <si>
    <t>37,8</t>
  </si>
  <si>
    <t>30,1</t>
  </si>
  <si>
    <t>20,2</t>
  </si>
  <si>
    <r>
      <t>Landwirtschaft</t>
    </r>
    <r>
      <rPr>
        <vertAlign val="superscript"/>
        <sz val="10"/>
        <rFont val="Arial"/>
        <family val="2"/>
      </rPr>
      <t>4</t>
    </r>
    <r>
      <rPr>
        <sz val="10"/>
        <color rgb="FF000000"/>
        <rFont val="Arial"/>
      </rPr>
      <t/>
    </r>
  </si>
  <si>
    <t>1) Lernende mit vorjährigem Schulbesuch im Kanton Aargau</t>
  </si>
  <si>
    <t>2) Inklusive Lernende nach Art. 32 (BBV) / exklusive Gestalterischer Vorkurs und Integrationsvorlehre</t>
  </si>
  <si>
    <t>3) Unter "Andere" werden Übertritte aus anderen Schultypen und Stufen zusammengefasst wie vorbereitende Kurse, Privat- und Sonderschulen oder andere Berufsausbildungen/Mittelschulen etc.</t>
  </si>
  <si>
    <t>4) Inklusive Lernende, die mit einem Eidgenössischen Fachausweis abschliessen</t>
  </si>
  <si>
    <r>
      <rPr>
        <b/>
        <sz val="10"/>
        <rFont val="Arial"/>
        <family val="2"/>
      </rPr>
      <t>Berufsfachschulen und Bildungszentren</t>
    </r>
    <r>
      <rPr>
        <b/>
        <vertAlign val="superscript"/>
        <sz val="10"/>
        <rFont val="Arial"/>
        <family val="2"/>
      </rPr>
      <t>1</t>
    </r>
    <r>
      <rPr>
        <b/>
        <sz val="10"/>
        <rFont val="Arial"/>
        <family val="2"/>
      </rPr>
      <t/>
    </r>
  </si>
  <si>
    <t>Standorte</t>
  </si>
  <si>
    <r>
      <rPr>
        <b/>
        <sz val="10"/>
        <rFont val="Arial"/>
        <family val="2"/>
      </rPr>
      <t>Total</t>
    </r>
    <r>
      <rPr>
        <b/>
        <vertAlign val="superscript"/>
        <sz val="10"/>
        <rFont val="Arial"/>
        <family val="2"/>
      </rPr>
      <t>2</t>
    </r>
    <r>
      <rPr>
        <b/>
        <sz val="10"/>
        <rFont val="Arial"/>
        <family val="2"/>
      </rPr>
      <t/>
    </r>
  </si>
  <si>
    <t>Kaufmännische Berufsfachschulen</t>
  </si>
  <si>
    <t>Total Kaufmännische Berufsfachschulen</t>
  </si>
  <si>
    <t>Handelsschule KV Aarau</t>
  </si>
  <si>
    <t>zB. Zentrum Bildung</t>
  </si>
  <si>
    <t>Berufsbildungszentrum Freiamt</t>
  </si>
  <si>
    <t>Berufsbildungszentrum Fricktal</t>
  </si>
  <si>
    <t>Baden, Brugg, Zurzach</t>
  </si>
  <si>
    <t>Wohlen</t>
  </si>
  <si>
    <t>58,4</t>
  </si>
  <si>
    <t>55,2</t>
  </si>
  <si>
    <t>56,3</t>
  </si>
  <si>
    <t>28,5</t>
  </si>
  <si>
    <t>Gewerbliche Berufsfachschulen</t>
  </si>
  <si>
    <t>Total Gewerbliche Berufsfachschulen</t>
  </si>
  <si>
    <t>Berufsschule Aarau</t>
  </si>
  <si>
    <t>Schule für Gestaltung Aarau</t>
  </si>
  <si>
    <t>Berufsfachschule BBB</t>
  </si>
  <si>
    <t>BWZ Brugg Technik und Natur</t>
  </si>
  <si>
    <t>Berufsschule Lenzburg</t>
  </si>
  <si>
    <t>Berufs- und Weiterbildung Zofingen</t>
  </si>
  <si>
    <t>24,3</t>
  </si>
  <si>
    <t>56,7</t>
  </si>
  <si>
    <t>14,4</t>
  </si>
  <si>
    <t>22,4</t>
  </si>
  <si>
    <t>27,3</t>
  </si>
  <si>
    <t>Berufsfachschule Gesundheit und Soziales</t>
  </si>
  <si>
    <t>Brugg, Rheinfelden, Lenzburg</t>
  </si>
  <si>
    <t>34,6</t>
  </si>
  <si>
    <t>Landwirtschaftliche Berufsfachschulen</t>
  </si>
  <si>
    <t>Landwirtschaftliches Zentrum Liebegg</t>
  </si>
  <si>
    <t>Gränichen</t>
  </si>
  <si>
    <t>1) Landwirtschaftliches Zentrum Liebegg: Inklusive Lernende, die mit einem Eidgenössischen Fachausweis abschliessen</t>
  </si>
  <si>
    <t>2) Inklusive Allgemeinbildender Unterricht (ABU), Berufsmaturität II und Lernende nach Art. 32 (BBV) / exklusive Gestalterischer Vorkurs und Integrationsvorlehre</t>
  </si>
  <si>
    <t>Standort</t>
  </si>
  <si>
    <t>Schulart</t>
  </si>
  <si>
    <t>BM I lehr-
begleitend</t>
  </si>
  <si>
    <t>Assistent/in Gesundheit und Soziales EBA</t>
  </si>
  <si>
    <t>Fachmann/frau Betreuung EFZ - Kinderbetreuung</t>
  </si>
  <si>
    <t>Fachmann/frau Betreuung EFZ - Menschen mit Beeinträchtigungen</t>
  </si>
  <si>
    <t>Fachmann/frau Gesundheit u. Betreuung EFZ</t>
  </si>
  <si>
    <t>BM II Gesundheit und Soziales</t>
  </si>
  <si>
    <t>77,0</t>
  </si>
  <si>
    <t>88,2</t>
  </si>
  <si>
    <t>68,6</t>
  </si>
  <si>
    <t>84,9</t>
  </si>
  <si>
    <t>59,6</t>
  </si>
  <si>
    <t>29,4</t>
  </si>
  <si>
    <t>22,1</t>
  </si>
  <si>
    <t>35,6</t>
  </si>
  <si>
    <t>Höhere Fachschule für Gesundheit und Soziales</t>
  </si>
  <si>
    <t>Diplomierte Pflegefachfrau/mann HF</t>
  </si>
  <si>
    <t>Sozialpädagogik HF (MiVo 2005)</t>
  </si>
  <si>
    <t>Techn. Operationsassistent/in</t>
  </si>
  <si>
    <t>88,0</t>
  </si>
  <si>
    <t>67,4</t>
  </si>
  <si>
    <t>90,3</t>
  </si>
  <si>
    <t>29,7</t>
  </si>
  <si>
    <r>
      <rPr>
        <b/>
        <sz val="10"/>
        <rFont val="Arial"/>
        <family val="2"/>
      </rPr>
      <t>Gymnasium</t>
    </r>
    <r>
      <rPr>
        <b/>
        <vertAlign val="superscript"/>
        <sz val="10"/>
        <rFont val="Arial"/>
        <family val="2"/>
      </rPr>
      <t>1</t>
    </r>
    <r>
      <rPr>
        <b/>
        <sz val="10"/>
        <rFont val="Arial"/>
        <family val="2"/>
      </rPr>
      <t/>
    </r>
  </si>
  <si>
    <t>Fachmittelschule</t>
  </si>
  <si>
    <t>Fachmaturität</t>
  </si>
  <si>
    <r>
      <rPr>
        <b/>
        <sz val="10"/>
        <rFont val="Arial"/>
        <family val="2"/>
      </rPr>
      <t>Wirtschaftsmittelschule</t>
    </r>
    <r>
      <rPr>
        <b/>
        <vertAlign val="superscript"/>
        <sz val="10"/>
        <rFont val="Arial"/>
        <family val="2"/>
      </rPr>
      <t>2</t>
    </r>
    <r>
      <rPr>
        <b/>
        <sz val="10"/>
        <rFont val="Arial"/>
        <family val="2"/>
      </rPr>
      <t/>
    </r>
  </si>
  <si>
    <r>
      <rPr>
        <b/>
        <sz val="10"/>
        <rFont val="Arial"/>
        <family val="2"/>
      </rPr>
      <t>Informatikmittelschule</t>
    </r>
    <r>
      <rPr>
        <b/>
        <vertAlign val="superscript"/>
        <sz val="10"/>
        <rFont val="Arial"/>
        <family val="2"/>
      </rPr>
      <t>2</t>
    </r>
    <r>
      <rPr>
        <b/>
        <sz val="10"/>
        <rFont val="Arial"/>
        <family val="2"/>
      </rPr>
      <t/>
    </r>
  </si>
  <si>
    <t>Vor der Umsetzung des Maturitätsanerkennungsreglements (MAR)</t>
  </si>
  <si>
    <t>Nach der Umsetzung des Maturitätsanerkennungsreglements (MAR)</t>
  </si>
  <si>
    <t>1) Exklusive Lernende im Austauschjahr</t>
  </si>
  <si>
    <t>2) Exklusive Lernende im Praktikumsjahr</t>
  </si>
  <si>
    <t>3) 1972 inklusive 1'020, 1975 inklusive 1'128 Lernende des Lehrerseminars</t>
  </si>
  <si>
    <r>
      <rPr>
        <b/>
        <sz val="10"/>
        <rFont val="Arial"/>
        <family val="2"/>
      </rPr>
      <t>Schulart</t>
    </r>
    <r>
      <rPr>
        <b/>
        <vertAlign val="superscript"/>
        <sz val="10"/>
        <rFont val="Arial"/>
        <family val="2"/>
      </rPr>
      <t>1, 2</t>
    </r>
    <r>
      <rPr>
        <b/>
        <sz val="10"/>
        <rFont val="Arial"/>
        <family val="2"/>
      </rPr>
      <t/>
    </r>
  </si>
  <si>
    <t>Aarau
Alte Kantonsschule</t>
  </si>
  <si>
    <t>Aarau
Neue Kantonsschule</t>
  </si>
  <si>
    <t>Stein</t>
  </si>
  <si>
    <r>
      <rPr>
        <b/>
        <sz val="10"/>
        <rFont val="Arial"/>
        <family val="2"/>
      </rPr>
      <t>AME</t>
    </r>
    <r>
      <rPr>
        <b/>
        <vertAlign val="superscript"/>
        <sz val="10"/>
        <rFont val="Arial"/>
        <family val="2"/>
      </rPr>
      <t>3</t>
    </r>
    <r>
      <rPr>
        <b/>
        <sz val="10"/>
        <rFont val="Arial"/>
        <family val="2"/>
      </rPr>
      <t>,
Lernende</t>
    </r>
  </si>
  <si>
    <t>Gymnasium</t>
  </si>
  <si>
    <t>WMS</t>
  </si>
  <si>
    <t>IMS</t>
  </si>
  <si>
    <t>FMS</t>
  </si>
  <si>
    <t>FM</t>
  </si>
  <si>
    <t>1) Exklusive Lernende in einem Austauschjahr oder Praktikum</t>
  </si>
  <si>
    <t>2) WMS: Wirtschaftsmittelschule; IMS: Informatikmittelschule; FMS: Fachmittelschule; FM: Fachmaturität</t>
  </si>
  <si>
    <t>3) AME: Aargauische Maturitätsschule für Erwachsene (exklusive Vorkurs Pädagogik und Passerelle)</t>
  </si>
  <si>
    <t>Aarau,
Alte Kantons-
schule</t>
  </si>
  <si>
    <t>Aarau,
Neue Kantons-
schule</t>
  </si>
  <si>
    <t>Gym-
nasium</t>
  </si>
  <si>
    <r>
      <rPr>
        <b/>
        <sz val="10"/>
        <rFont val="Arial"/>
        <family val="2"/>
      </rPr>
      <t>FMS</t>
    </r>
    <r>
      <rPr>
        <b/>
        <vertAlign val="superscript"/>
        <sz val="10"/>
        <rFont val="Arial"/>
        <family val="2"/>
      </rPr>
      <t>1</t>
    </r>
    <r>
      <rPr>
        <b/>
        <sz val="10"/>
        <rFont val="Arial"/>
        <family val="2"/>
      </rPr>
      <t/>
    </r>
  </si>
  <si>
    <r>
      <rPr>
        <b/>
        <sz val="10"/>
        <rFont val="Arial"/>
        <family val="2"/>
      </rPr>
      <t>FM</t>
    </r>
    <r>
      <rPr>
        <b/>
        <vertAlign val="superscript"/>
        <sz val="10"/>
        <rFont val="Arial"/>
        <family val="2"/>
      </rPr>
      <t>2</t>
    </r>
    <r>
      <rPr>
        <b/>
        <sz val="10"/>
        <rFont val="Arial"/>
        <family val="2"/>
      </rPr>
      <t/>
    </r>
  </si>
  <si>
    <r>
      <rPr>
        <b/>
        <sz val="10"/>
        <rFont val="Arial"/>
        <family val="2"/>
      </rPr>
      <t>WMS</t>
    </r>
    <r>
      <rPr>
        <b/>
        <vertAlign val="superscript"/>
        <sz val="10"/>
        <rFont val="Arial"/>
        <family val="2"/>
      </rPr>
      <t>3</t>
    </r>
    <r>
      <rPr>
        <b/>
        <sz val="10"/>
        <rFont val="Arial"/>
        <family val="2"/>
      </rPr>
      <t/>
    </r>
  </si>
  <si>
    <r>
      <rPr>
        <b/>
        <sz val="10"/>
        <rFont val="Arial"/>
        <family val="2"/>
      </rPr>
      <t>IMS</t>
    </r>
    <r>
      <rPr>
        <b/>
        <vertAlign val="superscript"/>
        <sz val="10"/>
        <rFont val="Arial"/>
        <family val="2"/>
      </rPr>
      <t>4</t>
    </r>
    <r>
      <rPr>
        <b/>
        <sz val="10"/>
        <rFont val="Arial"/>
        <family val="2"/>
      </rPr>
      <t/>
    </r>
  </si>
  <si>
    <t>Lernende
pro Abteilung
Total</t>
  </si>
  <si>
    <t>Lernende
pro Abteilung
Gym-
nasium</t>
  </si>
  <si>
    <t>21,9</t>
  </si>
  <si>
    <t>20,0</t>
  </si>
  <si>
    <t>22,0</t>
  </si>
  <si>
    <t>22,8</t>
  </si>
  <si>
    <t>22,5</t>
  </si>
  <si>
    <t>21,5</t>
  </si>
  <si>
    <t>1) Fachmittelschule</t>
  </si>
  <si>
    <t>2) Fachmaturität</t>
  </si>
  <si>
    <t>3) Wirtschaftsmittelschule</t>
  </si>
  <si>
    <t>4) Informatikmittelschule</t>
  </si>
  <si>
    <t>Geschlecht/Nationalität</t>
  </si>
  <si>
    <r>
      <rPr>
        <b/>
        <sz val="10"/>
        <rFont val="Arial"/>
        <family val="2"/>
      </rPr>
      <t>Lernende</t>
    </r>
    <r>
      <rPr>
        <b/>
        <vertAlign val="superscript"/>
        <sz val="10"/>
        <rFont val="Arial"/>
        <family val="2"/>
      </rPr>
      <t>1</t>
    </r>
    <r>
      <rPr>
        <b/>
        <sz val="10"/>
        <rFont val="Arial"/>
        <family val="2"/>
      </rPr>
      <t/>
    </r>
  </si>
  <si>
    <t>59,7</t>
  </si>
  <si>
    <t>1) Exklusive Aargauische Maturitätsschule für Erwachsene (AME) und Austausch-/Praktikumsjahr</t>
  </si>
  <si>
    <t>Frauen</t>
  </si>
  <si>
    <t>Ausländer/
innen</t>
  </si>
  <si>
    <t>Zürich</t>
  </si>
  <si>
    <t>HKV Aarau - Weiterbildung</t>
  </si>
  <si>
    <t xml:space="preserve">Höhere Fachschule für Gesundheit und Soziales </t>
  </si>
  <si>
    <t>HSO Wirtschafts- und Informatikschule</t>
  </si>
  <si>
    <t>IBZ Schule für Technik und Management</t>
  </si>
  <si>
    <t>afsain Fachschule Anästh.-, Intensiv- und Notfallpflege</t>
  </si>
  <si>
    <t>TDS, HF Kirche und Soziales</t>
  </si>
  <si>
    <t>IBAW Institut für berufliche Aus- und Weiterbildung</t>
  </si>
  <si>
    <t>zB. Zentrum Bildung Baden, Weiterbildung</t>
  </si>
  <si>
    <t>ABB-Technikerschule, HF für Technik</t>
  </si>
  <si>
    <t>Nukleartechnikerschule</t>
  </si>
  <si>
    <t>zB. Zentrum Bildung Brugg, Weiterbildung</t>
  </si>
  <si>
    <t>Weiterbildungszentrum Lenzburg (wbz)</t>
  </si>
  <si>
    <t>Bauschule, HF für Technik</t>
  </si>
  <si>
    <t>Weiterbildung Zofingen</t>
  </si>
  <si>
    <t>ESZ Emergency Zentrum</t>
  </si>
  <si>
    <t>Inovatech, HF für Energie, Technik und Wirtschaft</t>
  </si>
  <si>
    <t>Careum, Weiterbildungszentrum für Gesundheitsberufe</t>
  </si>
  <si>
    <t>BFSNR</t>
  </si>
  <si>
    <t>Schulgemeinde</t>
  </si>
  <si>
    <t>Kanton Aargau</t>
  </si>
  <si>
    <t>Bezirk Aarau</t>
  </si>
  <si>
    <t>Biberstein</t>
  </si>
  <si>
    <t>Buchs (AG)</t>
  </si>
  <si>
    <t>Erlinsbach (AG)</t>
  </si>
  <si>
    <t>Hirschthal</t>
  </si>
  <si>
    <t>Küttigen</t>
  </si>
  <si>
    <t>Muhen</t>
  </si>
  <si>
    <t>Oberentfelden</t>
  </si>
  <si>
    <t>Bezirk Baden</t>
  </si>
  <si>
    <t>Bellikon</t>
  </si>
  <si>
    <t>Bergdietikon</t>
  </si>
  <si>
    <t>Birmenstorf (AG)</t>
  </si>
  <si>
    <t>Ehrendingen</t>
  </si>
  <si>
    <t>Freienwil</t>
  </si>
  <si>
    <t>Gebenstorf</t>
  </si>
  <si>
    <t>Killwangen</t>
  </si>
  <si>
    <t>Künten</t>
  </si>
  <si>
    <t>Mellingen</t>
  </si>
  <si>
    <t>Neuenhof</t>
  </si>
  <si>
    <t>Niederrohrdorf</t>
  </si>
  <si>
    <t>Oberrohrdorf</t>
  </si>
  <si>
    <t>Obersiggenthal</t>
  </si>
  <si>
    <t>Remetschwil</t>
  </si>
  <si>
    <t>Spreitenbach</t>
  </si>
  <si>
    <t>Stetten (AG)</t>
  </si>
  <si>
    <t>Untersiggenthal</t>
  </si>
  <si>
    <t>Wohlenschwil</t>
  </si>
  <si>
    <t>Würenlingen</t>
  </si>
  <si>
    <t>Würenlos</t>
  </si>
  <si>
    <t>Bezirk Bremgarten</t>
  </si>
  <si>
    <t>Arni (AG)</t>
  </si>
  <si>
    <t>Berikon</t>
  </si>
  <si>
    <t>Büttikon</t>
  </si>
  <si>
    <t>Dottikon</t>
  </si>
  <si>
    <t>Eggenwil</t>
  </si>
  <si>
    <t>Fischbach-Gösl.</t>
  </si>
  <si>
    <t>Hägglingen</t>
  </si>
  <si>
    <t>Islisberg</t>
  </si>
  <si>
    <t>Jonen</t>
  </si>
  <si>
    <t>Niederwil (AG)</t>
  </si>
  <si>
    <t>Oberlunkhofen</t>
  </si>
  <si>
    <t>Rudolfstetten-Fr.</t>
  </si>
  <si>
    <t>Sarmenstorf</t>
  </si>
  <si>
    <t>Tägerig</t>
  </si>
  <si>
    <t>Uezwil</t>
  </si>
  <si>
    <t>Unterlunkhofen</t>
  </si>
  <si>
    <t>Zufikon</t>
  </si>
  <si>
    <t>Bezirk Brugg</t>
  </si>
  <si>
    <t>Auenstein</t>
  </si>
  <si>
    <t>Birrhard</t>
  </si>
  <si>
    <t>Bözberg</t>
  </si>
  <si>
    <t>Habsburg</t>
  </si>
  <si>
    <t>Hausen (AG)</t>
  </si>
  <si>
    <t>Lupfig</t>
  </si>
  <si>
    <t>Mandach</t>
  </si>
  <si>
    <t>Mönthal</t>
  </si>
  <si>
    <t>Mülligen</t>
  </si>
  <si>
    <t>Remigen</t>
  </si>
  <si>
    <t>Riniken</t>
  </si>
  <si>
    <t>Thalheim (AG)</t>
  </si>
  <si>
    <t>Veltheim (AG)</t>
  </si>
  <si>
    <t>Villigen</t>
  </si>
  <si>
    <t>Villnachern</t>
  </si>
  <si>
    <t>Bezirk Kulm</t>
  </si>
  <si>
    <t>Beinwil am See</t>
  </si>
  <si>
    <t>Birrwil</t>
  </si>
  <si>
    <t>Dürrenäsch</t>
  </si>
  <si>
    <t>Leimbach (AG)</t>
  </si>
  <si>
    <t>Leutwil</t>
  </si>
  <si>
    <t>Menziken</t>
  </si>
  <si>
    <t>Oberkulm</t>
  </si>
  <si>
    <t>Schlossrued</t>
  </si>
  <si>
    <t>Schöftland</t>
  </si>
  <si>
    <t>Teufenthal (AG)</t>
  </si>
  <si>
    <t>Bezirk Laufenburg</t>
  </si>
  <si>
    <t>Eiken</t>
  </si>
  <si>
    <t>Frick</t>
  </si>
  <si>
    <t>Gansingen</t>
  </si>
  <si>
    <t>Gipf-Oberfrick</t>
  </si>
  <si>
    <t>Herznach-Ueken</t>
  </si>
  <si>
    <t>Kaisten</t>
  </si>
  <si>
    <t>Laufenburg</t>
  </si>
  <si>
    <t>Mettauertal</t>
  </si>
  <si>
    <t>Münchwilen (AG)</t>
  </si>
  <si>
    <t>Oberhof</t>
  </si>
  <si>
    <t>Oeschgen</t>
  </si>
  <si>
    <t>Schwaderloch</t>
  </si>
  <si>
    <t>Sisseln</t>
  </si>
  <si>
    <t>Wittnau</t>
  </si>
  <si>
    <t>Wölflinswil</t>
  </si>
  <si>
    <t>Zeihen</t>
  </si>
  <si>
    <t>Bezirk Lenzburg</t>
  </si>
  <si>
    <t>Ammerswil</t>
  </si>
  <si>
    <t>Boniswil</t>
  </si>
  <si>
    <t>Brunegg</t>
  </si>
  <si>
    <t>Dintikon</t>
  </si>
  <si>
    <t>Egliswil</t>
  </si>
  <si>
    <t>Fahrwangen</t>
  </si>
  <si>
    <t>Hallwil</t>
  </si>
  <si>
    <t>Hendschiken</t>
  </si>
  <si>
    <t>Holderbank (AG)</t>
  </si>
  <si>
    <t>Hunzenschwil</t>
  </si>
  <si>
    <t>Möriken-Wildegg</t>
  </si>
  <si>
    <t>Niederlenz</t>
  </si>
  <si>
    <t>Rupperswil</t>
  </si>
  <si>
    <t>Seon</t>
  </si>
  <si>
    <t>Staufen</t>
  </si>
  <si>
    <t>Bezirk Muri</t>
  </si>
  <si>
    <t>Abtwil</t>
  </si>
  <si>
    <t>Aristau</t>
  </si>
  <si>
    <t>Auw</t>
  </si>
  <si>
    <t>Beinwil (Freiamt)</t>
  </si>
  <si>
    <t>Besenbüren</t>
  </si>
  <si>
    <t>Bettwil</t>
  </si>
  <si>
    <t>Boswil</t>
  </si>
  <si>
    <t>Bünzen</t>
  </si>
  <si>
    <t>Buttwil</t>
  </si>
  <si>
    <t>Dietwil</t>
  </si>
  <si>
    <t>Geltwil</t>
  </si>
  <si>
    <t>Kallern</t>
  </si>
  <si>
    <t>Merenschwand</t>
  </si>
  <si>
    <t>Mühlau</t>
  </si>
  <si>
    <t>Muri (AG)</t>
  </si>
  <si>
    <t>Oberrüti</t>
  </si>
  <si>
    <t>Rottenschwil</t>
  </si>
  <si>
    <t>Sins</t>
  </si>
  <si>
    <t>Waltenschwil</t>
  </si>
  <si>
    <t>Bezirk Rheinfelden</t>
  </si>
  <si>
    <t>Hellikon</t>
  </si>
  <si>
    <t>Kaiseraugst</t>
  </si>
  <si>
    <t>Magden</t>
  </si>
  <si>
    <t>Möhlin</t>
  </si>
  <si>
    <t>Obermumpf</t>
  </si>
  <si>
    <t>Schupfart</t>
  </si>
  <si>
    <t>Wallbach</t>
  </si>
  <si>
    <t>Wegenstetten</t>
  </si>
  <si>
    <t>Zeiningen</t>
  </si>
  <si>
    <t>Zuzgen</t>
  </si>
  <si>
    <t>Bezirk Zofingen</t>
  </si>
  <si>
    <t>Bottenwil</t>
  </si>
  <si>
    <t>Brittnau</t>
  </si>
  <si>
    <t>Kirchleerau</t>
  </si>
  <si>
    <t>Kölliken</t>
  </si>
  <si>
    <t>Moosleerau</t>
  </si>
  <si>
    <t>Murgenthal</t>
  </si>
  <si>
    <t>Reitnau</t>
  </si>
  <si>
    <t>Rothrist</t>
  </si>
  <si>
    <t>Safenwil</t>
  </si>
  <si>
    <t>Staffelbach</t>
  </si>
  <si>
    <t>Uerkheim</t>
  </si>
  <si>
    <t>Vordemwald</t>
  </si>
  <si>
    <t>Wiliberg</t>
  </si>
  <si>
    <t>Bezirk Zurzach</t>
  </si>
  <si>
    <t>Böttstein</t>
  </si>
  <si>
    <t>Endingen</t>
  </si>
  <si>
    <t>Fisibach</t>
  </si>
  <si>
    <t>Full-Reuenthal</t>
  </si>
  <si>
    <t>Leibstadt</t>
  </si>
  <si>
    <t>Lengnau (AG)</t>
  </si>
  <si>
    <t>Leuggern</t>
  </si>
  <si>
    <t>Mellikon</t>
  </si>
  <si>
    <t>Schneisingen</t>
  </si>
  <si>
    <t>Siglistorf</t>
  </si>
  <si>
    <t>Tegerfelden</t>
  </si>
  <si>
    <t>gemischte
Abteilung</t>
  </si>
  <si>
    <t>Volksschule</t>
  </si>
  <si>
    <t>In Tabelle 1 ist die Entwicklung der Zahl der Lernenden der gesamten aargauischen Volksschule seit 1980 angegeben, unabhängig davon, ob die Trägerschaft der einzelnen Schule öffentlich, privat subventioniert oder rein privat ist. In den Tabellen 5 bis 16 sind ausschliesslich die Schülerinnen und Schüler, die eine öffentliche Regelschule besuchen, enthalten.</t>
  </si>
  <si>
    <t>Methodik</t>
  </si>
  <si>
    <t>Im Schuljahr 1998/1999 wurde im Kanton Aargau die Erhebungsmethode von aggregierten auf Individualdaten umgestellt. Die neue Methode erlaubte eine verfeinerte Darstellung mit zusätzlichen Auswertungsmöglichkeiten bezüglich Merkmalen wie Geschlecht, Alter, Sprache und Nationalität der Lernenden. Aufgrund der geänderten Erhebungsmethode sowie Änderungen des Bildungsangebots weisen die Zeitreihen der einzelnen Tabellen und Grafiken zum Teil unterschiedliche Zeitspannen auf.</t>
  </si>
  <si>
    <t>Stichtag (Referenzjahr = Schuljahr)</t>
  </si>
  <si>
    <t>Öffentliche Volksschulen (Regelschulen) / Sonderschulen: 15. September</t>
  </si>
  <si>
    <t>Private Volksschulen / nachobligatorische Schulen: 15. November</t>
  </si>
  <si>
    <t>Umstellung des Schulsystems im Schuljahr 2014/15</t>
  </si>
  <si>
    <t>Seit dem Schuljahr 2014/15 dauert die Primarschule sechs und die Sekundarstufe I drei Jahre. Zuvor dauerte die Primarschule fünf und die Sekundarstufe I vier Jahre. Für die Lernenden- und die Lehrkräftestatistik bedeutet dies, dass sich ein Bruch in den Zahlen der Zeitreihe im Volksschulbereich erkennen lässt.</t>
  </si>
  <si>
    <t>Der Kindergarten wird ab 2014/15 dem Volksschulbereich zugeordnet.</t>
  </si>
  <si>
    <t>Hier wird der Schulstoff der 1. Klasse der Primarschule auf zwei Jahre verteilt.</t>
  </si>
  <si>
    <t>Primarstufe</t>
  </si>
  <si>
    <t>Im Schuljahr 2014/15 wurde die Primarschule von fünf auf sechs Jahre verlängert.</t>
  </si>
  <si>
    <t>Es gibt Kleinklassen für die Primar- und die Sekundarstufe I (Oberstufe). In diesen werden Lernende mit Lernschwierigkeiten unterrichtet, die dem Unterricht in Regelklassen nicht ausreichend folgen können. Aufgrund der besonderen Bildungsbedürfnisse der Schülerinnen und Schüler sind die Abteilungen kleiner als in Regelklassen.</t>
  </si>
  <si>
    <t>Sekundarstufe I</t>
  </si>
  <si>
    <t>Im Schuljahr 2014/15 wurde die Sekundarstufe I von vier auf drei Jahre verkürzt. Die Sekundarstufe I, auch als Oberstufe bezeichnet, ist in die drei parallelen Schultypen Real-, Sekundar- und Bezirksschule sowie die Kleinklasse Oberstufe aufgeteilt. Von der Bezirksschule aus ist der direkte Übertritt ins Gymnasium möglich.</t>
  </si>
  <si>
    <t>Brückenangebote</t>
  </si>
  <si>
    <t>Unterschieden werden drei verschiedene schulische und mit Praktika kombinierte Angebote. Einziger öffentlich-rechtlicher Träger dieser freiwilligen staatlichen Angebote von 10. Schuljahren ist seit 2005 die Kantonale Schule für Berufsbildung.</t>
  </si>
  <si>
    <t>Berufsfachschule</t>
  </si>
  <si>
    <t>Enthalten sind Lernende, die eine öffentliche Berufsfachschule im Kanton Aargau besuchen (inklusive Lernende nach Art. 32). Lernende nach Artikel 32 der Berufsbildungsverordnung (BBV) sind Erwachsene ohne formalen Berufsabschluss, die durch Nachholbildung ein eidgenössisches Fähigkeitszeugnis (EFZ) oder Berufsattest (EBA) erwerben. Die Berufsmaturität I (BM I) wird lehrbegleitend besucht. Die Berufsmaturität II (BM II) kann im Anschluss an eine berufliche Grundbildung als Vollzeit- oder Teilzeitausbildung absolviert werden.</t>
  </si>
  <si>
    <t>Mittelschule</t>
  </si>
  <si>
    <t>Die Schulstatistik erhebt nur diejenigen Lernenden, die eine aargauische Mittelschule besuchen. In den Mittelschulen wird ein gymnasialer Bereich angeboten sowie bei einzelnen Schulen auch die Wirtschaftsmittelschule (WMS), die Informatikmittelschule (IMS) und die Fachmittelschule (FMS) mit Fachmaturität (FM).</t>
  </si>
  <si>
    <t>Abteilung (Schulklasse)</t>
  </si>
  <si>
    <t>Als Abteilung wird eine überwiegend (in den meisten Fächern) gemeinsam unterrichtete Gruppe von Schüler/innen definiert. Eine Abteilung kann Lernende umfassen, die alle im gleichen Programmjahr (Klasse) oder in verschiedenen Programmjahren unterrichtet werden.</t>
  </si>
  <si>
    <t>Fremdsprachigkeit</t>
  </si>
  <si>
    <t>Die Angabe zur Fremdsprachigkeit basiert auf der Hauptsprache. Die Schule erfasst die am besten beherrschte Sprache der Lernenden. Als fremdsprachig gelten Lernende, bei denen nicht Deutsch als Hauptsprache angegeben wurde. Das bedeutet somit nicht, dass diese Lernenden keine Deutschkenntnisse haben. Die Merkmale Nationalität und Sprache sind voneinander zu unterscheiden. Lernende können ausländischer Nationalität und gleichzeitig deutschsprachig sein. Umgekehrt können auch Schweizerinnen und Schweizer fremdsprachig sein.</t>
  </si>
  <si>
    <t>Kreisschule Safenwil-Walterswil</t>
  </si>
  <si>
    <t>Die Lernenden des ausserkantonalen Standorts Walterswil (SO) werden zum Schulort Safenwil gezählt.</t>
  </si>
  <si>
    <r>
      <rPr>
        <b/>
        <sz val="10"/>
        <rFont val="Arial"/>
      </rPr>
      <t>IBK/
RIK/
KIK</t>
    </r>
    <r>
      <rPr>
        <b/>
        <vertAlign val="superscript"/>
        <sz val="10"/>
        <rFont val="Arial"/>
      </rPr>
      <t>4</t>
    </r>
    <r>
      <rPr>
        <b/>
        <sz val="10"/>
        <rFont val="Arial"/>
      </rPr>
      <t/>
    </r>
  </si>
  <si>
    <r>
      <rPr>
        <b/>
        <sz val="10"/>
        <rFont val="Arial"/>
      </rPr>
      <t>Gemischt</t>
    </r>
    <r>
      <rPr>
        <b/>
        <vertAlign val="superscript"/>
        <sz val="10"/>
        <rFont val="Arial"/>
      </rPr>
      <t>3</t>
    </r>
    <r>
      <rPr>
        <b/>
        <sz val="10"/>
        <rFont val="Arial"/>
      </rPr>
      <t/>
    </r>
  </si>
  <si>
    <r>
      <rPr>
        <b/>
        <sz val="10"/>
        <rFont val="Arial"/>
      </rPr>
      <t>Kinder-
garten</t>
    </r>
    <r>
      <rPr>
        <b/>
        <vertAlign val="superscript"/>
        <sz val="10"/>
        <rFont val="Arial"/>
      </rPr>
      <t>2</t>
    </r>
    <r>
      <rPr>
        <b/>
        <sz val="10"/>
        <rFont val="Arial"/>
      </rPr>
      <t/>
    </r>
  </si>
  <si>
    <r>
      <rPr>
        <b/>
        <sz val="10"/>
        <rFont val="Arial"/>
      </rPr>
      <t>Jahr</t>
    </r>
    <r>
      <rPr>
        <b/>
        <vertAlign val="superscript"/>
        <sz val="10"/>
        <rFont val="Arial"/>
      </rPr>
      <t>1</t>
    </r>
    <r>
      <rPr>
        <b/>
        <sz val="10"/>
        <rFont val="Arial"/>
      </rPr>
      <t/>
    </r>
  </si>
  <si>
    <r>
      <rPr>
        <b/>
        <sz val="10"/>
        <rFont val="Arial"/>
      </rPr>
      <t>IBK/
RIK/
KIK</t>
    </r>
    <r>
      <rPr>
        <b/>
        <vertAlign val="superscript"/>
        <sz val="10"/>
        <rFont val="Arial"/>
      </rPr>
      <t>1</t>
    </r>
    <r>
      <rPr>
        <b/>
        <sz val="10"/>
        <rFont val="Arial"/>
      </rP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</si>
</sst>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numFmt numFmtId="165" formatCode="0.0"/>
  </numFmts>
  <fonts count="15" x14ac:knownFonts="1">
    <font>
      <sz val="10"/>
      <color rgb="FF000000"/>
      <name val="Arial"/>
    </font>
    <font>
      <b/>
      <sz val="16"/>
      <color rgb="FFFFFFFF"/>
      <name val="Arial"/>
      <family val="2"/>
    </font>
    <font>
      <b/>
      <sz val="12"/>
      <color rgb="FF000000"/>
      <name val="Arial"/>
      <family val="2"/>
    </font>
    <font>
      <b/>
      <sz val="14"/>
      <color rgb="FF000000"/>
      <name val="Arial"/>
      <family val="2"/>
    </font>
    <font>
      <i/>
      <sz val="10"/>
      <color rgb="FF000000"/>
      <name val="Arial"/>
      <family val="2"/>
    </font>
    <font>
      <sz val="10"/>
      <color rgb="FFFFFFFF"/>
      <name val="Arial"/>
      <family val="2"/>
    </font>
    <font>
      <u/>
      <sz val="10"/>
      <color rgb="FF000000"/>
      <name val="Arial"/>
      <family val="2"/>
    </font>
    <font>
      <b/>
      <sz val="10"/>
      <color rgb="FF000000"/>
      <name val="Arial"/>
      <family val="2"/>
    </font>
    <font>
      <b/>
      <sz val="10"/>
      <name val="Arial"/>
      <family val="2"/>
    </font>
    <font>
      <b/>
      <vertAlign val="superscript"/>
      <sz val="10"/>
      <name val="Arial"/>
      <family val="2"/>
    </font>
    <font>
      <vertAlign val="superscript"/>
      <sz val="10"/>
      <name val="Arial"/>
      <family val="2"/>
    </font>
    <font>
      <b/>
      <sz val="10"/>
      <color rgb="FF000000"/>
      <name val="Arial"/>
    </font>
    <font>
      <b/>
      <sz val="10"/>
      <name val="Arial"/>
    </font>
    <font>
      <b/>
      <vertAlign val="superscript"/>
      <sz val="10"/>
      <name val="Arial"/>
    </font>
    <font>
      <b/>
      <sz val="14"/>
      <color rgb="FF000000"/>
      <name val="Arial"/>
    </font>
  </fonts>
  <fills count="11">
    <fill>
      <patternFill patternType="none"/>
    </fill>
    <fill>
      <patternFill patternType="gray125"/>
    </fill>
    <fill>
      <patternFill patternType="solid">
        <fgColor rgb="FF007AB8"/>
      </patternFill>
    </fill>
    <fill>
      <patternFill patternType="solid">
        <fgColor rgb="FF96D4FF"/>
      </patternFill>
    </fill>
    <fill>
      <patternFill patternType="solid">
        <fgColor rgb="FFFFA81F"/>
      </patternFill>
    </fill>
    <fill>
      <patternFill patternType="solid">
        <fgColor rgb="FFFFE562"/>
      </patternFill>
    </fill>
    <fill>
      <patternFill patternType="solid">
        <fgColor rgb="FFA05388"/>
      </patternFill>
    </fill>
    <fill>
      <patternFill patternType="solid">
        <fgColor rgb="FFFF82A9"/>
      </patternFill>
    </fill>
    <fill>
      <patternFill patternType="solid">
        <fgColor rgb="FF4C8562"/>
      </patternFill>
    </fill>
    <fill>
      <patternFill patternType="solid">
        <fgColor rgb="FFD9D9D9"/>
      </patternFill>
    </fill>
    <fill>
      <patternFill patternType="solid">
        <fgColor rgb="FFCCCCCC"/>
      </patternFill>
    </fill>
  </fills>
  <borders count="5">
    <border>
      <left/>
      <right/>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right/>
      <top/>
      <bottom style="medium">
        <color rgb="FF000000"/>
      </bottom>
      <diagonal/>
    </border>
    <border>
      <left/>
      <right/>
      <top/>
      <bottom style="medium">
        <color indexed="64"/>
      </bottom>
      <diagonal/>
    </border>
  </borders>
  <cellStyleXfs count="1">
    <xf numFmtId="0" fontId="0" fillId="0" borderId="0"/>
  </cellStyleXfs>
  <cellXfs count="58">
    <xf numFmtId="0" fontId="0" fillId="0" borderId="0" xfId="0"/>
    <xf numFmtId="0" fontId="1" fillId="2" borderId="0" xfId="0" applyFont="1" applyFill="1" applyAlignment="1">
      <alignment horizontal="left" wrapText="1"/>
    </xf>
    <xf numFmtId="0" fontId="2" fillId="0" borderId="0" xfId="0" applyFont="1"/>
    <xf numFmtId="0" fontId="3" fillId="0" borderId="0" xfId="0" applyFont="1"/>
    <xf numFmtId="0" fontId="4" fillId="0" borderId="0" xfId="0" applyFont="1"/>
    <xf numFmtId="0" fontId="5" fillId="2" borderId="1" xfId="0" applyFont="1" applyFill="1" applyBorder="1"/>
    <xf numFmtId="0" fontId="6" fillId="0" borderId="0" xfId="0" applyFont="1"/>
    <xf numFmtId="0" fontId="0" fillId="3" borderId="1" xfId="0" applyFill="1" applyBorder="1"/>
    <xf numFmtId="0" fontId="0" fillId="4" borderId="1" xfId="0" applyFill="1" applyBorder="1"/>
    <xf numFmtId="0" fontId="0" fillId="5" borderId="1" xfId="0" applyFill="1" applyBorder="1"/>
    <xf numFmtId="0" fontId="5" fillId="6" borderId="1" xfId="0" applyFont="1" applyFill="1" applyBorder="1"/>
    <xf numFmtId="0" fontId="0" fillId="7" borderId="1" xfId="0" applyFill="1" applyBorder="1"/>
    <xf numFmtId="0" fontId="5" fillId="8" borderId="1" xfId="0" applyFont="1" applyFill="1" applyBorder="1"/>
    <xf numFmtId="0" fontId="7" fillId="0" borderId="2" xfId="0" applyFont="1" applyBorder="1" applyAlignment="1">
      <alignment horizontal="center" vertical="top" wrapText="1"/>
    </xf>
    <xf numFmtId="0" fontId="7" fillId="0" borderId="2" xfId="0" applyFont="1" applyBorder="1" applyAlignment="1">
      <alignment horizontal="right" vertical="top" wrapText="1"/>
    </xf>
    <xf numFmtId="164" fontId="0" fillId="0" borderId="0" xfId="0" applyNumberFormat="1" applyAlignment="1">
      <alignment horizontal="center" vertical="center"/>
    </xf>
    <xf numFmtId="3" fontId="0" fillId="0" borderId="0" xfId="0" applyNumberFormat="1" applyAlignment="1">
      <alignment horizontal="right" vertical="center"/>
    </xf>
    <xf numFmtId="164" fontId="0" fillId="0" borderId="3" xfId="0" applyNumberFormat="1" applyBorder="1" applyAlignment="1">
      <alignment horizontal="center" vertical="center"/>
    </xf>
    <xf numFmtId="3" fontId="0" fillId="0" borderId="3" xfId="0" applyNumberFormat="1" applyBorder="1" applyAlignment="1">
      <alignment horizontal="right" vertical="center"/>
    </xf>
    <xf numFmtId="0" fontId="0" fillId="0" borderId="0" xfId="0" applyAlignment="1">
      <alignment horizontal="center" vertical="center"/>
    </xf>
    <xf numFmtId="0" fontId="0" fillId="0" borderId="3" xfId="0" applyBorder="1" applyAlignment="1">
      <alignment horizontal="center" vertical="center"/>
    </xf>
    <xf numFmtId="0" fontId="7" fillId="0" borderId="2" xfId="0" applyFont="1" applyBorder="1" applyAlignment="1">
      <alignment horizontal="left" vertical="top" wrapText="1"/>
    </xf>
    <xf numFmtId="0" fontId="0" fillId="0" borderId="0" xfId="0" applyAlignment="1">
      <alignment horizontal="left" vertical="center"/>
    </xf>
    <xf numFmtId="0" fontId="7" fillId="0" borderId="0" xfId="0" applyFont="1" applyAlignment="1">
      <alignment horizontal="left" vertical="center"/>
    </xf>
    <xf numFmtId="3" fontId="7" fillId="0" borderId="0" xfId="0" applyNumberFormat="1" applyFont="1" applyAlignment="1">
      <alignment horizontal="right" vertical="center"/>
    </xf>
    <xf numFmtId="0" fontId="0" fillId="0" borderId="3" xfId="0" applyBorder="1" applyAlignment="1">
      <alignment horizontal="left" vertical="center"/>
    </xf>
    <xf numFmtId="0" fontId="0" fillId="10" borderId="0" xfId="0" applyFill="1"/>
    <xf numFmtId="165" fontId="0" fillId="0" borderId="0" xfId="0" applyNumberFormat="1"/>
    <xf numFmtId="0" fontId="0" fillId="0" borderId="0" xfId="0" applyAlignment="1">
      <alignment horizontal="right"/>
    </xf>
    <xf numFmtId="4" fontId="0" fillId="0" borderId="0" xfId="0" applyNumberFormat="1" applyAlignment="1">
      <alignment horizontal="right" vertical="center"/>
    </xf>
    <xf numFmtId="4" fontId="0" fillId="0" borderId="3" xfId="0" applyNumberFormat="1" applyBorder="1" applyAlignment="1">
      <alignment horizontal="right" vertical="center"/>
    </xf>
    <xf numFmtId="0" fontId="7" fillId="0" borderId="3" xfId="0" applyFont="1" applyBorder="1" applyAlignment="1">
      <alignment horizontal="left" vertical="center"/>
    </xf>
    <xf numFmtId="3" fontId="7" fillId="0" borderId="3" xfId="0" applyNumberFormat="1" applyFont="1" applyBorder="1" applyAlignment="1">
      <alignment horizontal="right" vertical="center"/>
    </xf>
    <xf numFmtId="3" fontId="0" fillId="0" borderId="0" xfId="0" applyNumberFormat="1" applyAlignment="1">
      <alignment horizontal="center" vertical="center"/>
    </xf>
    <xf numFmtId="3" fontId="0" fillId="0" borderId="3" xfId="0" applyNumberFormat="1" applyBorder="1" applyAlignment="1">
      <alignment horizontal="center" vertical="center"/>
    </xf>
    <xf numFmtId="4" fontId="7" fillId="0" borderId="0" xfId="0" applyNumberFormat="1" applyFont="1" applyAlignment="1">
      <alignment horizontal="right" vertical="center"/>
    </xf>
    <xf numFmtId="0" fontId="7" fillId="0" borderId="0" xfId="0" applyFont="1" applyAlignment="1">
      <alignment horizontal="center" vertical="center"/>
    </xf>
    <xf numFmtId="0" fontId="7" fillId="0" borderId="0" xfId="0" applyFont="1"/>
    <xf numFmtId="0" fontId="0" fillId="0" borderId="0" xfId="0" applyAlignment="1">
      <alignment horizontal="left" vertical="top" wrapText="1"/>
    </xf>
    <xf numFmtId="3" fontId="0" fillId="0" borderId="4" xfId="0" applyNumberFormat="1" applyBorder="1" applyAlignment="1">
      <alignment horizontal="right" vertical="center"/>
    </xf>
    <xf numFmtId="0" fontId="11" fillId="0" borderId="2" xfId="0" applyFont="1" applyBorder="1" applyAlignment="1">
      <alignment horizontal="right" vertical="top" wrapText="1"/>
    </xf>
    <xf numFmtId="0" fontId="11" fillId="0" borderId="2" xfId="0" applyFont="1" applyBorder="1" applyAlignment="1">
      <alignment horizontal="center" vertical="top" wrapText="1"/>
    </xf>
    <xf numFmtId="0" fontId="14" fillId="0" borderId="0" xfId="0" applyFont="1"/>
    <xf numFmtId="3" fontId="11" fillId="0" borderId="0" xfId="0" applyNumberFormat="1" applyFont="1" applyAlignment="1">
      <alignment horizontal="right" vertical="center"/>
    </xf>
    <xf numFmtId="0" fontId="11" fillId="0" borderId="0" xfId="0" applyFont="1"/>
    <xf numFmtId="0" fontId="11" fillId="0" borderId="0" xfId="0" applyFont="1" applyAlignment="1">
      <alignment horizontal="center" vertical="center"/>
    </xf>
    <xf numFmtId="0" fontId="11" fillId="0" borderId="2" xfId="0" applyFont="1" applyBorder="1" applyAlignment="1">
      <alignment horizontal="left" vertical="top" wrapText="1"/>
    </xf>
    <xf numFmtId="0" fontId="1" fillId="2" borderId="0" xfId="0" applyFont="1" applyFill="1" applyAlignment="1">
      <alignment horizontal="left" wrapText="1"/>
    </xf>
    <xf numFmtId="0" fontId="0" fillId="0" borderId="0" xfId="0" applyAlignment="1">
      <alignment horizontal="left" vertical="center" wrapText="1"/>
    </xf>
    <xf numFmtId="0" fontId="0" fillId="0" borderId="0" xfId="0"/>
    <xf numFmtId="0" fontId="7" fillId="0" borderId="2" xfId="0" applyFont="1" applyBorder="1" applyAlignment="1">
      <alignment horizontal="center" vertical="top" wrapText="1"/>
    </xf>
    <xf numFmtId="0" fontId="0" fillId="9" borderId="0" xfId="0" applyFill="1" applyAlignment="1">
      <alignment horizontal="center" wrapText="1"/>
    </xf>
    <xf numFmtId="0" fontId="0" fillId="0" borderId="0" xfId="0" applyAlignment="1">
      <alignment horizontal="left" vertical="center"/>
    </xf>
    <xf numFmtId="3" fontId="0" fillId="0" borderId="0" xfId="0" applyNumberFormat="1" applyAlignment="1">
      <alignment horizontal="right" vertical="center"/>
    </xf>
    <xf numFmtId="0" fontId="7" fillId="0" borderId="2" xfId="0" applyFont="1" applyBorder="1" applyAlignment="1">
      <alignment horizontal="right" vertical="top" wrapText="1"/>
    </xf>
    <xf numFmtId="0" fontId="7" fillId="0" borderId="2" xfId="0" applyFont="1" applyBorder="1" applyAlignment="1">
      <alignment horizontal="left" vertical="top" wrapText="1"/>
    </xf>
    <xf numFmtId="0" fontId="11" fillId="0" borderId="2" xfId="0" applyFont="1" applyBorder="1" applyAlignment="1">
      <alignment horizontal="center" vertical="top" wrapText="1"/>
    </xf>
    <xf numFmtId="4" fontId="0" fillId="0" borderId="0" xfId="0" applyNumberFormat="1" applyAlignment="1">
      <alignment horizontal="right" vertic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2.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6.png"/><Relationship Id="rId1" Type="http://schemas.openxmlformats.org/officeDocument/2006/relationships/image" Target="../media/image1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3.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5.png"/><Relationship Id="rId1" Type="http://schemas.openxmlformats.org/officeDocument/2006/relationships/image" Target="../media/image24.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7.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_rels/drawing9.xml.rels><?xml version="1.0" encoding="UTF-8" standalone="yes"?>
<Relationships xmlns="http://schemas.openxmlformats.org/package/2006/relationships"><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oneCellAnchor>
    <xdr:from>
      <xdr:col>1</xdr:col>
      <xdr:colOff>0</xdr:colOff>
      <xdr:row>37</xdr:row>
      <xdr:rowOff>0</xdr:rowOff>
    </xdr:from>
    <xdr:ext cx="6480000" cy="4320000"/>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14</xdr:row>
      <xdr:rowOff>0</xdr:rowOff>
    </xdr:from>
    <xdr:ext cx="6480000" cy="4320000"/>
    <xdr:pic>
      <xdr:nvPicPr>
        <xdr:cNvPr id="2" name="Picture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28</xdr:row>
      <xdr:rowOff>0</xdr:rowOff>
    </xdr:from>
    <xdr:ext cx="6480000" cy="4320000"/>
    <xdr:pic>
      <xdr:nvPicPr>
        <xdr:cNvPr id="2" name="Picture 1">
          <a:extLst>
            <a:ext uri="{FF2B5EF4-FFF2-40B4-BE49-F238E27FC236}">
              <a16:creationId xmlns:a16="http://schemas.microsoft.com/office/drawing/2014/main" id="{9285D3B6-66EF-436B-AE32-5F867627C93A}"/>
            </a:ext>
          </a:extLst>
        </xdr:cNvPr>
        <xdr:cNvPicPr>
          <a:picLocks noChangeAspect="1"/>
        </xdr:cNvPicPr>
      </xdr:nvPicPr>
      <xdr:blipFill>
        <a:blip xmlns:r="http://schemas.openxmlformats.org/officeDocument/2006/relationships" r:embed="rId1"/>
        <a:stretch>
          <a:fillRect/>
        </a:stretch>
      </xdr:blipFill>
      <xdr:spPr>
        <a:xfrm>
          <a:off x="762000" y="4622800"/>
          <a:ext cx="6480000" cy="4320000"/>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70</xdr:row>
      <xdr:rowOff>0</xdr:rowOff>
    </xdr:from>
    <xdr:ext cx="6480000" cy="4320000"/>
    <xdr:pic>
      <xdr:nvPicPr>
        <xdr:cNvPr id="2" name="Picture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1</xdr:col>
      <xdr:colOff>0</xdr:colOff>
      <xdr:row>98</xdr:row>
      <xdr:rowOff>0</xdr:rowOff>
    </xdr:from>
    <xdr:ext cx="6480000" cy="4320000"/>
    <xdr:pic>
      <xdr:nvPicPr>
        <xdr:cNvPr id="3" name="Picture 2">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1</xdr:col>
      <xdr:colOff>0</xdr:colOff>
      <xdr:row>126</xdr:row>
      <xdr:rowOff>0</xdr:rowOff>
    </xdr:from>
    <xdr:ext cx="6480000" cy="4320000"/>
    <xdr:pic>
      <xdr:nvPicPr>
        <xdr:cNvPr id="4" name="Picture 3">
          <a:extLst>
            <a:ext uri="{FF2B5EF4-FFF2-40B4-BE49-F238E27FC236}">
              <a16:creationId xmlns:a16="http://schemas.microsoft.com/office/drawing/2014/main" id="{00000000-0008-0000-11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25</xdr:row>
      <xdr:rowOff>0</xdr:rowOff>
    </xdr:from>
    <xdr:ext cx="6480000" cy="4320000"/>
    <xdr:pic>
      <xdr:nvPicPr>
        <xdr:cNvPr id="2" name="Picture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37</xdr:row>
      <xdr:rowOff>0</xdr:rowOff>
    </xdr:from>
    <xdr:ext cx="6480000" cy="4320000"/>
    <xdr:pic>
      <xdr:nvPicPr>
        <xdr:cNvPr id="2" name="Picture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1</xdr:col>
      <xdr:colOff>0</xdr:colOff>
      <xdr:row>65</xdr:row>
      <xdr:rowOff>0</xdr:rowOff>
    </xdr:from>
    <xdr:ext cx="6480000" cy="4320000"/>
    <xdr:pic>
      <xdr:nvPicPr>
        <xdr:cNvPr id="3" name="Picture 2">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46</xdr:row>
      <xdr:rowOff>0</xdr:rowOff>
    </xdr:from>
    <xdr:ext cx="8640000" cy="5940000"/>
    <xdr:pic>
      <xdr:nvPicPr>
        <xdr:cNvPr id="2" name="Picture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1</xdr:col>
      <xdr:colOff>0</xdr:colOff>
      <xdr:row>20</xdr:row>
      <xdr:rowOff>0</xdr:rowOff>
    </xdr:from>
    <xdr:ext cx="6480000" cy="4320000"/>
    <xdr:pic>
      <xdr:nvPicPr>
        <xdr:cNvPr id="2" name="Picture 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1</xdr:col>
      <xdr:colOff>0</xdr:colOff>
      <xdr:row>39</xdr:row>
      <xdr:rowOff>0</xdr:rowOff>
    </xdr:from>
    <xdr:ext cx="8640000" cy="4320000"/>
    <xdr:pic>
      <xdr:nvPicPr>
        <xdr:cNvPr id="2" name="Picture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1</xdr:col>
      <xdr:colOff>0</xdr:colOff>
      <xdr:row>44</xdr:row>
      <xdr:rowOff>0</xdr:rowOff>
    </xdr:from>
    <xdr:ext cx="6480000" cy="4320000"/>
    <xdr:pic>
      <xdr:nvPicPr>
        <xdr:cNvPr id="2" name="Picture 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1</xdr:col>
      <xdr:colOff>0</xdr:colOff>
      <xdr:row>72</xdr:row>
      <xdr:rowOff>0</xdr:rowOff>
    </xdr:from>
    <xdr:ext cx="6480000" cy="4320000"/>
    <xdr:pic>
      <xdr:nvPicPr>
        <xdr:cNvPr id="3" name="Picture 2">
          <a:extLst>
            <a:ext uri="{FF2B5EF4-FFF2-40B4-BE49-F238E27FC236}">
              <a16:creationId xmlns:a16="http://schemas.microsoft.com/office/drawing/2014/main" id="{00000000-0008-0000-1A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oneCellAnchor>
    <xdr:from>
      <xdr:col>1</xdr:col>
      <xdr:colOff>0</xdr:colOff>
      <xdr:row>37</xdr:row>
      <xdr:rowOff>0</xdr:rowOff>
    </xdr:from>
    <xdr:ext cx="6480000" cy="4320000"/>
    <xdr:pic>
      <xdr:nvPicPr>
        <xdr:cNvPr id="2" name="Picture 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20</xdr:row>
      <xdr:rowOff>0</xdr:rowOff>
    </xdr:from>
    <xdr:ext cx="6480000" cy="4320000"/>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20.xml><?xml version="1.0" encoding="utf-8"?>
<xdr:wsDr xmlns:xdr="http://schemas.openxmlformats.org/drawingml/2006/spreadsheetDrawing" xmlns:a="http://schemas.openxmlformats.org/drawingml/2006/main">
  <xdr:oneCellAnchor>
    <xdr:from>
      <xdr:col>1</xdr:col>
      <xdr:colOff>0</xdr:colOff>
      <xdr:row>39</xdr:row>
      <xdr:rowOff>0</xdr:rowOff>
    </xdr:from>
    <xdr:ext cx="6480000" cy="4320000"/>
    <xdr:pic>
      <xdr:nvPicPr>
        <xdr:cNvPr id="2" name="Picture 1">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38</xdr:row>
      <xdr:rowOff>0</xdr:rowOff>
    </xdr:from>
    <xdr:ext cx="6480000" cy="4320000"/>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43</xdr:row>
      <xdr:rowOff>0</xdr:rowOff>
    </xdr:from>
    <xdr:ext cx="6480000" cy="4320000"/>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37</xdr:row>
      <xdr:rowOff>0</xdr:rowOff>
    </xdr:from>
    <xdr:ext cx="6480000" cy="4320000"/>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26</xdr:row>
      <xdr:rowOff>0</xdr:rowOff>
    </xdr:from>
    <xdr:ext cx="6480000" cy="4320000"/>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1</xdr:col>
      <xdr:colOff>0</xdr:colOff>
      <xdr:row>54</xdr:row>
      <xdr:rowOff>0</xdr:rowOff>
    </xdr:from>
    <xdr:ext cx="6480000" cy="4320000"/>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10</xdr:row>
      <xdr:rowOff>0</xdr:rowOff>
    </xdr:from>
    <xdr:ext cx="6480000" cy="4320000"/>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1</xdr:col>
      <xdr:colOff>0</xdr:colOff>
      <xdr:row>38</xdr:row>
      <xdr:rowOff>0</xdr:rowOff>
    </xdr:from>
    <xdr:ext cx="6480000" cy="4320000"/>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10</xdr:row>
      <xdr:rowOff>0</xdr:rowOff>
    </xdr:from>
    <xdr:ext cx="6480000" cy="4320000"/>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1</xdr:col>
      <xdr:colOff>0</xdr:colOff>
      <xdr:row>38</xdr:row>
      <xdr:rowOff>0</xdr:rowOff>
    </xdr:from>
    <xdr:ext cx="6480000" cy="4320000"/>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29</xdr:row>
      <xdr:rowOff>0</xdr:rowOff>
    </xdr:from>
    <xdr:ext cx="6480000" cy="4320000"/>
    <xdr:pic>
      <xdr:nvPicPr>
        <xdr:cNvPr id="2" name="Pictur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4:D63"/>
  <sheetViews>
    <sheetView showGridLines="0" tabSelected="1" workbookViewId="0"/>
  </sheetViews>
  <sheetFormatPr baseColWidth="10" defaultRowHeight="12.75" x14ac:dyDescent="0.2"/>
  <cols>
    <col min="1" max="1" width="2.5703125" customWidth="1"/>
    <col min="2" max="2" width="12.5703125" customWidth="1"/>
    <col min="3" max="3" width="3.5703125" customWidth="1"/>
    <col min="4" max="4" width="105.5703125" customWidth="1"/>
  </cols>
  <sheetData>
    <row r="4" spans="2:4" ht="14.45" customHeight="1" x14ac:dyDescent="0.3">
      <c r="B4" s="1"/>
      <c r="C4" s="1"/>
      <c r="D4" s="1"/>
    </row>
    <row r="5" spans="2:4" ht="14.45" customHeight="1" x14ac:dyDescent="0.3">
      <c r="B5" s="1"/>
      <c r="C5" s="1"/>
      <c r="D5" s="1"/>
    </row>
    <row r="6" spans="2:4" ht="21" customHeight="1" x14ac:dyDescent="0.3">
      <c r="B6" s="47" t="s">
        <v>0</v>
      </c>
      <c r="C6" s="47"/>
      <c r="D6" s="47"/>
    </row>
    <row r="7" spans="2:4" ht="6" customHeight="1" x14ac:dyDescent="0.2"/>
    <row r="8" spans="2:4" x14ac:dyDescent="0.2">
      <c r="B8" t="s">
        <v>1</v>
      </c>
    </row>
    <row r="9" spans="2:4" x14ac:dyDescent="0.2">
      <c r="B9" t="s">
        <v>2</v>
      </c>
    </row>
    <row r="10" spans="2:4" x14ac:dyDescent="0.2">
      <c r="B10" t="s">
        <v>3</v>
      </c>
    </row>
    <row r="15" spans="2:4" ht="15.75" x14ac:dyDescent="0.25">
      <c r="B15" s="2" t="s">
        <v>4</v>
      </c>
    </row>
    <row r="17" spans="2:4" x14ac:dyDescent="0.2">
      <c r="B17" s="4" t="s">
        <v>9</v>
      </c>
    </row>
    <row r="18" spans="2:4" x14ac:dyDescent="0.2">
      <c r="B18" s="5" t="str">
        <f>HYPERLINK("#'T1'!A1", "Tabelle 1:")</f>
        <v>Tabelle 1:</v>
      </c>
      <c r="C18" t="s">
        <v>10</v>
      </c>
      <c r="D18" s="6" t="str">
        <f>HYPERLINK("#'T1'!A1", "Lernende der Volksschule (alle Angebote), 1980–2025")</f>
        <v>Lernende der Volksschule (alle Angebote), 1980–2025</v>
      </c>
    </row>
    <row r="19" spans="2:4" x14ac:dyDescent="0.2">
      <c r="B19" s="5" t="str">
        <f>HYPERLINK("#'T2'!A1", "Tabelle 2:")</f>
        <v>Tabelle 2:</v>
      </c>
      <c r="C19" t="s">
        <v>10</v>
      </c>
      <c r="D19" s="6" t="str">
        <f>HYPERLINK("#'T2'!A1", "Lernende der öffentlichen Volksschule, 1980–2025")</f>
        <v>Lernende der öffentlichen Volksschule, 1980–2025</v>
      </c>
    </row>
    <row r="20" spans="2:4" x14ac:dyDescent="0.2">
      <c r="B20" s="5" t="str">
        <f>HYPERLINK("#'T3'!A1", "Tabelle 3:")</f>
        <v>Tabelle 3:</v>
      </c>
      <c r="C20" t="s">
        <v>10</v>
      </c>
      <c r="D20" s="6" t="str">
        <f>HYPERLINK("#'T3'!A1", "Lernende an Sonderschulen, 2025/26")</f>
        <v>Lernende an Sonderschulen, 2025/26</v>
      </c>
    </row>
    <row r="21" spans="2:4" x14ac:dyDescent="0.2">
      <c r="B21" s="5" t="str">
        <f>HYPERLINK("#'T4'!A1", "Tabelle 4:")</f>
        <v>Tabelle 4:</v>
      </c>
      <c r="C21" t="s">
        <v>10</v>
      </c>
      <c r="D21" s="6" t="str">
        <f>HYPERLINK("#'T4'!A1", "Lernende an Privatschulen mit Volksschulangebot, 2025/26")</f>
        <v>Lernende an Privatschulen mit Volksschulangebot, 2025/26</v>
      </c>
    </row>
    <row r="23" spans="2:4" x14ac:dyDescent="0.2">
      <c r="B23" s="4" t="s">
        <v>23</v>
      </c>
    </row>
    <row r="24" spans="2:4" x14ac:dyDescent="0.2">
      <c r="B24" s="5" t="str">
        <f>HYPERLINK("#'T5'!A1", "Tabelle 5:")</f>
        <v>Tabelle 5:</v>
      </c>
      <c r="C24" t="s">
        <v>10</v>
      </c>
      <c r="D24" s="6" t="str">
        <f>HYPERLINK("#'T5'!A1", "Lernende der öffentlichen Volksschule nach Schulart, Geschlecht oder Klasse, 2025/26")</f>
        <v>Lernende der öffentlichen Volksschule nach Schulart, Geschlecht oder Klasse, 2025/26</v>
      </c>
    </row>
    <row r="25" spans="2:4" x14ac:dyDescent="0.2">
      <c r="B25" s="5" t="str">
        <f>HYPERLINK("#'T6'!A1", "Tabelle 6:")</f>
        <v>Tabelle 6:</v>
      </c>
      <c r="C25" t="s">
        <v>10</v>
      </c>
      <c r="D25" s="6" t="str">
        <f>HYPERLINK("#'T6'!A1", "Ausländische Lernende der öffentlichen Volksschule nach Staatengruppe, 1998–2025")</f>
        <v>Ausländische Lernende der öffentlichen Volksschule nach Staatengruppe, 1998–2025</v>
      </c>
    </row>
    <row r="26" spans="2:4" x14ac:dyDescent="0.2">
      <c r="B26" s="5" t="str">
        <f>HYPERLINK("#'T7'!A1", "Tabelle 7:")</f>
        <v>Tabelle 7:</v>
      </c>
      <c r="C26" t="s">
        <v>10</v>
      </c>
      <c r="D26" s="6" t="str">
        <f>HYPERLINK("#'T7'!A1", "Lernende der öffentlichen Volksschule nach Schulart und Nationalität, 2025/26")</f>
        <v>Lernende der öffentlichen Volksschule nach Schulart und Nationalität, 2025/26</v>
      </c>
    </row>
    <row r="27" spans="2:4" x14ac:dyDescent="0.2">
      <c r="B27" s="5" t="str">
        <f>HYPERLINK("#'T8'!A1", "Tabelle 8:")</f>
        <v>Tabelle 8:</v>
      </c>
      <c r="C27" t="s">
        <v>10</v>
      </c>
      <c r="D27" s="6" t="str">
        <f>HYPERLINK("#'T8'!A1", "Anteil ausländischer Lernender an der öffentlichen Volksschule, in Prozent, 1998–2025")</f>
        <v>Anteil ausländischer Lernender an der öffentlichen Volksschule, in Prozent, 1998–2025</v>
      </c>
    </row>
    <row r="28" spans="2:4" x14ac:dyDescent="0.2">
      <c r="B28" s="5" t="str">
        <f>HYPERLINK("#'T9'!A1", "Tabelle 9:")</f>
        <v>Tabelle 9:</v>
      </c>
      <c r="C28" t="s">
        <v>10</v>
      </c>
      <c r="D28" s="6" t="str">
        <f>HYPERLINK("#'T9'!A1", "Lernende der öffentlichen Volksschule nach Schulart und Hauptsprache, 2025/26")</f>
        <v>Lernende der öffentlichen Volksschule nach Schulart und Hauptsprache, 2025/26</v>
      </c>
    </row>
    <row r="29" spans="2:4" x14ac:dyDescent="0.2">
      <c r="B29" s="5" t="str">
        <f>HYPERLINK("#'T10'!A1", "Tabelle 10:")</f>
        <v>Tabelle 10:</v>
      </c>
      <c r="C29" t="s">
        <v>10</v>
      </c>
      <c r="D29" s="6" t="str">
        <f>HYPERLINK("#'T10'!A1", "Lernende der Bezirks-, Sekundar- und Realschule mit Schulort gleich Wohnort, 1980–2025")</f>
        <v>Lernende der Bezirks-, Sekundar- und Realschule mit Schulort gleich Wohnort, 1980–2025</v>
      </c>
    </row>
    <row r="30" spans="2:4" x14ac:dyDescent="0.2">
      <c r="B30" s="5" t="str">
        <f>HYPERLINK("#'T11'!A1", "Tabelle 11:")</f>
        <v>Tabelle 11:</v>
      </c>
      <c r="C30" t="s">
        <v>10</v>
      </c>
      <c r="D30" s="6" t="str">
        <f>HYPERLINK("#'T11'!A1", "Lernenden in der Sekundarstufe I nach Geschlecht oder Sprache, 2025/26")</f>
        <v>Lernenden in der Sekundarstufe I nach Geschlecht oder Sprache, 2025/26</v>
      </c>
    </row>
    <row r="31" spans="2:4" x14ac:dyDescent="0.2">
      <c r="B31" s="5" t="str">
        <f>HYPERLINK("#'T12'!A1", "Tabelle 12:")</f>
        <v>Tabelle 12:</v>
      </c>
      <c r="C31" t="s">
        <v>10</v>
      </c>
      <c r="D31" s="6" t="str">
        <f>HYPERLINK("#'T12'!A1", "Repetitionen in der Sekundarstufe I nach Geschlecht oder Sprache, 2025/26")</f>
        <v>Repetitionen in der Sekundarstufe I nach Geschlecht oder Sprache, 2025/26</v>
      </c>
    </row>
    <row r="32" spans="2:4" x14ac:dyDescent="0.2">
      <c r="B32" s="5" t="str">
        <f>HYPERLINK("#'T13'!A1", "Tabelle 13:")</f>
        <v>Tabelle 13:</v>
      </c>
      <c r="C32" t="s">
        <v>10</v>
      </c>
      <c r="D32" s="6" t="str">
        <f>HYPERLINK("#'T13'!A1", "Abteilungen der öffentlichen Volksschule, 2003–2025")</f>
        <v>Abteilungen der öffentlichen Volksschule, 2003–2025</v>
      </c>
    </row>
    <row r="33" spans="2:4" x14ac:dyDescent="0.2">
      <c r="B33" s="5" t="str">
        <f>HYPERLINK("#'T14'!A1", "Tabelle 14:")</f>
        <v>Tabelle 14:</v>
      </c>
      <c r="C33" t="s">
        <v>10</v>
      </c>
      <c r="D33" s="6" t="str">
        <f>HYPERLINK("#'T14'!A1", "Durchschnittliche Abteilungsgrösse an der öffentlichen Volksschule, 2003–2025")</f>
        <v>Durchschnittliche Abteilungsgrösse an der öffentlichen Volksschule, 2003–2025</v>
      </c>
    </row>
    <row r="34" spans="2:4" x14ac:dyDescent="0.2">
      <c r="B34" s="5" t="str">
        <f>HYPERLINK("#'T15'!A1", "Tabelle 15:")</f>
        <v>Tabelle 15:</v>
      </c>
      <c r="C34" t="s">
        <v>10</v>
      </c>
      <c r="D34" s="6" t="str">
        <f>HYPERLINK("#'T15'!A1", "Anteil fremdsprachiger Lernender in Abteilungen der öffentlichen Volksschule, 2025/26")</f>
        <v>Anteil fremdsprachiger Lernender in Abteilungen der öffentlichen Volksschule, 2025/26</v>
      </c>
    </row>
    <row r="35" spans="2:4" x14ac:dyDescent="0.2">
      <c r="B35" s="5" t="str">
        <f>HYPERLINK("#'T16'!A1", "Tabelle 16:")</f>
        <v>Tabelle 16:</v>
      </c>
      <c r="C35" t="s">
        <v>10</v>
      </c>
      <c r="D35" s="6" t="str">
        <f>HYPERLINK("#'T16'!A1", "Abteilungsgrösse in der Primarschule der öffentlichen Volksschule nach Unterrichtsart, 2025/26")</f>
        <v>Abteilungsgrösse in der Primarschule der öffentlichen Volksschule nach Unterrichtsart, 2025/26</v>
      </c>
    </row>
    <row r="37" spans="2:4" x14ac:dyDescent="0.2">
      <c r="B37" s="4" t="s">
        <v>26</v>
      </c>
    </row>
    <row r="38" spans="2:4" x14ac:dyDescent="0.2">
      <c r="B38" s="7" t="str">
        <f>HYPERLINK("#'T17'!A1", "Tabelle 17:")</f>
        <v>Tabelle 17:</v>
      </c>
      <c r="C38" t="s">
        <v>10</v>
      </c>
      <c r="D38" s="6" t="str">
        <f>HYPERLINK("#'T17'!A1", "Lernende in Brückenangeboten der Kantonalen Schule für Berufsbildung, 2005–2025")</f>
        <v>Lernende in Brückenangeboten der Kantonalen Schule für Berufsbildung, 2005–2025</v>
      </c>
    </row>
    <row r="39" spans="2:4" x14ac:dyDescent="0.2">
      <c r="B39" s="7" t="str">
        <f>HYPERLINK("#'T18'!A1", "Tabelle 18:")</f>
        <v>Tabelle 18:</v>
      </c>
      <c r="C39" t="s">
        <v>10</v>
      </c>
      <c r="D39" s="6" t="str">
        <f>HYPERLINK("#'T18'!A1", "Lernende in privaten Brückenangeboten nach Geschlecht oder Nationalität, 2020–2025")</f>
        <v>Lernende in privaten Brückenangeboten nach Geschlecht oder Nationalität, 2020–2025</v>
      </c>
    </row>
    <row r="41" spans="2:4" x14ac:dyDescent="0.2">
      <c r="B41" s="4" t="s">
        <v>34</v>
      </c>
    </row>
    <row r="42" spans="2:4" x14ac:dyDescent="0.2">
      <c r="B42" s="8" t="str">
        <f>HYPERLINK("#'T19'!A1", "Tabelle 19:")</f>
        <v>Tabelle 19:</v>
      </c>
      <c r="C42" t="s">
        <v>10</v>
      </c>
      <c r="D42" s="6" t="str">
        <f>HYPERLINK("#'T19'!A1", "Berufslernende nach Ausbildungsrichtung, 2012–2025")</f>
        <v>Berufslernende nach Ausbildungsrichtung, 2012–2025</v>
      </c>
    </row>
    <row r="43" spans="2:4" x14ac:dyDescent="0.2">
      <c r="B43" s="8" t="str">
        <f>HYPERLINK("#'T20'!A1", "Tabelle 20:")</f>
        <v>Tabelle 20:</v>
      </c>
      <c r="C43" t="s">
        <v>10</v>
      </c>
      <c r="D43" s="6" t="str">
        <f>HYPERLINK("#'T20'!A1", "Lernende an Berufsfachschulen nach Geschlecht oder Nationalität, 2025/26")</f>
        <v>Lernende an Berufsfachschulen nach Geschlecht oder Nationalität, 2025/26</v>
      </c>
    </row>
    <row r="44" spans="2:4" x14ac:dyDescent="0.2">
      <c r="B44" s="8" t="str">
        <f>HYPERLINK("#'T21'!A1", "Tabelle 21:")</f>
        <v>Tabelle 21:</v>
      </c>
      <c r="C44" t="s">
        <v>10</v>
      </c>
      <c r="D44" s="6" t="str">
        <f>HYPERLINK("#'T21'!A1", "Berufslernende nach Berufsgruppe und Geschlecht oder Nationalität, 2025/26")</f>
        <v>Berufslernende nach Berufsgruppe und Geschlecht oder Nationalität, 2025/26</v>
      </c>
    </row>
    <row r="45" spans="2:4" x14ac:dyDescent="0.2">
      <c r="B45" s="8" t="str">
        <f>HYPERLINK("#'T22'!A1", "Tabelle 22:")</f>
        <v>Tabelle 22:</v>
      </c>
      <c r="C45" t="s">
        <v>10</v>
      </c>
      <c r="D45" s="6" t="str">
        <f>HYPERLINK("#'T22'!A1", "Berufe mit den meisten Lernenden nach Geschlecht, 2025/26")</f>
        <v>Berufe mit den meisten Lernenden nach Geschlecht, 2025/26</v>
      </c>
    </row>
    <row r="46" spans="2:4" x14ac:dyDescent="0.2">
      <c r="B46" s="8" t="str">
        <f>HYPERLINK("#'T23'!A1", "Tabelle 23:")</f>
        <v>Tabelle 23:</v>
      </c>
      <c r="C46" t="s">
        <v>10</v>
      </c>
      <c r="D46" s="6" t="str">
        <f>HYPERLINK("#'T23'!A1", "Berufslernende des 1. Lehrjahres nach Vorbildung und Berufsgruppe, 2025/26")</f>
        <v>Berufslernende des 1. Lehrjahres nach Vorbildung und Berufsgruppe, 2025/26</v>
      </c>
    </row>
    <row r="47" spans="2:4" x14ac:dyDescent="0.2">
      <c r="B47" s="8" t="str">
        <f>HYPERLINK("#'T24'!A1", "Tabelle 24:")</f>
        <v>Tabelle 24:</v>
      </c>
      <c r="C47" t="s">
        <v>10</v>
      </c>
      <c r="D47" s="6" t="str">
        <f>HYPERLINK("#'T24'!A1", "Berufslernende nach Schulort, 2025/26")</f>
        <v>Berufslernende nach Schulort, 2025/26</v>
      </c>
    </row>
    <row r="48" spans="2:4" x14ac:dyDescent="0.2">
      <c r="B48" s="8" t="str">
        <f>HYPERLINK("#'T25'!A1", "Tabelle 25:")</f>
        <v>Tabelle 25:</v>
      </c>
      <c r="C48" t="s">
        <v>10</v>
      </c>
      <c r="D48" s="6" t="str">
        <f>HYPERLINK("#'T25'!A1", "Berufslernende im Gesundheitsbereich nach Geschlecht oder Nationalität, 2025/26")</f>
        <v>Berufslernende im Gesundheitsbereich nach Geschlecht oder Nationalität, 2025/26</v>
      </c>
    </row>
    <row r="50" spans="2:4" x14ac:dyDescent="0.2">
      <c r="B50" s="4" t="s">
        <v>39</v>
      </c>
    </row>
    <row r="51" spans="2:4" x14ac:dyDescent="0.2">
      <c r="B51" s="9" t="str">
        <f>HYPERLINK("#'T26'!A1", "Tabelle 26:")</f>
        <v>Tabelle 26:</v>
      </c>
      <c r="C51" t="s">
        <v>10</v>
      </c>
      <c r="D51" s="6" t="str">
        <f>HYPERLINK("#'T26'!A1", "Lernende an Mittelschulen (ohne Aargauische Maturitätsschule für Erwachsene, AME), 1972–2025")</f>
        <v>Lernende an Mittelschulen (ohne Aargauische Maturitätsschule für Erwachsene, AME), 1972–2025</v>
      </c>
    </row>
    <row r="52" spans="2:4" x14ac:dyDescent="0.2">
      <c r="B52" s="9" t="str">
        <f>HYPERLINK("#'T27'!A1", "Tabelle 27:")</f>
        <v>Tabelle 27:</v>
      </c>
      <c r="C52" t="s">
        <v>10</v>
      </c>
      <c r="D52" s="6" t="str">
        <f>HYPERLINK("#'T27'!A1", "Lernende an Mittelschulen nach Schulort, 2000–2025")</f>
        <v>Lernende an Mittelschulen nach Schulort, 2000–2025</v>
      </c>
    </row>
    <row r="53" spans="2:4" x14ac:dyDescent="0.2">
      <c r="B53" s="9" t="str">
        <f>HYPERLINK("#'T28'!A1", "Tabelle 28:")</f>
        <v>Tabelle 28:</v>
      </c>
      <c r="C53" t="s">
        <v>10</v>
      </c>
      <c r="D53" s="6" t="str">
        <f>HYPERLINK("#'T28'!A1", "Abteilungen an den Mittelschulen (ohne Aargauische Maturitätsschule für Erwachsene, AME), 1999–2025")</f>
        <v>Abteilungen an den Mittelschulen (ohne Aargauische Maturitätsschule für Erwachsene, AME), 1999–2025</v>
      </c>
    </row>
    <row r="54" spans="2:4" x14ac:dyDescent="0.2">
      <c r="B54" s="9" t="str">
        <f>HYPERLINK("#'T29'!A1", "Tabelle 29:")</f>
        <v>Tabelle 29:</v>
      </c>
      <c r="C54" t="s">
        <v>10</v>
      </c>
      <c r="D54" s="6" t="str">
        <f>HYPERLINK("#'T29'!A1", "Lernende an Mittelschulen nach Geschlecht oder Nationalität, 2025/26")</f>
        <v>Lernende an Mittelschulen nach Geschlecht oder Nationalität, 2025/26</v>
      </c>
    </row>
    <row r="56" spans="2:4" x14ac:dyDescent="0.2">
      <c r="B56" s="4" t="s">
        <v>41</v>
      </c>
    </row>
    <row r="57" spans="2:4" x14ac:dyDescent="0.2">
      <c r="B57" s="10" t="str">
        <f>HYPERLINK("#'T30'!A1", "Tabelle 30:")</f>
        <v>Tabelle 30:</v>
      </c>
      <c r="C57" t="s">
        <v>10</v>
      </c>
      <c r="D57" s="6" t="str">
        <f>HYPERLINK("#'T30'!A1", "Studierende an Berufs-, Fach- und höheren Fachschulen nach Geschlecht oder Nationalität, 2025/26")</f>
        <v>Studierende an Berufs-, Fach- und höheren Fachschulen nach Geschlecht oder Nationalität, 2025/26</v>
      </c>
    </row>
    <row r="59" spans="2:4" x14ac:dyDescent="0.2">
      <c r="B59" s="4" t="s">
        <v>44</v>
      </c>
    </row>
    <row r="60" spans="2:4" x14ac:dyDescent="0.2">
      <c r="B60" s="11" t="str">
        <f>HYPERLINK("#'T31'!A1", "Tabelle 31:")</f>
        <v>Tabelle 31:</v>
      </c>
      <c r="C60" t="s">
        <v>10</v>
      </c>
      <c r="D60" s="6" t="str">
        <f>HYPERLINK("#'T31'!A1", "Lernende der öffentlichen Volksschule nach Schulgemeinde, 2025/26")</f>
        <v>Lernende der öffentlichen Volksschule nach Schulgemeinde, 2025/26</v>
      </c>
    </row>
    <row r="61" spans="2:4" x14ac:dyDescent="0.2">
      <c r="B61" s="11" t="str">
        <f>HYPERLINK("#'T32'!A1", "Tabelle 32:")</f>
        <v>Tabelle 32:</v>
      </c>
      <c r="C61" t="s">
        <v>10</v>
      </c>
      <c r="D61" s="6" t="str">
        <f>HYPERLINK("#'T32'!A1", "Abteilungen der öffentlichen Volksschule nach Schulgemeinde, 2025/26")</f>
        <v>Abteilungen der öffentlichen Volksschule nach Schulgemeinde, 2025/26</v>
      </c>
    </row>
    <row r="63" spans="2:4" x14ac:dyDescent="0.2">
      <c r="B63" s="12" t="str">
        <f>HYPERLINK("#'Erläuterungen'!A1", "Erläuterungen")</f>
        <v>Erläuterungen</v>
      </c>
    </row>
  </sheetData>
  <mergeCells count="1">
    <mergeCell ref="B6:D6"/>
  </mergeCells>
  <pageMargins left="0.7" right="0.7" top="0.75" bottom="0.75" header="0.3" footer="0.3"/>
  <pageSetup paperSize="9" fitToHeight="0" orientation="portrait" horizontalDpi="300" verticalDpi="300"/>
  <headerFooter differentFirst="1" scaleWithDoc="0" alignWithMargins="0">
    <firstHeader>&amp;L&amp;C&amp;R&amp;B DEPARTEMENT FINANZEN UND RESSOURCEN
Statistik Aargau</first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7AB8"/>
  </sheetPr>
  <dimension ref="B1:M24"/>
  <sheetViews>
    <sheetView showGridLines="0" workbookViewId="0"/>
  </sheetViews>
  <sheetFormatPr baseColWidth="10" defaultRowHeight="12.75" x14ac:dyDescent="0.2"/>
  <cols>
    <col min="1" max="1" width="2.5703125" customWidth="1"/>
    <col min="2" max="2" width="24.7109375" customWidth="1"/>
    <col min="3" max="13" width="10.7109375" customWidth="1"/>
  </cols>
  <sheetData>
    <row r="1" spans="2:13" ht="18" x14ac:dyDescent="0.25">
      <c r="B1" s="3" t="s">
        <v>15</v>
      </c>
    </row>
    <row r="4" spans="2:13" ht="39.75" x14ac:dyDescent="0.2">
      <c r="B4" s="21" t="s">
        <v>380</v>
      </c>
      <c r="C4" s="14" t="s">
        <v>47</v>
      </c>
      <c r="D4" s="14" t="s">
        <v>73</v>
      </c>
      <c r="E4" s="14" t="s">
        <v>51</v>
      </c>
      <c r="F4" s="14" t="s">
        <v>52</v>
      </c>
      <c r="G4" s="14" t="s">
        <v>53</v>
      </c>
      <c r="H4" s="14" t="s">
        <v>54</v>
      </c>
      <c r="I4" s="14" t="s">
        <v>55</v>
      </c>
      <c r="J4" s="14" t="s">
        <v>56</v>
      </c>
      <c r="K4" s="14" t="s">
        <v>57</v>
      </c>
      <c r="L4" s="14" t="s">
        <v>217</v>
      </c>
      <c r="M4" s="14" t="s">
        <v>59</v>
      </c>
    </row>
    <row r="5" spans="2:13" x14ac:dyDescent="0.2">
      <c r="B5" s="23" t="s">
        <v>47</v>
      </c>
      <c r="C5" s="24">
        <v>84188</v>
      </c>
      <c r="D5" s="24">
        <v>15327</v>
      </c>
      <c r="E5" s="24">
        <v>553</v>
      </c>
      <c r="F5" s="24">
        <v>45034</v>
      </c>
      <c r="G5" s="24">
        <v>8948</v>
      </c>
      <c r="H5" s="24">
        <v>8264</v>
      </c>
      <c r="I5" s="24">
        <v>5320</v>
      </c>
      <c r="J5" s="24">
        <v>473</v>
      </c>
      <c r="K5" s="24">
        <v>24</v>
      </c>
      <c r="L5" s="24">
        <v>222</v>
      </c>
      <c r="M5" s="24">
        <v>23</v>
      </c>
    </row>
    <row r="6" spans="2:13" x14ac:dyDescent="0.2">
      <c r="B6" s="22" t="s">
        <v>381</v>
      </c>
      <c r="C6" s="16">
        <v>33411</v>
      </c>
      <c r="D6" s="16">
        <v>6187</v>
      </c>
      <c r="E6" s="16">
        <v>397</v>
      </c>
      <c r="F6" s="16">
        <v>18147</v>
      </c>
      <c r="G6" s="16">
        <v>2054</v>
      </c>
      <c r="H6" s="16">
        <v>2904</v>
      </c>
      <c r="I6" s="16">
        <v>3149</v>
      </c>
      <c r="J6" s="16">
        <v>336</v>
      </c>
      <c r="K6" s="16">
        <v>11</v>
      </c>
      <c r="L6" s="16">
        <v>215</v>
      </c>
      <c r="M6" s="16">
        <v>11</v>
      </c>
    </row>
    <row r="7" spans="2:13" x14ac:dyDescent="0.2">
      <c r="B7" s="22" t="s">
        <v>382</v>
      </c>
      <c r="C7" s="16" t="s">
        <v>397</v>
      </c>
      <c r="D7" s="16" t="s">
        <v>398</v>
      </c>
      <c r="E7" s="16" t="s">
        <v>399</v>
      </c>
      <c r="F7" s="16" t="s">
        <v>400</v>
      </c>
      <c r="G7" s="16">
        <v>23</v>
      </c>
      <c r="H7" s="16" t="s">
        <v>401</v>
      </c>
      <c r="I7" s="16" t="s">
        <v>402</v>
      </c>
      <c r="J7" s="16">
        <v>71</v>
      </c>
      <c r="K7" s="16" t="s">
        <v>200</v>
      </c>
      <c r="L7" s="16" t="s">
        <v>403</v>
      </c>
      <c r="M7" s="16" t="s">
        <v>404</v>
      </c>
    </row>
    <row r="8" spans="2:13" x14ac:dyDescent="0.2">
      <c r="B8" s="26" t="s">
        <v>10</v>
      </c>
      <c r="C8" s="26" t="s">
        <v>10</v>
      </c>
      <c r="D8" s="26" t="s">
        <v>10</v>
      </c>
      <c r="E8" s="26" t="s">
        <v>10</v>
      </c>
      <c r="F8" s="26" t="s">
        <v>10</v>
      </c>
      <c r="G8" s="26" t="s">
        <v>10</v>
      </c>
      <c r="H8" s="26" t="s">
        <v>10</v>
      </c>
      <c r="I8" s="26" t="s">
        <v>10</v>
      </c>
      <c r="J8" s="26" t="s">
        <v>10</v>
      </c>
      <c r="K8" s="26" t="s">
        <v>10</v>
      </c>
      <c r="L8" s="26" t="s">
        <v>10</v>
      </c>
      <c r="M8" s="26" t="s">
        <v>10</v>
      </c>
    </row>
    <row r="9" spans="2:13" x14ac:dyDescent="0.2">
      <c r="B9" s="22" t="s">
        <v>383</v>
      </c>
      <c r="C9" s="16">
        <v>562</v>
      </c>
      <c r="D9" s="16">
        <v>99</v>
      </c>
      <c r="E9" s="16">
        <v>2</v>
      </c>
      <c r="F9" s="16">
        <v>318</v>
      </c>
      <c r="G9" s="16">
        <v>72</v>
      </c>
      <c r="H9" s="16">
        <v>46</v>
      </c>
      <c r="I9" s="16">
        <v>22</v>
      </c>
      <c r="J9" s="16">
        <v>1</v>
      </c>
      <c r="K9" s="16">
        <v>0</v>
      </c>
      <c r="L9" s="16">
        <v>2</v>
      </c>
      <c r="M9" s="16">
        <v>0</v>
      </c>
    </row>
    <row r="10" spans="2:13" x14ac:dyDescent="0.2">
      <c r="B10" s="22" t="s">
        <v>384</v>
      </c>
      <c r="C10" s="16">
        <v>3321</v>
      </c>
      <c r="D10" s="16">
        <v>555</v>
      </c>
      <c r="E10" s="16">
        <v>31</v>
      </c>
      <c r="F10" s="16">
        <v>1781</v>
      </c>
      <c r="G10" s="16">
        <v>246</v>
      </c>
      <c r="H10" s="16">
        <v>326</v>
      </c>
      <c r="I10" s="16">
        <v>319</v>
      </c>
      <c r="J10" s="16">
        <v>35</v>
      </c>
      <c r="K10" s="16">
        <v>0</v>
      </c>
      <c r="L10" s="16">
        <v>28</v>
      </c>
      <c r="M10" s="16">
        <v>0</v>
      </c>
    </row>
    <row r="11" spans="2:13" x14ac:dyDescent="0.2">
      <c r="B11" s="22" t="s">
        <v>385</v>
      </c>
      <c r="C11" s="16">
        <v>14</v>
      </c>
      <c r="D11" s="16">
        <v>1</v>
      </c>
      <c r="E11" s="16">
        <v>0</v>
      </c>
      <c r="F11" s="16">
        <v>9</v>
      </c>
      <c r="G11" s="16">
        <v>3</v>
      </c>
      <c r="H11" s="16">
        <v>1</v>
      </c>
      <c r="I11" s="16">
        <v>0</v>
      </c>
      <c r="J11" s="16">
        <v>0</v>
      </c>
      <c r="K11" s="16">
        <v>0</v>
      </c>
      <c r="L11" s="16">
        <v>0</v>
      </c>
      <c r="M11" s="16">
        <v>0</v>
      </c>
    </row>
    <row r="12" spans="2:13" x14ac:dyDescent="0.2">
      <c r="B12" s="22" t="s">
        <v>386</v>
      </c>
      <c r="C12" s="16">
        <v>5025</v>
      </c>
      <c r="D12" s="16">
        <v>946</v>
      </c>
      <c r="E12" s="16">
        <v>56</v>
      </c>
      <c r="F12" s="16">
        <v>2713</v>
      </c>
      <c r="G12" s="16">
        <v>318</v>
      </c>
      <c r="H12" s="16">
        <v>473</v>
      </c>
      <c r="I12" s="16">
        <v>450</v>
      </c>
      <c r="J12" s="16">
        <v>51</v>
      </c>
      <c r="K12" s="16">
        <v>2</v>
      </c>
      <c r="L12" s="16">
        <v>16</v>
      </c>
      <c r="M12" s="16">
        <v>0</v>
      </c>
    </row>
    <row r="13" spans="2:13" x14ac:dyDescent="0.2">
      <c r="B13" s="22" t="s">
        <v>387</v>
      </c>
      <c r="C13" s="16">
        <v>8792</v>
      </c>
      <c r="D13" s="16">
        <v>1816</v>
      </c>
      <c r="E13" s="16">
        <v>128</v>
      </c>
      <c r="F13" s="16">
        <v>4725</v>
      </c>
      <c r="G13" s="16">
        <v>286</v>
      </c>
      <c r="H13" s="16">
        <v>732</v>
      </c>
      <c r="I13" s="16">
        <v>993</v>
      </c>
      <c r="J13" s="16">
        <v>99</v>
      </c>
      <c r="K13" s="16">
        <v>5</v>
      </c>
      <c r="L13" s="16">
        <v>4</v>
      </c>
      <c r="M13" s="16">
        <v>4</v>
      </c>
    </row>
    <row r="14" spans="2:13" x14ac:dyDescent="0.2">
      <c r="B14" s="22" t="s">
        <v>388</v>
      </c>
      <c r="C14" s="16">
        <v>2843</v>
      </c>
      <c r="D14" s="16">
        <v>481</v>
      </c>
      <c r="E14" s="16">
        <v>33</v>
      </c>
      <c r="F14" s="16">
        <v>1609</v>
      </c>
      <c r="G14" s="16">
        <v>151</v>
      </c>
      <c r="H14" s="16">
        <v>266</v>
      </c>
      <c r="I14" s="16">
        <v>266</v>
      </c>
      <c r="J14" s="16">
        <v>19</v>
      </c>
      <c r="K14" s="16">
        <v>0</v>
      </c>
      <c r="L14" s="16">
        <v>17</v>
      </c>
      <c r="M14" s="16">
        <v>1</v>
      </c>
    </row>
    <row r="15" spans="2:13" x14ac:dyDescent="0.2">
      <c r="B15" s="22" t="s">
        <v>389</v>
      </c>
      <c r="C15" s="16">
        <v>1301</v>
      </c>
      <c r="D15" s="16">
        <v>205</v>
      </c>
      <c r="E15" s="16">
        <v>15</v>
      </c>
      <c r="F15" s="16">
        <v>695</v>
      </c>
      <c r="G15" s="16">
        <v>110</v>
      </c>
      <c r="H15" s="16">
        <v>125</v>
      </c>
      <c r="I15" s="16">
        <v>113</v>
      </c>
      <c r="J15" s="16">
        <v>14</v>
      </c>
      <c r="K15" s="16">
        <v>2</v>
      </c>
      <c r="L15" s="16">
        <v>20</v>
      </c>
      <c r="M15" s="16">
        <v>2</v>
      </c>
    </row>
    <row r="16" spans="2:13" x14ac:dyDescent="0.2">
      <c r="B16" s="22" t="s">
        <v>390</v>
      </c>
      <c r="C16" s="16">
        <v>1597</v>
      </c>
      <c r="D16" s="16">
        <v>301</v>
      </c>
      <c r="E16" s="16">
        <v>17</v>
      </c>
      <c r="F16" s="16">
        <v>861</v>
      </c>
      <c r="G16" s="16">
        <v>66</v>
      </c>
      <c r="H16" s="16">
        <v>140</v>
      </c>
      <c r="I16" s="16">
        <v>182</v>
      </c>
      <c r="J16" s="16">
        <v>20</v>
      </c>
      <c r="K16" s="16">
        <v>0</v>
      </c>
      <c r="L16" s="16">
        <v>9</v>
      </c>
      <c r="M16" s="16">
        <v>1</v>
      </c>
    </row>
    <row r="17" spans="2:13" x14ac:dyDescent="0.2">
      <c r="B17" s="22" t="s">
        <v>391</v>
      </c>
      <c r="C17" s="16">
        <v>1287</v>
      </c>
      <c r="D17" s="16">
        <v>240</v>
      </c>
      <c r="E17" s="16">
        <v>9</v>
      </c>
      <c r="F17" s="16">
        <v>726</v>
      </c>
      <c r="G17" s="16">
        <v>150</v>
      </c>
      <c r="H17" s="16">
        <v>99</v>
      </c>
      <c r="I17" s="16">
        <v>49</v>
      </c>
      <c r="J17" s="16">
        <v>6</v>
      </c>
      <c r="K17" s="16">
        <v>0</v>
      </c>
      <c r="L17" s="16">
        <v>8</v>
      </c>
      <c r="M17" s="16">
        <v>0</v>
      </c>
    </row>
    <row r="18" spans="2:13" x14ac:dyDescent="0.2">
      <c r="B18" s="22" t="s">
        <v>392</v>
      </c>
      <c r="C18" s="16">
        <v>783</v>
      </c>
      <c r="D18" s="16">
        <v>125</v>
      </c>
      <c r="E18" s="16">
        <v>15</v>
      </c>
      <c r="F18" s="16">
        <v>413</v>
      </c>
      <c r="G18" s="16">
        <v>49</v>
      </c>
      <c r="H18" s="16">
        <v>76</v>
      </c>
      <c r="I18" s="16">
        <v>88</v>
      </c>
      <c r="J18" s="16">
        <v>8</v>
      </c>
      <c r="K18" s="16">
        <v>0</v>
      </c>
      <c r="L18" s="16">
        <v>8</v>
      </c>
      <c r="M18" s="16">
        <v>1</v>
      </c>
    </row>
    <row r="19" spans="2:13" x14ac:dyDescent="0.2">
      <c r="B19" s="22" t="s">
        <v>393</v>
      </c>
      <c r="C19" s="16">
        <v>571</v>
      </c>
      <c r="D19" s="16">
        <v>94</v>
      </c>
      <c r="E19" s="16">
        <v>6</v>
      </c>
      <c r="F19" s="16">
        <v>316</v>
      </c>
      <c r="G19" s="16">
        <v>63</v>
      </c>
      <c r="H19" s="16">
        <v>49</v>
      </c>
      <c r="I19" s="16">
        <v>32</v>
      </c>
      <c r="J19" s="16">
        <v>3</v>
      </c>
      <c r="K19" s="16">
        <v>0</v>
      </c>
      <c r="L19" s="16">
        <v>8</v>
      </c>
      <c r="M19" s="16">
        <v>0</v>
      </c>
    </row>
    <row r="20" spans="2:13" x14ac:dyDescent="0.2">
      <c r="B20" s="22" t="s">
        <v>394</v>
      </c>
      <c r="C20" s="16">
        <v>857</v>
      </c>
      <c r="D20" s="16">
        <v>165</v>
      </c>
      <c r="E20" s="16">
        <v>9</v>
      </c>
      <c r="F20" s="16">
        <v>460</v>
      </c>
      <c r="G20" s="16">
        <v>85</v>
      </c>
      <c r="H20" s="16">
        <v>77</v>
      </c>
      <c r="I20" s="16">
        <v>53</v>
      </c>
      <c r="J20" s="16">
        <v>6</v>
      </c>
      <c r="K20" s="16">
        <v>0</v>
      </c>
      <c r="L20" s="16">
        <v>1</v>
      </c>
      <c r="M20" s="16">
        <v>1</v>
      </c>
    </row>
    <row r="21" spans="2:13" x14ac:dyDescent="0.2">
      <c r="B21" s="22" t="s">
        <v>395</v>
      </c>
      <c r="C21" s="16">
        <v>1252</v>
      </c>
      <c r="D21" s="16">
        <v>223</v>
      </c>
      <c r="E21" s="16">
        <v>22</v>
      </c>
      <c r="F21" s="16">
        <v>718</v>
      </c>
      <c r="G21" s="16">
        <v>38</v>
      </c>
      <c r="H21" s="16">
        <v>89</v>
      </c>
      <c r="I21" s="16">
        <v>126</v>
      </c>
      <c r="J21" s="16">
        <v>22</v>
      </c>
      <c r="K21" s="16">
        <v>0</v>
      </c>
      <c r="L21" s="16">
        <v>14</v>
      </c>
      <c r="M21" s="16">
        <v>0</v>
      </c>
    </row>
    <row r="22" spans="2:13" x14ac:dyDescent="0.2">
      <c r="B22" s="25" t="s">
        <v>396</v>
      </c>
      <c r="C22" s="18">
        <v>5206</v>
      </c>
      <c r="D22" s="18">
        <v>936</v>
      </c>
      <c r="E22" s="18">
        <v>54</v>
      </c>
      <c r="F22" s="18">
        <v>2803</v>
      </c>
      <c r="G22" s="18">
        <v>417</v>
      </c>
      <c r="H22" s="18">
        <v>405</v>
      </c>
      <c r="I22" s="18">
        <v>456</v>
      </c>
      <c r="J22" s="18">
        <v>52</v>
      </c>
      <c r="K22" s="18">
        <v>2</v>
      </c>
      <c r="L22" s="18">
        <v>80</v>
      </c>
      <c r="M22" s="18">
        <v>1</v>
      </c>
    </row>
    <row r="24" spans="2:13" x14ac:dyDescent="0.2">
      <c r="B24" s="48" t="s">
        <v>261</v>
      </c>
      <c r="C24" s="49"/>
      <c r="D24" s="49"/>
      <c r="E24" s="49"/>
      <c r="F24" s="49"/>
      <c r="G24" s="49"/>
      <c r="H24" s="49"/>
      <c r="I24" s="49"/>
      <c r="J24" s="49"/>
      <c r="K24" s="49"/>
      <c r="L24" s="49"/>
      <c r="M24" s="49"/>
    </row>
  </sheetData>
  <mergeCells count="1">
    <mergeCell ref="B24:M24"/>
  </mergeCells>
  <pageMargins left="0.7" right="0.7" top="0.75" bottom="0.75" header="0.3" footer="0.3"/>
  <pageSetup paperSize="9" scale="50" fitToWidth="0" fitToHeight="0" orientation="landscape"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7AB8"/>
  </sheetPr>
  <dimension ref="B1:K29"/>
  <sheetViews>
    <sheetView showGridLines="0" workbookViewId="0"/>
  </sheetViews>
  <sheetFormatPr baseColWidth="10" defaultRowHeight="12.75" x14ac:dyDescent="0.2"/>
  <cols>
    <col min="1" max="1" width="2.5703125" customWidth="1"/>
    <col min="2" max="2" width="5.7109375" customWidth="1"/>
    <col min="3" max="11" width="10.7109375" customWidth="1"/>
  </cols>
  <sheetData>
    <row r="1" spans="2:11" ht="18" x14ac:dyDescent="0.25">
      <c r="B1" s="3" t="s">
        <v>16</v>
      </c>
    </row>
    <row r="4" spans="2:11" x14ac:dyDescent="0.2">
      <c r="B4" s="50" t="s">
        <v>206</v>
      </c>
      <c r="C4" s="50" t="s">
        <v>405</v>
      </c>
      <c r="D4" s="50" t="s">
        <v>405</v>
      </c>
      <c r="E4" s="50" t="s">
        <v>405</v>
      </c>
      <c r="F4" s="50" t="s">
        <v>406</v>
      </c>
      <c r="G4" s="50" t="s">
        <v>406</v>
      </c>
      <c r="H4" s="50" t="s">
        <v>406</v>
      </c>
      <c r="I4" s="50" t="s">
        <v>407</v>
      </c>
      <c r="J4" s="50" t="s">
        <v>407</v>
      </c>
      <c r="K4" s="50" t="s">
        <v>407</v>
      </c>
    </row>
    <row r="5" spans="2:11" x14ac:dyDescent="0.2">
      <c r="B5" s="50" t="s">
        <v>206</v>
      </c>
      <c r="C5" s="54" t="s">
        <v>47</v>
      </c>
      <c r="D5" s="50" t="s">
        <v>408</v>
      </c>
      <c r="E5" s="50" t="s">
        <v>408</v>
      </c>
      <c r="F5" s="54" t="s">
        <v>47</v>
      </c>
      <c r="G5" s="50" t="s">
        <v>408</v>
      </c>
      <c r="H5" s="50" t="s">
        <v>408</v>
      </c>
      <c r="I5" s="54" t="s">
        <v>47</v>
      </c>
      <c r="J5" s="50" t="s">
        <v>408</v>
      </c>
      <c r="K5" s="50" t="s">
        <v>408</v>
      </c>
    </row>
    <row r="6" spans="2:11" x14ac:dyDescent="0.2">
      <c r="B6" s="50" t="s">
        <v>206</v>
      </c>
      <c r="C6" s="54" t="s">
        <v>47</v>
      </c>
      <c r="D6" s="14" t="s">
        <v>409</v>
      </c>
      <c r="E6" s="14" t="s">
        <v>410</v>
      </c>
      <c r="F6" s="54" t="s">
        <v>47</v>
      </c>
      <c r="G6" s="14" t="s">
        <v>409</v>
      </c>
      <c r="H6" s="14" t="s">
        <v>410</v>
      </c>
      <c r="I6" s="54" t="s">
        <v>47</v>
      </c>
      <c r="J6" s="14" t="s">
        <v>409</v>
      </c>
      <c r="K6" s="14" t="s">
        <v>410</v>
      </c>
    </row>
    <row r="7" spans="2:11" x14ac:dyDescent="0.2">
      <c r="B7" s="15">
        <v>1980</v>
      </c>
      <c r="C7" s="16">
        <v>11068</v>
      </c>
      <c r="D7" s="16">
        <v>5633</v>
      </c>
      <c r="E7" s="29" t="s">
        <v>411</v>
      </c>
      <c r="F7" s="16">
        <v>10658</v>
      </c>
      <c r="G7" s="16">
        <v>7568</v>
      </c>
      <c r="H7" s="29" t="s">
        <v>419</v>
      </c>
      <c r="I7" s="16">
        <v>6329</v>
      </c>
      <c r="J7" s="16">
        <v>5110</v>
      </c>
      <c r="K7" s="29" t="s">
        <v>436</v>
      </c>
    </row>
    <row r="8" spans="2:11" x14ac:dyDescent="0.2">
      <c r="B8" s="15">
        <v>1985</v>
      </c>
      <c r="C8" s="16">
        <v>9160</v>
      </c>
      <c r="D8" s="16">
        <v>4294</v>
      </c>
      <c r="E8" s="29" t="s">
        <v>271</v>
      </c>
      <c r="F8" s="16">
        <v>8860</v>
      </c>
      <c r="G8" s="16">
        <v>6286</v>
      </c>
      <c r="H8" s="29" t="s">
        <v>420</v>
      </c>
      <c r="I8" s="16">
        <v>5534</v>
      </c>
      <c r="J8" s="16">
        <v>4257</v>
      </c>
      <c r="K8" s="29" t="s">
        <v>437</v>
      </c>
    </row>
    <row r="9" spans="2:11" x14ac:dyDescent="0.2">
      <c r="B9" s="15">
        <v>1990</v>
      </c>
      <c r="C9" s="16">
        <v>8816</v>
      </c>
      <c r="D9" s="16">
        <v>4081</v>
      </c>
      <c r="E9" s="29" t="s">
        <v>374</v>
      </c>
      <c r="F9" s="16">
        <v>7940</v>
      </c>
      <c r="G9" s="16">
        <v>5587</v>
      </c>
      <c r="H9" s="29" t="s">
        <v>421</v>
      </c>
      <c r="I9" s="16">
        <v>5152</v>
      </c>
      <c r="J9" s="16">
        <v>3872</v>
      </c>
      <c r="K9" s="29" t="s">
        <v>438</v>
      </c>
    </row>
    <row r="10" spans="2:11" x14ac:dyDescent="0.2">
      <c r="B10" s="15">
        <v>1995</v>
      </c>
      <c r="C10" s="16">
        <v>10065</v>
      </c>
      <c r="D10" s="16">
        <v>4520</v>
      </c>
      <c r="E10" s="29" t="s">
        <v>412</v>
      </c>
      <c r="F10" s="16">
        <v>9708</v>
      </c>
      <c r="G10" s="16">
        <v>6797</v>
      </c>
      <c r="H10" s="29" t="s">
        <v>422</v>
      </c>
      <c r="I10" s="16">
        <v>6508</v>
      </c>
      <c r="J10" s="16">
        <v>4904</v>
      </c>
      <c r="K10" s="29" t="s">
        <v>439</v>
      </c>
    </row>
    <row r="11" spans="2:11" x14ac:dyDescent="0.2">
      <c r="B11" s="15">
        <v>2000</v>
      </c>
      <c r="C11" s="16">
        <v>10192</v>
      </c>
      <c r="D11" s="16">
        <v>4529</v>
      </c>
      <c r="E11" s="29" t="s">
        <v>413</v>
      </c>
      <c r="F11" s="16">
        <v>10196</v>
      </c>
      <c r="G11" s="16">
        <v>7095</v>
      </c>
      <c r="H11" s="29" t="s">
        <v>423</v>
      </c>
      <c r="I11" s="16">
        <v>6402</v>
      </c>
      <c r="J11" s="16">
        <v>4709</v>
      </c>
      <c r="K11" s="29" t="s">
        <v>440</v>
      </c>
    </row>
    <row r="12" spans="2:11" x14ac:dyDescent="0.2">
      <c r="B12" s="15">
        <v>2005</v>
      </c>
      <c r="C12" s="16">
        <v>10505</v>
      </c>
      <c r="D12" s="16">
        <v>4746</v>
      </c>
      <c r="E12" s="29" t="s">
        <v>269</v>
      </c>
      <c r="F12" s="16">
        <v>10812</v>
      </c>
      <c r="G12" s="16">
        <v>7130</v>
      </c>
      <c r="H12" s="29" t="s">
        <v>424</v>
      </c>
      <c r="I12" s="16">
        <v>6501</v>
      </c>
      <c r="J12" s="16">
        <v>4500</v>
      </c>
      <c r="K12" s="29" t="s">
        <v>441</v>
      </c>
    </row>
    <row r="13" spans="2:11" x14ac:dyDescent="0.2">
      <c r="B13" s="15">
        <v>2009</v>
      </c>
      <c r="C13" s="16">
        <v>10803</v>
      </c>
      <c r="D13" s="16">
        <v>4738</v>
      </c>
      <c r="E13" s="29" t="s">
        <v>367</v>
      </c>
      <c r="F13" s="16">
        <v>10144</v>
      </c>
      <c r="G13" s="16">
        <v>6667</v>
      </c>
      <c r="H13" s="29" t="s">
        <v>425</v>
      </c>
      <c r="I13" s="16">
        <v>6006</v>
      </c>
      <c r="J13" s="16">
        <v>4259</v>
      </c>
      <c r="K13" s="29" t="s">
        <v>420</v>
      </c>
    </row>
    <row r="14" spans="2:11" x14ac:dyDescent="0.2">
      <c r="B14" s="15">
        <v>2010</v>
      </c>
      <c r="C14" s="16">
        <v>10878</v>
      </c>
      <c r="D14" s="16">
        <v>4802</v>
      </c>
      <c r="E14" s="29" t="s">
        <v>370</v>
      </c>
      <c r="F14" s="16">
        <v>9939</v>
      </c>
      <c r="G14" s="16">
        <v>6558</v>
      </c>
      <c r="H14" s="29" t="s">
        <v>424</v>
      </c>
      <c r="I14" s="16">
        <v>5983</v>
      </c>
      <c r="J14" s="16">
        <v>4236</v>
      </c>
      <c r="K14" s="29" t="s">
        <v>442</v>
      </c>
    </row>
    <row r="15" spans="2:11" x14ac:dyDescent="0.2">
      <c r="B15" s="15">
        <v>2011</v>
      </c>
      <c r="C15" s="16">
        <v>11002</v>
      </c>
      <c r="D15" s="16">
        <v>4820</v>
      </c>
      <c r="E15" s="29" t="s">
        <v>414</v>
      </c>
      <c r="F15" s="16">
        <v>9776</v>
      </c>
      <c r="G15" s="16">
        <v>6422</v>
      </c>
      <c r="H15" s="29" t="s">
        <v>425</v>
      </c>
      <c r="I15" s="16">
        <v>5913</v>
      </c>
      <c r="J15" s="16">
        <v>4157</v>
      </c>
      <c r="K15" s="29" t="s">
        <v>443</v>
      </c>
    </row>
    <row r="16" spans="2:11" x14ac:dyDescent="0.2">
      <c r="B16" s="15">
        <v>2012</v>
      </c>
      <c r="C16" s="16">
        <v>10884</v>
      </c>
      <c r="D16" s="16">
        <v>4763</v>
      </c>
      <c r="E16" s="29" t="s">
        <v>414</v>
      </c>
      <c r="F16" s="16">
        <v>9672</v>
      </c>
      <c r="G16" s="16">
        <v>6322</v>
      </c>
      <c r="H16" s="29" t="s">
        <v>426</v>
      </c>
      <c r="I16" s="16">
        <v>5698</v>
      </c>
      <c r="J16" s="16">
        <v>4074</v>
      </c>
      <c r="K16" s="29" t="s">
        <v>444</v>
      </c>
    </row>
    <row r="17" spans="2:11" x14ac:dyDescent="0.2">
      <c r="B17" s="15">
        <v>2013</v>
      </c>
      <c r="C17" s="16">
        <v>10650</v>
      </c>
      <c r="D17" s="16">
        <v>4740</v>
      </c>
      <c r="E17" s="29" t="s">
        <v>415</v>
      </c>
      <c r="F17" s="16">
        <v>9566</v>
      </c>
      <c r="G17" s="16">
        <v>6204</v>
      </c>
      <c r="H17" s="29" t="s">
        <v>427</v>
      </c>
      <c r="I17" s="16">
        <v>5622</v>
      </c>
      <c r="J17" s="16">
        <v>3951</v>
      </c>
      <c r="K17" s="29" t="s">
        <v>443</v>
      </c>
    </row>
    <row r="18" spans="2:11" x14ac:dyDescent="0.2">
      <c r="B18" s="15">
        <v>2014</v>
      </c>
      <c r="C18" s="16">
        <v>8050</v>
      </c>
      <c r="D18" s="16">
        <v>3503</v>
      </c>
      <c r="E18" s="29" t="s">
        <v>365</v>
      </c>
      <c r="F18" s="16">
        <v>7327</v>
      </c>
      <c r="G18" s="16">
        <v>4725</v>
      </c>
      <c r="H18" s="29" t="s">
        <v>428</v>
      </c>
      <c r="I18" s="16">
        <v>4282</v>
      </c>
      <c r="J18" s="16">
        <v>2968</v>
      </c>
      <c r="K18" s="29" t="s">
        <v>445</v>
      </c>
    </row>
    <row r="19" spans="2:11" x14ac:dyDescent="0.2">
      <c r="B19" s="15">
        <v>2015</v>
      </c>
      <c r="C19" s="16">
        <v>8184</v>
      </c>
      <c r="D19" s="16">
        <v>3641</v>
      </c>
      <c r="E19" s="29" t="s">
        <v>415</v>
      </c>
      <c r="F19" s="16">
        <v>7126</v>
      </c>
      <c r="G19" s="16">
        <v>4501</v>
      </c>
      <c r="H19" s="29" t="s">
        <v>429</v>
      </c>
      <c r="I19" s="16">
        <v>4101</v>
      </c>
      <c r="J19" s="16">
        <v>2777</v>
      </c>
      <c r="K19" s="29" t="s">
        <v>446</v>
      </c>
    </row>
    <row r="20" spans="2:11" x14ac:dyDescent="0.2">
      <c r="B20" s="15">
        <v>2016</v>
      </c>
      <c r="C20" s="16">
        <v>8007</v>
      </c>
      <c r="D20" s="16">
        <v>3615</v>
      </c>
      <c r="E20" s="29" t="s">
        <v>269</v>
      </c>
      <c r="F20" s="16">
        <v>6913</v>
      </c>
      <c r="G20" s="16">
        <v>4383</v>
      </c>
      <c r="H20" s="29" t="s">
        <v>430</v>
      </c>
      <c r="I20" s="16">
        <v>4354</v>
      </c>
      <c r="J20" s="16">
        <v>2886</v>
      </c>
      <c r="K20" s="29" t="s">
        <v>447</v>
      </c>
    </row>
    <row r="21" spans="2:11" x14ac:dyDescent="0.2">
      <c r="B21" s="15">
        <v>2017</v>
      </c>
      <c r="C21" s="16">
        <v>7938</v>
      </c>
      <c r="D21" s="16">
        <v>3562</v>
      </c>
      <c r="E21" s="29" t="s">
        <v>412</v>
      </c>
      <c r="F21" s="16">
        <v>6877</v>
      </c>
      <c r="G21" s="16">
        <v>4336</v>
      </c>
      <c r="H21" s="29" t="s">
        <v>431</v>
      </c>
      <c r="I21" s="16">
        <v>4515</v>
      </c>
      <c r="J21" s="16">
        <v>3029</v>
      </c>
      <c r="K21" s="29" t="s">
        <v>448</v>
      </c>
    </row>
    <row r="22" spans="2:11" x14ac:dyDescent="0.2">
      <c r="B22" s="15">
        <v>2018</v>
      </c>
      <c r="C22" s="16">
        <v>7696</v>
      </c>
      <c r="D22" s="16">
        <v>3496</v>
      </c>
      <c r="E22" s="29" t="s">
        <v>416</v>
      </c>
      <c r="F22" s="16">
        <v>6964</v>
      </c>
      <c r="G22" s="16">
        <v>4327</v>
      </c>
      <c r="H22" s="29" t="s">
        <v>432</v>
      </c>
      <c r="I22" s="16">
        <v>4516</v>
      </c>
      <c r="J22" s="16">
        <v>3008</v>
      </c>
      <c r="K22" s="29" t="s">
        <v>449</v>
      </c>
    </row>
    <row r="23" spans="2:11" x14ac:dyDescent="0.2">
      <c r="B23" s="15">
        <v>2019</v>
      </c>
      <c r="C23" s="16">
        <v>7853</v>
      </c>
      <c r="D23" s="16">
        <v>3633</v>
      </c>
      <c r="E23" s="29" t="s">
        <v>374</v>
      </c>
      <c r="F23" s="16">
        <v>7200</v>
      </c>
      <c r="G23" s="16">
        <v>4436</v>
      </c>
      <c r="H23" s="29" t="s">
        <v>433</v>
      </c>
      <c r="I23" s="16">
        <v>4537</v>
      </c>
      <c r="J23" s="16">
        <v>3031</v>
      </c>
      <c r="K23" s="29" t="s">
        <v>450</v>
      </c>
    </row>
    <row r="24" spans="2:11" x14ac:dyDescent="0.2">
      <c r="B24" s="15">
        <v>2020</v>
      </c>
      <c r="C24" s="16">
        <v>7995</v>
      </c>
      <c r="D24" s="16">
        <v>3652</v>
      </c>
      <c r="E24" s="29" t="s">
        <v>417</v>
      </c>
      <c r="F24" s="16">
        <v>7226</v>
      </c>
      <c r="G24" s="16">
        <v>4477</v>
      </c>
      <c r="H24" s="29" t="s">
        <v>434</v>
      </c>
      <c r="I24" s="16">
        <v>4555</v>
      </c>
      <c r="J24" s="16">
        <v>3061</v>
      </c>
      <c r="K24" s="29" t="s">
        <v>451</v>
      </c>
    </row>
    <row r="25" spans="2:11" x14ac:dyDescent="0.2">
      <c r="B25" s="15">
        <v>2021</v>
      </c>
      <c r="C25" s="16">
        <v>8463</v>
      </c>
      <c r="D25" s="16">
        <v>3831</v>
      </c>
      <c r="E25" s="29" t="s">
        <v>418</v>
      </c>
      <c r="F25" s="16">
        <v>7498</v>
      </c>
      <c r="G25" s="16">
        <v>4629</v>
      </c>
      <c r="H25" s="29" t="s">
        <v>435</v>
      </c>
      <c r="I25" s="16">
        <v>4820</v>
      </c>
      <c r="J25" s="16">
        <v>3292</v>
      </c>
      <c r="K25" s="29" t="s">
        <v>452</v>
      </c>
    </row>
    <row r="26" spans="2:11" x14ac:dyDescent="0.2">
      <c r="B26" s="15">
        <v>2022</v>
      </c>
      <c r="C26" s="16">
        <v>8803</v>
      </c>
      <c r="D26" s="16">
        <v>3971</v>
      </c>
      <c r="E26" s="29" t="s">
        <v>371</v>
      </c>
      <c r="F26" s="16">
        <v>7789</v>
      </c>
      <c r="G26" s="16">
        <v>4913</v>
      </c>
      <c r="H26" s="29" t="s">
        <v>431</v>
      </c>
      <c r="I26" s="16">
        <v>5117</v>
      </c>
      <c r="J26" s="16">
        <v>3473</v>
      </c>
      <c r="K26" s="29" t="s">
        <v>453</v>
      </c>
    </row>
    <row r="27" spans="2:11" x14ac:dyDescent="0.2">
      <c r="B27" s="15">
        <v>2023</v>
      </c>
      <c r="C27" s="16">
        <v>9118</v>
      </c>
      <c r="D27" s="16">
        <v>4120</v>
      </c>
      <c r="E27" s="29" t="s">
        <v>269</v>
      </c>
      <c r="F27" s="16">
        <v>8285</v>
      </c>
      <c r="G27" s="16">
        <v>5235</v>
      </c>
      <c r="H27" s="29" t="s">
        <v>429</v>
      </c>
      <c r="I27" s="16">
        <v>5178</v>
      </c>
      <c r="J27" s="16">
        <v>3525</v>
      </c>
      <c r="K27" s="29" t="s">
        <v>454</v>
      </c>
    </row>
    <row r="28" spans="2:11" x14ac:dyDescent="0.2">
      <c r="B28" s="15">
        <v>2024</v>
      </c>
      <c r="C28" s="16">
        <v>9143</v>
      </c>
      <c r="D28" s="16">
        <v>4120</v>
      </c>
      <c r="E28" s="29" t="s">
        <v>371</v>
      </c>
      <c r="F28" s="16">
        <v>8386</v>
      </c>
      <c r="G28" s="16">
        <v>5320</v>
      </c>
      <c r="H28" s="29" t="s">
        <v>430</v>
      </c>
      <c r="I28" s="16">
        <v>5188</v>
      </c>
      <c r="J28" s="16">
        <v>3549</v>
      </c>
      <c r="K28" s="29" t="s">
        <v>455</v>
      </c>
    </row>
    <row r="29" spans="2:11" x14ac:dyDescent="0.2">
      <c r="B29" s="17">
        <v>2025</v>
      </c>
      <c r="C29" s="18">
        <v>8948</v>
      </c>
      <c r="D29" s="18">
        <v>4095</v>
      </c>
      <c r="E29" s="30" t="s">
        <v>200</v>
      </c>
      <c r="F29" s="18">
        <v>8264</v>
      </c>
      <c r="G29" s="18">
        <v>5242</v>
      </c>
      <c r="H29" s="30" t="s">
        <v>430</v>
      </c>
      <c r="I29" s="18">
        <v>5320</v>
      </c>
      <c r="J29" s="18">
        <v>3656</v>
      </c>
      <c r="K29" s="30" t="s">
        <v>456</v>
      </c>
    </row>
  </sheetData>
  <mergeCells count="10">
    <mergeCell ref="B4:B6"/>
    <mergeCell ref="C4:E4"/>
    <mergeCell ref="F4:H4"/>
    <mergeCell ref="I4:K4"/>
    <mergeCell ref="C5:C6"/>
    <mergeCell ref="D5:E5"/>
    <mergeCell ref="F5:F6"/>
    <mergeCell ref="G5:H5"/>
    <mergeCell ref="I5:I6"/>
    <mergeCell ref="J5:K5"/>
  </mergeCells>
  <pageMargins left="0.7" right="0.7" top="0.75" bottom="0.75" header="0.3" footer="0.3"/>
  <pageSetup paperSize="9" scale="50" fitToWidth="0" fitToHeight="0" orientation="landscape"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7AB8"/>
  </sheetPr>
  <dimension ref="B1:F8"/>
  <sheetViews>
    <sheetView showGridLines="0" workbookViewId="0"/>
  </sheetViews>
  <sheetFormatPr baseColWidth="10" defaultRowHeight="12.75" x14ac:dyDescent="0.2"/>
  <cols>
    <col min="1" max="1" width="2.5703125" customWidth="1"/>
    <col min="2" max="2" width="19.7109375" customWidth="1"/>
    <col min="3" max="6" width="10.7109375" customWidth="1"/>
  </cols>
  <sheetData>
    <row r="1" spans="2:6" ht="18" x14ac:dyDescent="0.25">
      <c r="B1" s="3" t="s">
        <v>17</v>
      </c>
    </row>
    <row r="4" spans="2:6" x14ac:dyDescent="0.2">
      <c r="B4" s="55" t="s">
        <v>457</v>
      </c>
      <c r="C4" s="50" t="s">
        <v>458</v>
      </c>
      <c r="D4" s="50" t="s">
        <v>458</v>
      </c>
      <c r="E4" s="50" t="s">
        <v>459</v>
      </c>
      <c r="F4" s="50" t="s">
        <v>459</v>
      </c>
    </row>
    <row r="5" spans="2:6" ht="27.95" customHeight="1" x14ac:dyDescent="0.2">
      <c r="B5" s="55" t="s">
        <v>457</v>
      </c>
      <c r="C5" s="14" t="s">
        <v>460</v>
      </c>
      <c r="D5" s="14" t="s">
        <v>461</v>
      </c>
      <c r="E5" s="14" t="s">
        <v>462</v>
      </c>
      <c r="F5" s="14" t="s">
        <v>463</v>
      </c>
    </row>
    <row r="6" spans="2:6" x14ac:dyDescent="0.2">
      <c r="B6" s="22" t="s">
        <v>464</v>
      </c>
      <c r="C6" s="16">
        <v>6894</v>
      </c>
      <c r="D6" s="16">
        <v>2054</v>
      </c>
      <c r="E6" s="16">
        <v>4766</v>
      </c>
      <c r="F6" s="16">
        <v>4182</v>
      </c>
    </row>
    <row r="7" spans="2:6" x14ac:dyDescent="0.2">
      <c r="B7" s="22" t="s">
        <v>465</v>
      </c>
      <c r="C7" s="16">
        <v>5360</v>
      </c>
      <c r="D7" s="16">
        <v>2904</v>
      </c>
      <c r="E7" s="16">
        <v>4039</v>
      </c>
      <c r="F7" s="16">
        <v>4225</v>
      </c>
    </row>
    <row r="8" spans="2:6" x14ac:dyDescent="0.2">
      <c r="B8" s="25" t="s">
        <v>466</v>
      </c>
      <c r="C8" s="18">
        <v>2171</v>
      </c>
      <c r="D8" s="18">
        <v>3149</v>
      </c>
      <c r="E8" s="18">
        <v>2326</v>
      </c>
      <c r="F8" s="18">
        <v>2994</v>
      </c>
    </row>
  </sheetData>
  <mergeCells count="3">
    <mergeCell ref="B4:B5"/>
    <mergeCell ref="C4:D4"/>
    <mergeCell ref="E4:F4"/>
  </mergeCells>
  <pageMargins left="0.7" right="0.7" top="0.75" bottom="0.75" header="0.3" footer="0.3"/>
  <pageSetup paperSize="9" scale="50" fitToWidth="0" fitToHeight="0" orientation="landscape" horizontalDpi="300" verticalDpi="30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7AB8"/>
  </sheetPr>
  <dimension ref="B1:F8"/>
  <sheetViews>
    <sheetView showGridLines="0" workbookViewId="0"/>
  </sheetViews>
  <sheetFormatPr baseColWidth="10" defaultRowHeight="12.75" x14ac:dyDescent="0.2"/>
  <cols>
    <col min="1" max="1" width="2.5703125" customWidth="1"/>
    <col min="2" max="2" width="19.7109375" customWidth="1"/>
    <col min="3" max="6" width="10.7109375" customWidth="1"/>
  </cols>
  <sheetData>
    <row r="1" spans="2:6" ht="18" x14ac:dyDescent="0.25">
      <c r="B1" s="3" t="s">
        <v>18</v>
      </c>
    </row>
    <row r="4" spans="2:6" x14ac:dyDescent="0.2">
      <c r="B4" s="55" t="s">
        <v>10</v>
      </c>
      <c r="C4" s="50" t="s">
        <v>458</v>
      </c>
      <c r="D4" s="50" t="s">
        <v>458</v>
      </c>
      <c r="E4" s="50" t="s">
        <v>459</v>
      </c>
      <c r="F4" s="50" t="s">
        <v>459</v>
      </c>
    </row>
    <row r="5" spans="2:6" ht="27.95" customHeight="1" x14ac:dyDescent="0.2">
      <c r="B5" s="55" t="s">
        <v>10</v>
      </c>
      <c r="C5" s="14" t="s">
        <v>460</v>
      </c>
      <c r="D5" s="14" t="s">
        <v>461</v>
      </c>
      <c r="E5" s="14" t="s">
        <v>462</v>
      </c>
      <c r="F5" s="14" t="s">
        <v>463</v>
      </c>
    </row>
    <row r="6" spans="2:6" x14ac:dyDescent="0.2">
      <c r="B6" s="22" t="s">
        <v>467</v>
      </c>
      <c r="C6" s="16">
        <v>48</v>
      </c>
      <c r="D6" s="16">
        <v>36</v>
      </c>
      <c r="E6" s="16">
        <v>41</v>
      </c>
      <c r="F6" s="16">
        <v>43</v>
      </c>
    </row>
    <row r="7" spans="2:6" x14ac:dyDescent="0.2">
      <c r="B7" s="22" t="s">
        <v>468</v>
      </c>
      <c r="C7" s="16">
        <v>256</v>
      </c>
      <c r="D7" s="16">
        <v>239</v>
      </c>
      <c r="E7" s="16">
        <v>269</v>
      </c>
      <c r="F7" s="16">
        <v>226</v>
      </c>
    </row>
    <row r="8" spans="2:6" x14ac:dyDescent="0.2">
      <c r="B8" s="31" t="s">
        <v>469</v>
      </c>
      <c r="C8" s="32">
        <v>304</v>
      </c>
      <c r="D8" s="32">
        <v>275</v>
      </c>
      <c r="E8" s="32">
        <v>310</v>
      </c>
      <c r="F8" s="32">
        <v>269</v>
      </c>
    </row>
  </sheetData>
  <mergeCells count="3">
    <mergeCell ref="B4:B5"/>
    <mergeCell ref="C4:D4"/>
    <mergeCell ref="E4:F4"/>
  </mergeCells>
  <pageMargins left="0.7" right="0.7" top="0.75" bottom="0.75" header="0.3" footer="0.3"/>
  <pageSetup paperSize="9" scale="50" fitToWidth="0" fitToHeight="0" orientation="landscape"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258DE-E481-43E4-ADE8-DB8FEA7A99D5}">
  <sheetPr>
    <tabColor rgb="FF007AB8"/>
  </sheetPr>
  <dimension ref="B1:N32"/>
  <sheetViews>
    <sheetView showGridLines="0" workbookViewId="0"/>
  </sheetViews>
  <sheetFormatPr baseColWidth="10" defaultRowHeight="12.75" x14ac:dyDescent="0.2"/>
  <cols>
    <col min="1" max="1" width="2.5703125" customWidth="1"/>
    <col min="2" max="2" width="5.7109375" customWidth="1"/>
    <col min="3" max="14" width="10.7109375" customWidth="1"/>
  </cols>
  <sheetData>
    <row r="1" spans="2:14" ht="18" x14ac:dyDescent="0.25">
      <c r="B1" s="42" t="s">
        <v>19</v>
      </c>
    </row>
    <row r="4" spans="2:14" ht="39.75" x14ac:dyDescent="0.2">
      <c r="B4" s="41" t="s">
        <v>1124</v>
      </c>
      <c r="C4" s="40" t="s">
        <v>47</v>
      </c>
      <c r="D4" s="40" t="s">
        <v>1123</v>
      </c>
      <c r="E4" s="40" t="s">
        <v>51</v>
      </c>
      <c r="F4" s="40" t="s">
        <v>1122</v>
      </c>
      <c r="G4" s="40" t="s">
        <v>52</v>
      </c>
      <c r="H4" s="40" t="s">
        <v>53</v>
      </c>
      <c r="I4" s="40" t="s">
        <v>54</v>
      </c>
      <c r="J4" s="40" t="s">
        <v>55</v>
      </c>
      <c r="K4" s="40" t="s">
        <v>56</v>
      </c>
      <c r="L4" s="40" t="s">
        <v>57</v>
      </c>
      <c r="M4" s="40" t="s">
        <v>1121</v>
      </c>
      <c r="N4" s="40" t="s">
        <v>59</v>
      </c>
    </row>
    <row r="5" spans="2:14" x14ac:dyDescent="0.2">
      <c r="B5" s="15">
        <v>2003</v>
      </c>
      <c r="C5" s="16">
        <v>4184</v>
      </c>
      <c r="D5" s="16">
        <v>669</v>
      </c>
      <c r="E5" s="16">
        <v>162</v>
      </c>
      <c r="F5" s="16">
        <v>13</v>
      </c>
      <c r="G5" s="16">
        <v>1564</v>
      </c>
      <c r="H5" s="16">
        <v>500</v>
      </c>
      <c r="I5" s="16">
        <v>575</v>
      </c>
      <c r="J5" s="16">
        <v>422</v>
      </c>
      <c r="K5" s="16">
        <v>226</v>
      </c>
      <c r="L5" s="16">
        <v>23</v>
      </c>
      <c r="M5" s="16">
        <v>9</v>
      </c>
      <c r="N5" s="16">
        <v>21</v>
      </c>
    </row>
    <row r="6" spans="2:14" x14ac:dyDescent="0.2">
      <c r="B6" s="15">
        <v>2004</v>
      </c>
      <c r="C6" s="16">
        <v>4145</v>
      </c>
      <c r="D6" s="16">
        <v>659</v>
      </c>
      <c r="E6" s="16">
        <v>159</v>
      </c>
      <c r="F6" s="16">
        <v>12</v>
      </c>
      <c r="G6" s="16">
        <v>1525</v>
      </c>
      <c r="H6" s="16">
        <v>505</v>
      </c>
      <c r="I6" s="16">
        <v>582</v>
      </c>
      <c r="J6" s="16">
        <v>418</v>
      </c>
      <c r="K6" s="16">
        <v>228</v>
      </c>
      <c r="L6" s="16">
        <v>23</v>
      </c>
      <c r="M6" s="16">
        <v>13</v>
      </c>
      <c r="N6" s="16">
        <v>21</v>
      </c>
    </row>
    <row r="7" spans="2:14" x14ac:dyDescent="0.2">
      <c r="B7" s="15">
        <v>2005</v>
      </c>
      <c r="C7" s="16">
        <v>4097</v>
      </c>
      <c r="D7" s="16">
        <v>651</v>
      </c>
      <c r="E7" s="16">
        <v>152</v>
      </c>
      <c r="F7" s="16">
        <v>15</v>
      </c>
      <c r="G7" s="16">
        <v>1494</v>
      </c>
      <c r="H7" s="16">
        <v>504</v>
      </c>
      <c r="I7" s="16">
        <v>590</v>
      </c>
      <c r="J7" s="16">
        <v>431</v>
      </c>
      <c r="K7" s="16">
        <v>219</v>
      </c>
      <c r="L7" s="16">
        <v>16</v>
      </c>
      <c r="M7" s="16">
        <v>12</v>
      </c>
      <c r="N7" s="16">
        <v>13</v>
      </c>
    </row>
    <row r="8" spans="2:14" x14ac:dyDescent="0.2">
      <c r="B8" s="15">
        <v>2006</v>
      </c>
      <c r="C8" s="16">
        <v>4071</v>
      </c>
      <c r="D8" s="16">
        <v>640</v>
      </c>
      <c r="E8" s="16">
        <v>148</v>
      </c>
      <c r="F8" s="16">
        <v>14</v>
      </c>
      <c r="G8" s="16">
        <v>1498</v>
      </c>
      <c r="H8" s="16">
        <v>496</v>
      </c>
      <c r="I8" s="16">
        <v>586</v>
      </c>
      <c r="J8" s="16">
        <v>438</v>
      </c>
      <c r="K8" s="16">
        <v>216</v>
      </c>
      <c r="L8" s="16">
        <v>11</v>
      </c>
      <c r="M8" s="16">
        <v>9</v>
      </c>
      <c r="N8" s="16">
        <v>15</v>
      </c>
    </row>
    <row r="9" spans="2:14" x14ac:dyDescent="0.2">
      <c r="B9" s="15">
        <v>2007</v>
      </c>
      <c r="C9" s="16">
        <v>4043</v>
      </c>
      <c r="D9" s="16">
        <v>647</v>
      </c>
      <c r="E9" s="16">
        <v>144</v>
      </c>
      <c r="F9" s="16">
        <v>12</v>
      </c>
      <c r="G9" s="16">
        <v>1501</v>
      </c>
      <c r="H9" s="16">
        <v>493</v>
      </c>
      <c r="I9" s="16">
        <v>580</v>
      </c>
      <c r="J9" s="16">
        <v>436</v>
      </c>
      <c r="K9" s="16">
        <v>195</v>
      </c>
      <c r="L9" s="16">
        <v>10</v>
      </c>
      <c r="M9" s="16">
        <v>8</v>
      </c>
      <c r="N9" s="16">
        <v>17</v>
      </c>
    </row>
    <row r="10" spans="2:14" x14ac:dyDescent="0.2">
      <c r="B10" s="15">
        <v>2008</v>
      </c>
      <c r="C10" s="16">
        <v>4029</v>
      </c>
      <c r="D10" s="16">
        <v>661</v>
      </c>
      <c r="E10" s="16">
        <v>142</v>
      </c>
      <c r="F10" s="16">
        <v>12</v>
      </c>
      <c r="G10" s="16">
        <v>1518</v>
      </c>
      <c r="H10" s="16">
        <v>494</v>
      </c>
      <c r="I10" s="16">
        <v>572</v>
      </c>
      <c r="J10" s="16">
        <v>437</v>
      </c>
      <c r="K10" s="16">
        <v>160</v>
      </c>
      <c r="L10" s="16">
        <v>10</v>
      </c>
      <c r="M10" s="16">
        <v>10</v>
      </c>
      <c r="N10" s="16">
        <v>13</v>
      </c>
    </row>
    <row r="11" spans="2:14" x14ac:dyDescent="0.2">
      <c r="B11" s="15">
        <v>2009</v>
      </c>
      <c r="C11" s="16">
        <v>4007</v>
      </c>
      <c r="D11" s="16">
        <v>679</v>
      </c>
      <c r="E11" s="16">
        <v>131</v>
      </c>
      <c r="F11" s="16">
        <v>19</v>
      </c>
      <c r="G11" s="16">
        <v>1553</v>
      </c>
      <c r="H11" s="16">
        <v>497</v>
      </c>
      <c r="I11" s="16">
        <v>564</v>
      </c>
      <c r="J11" s="16">
        <v>430</v>
      </c>
      <c r="K11" s="16">
        <v>107</v>
      </c>
      <c r="L11" s="16">
        <v>7</v>
      </c>
      <c r="M11" s="16">
        <v>9</v>
      </c>
      <c r="N11" s="16">
        <v>11</v>
      </c>
    </row>
    <row r="12" spans="2:14" x14ac:dyDescent="0.2">
      <c r="B12" s="15">
        <v>2010</v>
      </c>
      <c r="C12" s="16">
        <v>3997</v>
      </c>
      <c r="D12" s="16">
        <v>688</v>
      </c>
      <c r="E12" s="16">
        <v>135</v>
      </c>
      <c r="F12" s="16">
        <v>3</v>
      </c>
      <c r="G12" s="16">
        <v>1578</v>
      </c>
      <c r="H12" s="16">
        <v>508</v>
      </c>
      <c r="I12" s="16">
        <v>555</v>
      </c>
      <c r="J12" s="16">
        <v>435</v>
      </c>
      <c r="K12" s="16">
        <v>70</v>
      </c>
      <c r="L12" s="16">
        <v>7</v>
      </c>
      <c r="M12" s="16">
        <v>9</v>
      </c>
      <c r="N12" s="16">
        <v>9</v>
      </c>
    </row>
    <row r="13" spans="2:14" x14ac:dyDescent="0.2">
      <c r="B13" s="15">
        <v>2011</v>
      </c>
      <c r="C13" s="16">
        <v>3985</v>
      </c>
      <c r="D13" s="16">
        <v>687</v>
      </c>
      <c r="E13" s="16">
        <v>138</v>
      </c>
      <c r="F13" s="16">
        <v>2</v>
      </c>
      <c r="G13" s="16">
        <v>1583</v>
      </c>
      <c r="H13" s="16">
        <v>514</v>
      </c>
      <c r="I13" s="16">
        <v>552</v>
      </c>
      <c r="J13" s="16">
        <v>431</v>
      </c>
      <c r="K13" s="16">
        <v>58</v>
      </c>
      <c r="L13" s="16">
        <v>6</v>
      </c>
      <c r="M13" s="16">
        <v>9</v>
      </c>
      <c r="N13" s="16">
        <v>5</v>
      </c>
    </row>
    <row r="14" spans="2:14" x14ac:dyDescent="0.2">
      <c r="B14" s="15">
        <v>2012</v>
      </c>
      <c r="C14" s="16">
        <v>4008</v>
      </c>
      <c r="D14" s="16">
        <v>704</v>
      </c>
      <c r="E14" s="16">
        <v>140</v>
      </c>
      <c r="F14" s="16">
        <v>0</v>
      </c>
      <c r="G14" s="16">
        <v>1606</v>
      </c>
      <c r="H14" s="16">
        <v>514</v>
      </c>
      <c r="I14" s="16">
        <v>545</v>
      </c>
      <c r="J14" s="16">
        <v>417</v>
      </c>
      <c r="K14" s="16">
        <v>59</v>
      </c>
      <c r="L14" s="16">
        <v>8</v>
      </c>
      <c r="M14" s="16">
        <v>10</v>
      </c>
      <c r="N14" s="16">
        <v>5</v>
      </c>
    </row>
    <row r="15" spans="2:14" x14ac:dyDescent="0.2">
      <c r="B15" s="15">
        <v>2013</v>
      </c>
      <c r="C15" s="16">
        <v>3990</v>
      </c>
      <c r="D15" s="16">
        <v>713</v>
      </c>
      <c r="E15" s="16">
        <v>137</v>
      </c>
      <c r="F15" s="16">
        <v>0</v>
      </c>
      <c r="G15" s="16">
        <v>1615</v>
      </c>
      <c r="H15" s="16">
        <v>512</v>
      </c>
      <c r="I15" s="16">
        <v>536</v>
      </c>
      <c r="J15" s="16">
        <v>400</v>
      </c>
      <c r="K15" s="16">
        <v>53</v>
      </c>
      <c r="L15" s="16">
        <v>8</v>
      </c>
      <c r="M15" s="16">
        <v>9</v>
      </c>
      <c r="N15" s="16">
        <v>7</v>
      </c>
    </row>
    <row r="16" spans="2:14" x14ac:dyDescent="0.2">
      <c r="B16" s="15">
        <v>2014</v>
      </c>
      <c r="C16" s="16">
        <v>3992</v>
      </c>
      <c r="D16" s="16">
        <v>738</v>
      </c>
      <c r="E16" s="16">
        <v>128</v>
      </c>
      <c r="F16" s="16">
        <v>0</v>
      </c>
      <c r="G16" s="16">
        <v>1959</v>
      </c>
      <c r="H16" s="16">
        <v>386</v>
      </c>
      <c r="I16" s="16">
        <v>409</v>
      </c>
      <c r="J16" s="16">
        <v>303</v>
      </c>
      <c r="K16" s="16">
        <v>49</v>
      </c>
      <c r="L16" s="16">
        <v>6</v>
      </c>
      <c r="M16" s="16">
        <v>8</v>
      </c>
      <c r="N16" s="16">
        <v>6</v>
      </c>
    </row>
    <row r="17" spans="2:14" x14ac:dyDescent="0.2">
      <c r="B17" s="15">
        <v>2015</v>
      </c>
      <c r="C17" s="16">
        <v>4000</v>
      </c>
      <c r="D17" s="16">
        <v>755</v>
      </c>
      <c r="E17" s="16">
        <v>86</v>
      </c>
      <c r="F17" s="16">
        <v>1</v>
      </c>
      <c r="G17" s="16">
        <v>1986</v>
      </c>
      <c r="H17" s="16">
        <v>392</v>
      </c>
      <c r="I17" s="16">
        <v>403</v>
      </c>
      <c r="J17" s="16">
        <v>298</v>
      </c>
      <c r="K17" s="16">
        <v>52</v>
      </c>
      <c r="L17" s="16">
        <v>4</v>
      </c>
      <c r="M17" s="16">
        <v>17</v>
      </c>
      <c r="N17" s="16">
        <v>6</v>
      </c>
    </row>
    <row r="18" spans="2:14" x14ac:dyDescent="0.2">
      <c r="B18" s="15">
        <v>2016</v>
      </c>
      <c r="C18" s="16">
        <v>4002</v>
      </c>
      <c r="D18" s="16">
        <v>750</v>
      </c>
      <c r="E18" s="16">
        <v>71</v>
      </c>
      <c r="F18" s="16">
        <v>1</v>
      </c>
      <c r="G18" s="16">
        <v>2027</v>
      </c>
      <c r="H18" s="16">
        <v>381</v>
      </c>
      <c r="I18" s="16">
        <v>384</v>
      </c>
      <c r="J18" s="16">
        <v>301</v>
      </c>
      <c r="K18" s="16">
        <v>54</v>
      </c>
      <c r="L18" s="16">
        <v>4</v>
      </c>
      <c r="M18" s="16">
        <v>23</v>
      </c>
      <c r="N18" s="16">
        <v>6</v>
      </c>
    </row>
    <row r="19" spans="2:14" x14ac:dyDescent="0.2">
      <c r="B19" s="15">
        <v>2017</v>
      </c>
      <c r="C19" s="16">
        <v>4023</v>
      </c>
      <c r="D19" s="16">
        <v>750</v>
      </c>
      <c r="E19" s="16">
        <v>70</v>
      </c>
      <c r="F19" s="16">
        <v>0</v>
      </c>
      <c r="G19" s="16">
        <v>2060</v>
      </c>
      <c r="H19" s="16">
        <v>385</v>
      </c>
      <c r="I19" s="16">
        <v>379</v>
      </c>
      <c r="J19" s="16">
        <v>292</v>
      </c>
      <c r="K19" s="16">
        <v>59</v>
      </c>
      <c r="L19" s="16">
        <v>2</v>
      </c>
      <c r="M19" s="16">
        <v>21</v>
      </c>
      <c r="N19" s="16">
        <v>5</v>
      </c>
    </row>
    <row r="20" spans="2:14" x14ac:dyDescent="0.2">
      <c r="B20" s="15">
        <v>2018</v>
      </c>
      <c r="C20" s="16">
        <v>4065</v>
      </c>
      <c r="D20" s="16">
        <v>752</v>
      </c>
      <c r="E20" s="16">
        <v>72</v>
      </c>
      <c r="F20" s="16">
        <v>0</v>
      </c>
      <c r="G20" s="16">
        <v>2100</v>
      </c>
      <c r="H20" s="16">
        <v>374</v>
      </c>
      <c r="I20" s="16">
        <v>380</v>
      </c>
      <c r="J20" s="16">
        <v>300</v>
      </c>
      <c r="K20" s="16">
        <v>61</v>
      </c>
      <c r="L20" s="16">
        <v>2</v>
      </c>
      <c r="M20" s="16">
        <v>19</v>
      </c>
      <c r="N20" s="16">
        <v>5</v>
      </c>
    </row>
    <row r="21" spans="2:14" x14ac:dyDescent="0.2">
      <c r="B21" s="15">
        <v>2019</v>
      </c>
      <c r="C21" s="16">
        <v>4089</v>
      </c>
      <c r="D21" s="16">
        <v>757</v>
      </c>
      <c r="E21" s="16">
        <v>71</v>
      </c>
      <c r="F21" s="16">
        <v>0</v>
      </c>
      <c r="G21" s="16">
        <v>2125</v>
      </c>
      <c r="H21" s="16">
        <v>372</v>
      </c>
      <c r="I21" s="16">
        <v>383</v>
      </c>
      <c r="J21" s="16">
        <v>293</v>
      </c>
      <c r="K21" s="16">
        <v>60</v>
      </c>
      <c r="L21" s="16">
        <v>2</v>
      </c>
      <c r="M21" s="16">
        <v>22</v>
      </c>
      <c r="N21" s="16">
        <v>4</v>
      </c>
    </row>
    <row r="22" spans="2:14" x14ac:dyDescent="0.2">
      <c r="B22" s="15">
        <v>2020</v>
      </c>
      <c r="C22" s="16">
        <v>4130</v>
      </c>
      <c r="D22" s="16">
        <v>764</v>
      </c>
      <c r="E22" s="16">
        <v>63</v>
      </c>
      <c r="F22" s="16">
        <v>1</v>
      </c>
      <c r="G22" s="16">
        <v>2168</v>
      </c>
      <c r="H22" s="16">
        <v>374</v>
      </c>
      <c r="I22" s="16">
        <v>383</v>
      </c>
      <c r="J22" s="16">
        <v>294</v>
      </c>
      <c r="K22" s="16">
        <v>57</v>
      </c>
      <c r="L22" s="16">
        <v>2</v>
      </c>
      <c r="M22" s="16">
        <v>20</v>
      </c>
      <c r="N22" s="16">
        <v>4</v>
      </c>
    </row>
    <row r="23" spans="2:14" x14ac:dyDescent="0.2">
      <c r="B23" s="15">
        <v>2021</v>
      </c>
      <c r="C23" s="16">
        <v>4203</v>
      </c>
      <c r="D23" s="16">
        <v>782</v>
      </c>
      <c r="E23" s="16">
        <v>61</v>
      </c>
      <c r="F23" s="16">
        <v>3</v>
      </c>
      <c r="G23" s="16">
        <v>2189</v>
      </c>
      <c r="H23" s="16">
        <v>392</v>
      </c>
      <c r="I23" s="16">
        <v>390</v>
      </c>
      <c r="J23" s="16">
        <v>310</v>
      </c>
      <c r="K23" s="16">
        <v>52</v>
      </c>
      <c r="L23" s="16">
        <v>2</v>
      </c>
      <c r="M23" s="16">
        <v>18</v>
      </c>
      <c r="N23" s="16">
        <v>4</v>
      </c>
    </row>
    <row r="24" spans="2:14" x14ac:dyDescent="0.2">
      <c r="B24" s="15">
        <v>2022</v>
      </c>
      <c r="C24" s="16">
        <v>4286</v>
      </c>
      <c r="D24" s="16">
        <v>794</v>
      </c>
      <c r="E24" s="16">
        <v>56</v>
      </c>
      <c r="F24" s="16">
        <v>0</v>
      </c>
      <c r="G24" s="16">
        <v>2207</v>
      </c>
      <c r="H24" s="16">
        <v>415</v>
      </c>
      <c r="I24" s="16">
        <v>399</v>
      </c>
      <c r="J24" s="16">
        <v>329</v>
      </c>
      <c r="K24" s="16">
        <v>49</v>
      </c>
      <c r="L24" s="16">
        <v>1</v>
      </c>
      <c r="M24" s="16">
        <v>32</v>
      </c>
      <c r="N24" s="16">
        <v>4</v>
      </c>
    </row>
    <row r="25" spans="2:14" x14ac:dyDescent="0.2">
      <c r="B25" s="15">
        <v>2023</v>
      </c>
      <c r="C25" s="16">
        <v>4373</v>
      </c>
      <c r="D25" s="16">
        <v>812</v>
      </c>
      <c r="E25" s="16">
        <v>54</v>
      </c>
      <c r="F25" s="16">
        <v>2</v>
      </c>
      <c r="G25" s="16">
        <v>2243</v>
      </c>
      <c r="H25" s="16">
        <v>427</v>
      </c>
      <c r="I25" s="16">
        <v>422</v>
      </c>
      <c r="J25" s="16">
        <v>337</v>
      </c>
      <c r="K25" s="16">
        <v>48</v>
      </c>
      <c r="L25" s="16">
        <v>2</v>
      </c>
      <c r="M25" s="16">
        <v>22</v>
      </c>
      <c r="N25" s="16">
        <v>4</v>
      </c>
    </row>
    <row r="26" spans="2:14" x14ac:dyDescent="0.2">
      <c r="B26" s="15">
        <v>2024</v>
      </c>
      <c r="C26" s="16">
        <v>4432</v>
      </c>
      <c r="D26" s="16">
        <v>812</v>
      </c>
      <c r="E26" s="16">
        <v>54</v>
      </c>
      <c r="F26" s="16">
        <v>0</v>
      </c>
      <c r="G26" s="16">
        <v>2287</v>
      </c>
      <c r="H26" s="16">
        <v>428</v>
      </c>
      <c r="I26" s="16">
        <v>430</v>
      </c>
      <c r="J26" s="16">
        <v>346</v>
      </c>
      <c r="K26" s="16">
        <v>44</v>
      </c>
      <c r="L26" s="16">
        <v>2</v>
      </c>
      <c r="M26" s="16">
        <v>25</v>
      </c>
      <c r="N26" s="16">
        <v>4</v>
      </c>
    </row>
    <row r="27" spans="2:14" ht="13.5" thickBot="1" x14ac:dyDescent="0.25">
      <c r="B27" s="17">
        <v>2025</v>
      </c>
      <c r="C27" s="18">
        <v>4480</v>
      </c>
      <c r="D27" s="18">
        <v>817</v>
      </c>
      <c r="E27" s="18">
        <v>50</v>
      </c>
      <c r="F27" s="18">
        <v>0</v>
      </c>
      <c r="G27" s="18">
        <v>2320</v>
      </c>
      <c r="H27" s="18">
        <v>427</v>
      </c>
      <c r="I27" s="18">
        <v>431</v>
      </c>
      <c r="J27" s="18">
        <v>357</v>
      </c>
      <c r="K27" s="18">
        <v>49</v>
      </c>
      <c r="L27" s="18">
        <v>2</v>
      </c>
      <c r="M27" s="18">
        <v>25</v>
      </c>
      <c r="N27" s="18">
        <v>2</v>
      </c>
    </row>
    <row r="29" spans="2:14" x14ac:dyDescent="0.2">
      <c r="B29" s="48" t="s">
        <v>61</v>
      </c>
      <c r="C29" s="49"/>
      <c r="D29" s="49"/>
      <c r="E29" s="49"/>
      <c r="F29" s="49"/>
      <c r="G29" s="49"/>
      <c r="H29" s="49"/>
      <c r="I29" s="49"/>
      <c r="J29" s="49"/>
      <c r="K29" s="49"/>
      <c r="L29" s="49"/>
      <c r="M29" s="49"/>
      <c r="N29" s="49"/>
    </row>
    <row r="30" spans="2:14" x14ac:dyDescent="0.2">
      <c r="B30" s="48" t="s">
        <v>69</v>
      </c>
      <c r="C30" s="49"/>
      <c r="D30" s="49"/>
      <c r="E30" s="49"/>
      <c r="F30" s="49"/>
      <c r="G30" s="49"/>
      <c r="H30" s="49"/>
      <c r="I30" s="49"/>
      <c r="J30" s="49"/>
      <c r="K30" s="49"/>
      <c r="L30" s="49"/>
      <c r="M30" s="49"/>
      <c r="N30" s="49"/>
    </row>
    <row r="31" spans="2:14" x14ac:dyDescent="0.2">
      <c r="B31" s="48" t="s">
        <v>470</v>
      </c>
      <c r="C31" s="49"/>
      <c r="D31" s="49"/>
      <c r="E31" s="49"/>
      <c r="F31" s="49"/>
      <c r="G31" s="49"/>
      <c r="H31" s="49"/>
      <c r="I31" s="49"/>
      <c r="J31" s="49"/>
      <c r="K31" s="49"/>
      <c r="L31" s="49"/>
      <c r="M31" s="49"/>
      <c r="N31" s="49"/>
    </row>
    <row r="32" spans="2:14" x14ac:dyDescent="0.2">
      <c r="B32" s="48" t="s">
        <v>471</v>
      </c>
      <c r="C32" s="49"/>
      <c r="D32" s="49"/>
      <c r="E32" s="49"/>
      <c r="F32" s="49"/>
      <c r="G32" s="49"/>
      <c r="H32" s="49"/>
      <c r="I32" s="49"/>
      <c r="J32" s="49"/>
      <c r="K32" s="49"/>
      <c r="L32" s="49"/>
      <c r="M32" s="49"/>
      <c r="N32" s="49"/>
    </row>
  </sheetData>
  <mergeCells count="4">
    <mergeCell ref="B29:N29"/>
    <mergeCell ref="B30:N30"/>
    <mergeCell ref="B31:N31"/>
    <mergeCell ref="B32:N32"/>
  </mergeCells>
  <pageMargins left="0.7" right="0.7" top="0.75" bottom="0.75" header="0.3" footer="0.3"/>
  <pageSetup paperSize="9" scale="50" fitToWidth="0" fitToHeight="0" orientation="landscape"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AB8"/>
  </sheetPr>
  <dimension ref="B1:K27"/>
  <sheetViews>
    <sheetView showGridLines="0" workbookViewId="0"/>
  </sheetViews>
  <sheetFormatPr baseColWidth="10" defaultRowHeight="12.75" x14ac:dyDescent="0.2"/>
  <cols>
    <col min="1" max="1" width="2.5703125" customWidth="1"/>
    <col min="2" max="2" width="5.7109375" customWidth="1"/>
    <col min="3" max="11" width="10.7109375" customWidth="1"/>
  </cols>
  <sheetData>
    <row r="1" spans="2:11" ht="18" x14ac:dyDescent="0.25">
      <c r="B1" s="3" t="s">
        <v>20</v>
      </c>
    </row>
    <row r="4" spans="2:11" ht="38.25" x14ac:dyDescent="0.2">
      <c r="B4" s="13" t="s">
        <v>206</v>
      </c>
      <c r="C4" s="14" t="s">
        <v>73</v>
      </c>
      <c r="D4" s="14" t="s">
        <v>51</v>
      </c>
      <c r="E4" s="14" t="s">
        <v>52</v>
      </c>
      <c r="F4" s="14" t="s">
        <v>53</v>
      </c>
      <c r="G4" s="14" t="s">
        <v>54</v>
      </c>
      <c r="H4" s="14" t="s">
        <v>55</v>
      </c>
      <c r="I4" s="14" t="s">
        <v>56</v>
      </c>
      <c r="J4" s="14" t="s">
        <v>57</v>
      </c>
      <c r="K4" s="14" t="s">
        <v>59</v>
      </c>
    </row>
    <row r="5" spans="2:11" x14ac:dyDescent="0.2">
      <c r="B5" s="15">
        <v>2003</v>
      </c>
      <c r="C5" s="29" t="s">
        <v>472</v>
      </c>
      <c r="D5" s="29" t="s">
        <v>326</v>
      </c>
      <c r="E5" s="29" t="s">
        <v>494</v>
      </c>
      <c r="F5" s="29" t="s">
        <v>288</v>
      </c>
      <c r="G5" s="29" t="s">
        <v>481</v>
      </c>
      <c r="H5" s="29" t="s">
        <v>512</v>
      </c>
      <c r="I5" s="29" t="s">
        <v>521</v>
      </c>
      <c r="J5" s="29" t="s">
        <v>330</v>
      </c>
      <c r="K5" s="29" t="s">
        <v>539</v>
      </c>
    </row>
    <row r="6" spans="2:11" x14ac:dyDescent="0.2">
      <c r="B6" s="15">
        <v>2004</v>
      </c>
      <c r="C6" s="29" t="s">
        <v>340</v>
      </c>
      <c r="D6" s="29" t="s">
        <v>483</v>
      </c>
      <c r="E6" s="29" t="s">
        <v>495</v>
      </c>
      <c r="F6" s="29" t="s">
        <v>502</v>
      </c>
      <c r="G6" s="29" t="s">
        <v>479</v>
      </c>
      <c r="H6" s="29" t="s">
        <v>512</v>
      </c>
      <c r="I6" s="29" t="s">
        <v>522</v>
      </c>
      <c r="J6" s="29" t="s">
        <v>535</v>
      </c>
      <c r="K6" s="29" t="s">
        <v>539</v>
      </c>
    </row>
    <row r="7" spans="2:11" x14ac:dyDescent="0.2">
      <c r="B7" s="15">
        <v>2005</v>
      </c>
      <c r="C7" s="29" t="s">
        <v>473</v>
      </c>
      <c r="D7" s="29" t="s">
        <v>328</v>
      </c>
      <c r="E7" s="29" t="s">
        <v>346</v>
      </c>
      <c r="F7" s="29" t="s">
        <v>503</v>
      </c>
      <c r="G7" s="29" t="s">
        <v>472</v>
      </c>
      <c r="H7" s="29" t="s">
        <v>513</v>
      </c>
      <c r="I7" s="29" t="s">
        <v>522</v>
      </c>
      <c r="J7" s="29" t="s">
        <v>485</v>
      </c>
      <c r="K7" s="29" t="s">
        <v>497</v>
      </c>
    </row>
    <row r="8" spans="2:11" x14ac:dyDescent="0.2">
      <c r="B8" s="15">
        <v>2006</v>
      </c>
      <c r="C8" s="29" t="s">
        <v>474</v>
      </c>
      <c r="D8" s="29" t="s">
        <v>484</v>
      </c>
      <c r="E8" s="29" t="s">
        <v>496</v>
      </c>
      <c r="F8" s="29" t="s">
        <v>504</v>
      </c>
      <c r="G8" s="29" t="s">
        <v>340</v>
      </c>
      <c r="H8" s="29" t="s">
        <v>336</v>
      </c>
      <c r="I8" s="29" t="s">
        <v>523</v>
      </c>
      <c r="J8" s="29" t="s">
        <v>489</v>
      </c>
      <c r="K8" s="29" t="s">
        <v>532</v>
      </c>
    </row>
    <row r="9" spans="2:11" x14ac:dyDescent="0.2">
      <c r="B9" s="15">
        <v>2007</v>
      </c>
      <c r="C9" s="29" t="s">
        <v>475</v>
      </c>
      <c r="D9" s="29" t="s">
        <v>483</v>
      </c>
      <c r="E9" s="29" t="s">
        <v>497</v>
      </c>
      <c r="F9" s="29" t="s">
        <v>505</v>
      </c>
      <c r="G9" s="29" t="s">
        <v>473</v>
      </c>
      <c r="H9" s="29" t="s">
        <v>333</v>
      </c>
      <c r="I9" s="29" t="s">
        <v>524</v>
      </c>
      <c r="J9" s="29" t="s">
        <v>517</v>
      </c>
      <c r="K9" s="29" t="s">
        <v>540</v>
      </c>
    </row>
    <row r="10" spans="2:11" x14ac:dyDescent="0.2">
      <c r="B10" s="15">
        <v>2008</v>
      </c>
      <c r="C10" s="29" t="s">
        <v>476</v>
      </c>
      <c r="D10" s="29" t="s">
        <v>322</v>
      </c>
      <c r="E10" s="29" t="s">
        <v>498</v>
      </c>
      <c r="F10" s="29" t="s">
        <v>506</v>
      </c>
      <c r="G10" s="29" t="s">
        <v>509</v>
      </c>
      <c r="H10" s="29" t="s">
        <v>514</v>
      </c>
      <c r="I10" s="29" t="s">
        <v>525</v>
      </c>
      <c r="J10" s="29" t="s">
        <v>489</v>
      </c>
      <c r="K10" s="29" t="s">
        <v>540</v>
      </c>
    </row>
    <row r="11" spans="2:11" x14ac:dyDescent="0.2">
      <c r="B11" s="15">
        <v>2009</v>
      </c>
      <c r="C11" s="29" t="s">
        <v>476</v>
      </c>
      <c r="D11" s="29" t="s">
        <v>323</v>
      </c>
      <c r="E11" s="29" t="s">
        <v>342</v>
      </c>
      <c r="F11" s="29" t="s">
        <v>348</v>
      </c>
      <c r="G11" s="29" t="s">
        <v>473</v>
      </c>
      <c r="H11" s="29" t="s">
        <v>515</v>
      </c>
      <c r="I11" s="29" t="s">
        <v>526</v>
      </c>
      <c r="J11" s="29" t="s">
        <v>536</v>
      </c>
      <c r="K11" s="29" t="s">
        <v>539</v>
      </c>
    </row>
    <row r="12" spans="2:11" x14ac:dyDescent="0.2">
      <c r="B12" s="15">
        <v>2010</v>
      </c>
      <c r="C12" s="29" t="s">
        <v>339</v>
      </c>
      <c r="D12" s="29" t="s">
        <v>323</v>
      </c>
      <c r="E12" s="29" t="s">
        <v>479</v>
      </c>
      <c r="F12" s="29" t="s">
        <v>347</v>
      </c>
      <c r="G12" s="29" t="s">
        <v>510</v>
      </c>
      <c r="H12" s="29" t="s">
        <v>516</v>
      </c>
      <c r="I12" s="29" t="s">
        <v>527</v>
      </c>
      <c r="J12" s="29" t="s">
        <v>537</v>
      </c>
      <c r="K12" s="29" t="s">
        <v>522</v>
      </c>
    </row>
    <row r="13" spans="2:11" x14ac:dyDescent="0.2">
      <c r="B13" s="15">
        <v>2011</v>
      </c>
      <c r="C13" s="29" t="s">
        <v>339</v>
      </c>
      <c r="D13" s="29" t="s">
        <v>485</v>
      </c>
      <c r="E13" s="29" t="s">
        <v>481</v>
      </c>
      <c r="F13" s="29" t="s">
        <v>347</v>
      </c>
      <c r="G13" s="29" t="s">
        <v>474</v>
      </c>
      <c r="H13" s="29" t="s">
        <v>334</v>
      </c>
      <c r="I13" s="29" t="s">
        <v>524</v>
      </c>
      <c r="J13" s="29" t="s">
        <v>328</v>
      </c>
      <c r="K13" s="29" t="s">
        <v>541</v>
      </c>
    </row>
    <row r="14" spans="2:11" x14ac:dyDescent="0.2">
      <c r="B14" s="15">
        <v>2012</v>
      </c>
      <c r="C14" s="29" t="s">
        <v>477</v>
      </c>
      <c r="D14" s="29" t="s">
        <v>323</v>
      </c>
      <c r="E14" s="29" t="s">
        <v>472</v>
      </c>
      <c r="F14" s="29" t="s">
        <v>504</v>
      </c>
      <c r="G14" s="29" t="s">
        <v>474</v>
      </c>
      <c r="H14" s="29" t="s">
        <v>334</v>
      </c>
      <c r="I14" s="29" t="s">
        <v>524</v>
      </c>
      <c r="J14" s="29" t="s">
        <v>483</v>
      </c>
      <c r="K14" s="29" t="s">
        <v>542</v>
      </c>
    </row>
    <row r="15" spans="2:11" x14ac:dyDescent="0.2">
      <c r="B15" s="15">
        <v>2013</v>
      </c>
      <c r="C15" s="29" t="s">
        <v>478</v>
      </c>
      <c r="D15" s="29" t="s">
        <v>486</v>
      </c>
      <c r="E15" s="29" t="s">
        <v>480</v>
      </c>
      <c r="F15" s="29" t="s">
        <v>503</v>
      </c>
      <c r="G15" s="29" t="s">
        <v>509</v>
      </c>
      <c r="H15" s="29" t="s">
        <v>517</v>
      </c>
      <c r="I15" s="29" t="s">
        <v>524</v>
      </c>
      <c r="J15" s="29" t="s">
        <v>328</v>
      </c>
      <c r="K15" s="29" t="s">
        <v>318</v>
      </c>
    </row>
    <row r="16" spans="2:11" x14ac:dyDescent="0.2">
      <c r="B16" s="15">
        <v>2014</v>
      </c>
      <c r="C16" s="29" t="s">
        <v>479</v>
      </c>
      <c r="D16" s="29" t="s">
        <v>487</v>
      </c>
      <c r="E16" s="29" t="s">
        <v>480</v>
      </c>
      <c r="F16" s="29" t="s">
        <v>507</v>
      </c>
      <c r="G16" s="29" t="s">
        <v>510</v>
      </c>
      <c r="H16" s="29" t="s">
        <v>517</v>
      </c>
      <c r="I16" s="29" t="s">
        <v>521</v>
      </c>
      <c r="J16" s="29" t="s">
        <v>485</v>
      </c>
      <c r="K16" s="29" t="s">
        <v>524</v>
      </c>
    </row>
    <row r="17" spans="2:11" x14ac:dyDescent="0.2">
      <c r="B17" s="15">
        <v>2015</v>
      </c>
      <c r="C17" s="29" t="s">
        <v>480</v>
      </c>
      <c r="D17" s="29" t="s">
        <v>488</v>
      </c>
      <c r="E17" s="29" t="s">
        <v>342</v>
      </c>
      <c r="F17" s="29" t="s">
        <v>507</v>
      </c>
      <c r="G17" s="29" t="s">
        <v>474</v>
      </c>
      <c r="H17" s="29" t="s">
        <v>516</v>
      </c>
      <c r="I17" s="29" t="s">
        <v>528</v>
      </c>
      <c r="J17" s="29" t="s">
        <v>537</v>
      </c>
      <c r="K17" s="29" t="s">
        <v>524</v>
      </c>
    </row>
    <row r="18" spans="2:11" x14ac:dyDescent="0.2">
      <c r="B18" s="15">
        <v>2016</v>
      </c>
      <c r="C18" s="29" t="s">
        <v>481</v>
      </c>
      <c r="D18" s="29" t="s">
        <v>489</v>
      </c>
      <c r="E18" s="29" t="s">
        <v>499</v>
      </c>
      <c r="F18" s="29" t="s">
        <v>502</v>
      </c>
      <c r="G18" s="29" t="s">
        <v>473</v>
      </c>
      <c r="H18" s="29" t="s">
        <v>254</v>
      </c>
      <c r="I18" s="29" t="s">
        <v>528</v>
      </c>
      <c r="J18" s="29" t="s">
        <v>485</v>
      </c>
      <c r="K18" s="29" t="s">
        <v>493</v>
      </c>
    </row>
    <row r="19" spans="2:11" x14ac:dyDescent="0.2">
      <c r="B19" s="15">
        <v>2017</v>
      </c>
      <c r="C19" s="29" t="s">
        <v>341</v>
      </c>
      <c r="D19" s="29" t="s">
        <v>490</v>
      </c>
      <c r="E19" s="29" t="s">
        <v>500</v>
      </c>
      <c r="F19" s="29" t="s">
        <v>508</v>
      </c>
      <c r="G19" s="29" t="s">
        <v>340</v>
      </c>
      <c r="H19" s="29" t="s">
        <v>332</v>
      </c>
      <c r="I19" s="29" t="s">
        <v>528</v>
      </c>
      <c r="J19" s="29" t="s">
        <v>322</v>
      </c>
      <c r="K19" s="29" t="s">
        <v>522</v>
      </c>
    </row>
    <row r="20" spans="2:11" x14ac:dyDescent="0.2">
      <c r="B20" s="15">
        <v>2018</v>
      </c>
      <c r="C20" s="29" t="s">
        <v>472</v>
      </c>
      <c r="D20" s="29" t="s">
        <v>491</v>
      </c>
      <c r="E20" s="29" t="s">
        <v>501</v>
      </c>
      <c r="F20" s="29" t="s">
        <v>508</v>
      </c>
      <c r="G20" s="29" t="s">
        <v>472</v>
      </c>
      <c r="H20" s="29" t="s">
        <v>513</v>
      </c>
      <c r="I20" s="29" t="s">
        <v>320</v>
      </c>
      <c r="J20" s="29" t="s">
        <v>519</v>
      </c>
      <c r="K20" s="29" t="s">
        <v>543</v>
      </c>
    </row>
    <row r="21" spans="2:11" x14ac:dyDescent="0.2">
      <c r="B21" s="15">
        <v>2019</v>
      </c>
      <c r="C21" s="29" t="s">
        <v>480</v>
      </c>
      <c r="D21" s="29" t="s">
        <v>484</v>
      </c>
      <c r="E21" s="29" t="s">
        <v>343</v>
      </c>
      <c r="F21" s="29" t="s">
        <v>288</v>
      </c>
      <c r="G21" s="29" t="s">
        <v>482</v>
      </c>
      <c r="H21" s="29" t="s">
        <v>332</v>
      </c>
      <c r="I21" s="29" t="s">
        <v>529</v>
      </c>
      <c r="J21" s="29" t="s">
        <v>537</v>
      </c>
      <c r="K21" s="29" t="s">
        <v>533</v>
      </c>
    </row>
    <row r="22" spans="2:11" x14ac:dyDescent="0.2">
      <c r="B22" s="15">
        <v>2020</v>
      </c>
      <c r="C22" s="29" t="s">
        <v>479</v>
      </c>
      <c r="D22" s="29" t="s">
        <v>326</v>
      </c>
      <c r="E22" s="29" t="s">
        <v>343</v>
      </c>
      <c r="F22" s="29" t="s">
        <v>347</v>
      </c>
      <c r="G22" s="29" t="s">
        <v>511</v>
      </c>
      <c r="H22" s="29" t="s">
        <v>332</v>
      </c>
      <c r="I22" s="29" t="s">
        <v>530</v>
      </c>
      <c r="J22" s="29" t="s">
        <v>254</v>
      </c>
      <c r="K22" s="29" t="s">
        <v>527</v>
      </c>
    </row>
    <row r="23" spans="2:11" x14ac:dyDescent="0.2">
      <c r="B23" s="15">
        <v>2021</v>
      </c>
      <c r="C23" s="29" t="s">
        <v>481</v>
      </c>
      <c r="D23" s="29" t="s">
        <v>326</v>
      </c>
      <c r="E23" s="29" t="s">
        <v>500</v>
      </c>
      <c r="F23" s="29" t="s">
        <v>506</v>
      </c>
      <c r="G23" s="29" t="s">
        <v>499</v>
      </c>
      <c r="H23" s="29" t="s">
        <v>332</v>
      </c>
      <c r="I23" s="29" t="s">
        <v>531</v>
      </c>
      <c r="J23" s="29" t="s">
        <v>492</v>
      </c>
      <c r="K23" s="29" t="s">
        <v>526</v>
      </c>
    </row>
    <row r="24" spans="2:11" x14ac:dyDescent="0.2">
      <c r="B24" s="15">
        <v>2022</v>
      </c>
      <c r="C24" s="29" t="s">
        <v>482</v>
      </c>
      <c r="D24" s="29" t="s">
        <v>324</v>
      </c>
      <c r="E24" s="29" t="s">
        <v>343</v>
      </c>
      <c r="F24" s="29" t="s">
        <v>504</v>
      </c>
      <c r="G24" s="29" t="s">
        <v>343</v>
      </c>
      <c r="H24" s="29" t="s">
        <v>512</v>
      </c>
      <c r="I24" s="29" t="s">
        <v>321</v>
      </c>
      <c r="J24" s="29" t="s">
        <v>538</v>
      </c>
      <c r="K24" s="29" t="s">
        <v>539</v>
      </c>
    </row>
    <row r="25" spans="2:11" x14ac:dyDescent="0.2">
      <c r="B25" s="15">
        <v>2023</v>
      </c>
      <c r="C25" s="29" t="s">
        <v>479</v>
      </c>
      <c r="D25" s="29" t="s">
        <v>492</v>
      </c>
      <c r="E25" s="29" t="s">
        <v>498</v>
      </c>
      <c r="F25" s="29" t="s">
        <v>347</v>
      </c>
      <c r="G25" s="29" t="s">
        <v>498</v>
      </c>
      <c r="H25" s="29" t="s">
        <v>518</v>
      </c>
      <c r="I25" s="29" t="s">
        <v>532</v>
      </c>
      <c r="J25" s="29" t="s">
        <v>519</v>
      </c>
      <c r="K25" s="29" t="s">
        <v>544</v>
      </c>
    </row>
    <row r="26" spans="2:11" x14ac:dyDescent="0.2">
      <c r="B26" s="15">
        <v>2024</v>
      </c>
      <c r="C26" s="29" t="s">
        <v>479</v>
      </c>
      <c r="D26" s="29" t="s">
        <v>493</v>
      </c>
      <c r="E26" s="29" t="s">
        <v>501</v>
      </c>
      <c r="F26" s="29" t="s">
        <v>347</v>
      </c>
      <c r="G26" s="29" t="s">
        <v>343</v>
      </c>
      <c r="H26" s="29" t="s">
        <v>519</v>
      </c>
      <c r="I26" s="29" t="s">
        <v>533</v>
      </c>
      <c r="J26" s="29" t="s">
        <v>538</v>
      </c>
      <c r="K26" s="29" t="s">
        <v>545</v>
      </c>
    </row>
    <row r="27" spans="2:11" x14ac:dyDescent="0.2">
      <c r="B27" s="17">
        <v>2025</v>
      </c>
      <c r="C27" s="30" t="s">
        <v>482</v>
      </c>
      <c r="D27" s="30" t="s">
        <v>323</v>
      </c>
      <c r="E27" s="30" t="s">
        <v>501</v>
      </c>
      <c r="F27" s="30" t="s">
        <v>502</v>
      </c>
      <c r="G27" s="30" t="s">
        <v>499</v>
      </c>
      <c r="H27" s="30" t="s">
        <v>520</v>
      </c>
      <c r="I27" s="30" t="s">
        <v>534</v>
      </c>
      <c r="J27" s="30" t="s">
        <v>538</v>
      </c>
      <c r="K27" s="30" t="s">
        <v>492</v>
      </c>
    </row>
  </sheetData>
  <pageMargins left="0.7" right="0.7" top="0.75" bottom="0.75" header="0.3" footer="0.3"/>
  <pageSetup paperSize="9" scale="50" fitToWidth="0" fitToHeight="0" orientation="landscape" horizontalDpi="300" verticalDpi="30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AB8"/>
  </sheetPr>
  <dimension ref="B1:F12"/>
  <sheetViews>
    <sheetView showGridLines="0" workbookViewId="0"/>
  </sheetViews>
  <sheetFormatPr baseColWidth="10" defaultRowHeight="12.75" x14ac:dyDescent="0.2"/>
  <cols>
    <col min="1" max="1" width="2.5703125" customWidth="1"/>
    <col min="2" max="2" width="18.28515625" customWidth="1"/>
    <col min="3" max="6" width="12" customWidth="1"/>
  </cols>
  <sheetData>
    <row r="1" spans="2:6" ht="18" x14ac:dyDescent="0.25">
      <c r="B1" s="3" t="s">
        <v>21</v>
      </c>
    </row>
    <row r="4" spans="2:6" x14ac:dyDescent="0.2">
      <c r="B4" s="55" t="s">
        <v>457</v>
      </c>
      <c r="C4" s="50" t="s">
        <v>546</v>
      </c>
      <c r="D4" s="50" t="s">
        <v>546</v>
      </c>
      <c r="E4" s="50" t="s">
        <v>546</v>
      </c>
      <c r="F4" s="50" t="s">
        <v>546</v>
      </c>
    </row>
    <row r="5" spans="2:6" x14ac:dyDescent="0.2">
      <c r="B5" s="55" t="s">
        <v>457</v>
      </c>
      <c r="C5" s="14" t="s">
        <v>547</v>
      </c>
      <c r="D5" s="14" t="s">
        <v>548</v>
      </c>
      <c r="E5" s="14" t="s">
        <v>549</v>
      </c>
      <c r="F5" s="14" t="s">
        <v>550</v>
      </c>
    </row>
    <row r="6" spans="2:6" x14ac:dyDescent="0.2">
      <c r="B6" s="22" t="s">
        <v>551</v>
      </c>
      <c r="C6" s="29" t="s">
        <v>555</v>
      </c>
      <c r="D6" s="29" t="s">
        <v>561</v>
      </c>
      <c r="E6" s="29" t="s">
        <v>567</v>
      </c>
      <c r="F6" s="29" t="s">
        <v>522</v>
      </c>
    </row>
    <row r="7" spans="2:6" x14ac:dyDescent="0.2">
      <c r="B7" s="22" t="s">
        <v>552</v>
      </c>
      <c r="C7" s="29" t="s">
        <v>556</v>
      </c>
      <c r="D7" s="29" t="s">
        <v>539</v>
      </c>
      <c r="E7" s="29" t="s">
        <v>568</v>
      </c>
      <c r="F7" s="29" t="s">
        <v>571</v>
      </c>
    </row>
    <row r="8" spans="2:6" x14ac:dyDescent="0.2">
      <c r="B8" s="22" t="s">
        <v>553</v>
      </c>
      <c r="C8" s="29" t="s">
        <v>557</v>
      </c>
      <c r="D8" s="29" t="s">
        <v>562</v>
      </c>
      <c r="E8" s="29" t="s">
        <v>357</v>
      </c>
      <c r="F8" s="29" t="s">
        <v>545</v>
      </c>
    </row>
    <row r="9" spans="2:6" x14ac:dyDescent="0.2">
      <c r="B9" s="22" t="s">
        <v>464</v>
      </c>
      <c r="C9" s="29" t="s">
        <v>558</v>
      </c>
      <c r="D9" s="29" t="s">
        <v>563</v>
      </c>
      <c r="E9" s="29" t="s">
        <v>569</v>
      </c>
      <c r="F9" s="29" t="s">
        <v>572</v>
      </c>
    </row>
    <row r="10" spans="2:6" x14ac:dyDescent="0.2">
      <c r="B10" s="22" t="s">
        <v>465</v>
      </c>
      <c r="C10" s="29" t="s">
        <v>559</v>
      </c>
      <c r="D10" s="29" t="s">
        <v>564</v>
      </c>
      <c r="E10" s="29" t="s">
        <v>508</v>
      </c>
      <c r="F10" s="29" t="s">
        <v>573</v>
      </c>
    </row>
    <row r="11" spans="2:6" x14ac:dyDescent="0.2">
      <c r="B11" s="22" t="s">
        <v>466</v>
      </c>
      <c r="C11" s="29" t="s">
        <v>523</v>
      </c>
      <c r="D11" s="29" t="s">
        <v>565</v>
      </c>
      <c r="E11" s="29" t="s">
        <v>362</v>
      </c>
      <c r="F11" s="29" t="s">
        <v>567</v>
      </c>
    </row>
    <row r="12" spans="2:6" x14ac:dyDescent="0.2">
      <c r="B12" s="25" t="s">
        <v>554</v>
      </c>
      <c r="C12" s="30" t="s">
        <v>560</v>
      </c>
      <c r="D12" s="30" t="s">
        <v>566</v>
      </c>
      <c r="E12" s="30" t="s">
        <v>570</v>
      </c>
      <c r="F12" s="30" t="s">
        <v>574</v>
      </c>
    </row>
  </sheetData>
  <mergeCells count="2">
    <mergeCell ref="B4:B5"/>
    <mergeCell ref="C4:F4"/>
  </mergeCells>
  <pageMargins left="0.7" right="0.7" top="0.75" bottom="0.75" header="0.3" footer="0.3"/>
  <pageSetup paperSize="9" scale="50" fitToWidth="0" fitToHeight="0" orientation="landscape" horizontalDpi="300" verticalDpi="30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DFAF-5F7B-45EA-A5A2-2964AA2C3224}">
  <sheetPr>
    <tabColor rgb="FF007AB8"/>
  </sheetPr>
  <dimension ref="B1:E26"/>
  <sheetViews>
    <sheetView showGridLines="0" workbookViewId="0"/>
  </sheetViews>
  <sheetFormatPr baseColWidth="10" defaultRowHeight="12.75" x14ac:dyDescent="0.2"/>
  <cols>
    <col min="1" max="1" width="2.5703125" customWidth="1"/>
    <col min="2" max="2" width="10.5703125" customWidth="1"/>
    <col min="3" max="5" width="11" customWidth="1"/>
  </cols>
  <sheetData>
    <row r="1" spans="2:5" ht="18" x14ac:dyDescent="0.25">
      <c r="B1" s="42" t="s">
        <v>22</v>
      </c>
    </row>
    <row r="4" spans="2:5" ht="21" customHeight="1" x14ac:dyDescent="0.2">
      <c r="B4" s="56" t="s">
        <v>575</v>
      </c>
      <c r="C4" s="56" t="s">
        <v>576</v>
      </c>
      <c r="D4" s="56" t="s">
        <v>576</v>
      </c>
      <c r="E4" s="56" t="s">
        <v>576</v>
      </c>
    </row>
    <row r="5" spans="2:5" ht="27.95" customHeight="1" x14ac:dyDescent="0.2">
      <c r="B5" s="56" t="s">
        <v>575</v>
      </c>
      <c r="C5" s="40" t="s">
        <v>47</v>
      </c>
      <c r="D5" s="40" t="s">
        <v>577</v>
      </c>
      <c r="E5" s="40" t="s">
        <v>578</v>
      </c>
    </row>
    <row r="6" spans="2:5" x14ac:dyDescent="0.2">
      <c r="B6" s="33">
        <v>8</v>
      </c>
      <c r="C6" s="16">
        <v>1</v>
      </c>
      <c r="D6" s="16">
        <v>1</v>
      </c>
      <c r="E6" s="16">
        <v>0</v>
      </c>
    </row>
    <row r="7" spans="2:5" x14ac:dyDescent="0.2">
      <c r="B7" s="33">
        <v>9</v>
      </c>
      <c r="C7" s="16">
        <v>3</v>
      </c>
      <c r="D7" s="16">
        <v>1</v>
      </c>
      <c r="E7" s="16">
        <v>2</v>
      </c>
    </row>
    <row r="8" spans="2:5" x14ac:dyDescent="0.2">
      <c r="B8" s="33">
        <v>10</v>
      </c>
      <c r="C8" s="16">
        <v>4</v>
      </c>
      <c r="D8" s="16">
        <v>1</v>
      </c>
      <c r="E8" s="16">
        <v>3</v>
      </c>
    </row>
    <row r="9" spans="2:5" x14ac:dyDescent="0.2">
      <c r="B9" s="33">
        <v>11</v>
      </c>
      <c r="C9" s="16">
        <v>17</v>
      </c>
      <c r="D9" s="16">
        <v>6</v>
      </c>
      <c r="E9" s="16">
        <v>11</v>
      </c>
    </row>
    <row r="10" spans="2:5" x14ac:dyDescent="0.2">
      <c r="B10" s="33">
        <v>12</v>
      </c>
      <c r="C10" s="16">
        <v>22</v>
      </c>
      <c r="D10" s="16">
        <v>4</v>
      </c>
      <c r="E10" s="16">
        <v>18</v>
      </c>
    </row>
    <row r="11" spans="2:5" x14ac:dyDescent="0.2">
      <c r="B11" s="33">
        <v>13</v>
      </c>
      <c r="C11" s="16">
        <v>35</v>
      </c>
      <c r="D11" s="16">
        <v>11</v>
      </c>
      <c r="E11" s="16">
        <v>24</v>
      </c>
    </row>
    <row r="12" spans="2:5" x14ac:dyDescent="0.2">
      <c r="B12" s="33">
        <v>14</v>
      </c>
      <c r="C12" s="16">
        <v>59</v>
      </c>
      <c r="D12" s="16">
        <v>14</v>
      </c>
      <c r="E12" s="16">
        <v>45</v>
      </c>
    </row>
    <row r="13" spans="2:5" x14ac:dyDescent="0.2">
      <c r="B13" s="33">
        <v>15</v>
      </c>
      <c r="C13" s="16">
        <v>106</v>
      </c>
      <c r="D13" s="16">
        <v>25</v>
      </c>
      <c r="E13" s="16">
        <v>81</v>
      </c>
    </row>
    <row r="14" spans="2:5" x14ac:dyDescent="0.2">
      <c r="B14" s="33">
        <v>16</v>
      </c>
      <c r="C14" s="16">
        <v>131</v>
      </c>
      <c r="D14" s="16">
        <v>28</v>
      </c>
      <c r="E14" s="16">
        <v>103</v>
      </c>
    </row>
    <row r="15" spans="2:5" x14ac:dyDescent="0.2">
      <c r="B15" s="33">
        <v>17</v>
      </c>
      <c r="C15" s="16">
        <v>192</v>
      </c>
      <c r="D15" s="16">
        <v>24</v>
      </c>
      <c r="E15" s="16">
        <v>168</v>
      </c>
    </row>
    <row r="16" spans="2:5" x14ac:dyDescent="0.2">
      <c r="B16" s="33">
        <v>18</v>
      </c>
      <c r="C16" s="16">
        <v>293</v>
      </c>
      <c r="D16" s="16">
        <v>40</v>
      </c>
      <c r="E16" s="16">
        <v>253</v>
      </c>
    </row>
    <row r="17" spans="2:5" x14ac:dyDescent="0.2">
      <c r="B17" s="33">
        <v>19</v>
      </c>
      <c r="C17" s="16">
        <v>304</v>
      </c>
      <c r="D17" s="16">
        <v>36</v>
      </c>
      <c r="E17" s="16">
        <v>268</v>
      </c>
    </row>
    <row r="18" spans="2:5" x14ac:dyDescent="0.2">
      <c r="B18" s="33">
        <v>20</v>
      </c>
      <c r="C18" s="16">
        <v>276</v>
      </c>
      <c r="D18" s="16">
        <v>44</v>
      </c>
      <c r="E18" s="16">
        <v>232</v>
      </c>
    </row>
    <row r="19" spans="2:5" x14ac:dyDescent="0.2">
      <c r="B19" s="33">
        <v>21</v>
      </c>
      <c r="C19" s="16">
        <v>264</v>
      </c>
      <c r="D19" s="16">
        <v>39</v>
      </c>
      <c r="E19" s="16">
        <v>225</v>
      </c>
    </row>
    <row r="20" spans="2:5" x14ac:dyDescent="0.2">
      <c r="B20" s="33">
        <v>22</v>
      </c>
      <c r="C20" s="16">
        <v>251</v>
      </c>
      <c r="D20" s="16">
        <v>32</v>
      </c>
      <c r="E20" s="16">
        <v>219</v>
      </c>
    </row>
    <row r="21" spans="2:5" x14ac:dyDescent="0.2">
      <c r="B21" s="33">
        <v>23</v>
      </c>
      <c r="C21" s="16">
        <v>165</v>
      </c>
      <c r="D21" s="16">
        <v>26</v>
      </c>
      <c r="E21" s="16">
        <v>139</v>
      </c>
    </row>
    <row r="22" spans="2:5" x14ac:dyDescent="0.2">
      <c r="B22" s="33">
        <v>24</v>
      </c>
      <c r="C22" s="16">
        <v>122</v>
      </c>
      <c r="D22" s="16">
        <v>15</v>
      </c>
      <c r="E22" s="16">
        <v>107</v>
      </c>
    </row>
    <row r="23" spans="2:5" x14ac:dyDescent="0.2">
      <c r="B23" s="33">
        <v>25</v>
      </c>
      <c r="C23" s="16">
        <v>44</v>
      </c>
      <c r="D23" s="16">
        <v>8</v>
      </c>
      <c r="E23" s="16">
        <v>36</v>
      </c>
    </row>
    <row r="24" spans="2:5" x14ac:dyDescent="0.2">
      <c r="B24" s="33">
        <v>26</v>
      </c>
      <c r="C24" s="16">
        <v>22</v>
      </c>
      <c r="D24" s="16">
        <v>4</v>
      </c>
      <c r="E24" s="16">
        <v>18</v>
      </c>
    </row>
    <row r="25" spans="2:5" x14ac:dyDescent="0.2">
      <c r="B25" s="33">
        <v>27</v>
      </c>
      <c r="C25" s="16">
        <v>6</v>
      </c>
      <c r="D25" s="16">
        <v>4</v>
      </c>
      <c r="E25" s="16">
        <v>2</v>
      </c>
    </row>
    <row r="26" spans="2:5" ht="13.5" thickBot="1" x14ac:dyDescent="0.25">
      <c r="B26" s="34">
        <v>28</v>
      </c>
      <c r="C26" s="18">
        <v>3</v>
      </c>
      <c r="D26" s="18">
        <v>0</v>
      </c>
      <c r="E26" s="18">
        <v>3</v>
      </c>
    </row>
  </sheetData>
  <mergeCells count="2">
    <mergeCell ref="B4:B5"/>
    <mergeCell ref="C4:E4"/>
  </mergeCells>
  <pageMargins left="0.7" right="0.7" top="0.75" bottom="0.75" header="0.3" footer="0.3"/>
  <pageSetup paperSize="9" scale="50" fitToWidth="0" fitToHeight="0" orientation="landscape" horizontalDpi="300" verticalDpi="30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6D4FF"/>
  </sheetPr>
  <dimension ref="B1:K68"/>
  <sheetViews>
    <sheetView showGridLines="0" workbookViewId="0">
      <pane ySplit="5" topLeftCell="A6" activePane="bottomLeft" state="frozen"/>
      <selection pane="bottomLeft"/>
    </sheetView>
  </sheetViews>
  <sheetFormatPr baseColWidth="10" defaultRowHeight="12.75" x14ac:dyDescent="0.2"/>
  <cols>
    <col min="1" max="1" width="2.5703125" customWidth="1"/>
    <col min="2" max="2" width="5.7109375" customWidth="1"/>
    <col min="3" max="11" width="10.7109375" customWidth="1"/>
  </cols>
  <sheetData>
    <row r="1" spans="2:11" ht="18" x14ac:dyDescent="0.25">
      <c r="B1" s="3" t="s">
        <v>24</v>
      </c>
    </row>
    <row r="4" spans="2:11" ht="27.95" customHeight="1" x14ac:dyDescent="0.2">
      <c r="B4" s="50" t="s">
        <v>206</v>
      </c>
      <c r="C4" s="50" t="s">
        <v>47</v>
      </c>
      <c r="D4" s="50" t="s">
        <v>579</v>
      </c>
      <c r="E4" s="50" t="s">
        <v>579</v>
      </c>
      <c r="F4" s="50" t="s">
        <v>580</v>
      </c>
      <c r="G4" s="50" t="s">
        <v>580</v>
      </c>
      <c r="H4" s="50" t="s">
        <v>207</v>
      </c>
      <c r="I4" s="50" t="s">
        <v>207</v>
      </c>
      <c r="J4" s="50" t="s">
        <v>207</v>
      </c>
      <c r="K4" s="50" t="s">
        <v>207</v>
      </c>
    </row>
    <row r="5" spans="2:11" ht="27.95" customHeight="1" x14ac:dyDescent="0.2">
      <c r="B5" s="50" t="s">
        <v>206</v>
      </c>
      <c r="C5" s="50" t="s">
        <v>47</v>
      </c>
      <c r="D5" s="14" t="s">
        <v>409</v>
      </c>
      <c r="E5" s="14" t="s">
        <v>410</v>
      </c>
      <c r="F5" s="14" t="s">
        <v>409</v>
      </c>
      <c r="G5" s="14" t="s">
        <v>410</v>
      </c>
      <c r="H5" s="14" t="s">
        <v>581</v>
      </c>
      <c r="I5" s="14" t="s">
        <v>582</v>
      </c>
      <c r="J5" s="14" t="s">
        <v>583</v>
      </c>
      <c r="K5" s="14" t="s">
        <v>584</v>
      </c>
    </row>
    <row r="6" spans="2:11" x14ac:dyDescent="0.2">
      <c r="B6" s="51" t="s">
        <v>585</v>
      </c>
      <c r="C6" s="53"/>
      <c r="D6" s="53"/>
      <c r="E6" s="57"/>
      <c r="F6" s="53"/>
      <c r="G6" s="57"/>
      <c r="H6" s="53"/>
      <c r="I6" s="53"/>
      <c r="J6" s="53"/>
      <c r="K6" s="53"/>
    </row>
    <row r="7" spans="2:11" x14ac:dyDescent="0.2">
      <c r="B7" s="15">
        <v>2005</v>
      </c>
      <c r="C7" s="16">
        <v>831</v>
      </c>
      <c r="D7" s="16">
        <v>494</v>
      </c>
      <c r="E7" s="29" t="s">
        <v>586</v>
      </c>
      <c r="F7" s="16">
        <v>248</v>
      </c>
      <c r="G7" s="29" t="s">
        <v>599</v>
      </c>
      <c r="H7" s="16">
        <v>124</v>
      </c>
      <c r="I7" s="16">
        <v>459</v>
      </c>
      <c r="J7" s="16">
        <v>216</v>
      </c>
      <c r="K7" s="16">
        <v>32</v>
      </c>
    </row>
    <row r="8" spans="2:11" x14ac:dyDescent="0.2">
      <c r="B8" s="15">
        <v>2006</v>
      </c>
      <c r="C8" s="16">
        <v>771</v>
      </c>
      <c r="D8" s="16">
        <v>446</v>
      </c>
      <c r="E8" s="29" t="s">
        <v>587</v>
      </c>
      <c r="F8" s="16">
        <v>264</v>
      </c>
      <c r="G8" s="29" t="s">
        <v>600</v>
      </c>
      <c r="H8" s="16">
        <v>104</v>
      </c>
      <c r="I8" s="16">
        <v>403</v>
      </c>
      <c r="J8" s="16">
        <v>222</v>
      </c>
      <c r="K8" s="16">
        <v>42</v>
      </c>
    </row>
    <row r="9" spans="2:11" x14ac:dyDescent="0.2">
      <c r="B9" s="15">
        <v>2007</v>
      </c>
      <c r="C9" s="16">
        <v>702</v>
      </c>
      <c r="D9" s="16">
        <v>401</v>
      </c>
      <c r="E9" s="29" t="s">
        <v>574</v>
      </c>
      <c r="F9" s="16">
        <v>261</v>
      </c>
      <c r="G9" s="29" t="s">
        <v>601</v>
      </c>
      <c r="H9" s="16">
        <v>90</v>
      </c>
      <c r="I9" s="16">
        <v>362</v>
      </c>
      <c r="J9" s="16">
        <v>213</v>
      </c>
      <c r="K9" s="16">
        <v>37</v>
      </c>
    </row>
    <row r="10" spans="2:11" x14ac:dyDescent="0.2">
      <c r="B10" s="15">
        <v>2008</v>
      </c>
      <c r="C10" s="16">
        <v>695</v>
      </c>
      <c r="D10" s="16">
        <v>378</v>
      </c>
      <c r="E10" s="29" t="s">
        <v>588</v>
      </c>
      <c r="F10" s="16">
        <v>236</v>
      </c>
      <c r="G10" s="29" t="s">
        <v>568</v>
      </c>
      <c r="H10" s="16">
        <v>86</v>
      </c>
      <c r="I10" s="16">
        <v>339</v>
      </c>
      <c r="J10" s="16">
        <v>205</v>
      </c>
      <c r="K10" s="16">
        <v>65</v>
      </c>
    </row>
    <row r="11" spans="2:11" x14ac:dyDescent="0.2">
      <c r="B11" s="15">
        <v>2009</v>
      </c>
      <c r="C11" s="16">
        <v>688</v>
      </c>
      <c r="D11" s="16">
        <v>359</v>
      </c>
      <c r="E11" s="29" t="s">
        <v>589</v>
      </c>
      <c r="F11" s="16">
        <v>253</v>
      </c>
      <c r="G11" s="29" t="s">
        <v>602</v>
      </c>
      <c r="H11" s="16">
        <v>108</v>
      </c>
      <c r="I11" s="16">
        <v>315</v>
      </c>
      <c r="J11" s="16">
        <v>206</v>
      </c>
      <c r="K11" s="16">
        <v>59</v>
      </c>
    </row>
    <row r="12" spans="2:11" x14ac:dyDescent="0.2">
      <c r="B12" s="15">
        <v>2010</v>
      </c>
      <c r="C12" s="16">
        <v>632</v>
      </c>
      <c r="D12" s="16">
        <v>331</v>
      </c>
      <c r="E12" s="29" t="s">
        <v>590</v>
      </c>
      <c r="F12" s="16">
        <v>226</v>
      </c>
      <c r="G12" s="29" t="s">
        <v>603</v>
      </c>
      <c r="H12" s="16">
        <v>61</v>
      </c>
      <c r="I12" s="16">
        <v>318</v>
      </c>
      <c r="J12" s="16">
        <v>197</v>
      </c>
      <c r="K12" s="16">
        <v>56</v>
      </c>
    </row>
    <row r="13" spans="2:11" x14ac:dyDescent="0.2">
      <c r="B13" s="15">
        <v>2011</v>
      </c>
      <c r="C13" s="16">
        <v>619</v>
      </c>
      <c r="D13" s="16">
        <v>323</v>
      </c>
      <c r="E13" s="29" t="s">
        <v>589</v>
      </c>
      <c r="F13" s="16">
        <v>204</v>
      </c>
      <c r="G13" s="29" t="s">
        <v>604</v>
      </c>
      <c r="H13" s="16">
        <v>79</v>
      </c>
      <c r="I13" s="16">
        <v>316</v>
      </c>
      <c r="J13" s="16">
        <v>173</v>
      </c>
      <c r="K13" s="16">
        <v>51</v>
      </c>
    </row>
    <row r="14" spans="2:11" x14ac:dyDescent="0.2">
      <c r="B14" s="15">
        <v>2012</v>
      </c>
      <c r="C14" s="16">
        <v>588</v>
      </c>
      <c r="D14" s="16">
        <v>329</v>
      </c>
      <c r="E14" s="29" t="s">
        <v>591</v>
      </c>
      <c r="F14" s="16">
        <v>219</v>
      </c>
      <c r="G14" s="29" t="s">
        <v>601</v>
      </c>
      <c r="H14" s="16">
        <v>76</v>
      </c>
      <c r="I14" s="16">
        <v>317</v>
      </c>
      <c r="J14" s="16">
        <v>147</v>
      </c>
      <c r="K14" s="16">
        <v>48</v>
      </c>
    </row>
    <row r="15" spans="2:11" x14ac:dyDescent="0.2">
      <c r="B15" s="15">
        <v>2013</v>
      </c>
      <c r="C15" s="16">
        <v>573</v>
      </c>
      <c r="D15" s="16">
        <v>293</v>
      </c>
      <c r="E15" s="29" t="s">
        <v>592</v>
      </c>
      <c r="F15" s="16">
        <v>212</v>
      </c>
      <c r="G15" s="29" t="s">
        <v>605</v>
      </c>
      <c r="H15" s="16">
        <v>72</v>
      </c>
      <c r="I15" s="16">
        <v>301</v>
      </c>
      <c r="J15" s="16">
        <v>169</v>
      </c>
      <c r="K15" s="16">
        <v>31</v>
      </c>
    </row>
    <row r="16" spans="2:11" x14ac:dyDescent="0.2">
      <c r="B16" s="15">
        <v>2014</v>
      </c>
      <c r="C16" s="16">
        <v>519</v>
      </c>
      <c r="D16" s="16">
        <v>260</v>
      </c>
      <c r="E16" s="29" t="s">
        <v>593</v>
      </c>
      <c r="F16" s="16">
        <v>187</v>
      </c>
      <c r="G16" s="29" t="s">
        <v>606</v>
      </c>
      <c r="H16" s="16">
        <v>70</v>
      </c>
      <c r="I16" s="16">
        <v>282</v>
      </c>
      <c r="J16" s="16">
        <v>134</v>
      </c>
      <c r="K16" s="16">
        <v>33</v>
      </c>
    </row>
    <row r="17" spans="2:11" x14ac:dyDescent="0.2">
      <c r="B17" s="15">
        <v>2015</v>
      </c>
      <c r="C17" s="16">
        <v>478</v>
      </c>
      <c r="D17" s="16">
        <v>230</v>
      </c>
      <c r="E17" s="29" t="s">
        <v>377</v>
      </c>
      <c r="F17" s="16">
        <v>189</v>
      </c>
      <c r="G17" s="29" t="s">
        <v>264</v>
      </c>
      <c r="H17" s="16">
        <v>81</v>
      </c>
      <c r="I17" s="16">
        <v>248</v>
      </c>
      <c r="J17" s="16">
        <v>118</v>
      </c>
      <c r="K17" s="16">
        <v>31</v>
      </c>
    </row>
    <row r="18" spans="2:11" x14ac:dyDescent="0.2">
      <c r="B18" s="15">
        <v>2016</v>
      </c>
      <c r="C18" s="16">
        <v>509</v>
      </c>
      <c r="D18" s="16">
        <v>250</v>
      </c>
      <c r="E18" s="29" t="s">
        <v>594</v>
      </c>
      <c r="F18" s="16">
        <v>219</v>
      </c>
      <c r="G18" s="29" t="s">
        <v>607</v>
      </c>
      <c r="H18" s="16">
        <v>66</v>
      </c>
      <c r="I18" s="16">
        <v>261</v>
      </c>
      <c r="J18" s="16">
        <v>132</v>
      </c>
      <c r="K18" s="16">
        <v>50</v>
      </c>
    </row>
    <row r="19" spans="2:11" x14ac:dyDescent="0.2">
      <c r="B19" s="15">
        <v>2017</v>
      </c>
      <c r="C19" s="16">
        <v>508</v>
      </c>
      <c r="D19" s="16">
        <v>229</v>
      </c>
      <c r="E19" s="29" t="s">
        <v>371</v>
      </c>
      <c r="F19" s="16">
        <v>206</v>
      </c>
      <c r="G19" s="29" t="s">
        <v>608</v>
      </c>
      <c r="H19" s="16">
        <v>66</v>
      </c>
      <c r="I19" s="16">
        <v>250</v>
      </c>
      <c r="J19" s="16">
        <v>150</v>
      </c>
      <c r="K19" s="16">
        <v>41</v>
      </c>
    </row>
    <row r="20" spans="2:11" x14ac:dyDescent="0.2">
      <c r="B20" s="15">
        <v>2018</v>
      </c>
      <c r="C20" s="16">
        <v>553</v>
      </c>
      <c r="D20" s="16">
        <v>271</v>
      </c>
      <c r="E20" s="29" t="s">
        <v>595</v>
      </c>
      <c r="F20" s="16">
        <v>203</v>
      </c>
      <c r="G20" s="29" t="s">
        <v>609</v>
      </c>
      <c r="H20" s="16">
        <v>101</v>
      </c>
      <c r="I20" s="16">
        <v>291</v>
      </c>
      <c r="J20" s="16">
        <v>120</v>
      </c>
      <c r="K20" s="16">
        <v>41</v>
      </c>
    </row>
    <row r="21" spans="2:11" x14ac:dyDescent="0.2">
      <c r="B21" s="15">
        <v>2019</v>
      </c>
      <c r="C21" s="16">
        <v>555</v>
      </c>
      <c r="D21" s="16">
        <v>245</v>
      </c>
      <c r="E21" s="29" t="s">
        <v>370</v>
      </c>
      <c r="F21" s="16">
        <v>238</v>
      </c>
      <c r="G21" s="29" t="s">
        <v>368</v>
      </c>
      <c r="H21" s="16">
        <v>90</v>
      </c>
      <c r="I21" s="16">
        <v>304</v>
      </c>
      <c r="J21" s="16">
        <v>129</v>
      </c>
      <c r="K21" s="16">
        <v>32</v>
      </c>
    </row>
    <row r="22" spans="2:11" x14ac:dyDescent="0.2">
      <c r="B22" s="15">
        <v>2020</v>
      </c>
      <c r="C22" s="16">
        <v>556</v>
      </c>
      <c r="D22" s="16">
        <v>256</v>
      </c>
      <c r="E22" s="29" t="s">
        <v>376</v>
      </c>
      <c r="F22" s="16">
        <v>234</v>
      </c>
      <c r="G22" s="29" t="s">
        <v>610</v>
      </c>
      <c r="H22" s="16">
        <v>103</v>
      </c>
      <c r="I22" s="16">
        <v>289</v>
      </c>
      <c r="J22" s="16">
        <v>123</v>
      </c>
      <c r="K22" s="16">
        <v>41</v>
      </c>
    </row>
    <row r="23" spans="2:11" x14ac:dyDescent="0.2">
      <c r="B23" s="15">
        <v>2021</v>
      </c>
      <c r="C23" s="16">
        <v>552</v>
      </c>
      <c r="D23" s="16">
        <v>254</v>
      </c>
      <c r="E23" s="29" t="s">
        <v>376</v>
      </c>
      <c r="F23" s="16">
        <v>234</v>
      </c>
      <c r="G23" s="29" t="s">
        <v>611</v>
      </c>
      <c r="H23" s="16">
        <v>85</v>
      </c>
      <c r="I23" s="16">
        <v>300</v>
      </c>
      <c r="J23" s="16">
        <v>142</v>
      </c>
      <c r="K23" s="16">
        <v>25</v>
      </c>
    </row>
    <row r="24" spans="2:11" x14ac:dyDescent="0.2">
      <c r="B24" s="15">
        <v>2022</v>
      </c>
      <c r="C24" s="16">
        <v>576</v>
      </c>
      <c r="D24" s="16">
        <v>275</v>
      </c>
      <c r="E24" s="29" t="s">
        <v>596</v>
      </c>
      <c r="F24" s="16">
        <v>231</v>
      </c>
      <c r="G24" s="29" t="s">
        <v>612</v>
      </c>
      <c r="H24" s="16">
        <v>113</v>
      </c>
      <c r="I24" s="16">
        <v>307</v>
      </c>
      <c r="J24" s="16">
        <v>123</v>
      </c>
      <c r="K24" s="16">
        <v>33</v>
      </c>
    </row>
    <row r="25" spans="2:11" x14ac:dyDescent="0.2">
      <c r="B25" s="15">
        <v>2023</v>
      </c>
      <c r="C25" s="16">
        <v>548</v>
      </c>
      <c r="D25" s="16">
        <v>280</v>
      </c>
      <c r="E25" s="29" t="s">
        <v>592</v>
      </c>
      <c r="F25" s="16">
        <v>253</v>
      </c>
      <c r="G25" s="29" t="s">
        <v>281</v>
      </c>
      <c r="H25" s="16">
        <v>92</v>
      </c>
      <c r="I25" s="16">
        <v>304</v>
      </c>
      <c r="J25" s="16">
        <v>114</v>
      </c>
      <c r="K25" s="16">
        <v>38</v>
      </c>
    </row>
    <row r="26" spans="2:11" x14ac:dyDescent="0.2">
      <c r="B26" s="15">
        <v>2024</v>
      </c>
      <c r="C26" s="16">
        <v>609</v>
      </c>
      <c r="D26" s="16">
        <v>272</v>
      </c>
      <c r="E26" s="29" t="s">
        <v>597</v>
      </c>
      <c r="F26" s="16">
        <v>293</v>
      </c>
      <c r="G26" s="29" t="s">
        <v>377</v>
      </c>
      <c r="H26" s="16">
        <v>130</v>
      </c>
      <c r="I26" s="16">
        <v>323</v>
      </c>
      <c r="J26" s="16">
        <v>125</v>
      </c>
      <c r="K26" s="16">
        <v>31</v>
      </c>
    </row>
    <row r="27" spans="2:11" x14ac:dyDescent="0.2">
      <c r="B27" s="15">
        <v>2025</v>
      </c>
      <c r="C27" s="16">
        <v>636</v>
      </c>
      <c r="D27" s="16">
        <v>297</v>
      </c>
      <c r="E27" s="29" t="s">
        <v>598</v>
      </c>
      <c r="F27" s="16">
        <v>298</v>
      </c>
      <c r="G27" s="29" t="s">
        <v>271</v>
      </c>
      <c r="H27" s="16">
        <v>179</v>
      </c>
      <c r="I27" s="16">
        <v>314</v>
      </c>
      <c r="J27" s="16">
        <v>126</v>
      </c>
      <c r="K27" s="16">
        <v>17</v>
      </c>
    </row>
    <row r="28" spans="2:11" x14ac:dyDescent="0.2">
      <c r="B28" s="51" t="s">
        <v>613</v>
      </c>
      <c r="C28" s="53"/>
      <c r="D28" s="53"/>
      <c r="E28" s="57"/>
      <c r="F28" s="53"/>
      <c r="G28" s="57"/>
      <c r="H28" s="53"/>
      <c r="I28" s="53"/>
      <c r="J28" s="53"/>
      <c r="K28" s="53"/>
    </row>
    <row r="29" spans="2:11" x14ac:dyDescent="0.2">
      <c r="B29" s="15">
        <v>2005</v>
      </c>
      <c r="C29" s="16">
        <v>73</v>
      </c>
      <c r="D29" s="16">
        <v>45</v>
      </c>
      <c r="E29" s="29" t="s">
        <v>433</v>
      </c>
      <c r="F29" s="16">
        <v>46</v>
      </c>
      <c r="G29" s="29" t="s">
        <v>625</v>
      </c>
      <c r="H29" s="16">
        <v>8</v>
      </c>
      <c r="I29" s="16">
        <v>39</v>
      </c>
      <c r="J29" s="16">
        <v>24</v>
      </c>
      <c r="K29" s="16">
        <v>2</v>
      </c>
    </row>
    <row r="30" spans="2:11" x14ac:dyDescent="0.2">
      <c r="B30" s="15">
        <v>2006</v>
      </c>
      <c r="C30" s="16">
        <v>139</v>
      </c>
      <c r="D30" s="16">
        <v>64</v>
      </c>
      <c r="E30" s="29" t="s">
        <v>376</v>
      </c>
      <c r="F30" s="16">
        <v>81</v>
      </c>
      <c r="G30" s="29" t="s">
        <v>626</v>
      </c>
      <c r="H30" s="16">
        <v>6</v>
      </c>
      <c r="I30" s="16">
        <v>76</v>
      </c>
      <c r="J30" s="16">
        <v>45</v>
      </c>
      <c r="K30" s="16">
        <v>12</v>
      </c>
    </row>
    <row r="31" spans="2:11" x14ac:dyDescent="0.2">
      <c r="B31" s="15">
        <v>2007</v>
      </c>
      <c r="C31" s="16">
        <v>228</v>
      </c>
      <c r="D31" s="16">
        <v>129</v>
      </c>
      <c r="E31" s="29" t="s">
        <v>614</v>
      </c>
      <c r="F31" s="16">
        <v>107</v>
      </c>
      <c r="G31" s="29" t="s">
        <v>271</v>
      </c>
      <c r="H31" s="16">
        <v>21</v>
      </c>
      <c r="I31" s="16">
        <v>110</v>
      </c>
      <c r="J31" s="16">
        <v>82</v>
      </c>
      <c r="K31" s="16">
        <v>15</v>
      </c>
    </row>
    <row r="32" spans="2:11" x14ac:dyDescent="0.2">
      <c r="B32" s="15">
        <v>2008</v>
      </c>
      <c r="C32" s="16">
        <v>257</v>
      </c>
      <c r="D32" s="16">
        <v>146</v>
      </c>
      <c r="E32" s="29" t="s">
        <v>615</v>
      </c>
      <c r="F32" s="16">
        <v>112</v>
      </c>
      <c r="G32" s="29" t="s">
        <v>369</v>
      </c>
      <c r="H32" s="16">
        <v>22</v>
      </c>
      <c r="I32" s="16">
        <v>109</v>
      </c>
      <c r="J32" s="16">
        <v>89</v>
      </c>
      <c r="K32" s="16">
        <v>37</v>
      </c>
    </row>
    <row r="33" spans="2:11" x14ac:dyDescent="0.2">
      <c r="B33" s="15">
        <v>2009</v>
      </c>
      <c r="C33" s="16">
        <v>153</v>
      </c>
      <c r="D33" s="16">
        <v>89</v>
      </c>
      <c r="E33" s="29" t="s">
        <v>616</v>
      </c>
      <c r="F33" s="16">
        <v>66</v>
      </c>
      <c r="G33" s="29" t="s">
        <v>364</v>
      </c>
      <c r="H33" s="16">
        <v>13</v>
      </c>
      <c r="I33" s="16">
        <v>61</v>
      </c>
      <c r="J33" s="16">
        <v>57</v>
      </c>
      <c r="K33" s="16">
        <v>22</v>
      </c>
    </row>
    <row r="34" spans="2:11" x14ac:dyDescent="0.2">
      <c r="B34" s="15">
        <v>2010</v>
      </c>
      <c r="C34" s="16">
        <v>284</v>
      </c>
      <c r="D34" s="16">
        <v>138</v>
      </c>
      <c r="E34" s="29" t="s">
        <v>272</v>
      </c>
      <c r="F34" s="16">
        <v>171</v>
      </c>
      <c r="G34" s="29" t="s">
        <v>627</v>
      </c>
      <c r="H34" s="16">
        <v>16</v>
      </c>
      <c r="I34" s="16">
        <v>84</v>
      </c>
      <c r="J34" s="16">
        <v>97</v>
      </c>
      <c r="K34" s="16">
        <v>87</v>
      </c>
    </row>
    <row r="35" spans="2:11" x14ac:dyDescent="0.2">
      <c r="B35" s="15">
        <v>2011</v>
      </c>
      <c r="C35" s="16">
        <v>187</v>
      </c>
      <c r="D35" s="16">
        <v>108</v>
      </c>
      <c r="E35" s="29" t="s">
        <v>587</v>
      </c>
      <c r="F35" s="16">
        <v>89</v>
      </c>
      <c r="G35" s="29" t="s">
        <v>274</v>
      </c>
      <c r="H35" s="16">
        <v>17</v>
      </c>
      <c r="I35" s="16">
        <v>73</v>
      </c>
      <c r="J35" s="16">
        <v>64</v>
      </c>
      <c r="K35" s="16">
        <v>33</v>
      </c>
    </row>
    <row r="36" spans="2:11" x14ac:dyDescent="0.2">
      <c r="B36" s="15">
        <v>2012</v>
      </c>
      <c r="C36" s="16">
        <v>115</v>
      </c>
      <c r="D36" s="16">
        <v>65</v>
      </c>
      <c r="E36" s="29" t="s">
        <v>260</v>
      </c>
      <c r="F36" s="16">
        <v>46</v>
      </c>
      <c r="G36" s="29" t="s">
        <v>628</v>
      </c>
      <c r="H36" s="16">
        <v>8</v>
      </c>
      <c r="I36" s="16">
        <v>50</v>
      </c>
      <c r="J36" s="16">
        <v>46</v>
      </c>
      <c r="K36" s="16">
        <v>11</v>
      </c>
    </row>
    <row r="37" spans="2:11" x14ac:dyDescent="0.2">
      <c r="B37" s="15">
        <v>2013</v>
      </c>
      <c r="C37" s="16">
        <v>165</v>
      </c>
      <c r="D37" s="16">
        <v>92</v>
      </c>
      <c r="E37" s="29" t="s">
        <v>617</v>
      </c>
      <c r="F37" s="16">
        <v>73</v>
      </c>
      <c r="G37" s="29" t="s">
        <v>366</v>
      </c>
      <c r="H37" s="16">
        <v>8</v>
      </c>
      <c r="I37" s="16">
        <v>63</v>
      </c>
      <c r="J37" s="16">
        <v>78</v>
      </c>
      <c r="K37" s="16">
        <v>16</v>
      </c>
    </row>
    <row r="38" spans="2:11" x14ac:dyDescent="0.2">
      <c r="B38" s="15">
        <v>2014</v>
      </c>
      <c r="C38" s="16">
        <v>114</v>
      </c>
      <c r="D38" s="16">
        <v>65</v>
      </c>
      <c r="E38" s="29" t="s">
        <v>618</v>
      </c>
      <c r="F38" s="16">
        <v>53</v>
      </c>
      <c r="G38" s="29" t="s">
        <v>629</v>
      </c>
      <c r="H38" s="16">
        <v>10</v>
      </c>
      <c r="I38" s="16">
        <v>47</v>
      </c>
      <c r="J38" s="16">
        <v>41</v>
      </c>
      <c r="K38" s="16">
        <v>16</v>
      </c>
    </row>
    <row r="39" spans="2:11" x14ac:dyDescent="0.2">
      <c r="B39" s="15">
        <v>2015</v>
      </c>
      <c r="C39" s="16">
        <v>135</v>
      </c>
      <c r="D39" s="16">
        <v>82</v>
      </c>
      <c r="E39" s="29" t="s">
        <v>619</v>
      </c>
      <c r="F39" s="16">
        <v>71</v>
      </c>
      <c r="G39" s="29" t="s">
        <v>630</v>
      </c>
      <c r="H39" s="16">
        <v>13</v>
      </c>
      <c r="I39" s="16">
        <v>48</v>
      </c>
      <c r="J39" s="16">
        <v>56</v>
      </c>
      <c r="K39" s="16">
        <v>18</v>
      </c>
    </row>
    <row r="40" spans="2:11" x14ac:dyDescent="0.2">
      <c r="B40" s="15">
        <v>2016</v>
      </c>
      <c r="C40" s="16">
        <v>129</v>
      </c>
      <c r="D40" s="16">
        <v>67</v>
      </c>
      <c r="E40" s="29" t="s">
        <v>620</v>
      </c>
      <c r="F40" s="16">
        <v>63</v>
      </c>
      <c r="G40" s="29" t="s">
        <v>192</v>
      </c>
      <c r="H40" s="16">
        <v>8</v>
      </c>
      <c r="I40" s="16">
        <v>51</v>
      </c>
      <c r="J40" s="16">
        <v>53</v>
      </c>
      <c r="K40" s="16">
        <v>17</v>
      </c>
    </row>
    <row r="41" spans="2:11" x14ac:dyDescent="0.2">
      <c r="B41" s="15">
        <v>2017</v>
      </c>
      <c r="C41" s="16">
        <v>129</v>
      </c>
      <c r="D41" s="16">
        <v>58</v>
      </c>
      <c r="E41" s="29" t="s">
        <v>621</v>
      </c>
      <c r="F41" s="16">
        <v>76</v>
      </c>
      <c r="G41" s="29" t="s">
        <v>631</v>
      </c>
      <c r="H41" s="16">
        <v>12</v>
      </c>
      <c r="I41" s="16">
        <v>52</v>
      </c>
      <c r="J41" s="16">
        <v>50</v>
      </c>
      <c r="K41" s="16">
        <v>15</v>
      </c>
    </row>
    <row r="42" spans="2:11" x14ac:dyDescent="0.2">
      <c r="B42" s="15">
        <v>2018</v>
      </c>
      <c r="C42" s="16">
        <v>131</v>
      </c>
      <c r="D42" s="16">
        <v>57</v>
      </c>
      <c r="E42" s="29" t="s">
        <v>365</v>
      </c>
      <c r="F42" s="16">
        <v>75</v>
      </c>
      <c r="G42" s="29" t="s">
        <v>632</v>
      </c>
      <c r="H42" s="16">
        <v>13</v>
      </c>
      <c r="I42" s="16">
        <v>58</v>
      </c>
      <c r="J42" s="16">
        <v>37</v>
      </c>
      <c r="K42" s="16">
        <v>23</v>
      </c>
    </row>
    <row r="43" spans="2:11" x14ac:dyDescent="0.2">
      <c r="B43" s="15">
        <v>2019</v>
      </c>
      <c r="C43" s="16">
        <v>118</v>
      </c>
      <c r="D43" s="16">
        <v>49</v>
      </c>
      <c r="E43" s="29" t="s">
        <v>358</v>
      </c>
      <c r="F43" s="16">
        <v>75</v>
      </c>
      <c r="G43" s="29" t="s">
        <v>633</v>
      </c>
      <c r="H43" s="16">
        <v>11</v>
      </c>
      <c r="I43" s="16">
        <v>54</v>
      </c>
      <c r="J43" s="16">
        <v>39</v>
      </c>
      <c r="K43" s="16">
        <v>14</v>
      </c>
    </row>
    <row r="44" spans="2:11" x14ac:dyDescent="0.2">
      <c r="B44" s="15">
        <v>2020</v>
      </c>
      <c r="C44" s="16">
        <v>123</v>
      </c>
      <c r="D44" s="16">
        <v>49</v>
      </c>
      <c r="E44" s="29" t="s">
        <v>622</v>
      </c>
      <c r="F44" s="16">
        <v>70</v>
      </c>
      <c r="G44" s="29" t="s">
        <v>634</v>
      </c>
      <c r="H44" s="16">
        <v>19</v>
      </c>
      <c r="I44" s="16">
        <v>48</v>
      </c>
      <c r="J44" s="16">
        <v>42</v>
      </c>
      <c r="K44" s="16">
        <v>14</v>
      </c>
    </row>
    <row r="45" spans="2:11" x14ac:dyDescent="0.2">
      <c r="B45" s="15">
        <v>2021</v>
      </c>
      <c r="C45" s="16">
        <v>97</v>
      </c>
      <c r="D45" s="16">
        <v>34</v>
      </c>
      <c r="E45" s="29" t="s">
        <v>401</v>
      </c>
      <c r="F45" s="16">
        <v>60</v>
      </c>
      <c r="G45" s="29" t="s">
        <v>635</v>
      </c>
      <c r="H45" s="16">
        <v>6</v>
      </c>
      <c r="I45" s="16">
        <v>47</v>
      </c>
      <c r="J45" s="16">
        <v>30</v>
      </c>
      <c r="K45" s="16">
        <v>14</v>
      </c>
    </row>
    <row r="46" spans="2:11" x14ac:dyDescent="0.2">
      <c r="B46" s="15">
        <v>2022</v>
      </c>
      <c r="C46" s="16">
        <v>54</v>
      </c>
      <c r="D46" s="16">
        <v>17</v>
      </c>
      <c r="E46" s="29" t="s">
        <v>623</v>
      </c>
      <c r="F46" s="16">
        <v>36</v>
      </c>
      <c r="G46" s="29" t="s">
        <v>636</v>
      </c>
      <c r="H46" s="16">
        <v>7</v>
      </c>
      <c r="I46" s="16">
        <v>24</v>
      </c>
      <c r="J46" s="16">
        <v>19</v>
      </c>
      <c r="K46" s="16">
        <v>4</v>
      </c>
    </row>
    <row r="47" spans="2:11" x14ac:dyDescent="0.2">
      <c r="B47" s="15">
        <v>2023</v>
      </c>
      <c r="C47" s="16">
        <v>75</v>
      </c>
      <c r="D47" s="16">
        <v>29</v>
      </c>
      <c r="E47" s="29" t="s">
        <v>199</v>
      </c>
      <c r="F47" s="16">
        <v>50</v>
      </c>
      <c r="G47" s="29" t="s">
        <v>636</v>
      </c>
      <c r="H47" s="16">
        <v>6</v>
      </c>
      <c r="I47" s="16">
        <v>33</v>
      </c>
      <c r="J47" s="16">
        <v>32</v>
      </c>
      <c r="K47" s="16">
        <v>4</v>
      </c>
    </row>
    <row r="48" spans="2:11" x14ac:dyDescent="0.2">
      <c r="B48" s="15">
        <v>2024</v>
      </c>
      <c r="C48" s="16">
        <v>69</v>
      </c>
      <c r="D48" s="16">
        <v>23</v>
      </c>
      <c r="E48" s="29" t="s">
        <v>624</v>
      </c>
      <c r="F48" s="16">
        <v>44</v>
      </c>
      <c r="G48" s="29" t="s">
        <v>637</v>
      </c>
      <c r="H48" s="16">
        <v>12</v>
      </c>
      <c r="I48" s="16">
        <v>38</v>
      </c>
      <c r="J48" s="16">
        <v>15</v>
      </c>
      <c r="K48" s="16">
        <v>4</v>
      </c>
    </row>
    <row r="49" spans="2:11" x14ac:dyDescent="0.2">
      <c r="B49" s="15">
        <v>2025</v>
      </c>
      <c r="C49" s="16">
        <v>73</v>
      </c>
      <c r="D49" s="16">
        <v>25</v>
      </c>
      <c r="E49" s="29" t="s">
        <v>600</v>
      </c>
      <c r="F49" s="16">
        <v>43</v>
      </c>
      <c r="G49" s="29" t="s">
        <v>631</v>
      </c>
      <c r="H49" s="16">
        <v>5</v>
      </c>
      <c r="I49" s="16">
        <v>40</v>
      </c>
      <c r="J49" s="16">
        <v>18</v>
      </c>
      <c r="K49" s="16">
        <v>10</v>
      </c>
    </row>
    <row r="50" spans="2:11" x14ac:dyDescent="0.2">
      <c r="B50" s="51" t="s">
        <v>638</v>
      </c>
      <c r="C50" s="53"/>
      <c r="D50" s="53"/>
      <c r="E50" s="57"/>
      <c r="F50" s="53"/>
      <c r="G50" s="57"/>
      <c r="H50" s="53"/>
      <c r="I50" s="53"/>
      <c r="J50" s="53"/>
      <c r="K50" s="53"/>
    </row>
    <row r="51" spans="2:11" x14ac:dyDescent="0.2">
      <c r="B51" s="15">
        <v>2010</v>
      </c>
      <c r="C51" s="16">
        <v>96</v>
      </c>
      <c r="D51" s="16" t="s">
        <v>639</v>
      </c>
      <c r="E51" s="29" t="s">
        <v>639</v>
      </c>
      <c r="F51" s="16" t="s">
        <v>639</v>
      </c>
      <c r="G51" s="29" t="s">
        <v>639</v>
      </c>
      <c r="H51" s="16" t="s">
        <v>639</v>
      </c>
      <c r="I51" s="16" t="s">
        <v>639</v>
      </c>
      <c r="J51" s="16" t="s">
        <v>639</v>
      </c>
      <c r="K51" s="16" t="s">
        <v>639</v>
      </c>
    </row>
    <row r="52" spans="2:11" x14ac:dyDescent="0.2">
      <c r="B52" s="15">
        <v>2011</v>
      </c>
      <c r="C52" s="16">
        <v>163</v>
      </c>
      <c r="D52" s="16">
        <v>64</v>
      </c>
      <c r="E52" s="29" t="s">
        <v>640</v>
      </c>
      <c r="F52" s="16">
        <v>156</v>
      </c>
      <c r="G52" s="29" t="s">
        <v>647</v>
      </c>
      <c r="H52" s="16">
        <v>1</v>
      </c>
      <c r="I52" s="16">
        <v>5</v>
      </c>
      <c r="J52" s="16">
        <v>26</v>
      </c>
      <c r="K52" s="16">
        <v>131</v>
      </c>
    </row>
    <row r="53" spans="2:11" x14ac:dyDescent="0.2">
      <c r="B53" s="15">
        <v>2012</v>
      </c>
      <c r="C53" s="16">
        <v>205</v>
      </c>
      <c r="D53" s="16">
        <v>95</v>
      </c>
      <c r="E53" s="29" t="s">
        <v>374</v>
      </c>
      <c r="F53" s="16">
        <v>199</v>
      </c>
      <c r="G53" s="29" t="s">
        <v>648</v>
      </c>
      <c r="H53" s="16">
        <v>2</v>
      </c>
      <c r="I53" s="16">
        <v>16</v>
      </c>
      <c r="J53" s="16">
        <v>29</v>
      </c>
      <c r="K53" s="16">
        <v>158</v>
      </c>
    </row>
    <row r="54" spans="2:11" x14ac:dyDescent="0.2">
      <c r="B54" s="15">
        <v>2013</v>
      </c>
      <c r="C54" s="16">
        <v>166</v>
      </c>
      <c r="D54" s="16">
        <v>92</v>
      </c>
      <c r="E54" s="29" t="s">
        <v>641</v>
      </c>
      <c r="F54" s="16">
        <v>158</v>
      </c>
      <c r="G54" s="29" t="s">
        <v>649</v>
      </c>
      <c r="H54" s="16">
        <v>0</v>
      </c>
      <c r="I54" s="16">
        <v>18</v>
      </c>
      <c r="J54" s="16">
        <v>42</v>
      </c>
      <c r="K54" s="16">
        <v>106</v>
      </c>
    </row>
    <row r="55" spans="2:11" x14ac:dyDescent="0.2">
      <c r="B55" s="15">
        <v>2014</v>
      </c>
      <c r="C55" s="16">
        <v>217</v>
      </c>
      <c r="D55" s="16">
        <v>114</v>
      </c>
      <c r="E55" s="29" t="s">
        <v>642</v>
      </c>
      <c r="F55" s="16">
        <v>209</v>
      </c>
      <c r="G55" s="29" t="s">
        <v>650</v>
      </c>
      <c r="H55" s="16">
        <v>2</v>
      </c>
      <c r="I55" s="16">
        <v>22</v>
      </c>
      <c r="J55" s="16">
        <v>40</v>
      </c>
      <c r="K55" s="16">
        <v>153</v>
      </c>
    </row>
    <row r="56" spans="2:11" x14ac:dyDescent="0.2">
      <c r="B56" s="15">
        <v>2015</v>
      </c>
      <c r="C56" s="16">
        <v>321</v>
      </c>
      <c r="D56" s="16">
        <v>133</v>
      </c>
      <c r="E56" s="29" t="s">
        <v>265</v>
      </c>
      <c r="F56" s="16">
        <v>318</v>
      </c>
      <c r="G56" s="29" t="s">
        <v>651</v>
      </c>
      <c r="H56" s="16">
        <v>2</v>
      </c>
      <c r="I56" s="16">
        <v>18</v>
      </c>
      <c r="J56" s="16">
        <v>73</v>
      </c>
      <c r="K56" s="16">
        <v>228</v>
      </c>
    </row>
    <row r="57" spans="2:11" x14ac:dyDescent="0.2">
      <c r="B57" s="15">
        <v>2016</v>
      </c>
      <c r="C57" s="16">
        <v>465</v>
      </c>
      <c r="D57" s="16">
        <v>158</v>
      </c>
      <c r="E57" s="29" t="s">
        <v>568</v>
      </c>
      <c r="F57" s="16">
        <v>461</v>
      </c>
      <c r="G57" s="29" t="s">
        <v>651</v>
      </c>
      <c r="H57" s="16">
        <v>1</v>
      </c>
      <c r="I57" s="16">
        <v>31</v>
      </c>
      <c r="J57" s="16">
        <v>76</v>
      </c>
      <c r="K57" s="16">
        <v>357</v>
      </c>
    </row>
    <row r="58" spans="2:11" x14ac:dyDescent="0.2">
      <c r="B58" s="15">
        <v>2017</v>
      </c>
      <c r="C58" s="16">
        <v>434</v>
      </c>
      <c r="D58" s="16">
        <v>123</v>
      </c>
      <c r="E58" s="29" t="s">
        <v>311</v>
      </c>
      <c r="F58" s="16">
        <v>427</v>
      </c>
      <c r="G58" s="29" t="s">
        <v>652</v>
      </c>
      <c r="H58" s="16">
        <v>2</v>
      </c>
      <c r="I58" s="16">
        <v>24</v>
      </c>
      <c r="J58" s="16">
        <v>91</v>
      </c>
      <c r="K58" s="16">
        <v>317</v>
      </c>
    </row>
    <row r="59" spans="2:11" x14ac:dyDescent="0.2">
      <c r="B59" s="15">
        <v>2018</v>
      </c>
      <c r="C59" s="16">
        <v>348</v>
      </c>
      <c r="D59" s="16">
        <v>114</v>
      </c>
      <c r="E59" s="29" t="s">
        <v>643</v>
      </c>
      <c r="F59" s="16">
        <v>340</v>
      </c>
      <c r="G59" s="29" t="s">
        <v>653</v>
      </c>
      <c r="H59" s="16">
        <v>2</v>
      </c>
      <c r="I59" s="16">
        <v>31</v>
      </c>
      <c r="J59" s="16">
        <v>80</v>
      </c>
      <c r="K59" s="16">
        <v>235</v>
      </c>
    </row>
    <row r="60" spans="2:11" x14ac:dyDescent="0.2">
      <c r="B60" s="15">
        <v>2019</v>
      </c>
      <c r="C60" s="16">
        <v>296</v>
      </c>
      <c r="D60" s="16">
        <v>106</v>
      </c>
      <c r="E60" s="29" t="s">
        <v>603</v>
      </c>
      <c r="F60" s="16">
        <v>287</v>
      </c>
      <c r="G60" s="29" t="s">
        <v>654</v>
      </c>
      <c r="H60" s="16">
        <v>1</v>
      </c>
      <c r="I60" s="16">
        <v>25</v>
      </c>
      <c r="J60" s="16">
        <v>60</v>
      </c>
      <c r="K60" s="16">
        <v>210</v>
      </c>
    </row>
    <row r="61" spans="2:11" x14ac:dyDescent="0.2">
      <c r="B61" s="15">
        <v>2020</v>
      </c>
      <c r="C61" s="16">
        <v>245</v>
      </c>
      <c r="D61" s="16">
        <v>107</v>
      </c>
      <c r="E61" s="29" t="s">
        <v>198</v>
      </c>
      <c r="F61" s="16">
        <v>239</v>
      </c>
      <c r="G61" s="29" t="s">
        <v>655</v>
      </c>
      <c r="H61" s="16">
        <v>3</v>
      </c>
      <c r="I61" s="16">
        <v>23</v>
      </c>
      <c r="J61" s="16">
        <v>65</v>
      </c>
      <c r="K61" s="16">
        <v>154</v>
      </c>
    </row>
    <row r="62" spans="2:11" x14ac:dyDescent="0.2">
      <c r="B62" s="15">
        <v>2021</v>
      </c>
      <c r="C62" s="16">
        <v>224</v>
      </c>
      <c r="D62" s="16">
        <v>99</v>
      </c>
      <c r="E62" s="29" t="s">
        <v>366</v>
      </c>
      <c r="F62" s="16">
        <v>215</v>
      </c>
      <c r="G62" s="29" t="s">
        <v>656</v>
      </c>
      <c r="H62" s="16">
        <v>1</v>
      </c>
      <c r="I62" s="16">
        <v>23</v>
      </c>
      <c r="J62" s="16">
        <v>57</v>
      </c>
      <c r="K62" s="16">
        <v>143</v>
      </c>
    </row>
    <row r="63" spans="2:11" x14ac:dyDescent="0.2">
      <c r="B63" s="15">
        <v>2022</v>
      </c>
      <c r="C63" s="16">
        <v>280</v>
      </c>
      <c r="D63" s="16">
        <v>95</v>
      </c>
      <c r="E63" s="29" t="s">
        <v>561</v>
      </c>
      <c r="F63" s="16">
        <v>275</v>
      </c>
      <c r="G63" s="29" t="s">
        <v>657</v>
      </c>
      <c r="H63" s="16">
        <v>1</v>
      </c>
      <c r="I63" s="16">
        <v>19</v>
      </c>
      <c r="J63" s="16">
        <v>101</v>
      </c>
      <c r="K63" s="16">
        <v>159</v>
      </c>
    </row>
    <row r="64" spans="2:11" x14ac:dyDescent="0.2">
      <c r="B64" s="15">
        <v>2023</v>
      </c>
      <c r="C64" s="16">
        <v>474</v>
      </c>
      <c r="D64" s="16">
        <v>154</v>
      </c>
      <c r="E64" s="29" t="s">
        <v>644</v>
      </c>
      <c r="F64" s="16">
        <v>470</v>
      </c>
      <c r="G64" s="29" t="s">
        <v>658</v>
      </c>
      <c r="H64" s="16">
        <v>2</v>
      </c>
      <c r="I64" s="16">
        <v>60</v>
      </c>
      <c r="J64" s="16">
        <v>167</v>
      </c>
      <c r="K64" s="16">
        <v>245</v>
      </c>
    </row>
    <row r="65" spans="2:11" x14ac:dyDescent="0.2">
      <c r="B65" s="15">
        <v>2024</v>
      </c>
      <c r="C65" s="16">
        <v>434</v>
      </c>
      <c r="D65" s="16">
        <v>144</v>
      </c>
      <c r="E65" s="29" t="s">
        <v>645</v>
      </c>
      <c r="F65" s="16">
        <v>430</v>
      </c>
      <c r="G65" s="29" t="s">
        <v>651</v>
      </c>
      <c r="H65" s="16">
        <v>0</v>
      </c>
      <c r="I65" s="16">
        <v>30</v>
      </c>
      <c r="J65" s="16">
        <v>124</v>
      </c>
      <c r="K65" s="16">
        <v>280</v>
      </c>
    </row>
    <row r="66" spans="2:11" x14ac:dyDescent="0.2">
      <c r="B66" s="17">
        <v>2025</v>
      </c>
      <c r="C66" s="18">
        <v>360</v>
      </c>
      <c r="D66" s="18">
        <v>96</v>
      </c>
      <c r="E66" s="30" t="s">
        <v>646</v>
      </c>
      <c r="F66" s="18">
        <v>357</v>
      </c>
      <c r="G66" s="30" t="s">
        <v>658</v>
      </c>
      <c r="H66" s="18">
        <v>1</v>
      </c>
      <c r="I66" s="18">
        <v>26</v>
      </c>
      <c r="J66" s="18">
        <v>88</v>
      </c>
      <c r="K66" s="18">
        <v>245</v>
      </c>
    </row>
    <row r="68" spans="2:11" x14ac:dyDescent="0.2">
      <c r="B68" s="48" t="s">
        <v>66</v>
      </c>
      <c r="C68" s="49"/>
      <c r="D68" s="49"/>
      <c r="E68" s="49"/>
      <c r="F68" s="49"/>
      <c r="G68" s="49"/>
      <c r="H68" s="49"/>
      <c r="I68" s="49"/>
      <c r="J68" s="49"/>
      <c r="K68" s="49"/>
    </row>
  </sheetData>
  <mergeCells count="9">
    <mergeCell ref="B6:K6"/>
    <mergeCell ref="B28:K28"/>
    <mergeCell ref="B50:K50"/>
    <mergeCell ref="B68:K68"/>
    <mergeCell ref="B4:B5"/>
    <mergeCell ref="C4:C5"/>
    <mergeCell ref="D4:E4"/>
    <mergeCell ref="F4:G4"/>
    <mergeCell ref="H4:K4"/>
  </mergeCells>
  <pageMargins left="0.7" right="0.7" top="0.75" bottom="0.75" header="0.3" footer="0.3"/>
  <pageSetup paperSize="9" scale="50" fitToWidth="0" fitToHeight="0" orientation="landscape" horizontalDpi="300" verticalDpi="30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6D4FF"/>
  </sheetPr>
  <dimension ref="B1:G11"/>
  <sheetViews>
    <sheetView showGridLines="0" workbookViewId="0"/>
  </sheetViews>
  <sheetFormatPr baseColWidth="10" defaultRowHeight="12.75" x14ac:dyDescent="0.2"/>
  <cols>
    <col min="1" max="1" width="2.5703125" customWidth="1"/>
    <col min="2" max="2" width="5.28515625" customWidth="1"/>
    <col min="3" max="3" width="5.7109375" customWidth="1"/>
    <col min="4" max="7" width="11.140625" customWidth="1"/>
  </cols>
  <sheetData>
    <row r="1" spans="2:7" ht="18" x14ac:dyDescent="0.25">
      <c r="B1" s="3" t="s">
        <v>25</v>
      </c>
    </row>
    <row r="4" spans="2:7" ht="27.95" customHeight="1" x14ac:dyDescent="0.2">
      <c r="B4" s="50" t="s">
        <v>206</v>
      </c>
      <c r="C4" s="50" t="s">
        <v>47</v>
      </c>
      <c r="D4" s="50" t="s">
        <v>579</v>
      </c>
      <c r="E4" s="50" t="s">
        <v>579</v>
      </c>
      <c r="F4" s="50" t="s">
        <v>580</v>
      </c>
      <c r="G4" s="50" t="s">
        <v>580</v>
      </c>
    </row>
    <row r="5" spans="2:7" x14ac:dyDescent="0.2">
      <c r="B5" s="50" t="s">
        <v>206</v>
      </c>
      <c r="C5" s="50" t="s">
        <v>47</v>
      </c>
      <c r="D5" s="14" t="s">
        <v>409</v>
      </c>
      <c r="E5" s="14" t="s">
        <v>410</v>
      </c>
      <c r="F5" s="14" t="s">
        <v>409</v>
      </c>
      <c r="G5" s="14" t="s">
        <v>410</v>
      </c>
    </row>
    <row r="6" spans="2:7" x14ac:dyDescent="0.2">
      <c r="B6" s="15">
        <v>2020</v>
      </c>
      <c r="C6" s="16">
        <v>19</v>
      </c>
      <c r="D6" s="16">
        <v>6</v>
      </c>
      <c r="E6" s="29" t="s">
        <v>563</v>
      </c>
      <c r="F6" s="16">
        <v>2</v>
      </c>
      <c r="G6" s="29" t="s">
        <v>529</v>
      </c>
    </row>
    <row r="7" spans="2:7" x14ac:dyDescent="0.2">
      <c r="B7" s="15">
        <v>2021</v>
      </c>
      <c r="C7" s="16">
        <v>17</v>
      </c>
      <c r="D7" s="16">
        <v>10</v>
      </c>
      <c r="E7" s="29" t="s">
        <v>659</v>
      </c>
      <c r="F7" s="16">
        <v>2</v>
      </c>
      <c r="G7" s="29" t="s">
        <v>326</v>
      </c>
    </row>
    <row r="8" spans="2:7" x14ac:dyDescent="0.2">
      <c r="B8" s="15">
        <v>2022</v>
      </c>
      <c r="C8" s="16">
        <v>15</v>
      </c>
      <c r="D8" s="16">
        <v>9</v>
      </c>
      <c r="E8" s="29" t="s">
        <v>660</v>
      </c>
      <c r="F8" s="16">
        <v>2</v>
      </c>
      <c r="G8" s="29" t="s">
        <v>490</v>
      </c>
    </row>
    <row r="9" spans="2:7" x14ac:dyDescent="0.2">
      <c r="B9" s="15">
        <v>2023</v>
      </c>
      <c r="C9" s="16">
        <v>22</v>
      </c>
      <c r="D9" s="16">
        <v>8</v>
      </c>
      <c r="E9" s="29" t="s">
        <v>562</v>
      </c>
      <c r="F9" s="16">
        <v>1</v>
      </c>
      <c r="G9" s="29" t="s">
        <v>661</v>
      </c>
    </row>
    <row r="10" spans="2:7" x14ac:dyDescent="0.2">
      <c r="B10" s="15">
        <v>2024</v>
      </c>
      <c r="C10" s="16">
        <v>24</v>
      </c>
      <c r="D10" s="16">
        <v>16</v>
      </c>
      <c r="E10" s="29" t="s">
        <v>636</v>
      </c>
      <c r="F10" s="16">
        <v>0</v>
      </c>
      <c r="G10" s="29" t="s">
        <v>662</v>
      </c>
    </row>
    <row r="11" spans="2:7" x14ac:dyDescent="0.2">
      <c r="B11" s="17">
        <v>2025</v>
      </c>
      <c r="C11" s="18">
        <v>19</v>
      </c>
      <c r="D11" s="18">
        <v>5</v>
      </c>
      <c r="E11" s="30" t="s">
        <v>567</v>
      </c>
      <c r="F11" s="18">
        <v>1</v>
      </c>
      <c r="G11" s="30" t="s">
        <v>663</v>
      </c>
    </row>
  </sheetData>
  <mergeCells count="4">
    <mergeCell ref="B4:B5"/>
    <mergeCell ref="C4:C5"/>
    <mergeCell ref="D4:E4"/>
    <mergeCell ref="F4:G4"/>
  </mergeCells>
  <pageMargins left="0.7" right="0.7" top="0.75" bottom="0.75" header="0.3" footer="0.3"/>
  <pageSetup paperSize="9" scale="50" fitToWidth="0" fitToHeight="0" orientation="landscape"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AB8"/>
  </sheetPr>
  <dimension ref="B1:N38"/>
  <sheetViews>
    <sheetView showGridLines="0" workbookViewId="0"/>
  </sheetViews>
  <sheetFormatPr baseColWidth="10" defaultRowHeight="12.75" x14ac:dyDescent="0.2"/>
  <cols>
    <col min="1" max="1" width="2.5703125" customWidth="1"/>
    <col min="2" max="2" width="5.7109375" customWidth="1"/>
    <col min="3" max="14" width="10.7109375" customWidth="1"/>
  </cols>
  <sheetData>
    <row r="1" spans="2:14" ht="18" x14ac:dyDescent="0.25">
      <c r="B1" s="3" t="s">
        <v>5</v>
      </c>
    </row>
    <row r="4" spans="2:14" ht="27.95" customHeight="1" x14ac:dyDescent="0.2">
      <c r="B4" s="50" t="s">
        <v>46</v>
      </c>
      <c r="C4" s="50" t="s">
        <v>47</v>
      </c>
      <c r="D4" s="50" t="s">
        <v>48</v>
      </c>
      <c r="E4" s="50" t="s">
        <v>48</v>
      </c>
      <c r="F4" s="50" t="s">
        <v>48</v>
      </c>
      <c r="G4" s="50" t="s">
        <v>48</v>
      </c>
      <c r="H4" s="50" t="s">
        <v>48</v>
      </c>
      <c r="I4" s="50" t="s">
        <v>48</v>
      </c>
      <c r="J4" s="50" t="s">
        <v>48</v>
      </c>
      <c r="K4" s="50" t="s">
        <v>48</v>
      </c>
      <c r="L4" s="50" t="s">
        <v>48</v>
      </c>
      <c r="M4" s="50" t="s">
        <v>48</v>
      </c>
      <c r="N4" s="50" t="s">
        <v>49</v>
      </c>
    </row>
    <row r="5" spans="2:14" ht="42" customHeight="1" x14ac:dyDescent="0.2">
      <c r="B5" s="50" t="s">
        <v>46</v>
      </c>
      <c r="C5" s="50" t="s">
        <v>47</v>
      </c>
      <c r="D5" s="14" t="s">
        <v>50</v>
      </c>
      <c r="E5" s="14" t="s">
        <v>51</v>
      </c>
      <c r="F5" s="14" t="s">
        <v>52</v>
      </c>
      <c r="G5" s="14" t="s">
        <v>53</v>
      </c>
      <c r="H5" s="14" t="s">
        <v>54</v>
      </c>
      <c r="I5" s="14" t="s">
        <v>55</v>
      </c>
      <c r="J5" s="14" t="s">
        <v>56</v>
      </c>
      <c r="K5" s="14" t="s">
        <v>57</v>
      </c>
      <c r="L5" s="14" t="s">
        <v>58</v>
      </c>
      <c r="M5" s="14" t="s">
        <v>59</v>
      </c>
      <c r="N5" s="50" t="s">
        <v>49</v>
      </c>
    </row>
    <row r="6" spans="2:14" x14ac:dyDescent="0.2">
      <c r="B6" s="15">
        <v>1980</v>
      </c>
      <c r="C6" s="16">
        <v>73577</v>
      </c>
      <c r="D6" s="16">
        <v>9754</v>
      </c>
      <c r="E6" s="16">
        <v>477</v>
      </c>
      <c r="F6" s="16">
        <v>31890</v>
      </c>
      <c r="G6" s="16">
        <v>11102</v>
      </c>
      <c r="H6" s="16">
        <v>10684</v>
      </c>
      <c r="I6" s="16">
        <v>6520</v>
      </c>
      <c r="J6" s="16">
        <v>1731</v>
      </c>
      <c r="K6" s="16">
        <v>543</v>
      </c>
      <c r="L6" s="16" t="s">
        <v>60</v>
      </c>
      <c r="M6" s="16">
        <v>148</v>
      </c>
      <c r="N6" s="16">
        <v>728</v>
      </c>
    </row>
    <row r="7" spans="2:14" x14ac:dyDescent="0.2">
      <c r="B7" s="15">
        <v>1985</v>
      </c>
      <c r="C7" s="16">
        <v>65160</v>
      </c>
      <c r="D7" s="16">
        <v>10454</v>
      </c>
      <c r="E7" s="16">
        <v>679</v>
      </c>
      <c r="F7" s="16">
        <v>27426</v>
      </c>
      <c r="G7" s="16">
        <v>9193</v>
      </c>
      <c r="H7" s="16">
        <v>8889</v>
      </c>
      <c r="I7" s="16">
        <v>5691</v>
      </c>
      <c r="J7" s="16">
        <v>1409</v>
      </c>
      <c r="K7" s="16">
        <v>577</v>
      </c>
      <c r="L7" s="16" t="s">
        <v>60</v>
      </c>
      <c r="M7" s="16">
        <v>148</v>
      </c>
      <c r="N7" s="16">
        <v>694</v>
      </c>
    </row>
    <row r="8" spans="2:14" x14ac:dyDescent="0.2">
      <c r="B8" s="15">
        <v>1990</v>
      </c>
      <c r="C8" s="16">
        <v>70029</v>
      </c>
      <c r="D8" s="16">
        <v>12883</v>
      </c>
      <c r="E8" s="16">
        <v>922</v>
      </c>
      <c r="F8" s="16">
        <v>31347</v>
      </c>
      <c r="G8" s="16">
        <v>8848</v>
      </c>
      <c r="H8" s="16">
        <v>7964</v>
      </c>
      <c r="I8" s="16">
        <v>5300</v>
      </c>
      <c r="J8" s="16">
        <v>1436</v>
      </c>
      <c r="K8" s="16">
        <v>434</v>
      </c>
      <c r="L8" s="16">
        <v>11</v>
      </c>
      <c r="M8" s="16">
        <v>170</v>
      </c>
      <c r="N8" s="16">
        <v>714</v>
      </c>
    </row>
    <row r="9" spans="2:14" x14ac:dyDescent="0.2">
      <c r="B9" s="15">
        <v>1995</v>
      </c>
      <c r="C9" s="16">
        <v>77959</v>
      </c>
      <c r="D9" s="16">
        <v>13559</v>
      </c>
      <c r="E9" s="16">
        <v>1466</v>
      </c>
      <c r="F9" s="16">
        <v>33041</v>
      </c>
      <c r="G9" s="16">
        <v>10086</v>
      </c>
      <c r="H9" s="16">
        <v>9735</v>
      </c>
      <c r="I9" s="16">
        <v>6686</v>
      </c>
      <c r="J9" s="16">
        <v>1953</v>
      </c>
      <c r="K9" s="16">
        <v>460</v>
      </c>
      <c r="L9" s="16">
        <v>50</v>
      </c>
      <c r="M9" s="16">
        <v>201</v>
      </c>
      <c r="N9" s="16">
        <v>722</v>
      </c>
    </row>
    <row r="10" spans="2:14" x14ac:dyDescent="0.2">
      <c r="B10" s="15">
        <v>2000</v>
      </c>
      <c r="C10" s="16">
        <v>78805</v>
      </c>
      <c r="D10" s="16">
        <v>12725</v>
      </c>
      <c r="E10" s="16">
        <v>1809</v>
      </c>
      <c r="F10" s="16">
        <v>33293</v>
      </c>
      <c r="G10" s="16">
        <v>10217</v>
      </c>
      <c r="H10" s="16">
        <v>10245</v>
      </c>
      <c r="I10" s="16">
        <v>6579</v>
      </c>
      <c r="J10" s="16">
        <v>2196</v>
      </c>
      <c r="K10" s="16">
        <v>382</v>
      </c>
      <c r="L10" s="16">
        <v>91</v>
      </c>
      <c r="M10" s="16">
        <v>219</v>
      </c>
      <c r="N10" s="16">
        <v>1049</v>
      </c>
    </row>
    <row r="11" spans="2:14" x14ac:dyDescent="0.2">
      <c r="B11" s="15">
        <v>2005</v>
      </c>
      <c r="C11" s="16">
        <v>76664</v>
      </c>
      <c r="D11" s="16">
        <v>11800</v>
      </c>
      <c r="E11" s="16">
        <v>1900</v>
      </c>
      <c r="F11" s="16">
        <v>30948</v>
      </c>
      <c r="G11" s="16">
        <v>10537</v>
      </c>
      <c r="H11" s="16">
        <v>10925</v>
      </c>
      <c r="I11" s="16">
        <v>6728</v>
      </c>
      <c r="J11" s="16">
        <v>2132</v>
      </c>
      <c r="K11" s="16">
        <v>194</v>
      </c>
      <c r="L11" s="16">
        <v>87</v>
      </c>
      <c r="M11" s="16">
        <v>261</v>
      </c>
      <c r="N11" s="16">
        <v>1152</v>
      </c>
    </row>
    <row r="12" spans="2:14" x14ac:dyDescent="0.2">
      <c r="B12" s="15">
        <v>2006</v>
      </c>
      <c r="C12" s="16">
        <v>75313</v>
      </c>
      <c r="D12" s="16">
        <v>11439</v>
      </c>
      <c r="E12" s="16">
        <v>1827</v>
      </c>
      <c r="F12" s="16">
        <v>30530</v>
      </c>
      <c r="G12" s="16">
        <v>10536</v>
      </c>
      <c r="H12" s="16">
        <v>10730</v>
      </c>
      <c r="I12" s="16">
        <v>6679</v>
      </c>
      <c r="J12" s="16">
        <v>2050</v>
      </c>
      <c r="K12" s="16">
        <v>149</v>
      </c>
      <c r="L12" s="16">
        <v>69</v>
      </c>
      <c r="M12" s="16">
        <v>156</v>
      </c>
      <c r="N12" s="16">
        <v>1148</v>
      </c>
    </row>
    <row r="13" spans="2:14" x14ac:dyDescent="0.2">
      <c r="B13" s="15">
        <v>2007</v>
      </c>
      <c r="C13" s="16">
        <v>74197</v>
      </c>
      <c r="D13" s="16">
        <v>11362</v>
      </c>
      <c r="E13" s="16">
        <v>1720</v>
      </c>
      <c r="F13" s="16">
        <v>30255</v>
      </c>
      <c r="G13" s="16">
        <v>10538</v>
      </c>
      <c r="H13" s="16">
        <v>10531</v>
      </c>
      <c r="I13" s="16">
        <v>6410</v>
      </c>
      <c r="J13" s="16">
        <v>1822</v>
      </c>
      <c r="K13" s="16">
        <v>150</v>
      </c>
      <c r="L13" s="16">
        <v>94</v>
      </c>
      <c r="M13" s="16">
        <v>166</v>
      </c>
      <c r="N13" s="16">
        <v>1149</v>
      </c>
    </row>
    <row r="14" spans="2:14" x14ac:dyDescent="0.2">
      <c r="B14" s="15">
        <v>2008</v>
      </c>
      <c r="C14" s="16">
        <v>73607</v>
      </c>
      <c r="D14" s="16">
        <v>11700</v>
      </c>
      <c r="E14" s="16">
        <v>1562</v>
      </c>
      <c r="F14" s="16">
        <v>30125</v>
      </c>
      <c r="G14" s="16">
        <v>10682</v>
      </c>
      <c r="H14" s="16">
        <v>10311</v>
      </c>
      <c r="I14" s="16">
        <v>6250</v>
      </c>
      <c r="J14" s="16">
        <v>1450</v>
      </c>
      <c r="K14" s="16">
        <v>136</v>
      </c>
      <c r="L14" s="16">
        <v>99</v>
      </c>
      <c r="M14" s="16">
        <v>128</v>
      </c>
      <c r="N14" s="16">
        <v>1164</v>
      </c>
    </row>
    <row r="15" spans="2:14" x14ac:dyDescent="0.2">
      <c r="B15" s="15">
        <v>2009</v>
      </c>
      <c r="C15" s="16">
        <v>73325</v>
      </c>
      <c r="D15" s="16">
        <v>12050</v>
      </c>
      <c r="E15" s="16">
        <v>1458</v>
      </c>
      <c r="F15" s="16">
        <v>30020</v>
      </c>
      <c r="G15" s="16">
        <v>10829</v>
      </c>
      <c r="H15" s="16">
        <v>10277</v>
      </c>
      <c r="I15" s="16">
        <v>6187</v>
      </c>
      <c r="J15" s="16">
        <v>961</v>
      </c>
      <c r="K15" s="16">
        <v>136</v>
      </c>
      <c r="L15" s="16">
        <v>78</v>
      </c>
      <c r="M15" s="16">
        <v>110</v>
      </c>
      <c r="N15" s="16">
        <v>1219</v>
      </c>
    </row>
    <row r="16" spans="2:14" x14ac:dyDescent="0.2">
      <c r="B16" s="15">
        <v>2010</v>
      </c>
      <c r="C16" s="16">
        <v>72940</v>
      </c>
      <c r="D16" s="16">
        <v>12091</v>
      </c>
      <c r="E16" s="16">
        <v>1505</v>
      </c>
      <c r="F16" s="16">
        <v>30005</v>
      </c>
      <c r="G16" s="16">
        <v>10913</v>
      </c>
      <c r="H16" s="16">
        <v>10071</v>
      </c>
      <c r="I16" s="16">
        <v>6169</v>
      </c>
      <c r="J16" s="16">
        <v>657</v>
      </c>
      <c r="K16" s="16">
        <v>118</v>
      </c>
      <c r="L16" s="16">
        <v>80</v>
      </c>
      <c r="M16" s="16">
        <v>85</v>
      </c>
      <c r="N16" s="16">
        <v>1246</v>
      </c>
    </row>
    <row r="17" spans="2:14" x14ac:dyDescent="0.2">
      <c r="B17" s="15">
        <v>2011</v>
      </c>
      <c r="C17" s="16">
        <v>72762</v>
      </c>
      <c r="D17" s="16">
        <v>12082</v>
      </c>
      <c r="E17" s="16">
        <v>1555</v>
      </c>
      <c r="F17" s="16">
        <v>29859</v>
      </c>
      <c r="G17" s="16">
        <v>11095</v>
      </c>
      <c r="H17" s="16">
        <v>9903</v>
      </c>
      <c r="I17" s="16">
        <v>6180</v>
      </c>
      <c r="J17" s="16">
        <v>579</v>
      </c>
      <c r="K17" s="16">
        <v>75</v>
      </c>
      <c r="L17" s="16">
        <v>107</v>
      </c>
      <c r="M17" s="16">
        <v>42</v>
      </c>
      <c r="N17" s="16">
        <v>1285</v>
      </c>
    </row>
    <row r="18" spans="2:14" x14ac:dyDescent="0.2">
      <c r="B18" s="15">
        <v>2012</v>
      </c>
      <c r="C18" s="16">
        <v>72501</v>
      </c>
      <c r="D18" s="16">
        <v>12291</v>
      </c>
      <c r="E18" s="16">
        <v>1565</v>
      </c>
      <c r="F18" s="16">
        <v>29912</v>
      </c>
      <c r="G18" s="16">
        <v>10982</v>
      </c>
      <c r="H18" s="16">
        <v>9795</v>
      </c>
      <c r="I18" s="16">
        <v>5904</v>
      </c>
      <c r="J18" s="16">
        <v>568</v>
      </c>
      <c r="K18" s="16">
        <v>95</v>
      </c>
      <c r="L18" s="16">
        <v>136</v>
      </c>
      <c r="M18" s="16">
        <v>38</v>
      </c>
      <c r="N18" s="16">
        <v>1215</v>
      </c>
    </row>
    <row r="19" spans="2:14" x14ac:dyDescent="0.2">
      <c r="B19" s="15">
        <v>2013</v>
      </c>
      <c r="C19" s="16">
        <v>73526</v>
      </c>
      <c r="D19" s="16">
        <v>13270</v>
      </c>
      <c r="E19" s="16">
        <v>1506</v>
      </c>
      <c r="F19" s="16">
        <v>30260</v>
      </c>
      <c r="G19" s="16">
        <v>10740</v>
      </c>
      <c r="H19" s="16">
        <v>9692</v>
      </c>
      <c r="I19" s="16">
        <v>5807</v>
      </c>
      <c r="J19" s="16">
        <v>513</v>
      </c>
      <c r="K19" s="16">
        <v>109</v>
      </c>
      <c r="L19" s="16">
        <v>128</v>
      </c>
      <c r="M19" s="16">
        <v>60</v>
      </c>
      <c r="N19" s="16">
        <v>1441</v>
      </c>
    </row>
    <row r="20" spans="2:14" x14ac:dyDescent="0.2">
      <c r="B20" s="15">
        <v>2014</v>
      </c>
      <c r="C20" s="16">
        <v>74531</v>
      </c>
      <c r="D20" s="16">
        <v>14035</v>
      </c>
      <c r="E20" s="16">
        <v>1440</v>
      </c>
      <c r="F20" s="16">
        <v>36800</v>
      </c>
      <c r="G20" s="16">
        <v>8144</v>
      </c>
      <c r="H20" s="16">
        <v>7432</v>
      </c>
      <c r="I20" s="16">
        <v>4438</v>
      </c>
      <c r="J20" s="16">
        <v>507</v>
      </c>
      <c r="K20" s="16">
        <v>68</v>
      </c>
      <c r="L20" s="16">
        <v>127</v>
      </c>
      <c r="M20" s="16">
        <v>54</v>
      </c>
      <c r="N20" s="16">
        <v>1486</v>
      </c>
    </row>
    <row r="21" spans="2:14" x14ac:dyDescent="0.2">
      <c r="B21" s="15">
        <v>2015</v>
      </c>
      <c r="C21" s="16">
        <v>75666</v>
      </c>
      <c r="D21" s="16">
        <v>14238</v>
      </c>
      <c r="E21" s="16">
        <v>1095</v>
      </c>
      <c r="F21" s="16">
        <v>38098</v>
      </c>
      <c r="G21" s="16">
        <v>8238</v>
      </c>
      <c r="H21" s="16">
        <v>7259</v>
      </c>
      <c r="I21" s="16">
        <v>4241</v>
      </c>
      <c r="J21" s="16">
        <v>554</v>
      </c>
      <c r="K21" s="16">
        <v>52</v>
      </c>
      <c r="L21" s="16">
        <v>167</v>
      </c>
      <c r="M21" s="16">
        <v>54</v>
      </c>
      <c r="N21" s="16">
        <v>1670</v>
      </c>
    </row>
    <row r="22" spans="2:14" x14ac:dyDescent="0.2">
      <c r="B22" s="15">
        <v>2016</v>
      </c>
      <c r="C22" s="16">
        <v>76580</v>
      </c>
      <c r="D22" s="16">
        <v>14140</v>
      </c>
      <c r="E22" s="16">
        <v>927</v>
      </c>
      <c r="F22" s="16">
        <v>39414</v>
      </c>
      <c r="G22" s="16">
        <v>8029</v>
      </c>
      <c r="H22" s="16">
        <v>6941</v>
      </c>
      <c r="I22" s="16">
        <v>4611</v>
      </c>
      <c r="J22" s="16">
        <v>569</v>
      </c>
      <c r="K22" s="16">
        <v>45</v>
      </c>
      <c r="L22" s="16">
        <v>212</v>
      </c>
      <c r="M22" s="16">
        <v>70</v>
      </c>
      <c r="N22" s="16">
        <v>1622</v>
      </c>
    </row>
    <row r="23" spans="2:14" x14ac:dyDescent="0.2">
      <c r="B23" s="15">
        <v>2017</v>
      </c>
      <c r="C23" s="16">
        <v>77289</v>
      </c>
      <c r="D23" s="16">
        <v>13996</v>
      </c>
      <c r="E23" s="16">
        <v>930</v>
      </c>
      <c r="F23" s="16">
        <v>40245</v>
      </c>
      <c r="G23" s="16">
        <v>8002</v>
      </c>
      <c r="H23" s="16">
        <v>7007</v>
      </c>
      <c r="I23" s="16">
        <v>4629</v>
      </c>
      <c r="J23" s="16">
        <v>619</v>
      </c>
      <c r="K23" s="16">
        <v>22</v>
      </c>
      <c r="L23" s="16">
        <v>174</v>
      </c>
      <c r="M23" s="16">
        <v>47</v>
      </c>
      <c r="N23" s="16">
        <v>1618</v>
      </c>
    </row>
    <row r="24" spans="2:14" x14ac:dyDescent="0.2">
      <c r="B24" s="15">
        <v>2018</v>
      </c>
      <c r="C24" s="16">
        <v>78207</v>
      </c>
      <c r="D24" s="16">
        <v>14011</v>
      </c>
      <c r="E24" s="16">
        <v>920</v>
      </c>
      <c r="F24" s="16">
        <v>41175</v>
      </c>
      <c r="G24" s="16">
        <v>7762</v>
      </c>
      <c r="H24" s="16">
        <v>7107</v>
      </c>
      <c r="I24" s="16">
        <v>4633</v>
      </c>
      <c r="J24" s="16">
        <v>649</v>
      </c>
      <c r="K24" s="16">
        <v>30</v>
      </c>
      <c r="L24" s="16">
        <v>226</v>
      </c>
      <c r="M24" s="16">
        <v>54</v>
      </c>
      <c r="N24" s="16">
        <v>1640</v>
      </c>
    </row>
    <row r="25" spans="2:14" x14ac:dyDescent="0.2">
      <c r="B25" s="15">
        <v>2019</v>
      </c>
      <c r="C25" s="16">
        <v>79467</v>
      </c>
      <c r="D25" s="16">
        <v>14231</v>
      </c>
      <c r="E25" s="16">
        <v>874</v>
      </c>
      <c r="F25" s="16">
        <v>41859</v>
      </c>
      <c r="G25" s="16">
        <v>7909</v>
      </c>
      <c r="H25" s="16">
        <v>7351</v>
      </c>
      <c r="I25" s="16">
        <v>4641</v>
      </c>
      <c r="J25" s="16">
        <v>664</v>
      </c>
      <c r="K25" s="16">
        <v>26</v>
      </c>
      <c r="L25" s="16">
        <v>200</v>
      </c>
      <c r="M25" s="16">
        <v>41</v>
      </c>
      <c r="N25" s="16">
        <v>1671</v>
      </c>
    </row>
    <row r="26" spans="2:14" x14ac:dyDescent="0.2">
      <c r="B26" s="15">
        <v>2020</v>
      </c>
      <c r="C26" s="16">
        <v>80607</v>
      </c>
      <c r="D26" s="16">
        <v>14559</v>
      </c>
      <c r="E26" s="16">
        <v>745</v>
      </c>
      <c r="F26" s="16">
        <v>42718</v>
      </c>
      <c r="G26" s="16">
        <v>8056</v>
      </c>
      <c r="H26" s="16">
        <v>7387</v>
      </c>
      <c r="I26" s="16">
        <v>4651</v>
      </c>
      <c r="J26" s="16">
        <v>611</v>
      </c>
      <c r="K26" s="16">
        <v>29</v>
      </c>
      <c r="L26" s="16">
        <v>161</v>
      </c>
      <c r="M26" s="16">
        <v>35</v>
      </c>
      <c r="N26" s="16">
        <v>1655</v>
      </c>
    </row>
    <row r="27" spans="2:14" x14ac:dyDescent="0.2">
      <c r="B27" s="15">
        <v>2021</v>
      </c>
      <c r="C27" s="16">
        <v>82061</v>
      </c>
      <c r="D27" s="16">
        <v>14874</v>
      </c>
      <c r="E27" s="16">
        <v>717</v>
      </c>
      <c r="F27" s="16">
        <v>42839</v>
      </c>
      <c r="G27" s="16">
        <v>8540</v>
      </c>
      <c r="H27" s="16">
        <v>7679</v>
      </c>
      <c r="I27" s="16">
        <v>4913</v>
      </c>
      <c r="J27" s="16">
        <v>589</v>
      </c>
      <c r="K27" s="16">
        <v>23</v>
      </c>
      <c r="L27" s="16">
        <v>179</v>
      </c>
      <c r="M27" s="16">
        <v>34</v>
      </c>
      <c r="N27" s="16">
        <v>1674</v>
      </c>
    </row>
    <row r="28" spans="2:14" x14ac:dyDescent="0.2">
      <c r="B28" s="15">
        <v>2022</v>
      </c>
      <c r="C28" s="16">
        <v>84244</v>
      </c>
      <c r="D28" s="16">
        <v>15178</v>
      </c>
      <c r="E28" s="16">
        <v>638</v>
      </c>
      <c r="F28" s="16">
        <v>43730</v>
      </c>
      <c r="G28" s="16">
        <v>8891</v>
      </c>
      <c r="H28" s="16">
        <v>7990</v>
      </c>
      <c r="I28" s="16">
        <v>5205</v>
      </c>
      <c r="J28" s="16">
        <v>552</v>
      </c>
      <c r="K28" s="16">
        <v>12</v>
      </c>
      <c r="L28" s="16">
        <v>340</v>
      </c>
      <c r="M28" s="16">
        <v>58</v>
      </c>
      <c r="N28" s="16">
        <v>1650</v>
      </c>
    </row>
    <row r="29" spans="2:14" x14ac:dyDescent="0.2">
      <c r="B29" s="15">
        <v>2023</v>
      </c>
      <c r="C29" s="16">
        <v>85988</v>
      </c>
      <c r="D29" s="16">
        <v>15400</v>
      </c>
      <c r="E29" s="16">
        <v>627</v>
      </c>
      <c r="F29" s="16">
        <v>44436</v>
      </c>
      <c r="G29" s="16">
        <v>9215</v>
      </c>
      <c r="H29" s="16">
        <v>8492</v>
      </c>
      <c r="I29" s="16">
        <v>5272</v>
      </c>
      <c r="J29" s="16">
        <v>500</v>
      </c>
      <c r="K29" s="16">
        <v>32</v>
      </c>
      <c r="L29" s="16">
        <v>223</v>
      </c>
      <c r="M29" s="16">
        <v>33</v>
      </c>
      <c r="N29" s="16">
        <v>1758</v>
      </c>
    </row>
    <row r="30" spans="2:14" x14ac:dyDescent="0.2">
      <c r="B30" s="15">
        <v>2024</v>
      </c>
      <c r="C30" s="16">
        <v>86560</v>
      </c>
      <c r="D30" s="16">
        <v>15389</v>
      </c>
      <c r="E30" s="16">
        <v>632</v>
      </c>
      <c r="F30" s="16">
        <v>44882</v>
      </c>
      <c r="G30" s="16">
        <v>9240</v>
      </c>
      <c r="H30" s="16">
        <v>8614</v>
      </c>
      <c r="I30" s="16">
        <v>5274</v>
      </c>
      <c r="J30" s="16">
        <v>453</v>
      </c>
      <c r="K30" s="16">
        <v>30</v>
      </c>
      <c r="L30" s="16">
        <v>217</v>
      </c>
      <c r="M30" s="16">
        <v>33</v>
      </c>
      <c r="N30" s="16">
        <v>1796</v>
      </c>
    </row>
    <row r="31" spans="2:14" x14ac:dyDescent="0.2">
      <c r="B31" s="17">
        <v>2025</v>
      </c>
      <c r="C31" s="18">
        <v>87262</v>
      </c>
      <c r="D31" s="18">
        <v>15541</v>
      </c>
      <c r="E31" s="18">
        <v>558</v>
      </c>
      <c r="F31" s="18">
        <v>45581</v>
      </c>
      <c r="G31" s="18">
        <v>9062</v>
      </c>
      <c r="H31" s="18">
        <v>8521</v>
      </c>
      <c r="I31" s="18">
        <v>5422</v>
      </c>
      <c r="J31" s="18">
        <v>473</v>
      </c>
      <c r="K31" s="18">
        <v>31</v>
      </c>
      <c r="L31" s="18">
        <v>222</v>
      </c>
      <c r="M31" s="18">
        <v>23</v>
      </c>
      <c r="N31" s="18">
        <v>1828</v>
      </c>
    </row>
    <row r="33" spans="2:14" x14ac:dyDescent="0.2">
      <c r="B33" s="48" t="s">
        <v>61</v>
      </c>
      <c r="C33" s="49"/>
      <c r="D33" s="49"/>
      <c r="E33" s="49"/>
      <c r="F33" s="49"/>
      <c r="G33" s="49"/>
      <c r="H33" s="49"/>
      <c r="I33" s="49"/>
      <c r="J33" s="49"/>
      <c r="K33" s="49"/>
      <c r="L33" s="49"/>
      <c r="M33" s="49"/>
      <c r="N33" s="49"/>
    </row>
    <row r="34" spans="2:14" x14ac:dyDescent="0.2">
      <c r="B34" s="48" t="s">
        <v>62</v>
      </c>
      <c r="C34" s="49"/>
      <c r="D34" s="49"/>
      <c r="E34" s="49"/>
      <c r="F34" s="49"/>
      <c r="G34" s="49"/>
      <c r="H34" s="49"/>
      <c r="I34" s="49"/>
      <c r="J34" s="49"/>
      <c r="K34" s="49"/>
      <c r="L34" s="49"/>
      <c r="M34" s="49"/>
      <c r="N34" s="49"/>
    </row>
    <row r="35" spans="2:14" x14ac:dyDescent="0.2">
      <c r="B35" s="48" t="s">
        <v>63</v>
      </c>
      <c r="C35" s="49"/>
      <c r="D35" s="49"/>
      <c r="E35" s="49"/>
      <c r="F35" s="49"/>
      <c r="G35" s="49"/>
      <c r="H35" s="49"/>
      <c r="I35" s="49"/>
      <c r="J35" s="49"/>
      <c r="K35" s="49"/>
      <c r="L35" s="49"/>
      <c r="M35" s="49"/>
      <c r="N35" s="49"/>
    </row>
    <row r="36" spans="2:14" x14ac:dyDescent="0.2">
      <c r="B36" s="48" t="s">
        <v>64</v>
      </c>
      <c r="C36" s="49"/>
      <c r="D36" s="49"/>
      <c r="E36" s="49"/>
      <c r="F36" s="49"/>
      <c r="G36" s="49"/>
      <c r="H36" s="49"/>
      <c r="I36" s="49"/>
      <c r="J36" s="49"/>
      <c r="K36" s="49"/>
      <c r="L36" s="49"/>
      <c r="M36" s="49"/>
      <c r="N36" s="49"/>
    </row>
    <row r="37" spans="2:14" x14ac:dyDescent="0.2">
      <c r="B37" s="48" t="s">
        <v>65</v>
      </c>
      <c r="C37" s="49"/>
      <c r="D37" s="49"/>
      <c r="E37" s="49"/>
      <c r="F37" s="49"/>
      <c r="G37" s="49"/>
      <c r="H37" s="49"/>
      <c r="I37" s="49"/>
      <c r="J37" s="49"/>
      <c r="K37" s="49"/>
      <c r="L37" s="49"/>
      <c r="M37" s="49"/>
      <c r="N37" s="49"/>
    </row>
    <row r="38" spans="2:14" x14ac:dyDescent="0.2">
      <c r="B38" s="48" t="s">
        <v>66</v>
      </c>
      <c r="C38" s="49"/>
      <c r="D38" s="49"/>
      <c r="E38" s="49"/>
      <c r="F38" s="49"/>
      <c r="G38" s="49"/>
      <c r="H38" s="49"/>
      <c r="I38" s="49"/>
      <c r="J38" s="49"/>
      <c r="K38" s="49"/>
      <c r="L38" s="49"/>
      <c r="M38" s="49"/>
      <c r="N38" s="49"/>
    </row>
  </sheetData>
  <mergeCells count="10">
    <mergeCell ref="B4:B5"/>
    <mergeCell ref="C4:C5"/>
    <mergeCell ref="D4:M4"/>
    <mergeCell ref="N4:N5"/>
    <mergeCell ref="B33:N33"/>
    <mergeCell ref="B34:N34"/>
    <mergeCell ref="B35:N35"/>
    <mergeCell ref="B36:N36"/>
    <mergeCell ref="B37:N37"/>
    <mergeCell ref="B38:N38"/>
  </mergeCells>
  <pageMargins left="0.7" right="0.7" top="0.75" bottom="0.75" header="0.3" footer="0.3"/>
  <pageSetup paperSize="9" scale="50" fitToWidth="0" fitToHeight="0" orientation="landscape" horizontalDpi="300" verticalDpi="30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A81F"/>
  </sheetPr>
  <dimension ref="B1:K23"/>
  <sheetViews>
    <sheetView showGridLines="0" workbookViewId="0"/>
  </sheetViews>
  <sheetFormatPr baseColWidth="10" defaultRowHeight="12.75" x14ac:dyDescent="0.2"/>
  <cols>
    <col min="1" max="1" width="2.5703125" customWidth="1"/>
    <col min="2" max="2" width="5.7109375" customWidth="1"/>
    <col min="3" max="11" width="10.7109375" customWidth="1"/>
  </cols>
  <sheetData>
    <row r="1" spans="2:11" ht="18" x14ac:dyDescent="0.25">
      <c r="B1" s="3" t="s">
        <v>27</v>
      </c>
    </row>
    <row r="4" spans="2:11" ht="15.95" customHeight="1" x14ac:dyDescent="0.2">
      <c r="B4" s="50" t="s">
        <v>206</v>
      </c>
      <c r="C4" s="50" t="s">
        <v>664</v>
      </c>
      <c r="D4" s="50" t="s">
        <v>665</v>
      </c>
      <c r="E4" s="50" t="s">
        <v>665</v>
      </c>
      <c r="F4" s="50" t="s">
        <v>665</v>
      </c>
      <c r="G4" s="50" t="s">
        <v>665</v>
      </c>
      <c r="H4" s="50" t="s">
        <v>666</v>
      </c>
      <c r="I4" s="50" t="s">
        <v>666</v>
      </c>
      <c r="J4" s="50" t="s">
        <v>666</v>
      </c>
      <c r="K4" s="50" t="s">
        <v>666</v>
      </c>
    </row>
    <row r="5" spans="2:11" ht="27.95" customHeight="1" x14ac:dyDescent="0.2">
      <c r="B5" s="50" t="s">
        <v>206</v>
      </c>
      <c r="C5" s="50" t="s">
        <v>664</v>
      </c>
      <c r="D5" s="14" t="s">
        <v>667</v>
      </c>
      <c r="E5" s="14" t="s">
        <v>668</v>
      </c>
      <c r="F5" s="14" t="s">
        <v>669</v>
      </c>
      <c r="G5" s="14" t="s">
        <v>670</v>
      </c>
      <c r="H5" s="14" t="s">
        <v>667</v>
      </c>
      <c r="I5" s="14" t="s">
        <v>668</v>
      </c>
      <c r="J5" s="14" t="s">
        <v>669</v>
      </c>
      <c r="K5" s="14" t="s">
        <v>671</v>
      </c>
    </row>
    <row r="6" spans="2:11" x14ac:dyDescent="0.2">
      <c r="B6" s="15">
        <v>2012</v>
      </c>
      <c r="C6" s="16">
        <v>17016</v>
      </c>
      <c r="D6" s="16">
        <v>4357</v>
      </c>
      <c r="E6" s="16">
        <v>9944</v>
      </c>
      <c r="F6" s="16">
        <v>1346</v>
      </c>
      <c r="G6" s="16">
        <v>345</v>
      </c>
      <c r="H6" s="16">
        <v>304</v>
      </c>
      <c r="I6" s="16">
        <v>566</v>
      </c>
      <c r="J6" s="16">
        <v>140</v>
      </c>
      <c r="K6" s="16">
        <v>14</v>
      </c>
    </row>
    <row r="7" spans="2:11" x14ac:dyDescent="0.2">
      <c r="B7" s="15">
        <v>2013</v>
      </c>
      <c r="C7" s="16">
        <v>16969</v>
      </c>
      <c r="D7" s="16">
        <v>4286</v>
      </c>
      <c r="E7" s="16">
        <v>9881</v>
      </c>
      <c r="F7" s="16">
        <v>1542</v>
      </c>
      <c r="G7" s="16">
        <v>250</v>
      </c>
      <c r="H7" s="16">
        <v>337</v>
      </c>
      <c r="I7" s="16">
        <v>503</v>
      </c>
      <c r="J7" s="16">
        <v>160</v>
      </c>
      <c r="K7" s="16">
        <v>10</v>
      </c>
    </row>
    <row r="8" spans="2:11" x14ac:dyDescent="0.2">
      <c r="B8" s="15">
        <v>2014</v>
      </c>
      <c r="C8" s="16">
        <v>16969</v>
      </c>
      <c r="D8" s="16">
        <v>4193</v>
      </c>
      <c r="E8" s="16">
        <v>9787</v>
      </c>
      <c r="F8" s="16">
        <v>1655</v>
      </c>
      <c r="G8" s="16">
        <v>253</v>
      </c>
      <c r="H8" s="16">
        <v>335</v>
      </c>
      <c r="I8" s="16">
        <v>562</v>
      </c>
      <c r="J8" s="16">
        <v>175</v>
      </c>
      <c r="K8" s="16">
        <v>9</v>
      </c>
    </row>
    <row r="9" spans="2:11" x14ac:dyDescent="0.2">
      <c r="B9" s="15">
        <v>2015</v>
      </c>
      <c r="C9" s="16">
        <v>16730</v>
      </c>
      <c r="D9" s="16">
        <v>4047</v>
      </c>
      <c r="E9" s="16">
        <v>9549</v>
      </c>
      <c r="F9" s="16">
        <v>1780</v>
      </c>
      <c r="G9" s="16">
        <v>367</v>
      </c>
      <c r="H9" s="16">
        <v>305</v>
      </c>
      <c r="I9" s="16">
        <v>465</v>
      </c>
      <c r="J9" s="16">
        <v>217</v>
      </c>
      <c r="K9" s="16">
        <v>0</v>
      </c>
    </row>
    <row r="10" spans="2:11" x14ac:dyDescent="0.2">
      <c r="B10" s="15">
        <v>2016</v>
      </c>
      <c r="C10" s="16">
        <v>16676</v>
      </c>
      <c r="D10" s="16">
        <v>3958</v>
      </c>
      <c r="E10" s="16">
        <v>9351</v>
      </c>
      <c r="F10" s="16">
        <v>1941</v>
      </c>
      <c r="G10" s="16">
        <v>362</v>
      </c>
      <c r="H10" s="16">
        <v>304</v>
      </c>
      <c r="I10" s="16">
        <v>518</v>
      </c>
      <c r="J10" s="16">
        <v>227</v>
      </c>
      <c r="K10" s="16">
        <v>15</v>
      </c>
    </row>
    <row r="11" spans="2:11" x14ac:dyDescent="0.2">
      <c r="B11" s="15">
        <v>2017</v>
      </c>
      <c r="C11" s="16">
        <v>16580</v>
      </c>
      <c r="D11" s="16">
        <v>3842</v>
      </c>
      <c r="E11" s="16">
        <v>9136</v>
      </c>
      <c r="F11" s="16">
        <v>2093</v>
      </c>
      <c r="G11" s="16">
        <v>337</v>
      </c>
      <c r="H11" s="16">
        <v>297</v>
      </c>
      <c r="I11" s="16">
        <v>587</v>
      </c>
      <c r="J11" s="16">
        <v>272</v>
      </c>
      <c r="K11" s="16">
        <v>16</v>
      </c>
    </row>
    <row r="12" spans="2:11" x14ac:dyDescent="0.2">
      <c r="B12" s="15">
        <v>2018</v>
      </c>
      <c r="C12" s="16">
        <v>16475</v>
      </c>
      <c r="D12" s="16">
        <v>3783</v>
      </c>
      <c r="E12" s="16">
        <v>8813</v>
      </c>
      <c r="F12" s="16">
        <v>2262</v>
      </c>
      <c r="G12" s="16">
        <v>343</v>
      </c>
      <c r="H12" s="16">
        <v>318</v>
      </c>
      <c r="I12" s="16">
        <v>638</v>
      </c>
      <c r="J12" s="16">
        <v>298</v>
      </c>
      <c r="K12" s="16">
        <v>20</v>
      </c>
    </row>
    <row r="13" spans="2:11" x14ac:dyDescent="0.2">
      <c r="B13" s="15">
        <v>2019</v>
      </c>
      <c r="C13" s="16">
        <v>16539</v>
      </c>
      <c r="D13" s="16">
        <v>3805</v>
      </c>
      <c r="E13" s="16">
        <v>8815</v>
      </c>
      <c r="F13" s="16">
        <v>2327</v>
      </c>
      <c r="G13" s="16">
        <v>304</v>
      </c>
      <c r="H13" s="16">
        <v>321</v>
      </c>
      <c r="I13" s="16">
        <v>634</v>
      </c>
      <c r="J13" s="16">
        <v>318</v>
      </c>
      <c r="K13" s="16">
        <v>15</v>
      </c>
    </row>
    <row r="14" spans="2:11" x14ac:dyDescent="0.2">
      <c r="B14" s="15">
        <v>2020</v>
      </c>
      <c r="C14" s="16">
        <v>16399</v>
      </c>
      <c r="D14" s="16">
        <v>3764</v>
      </c>
      <c r="E14" s="16">
        <v>8807</v>
      </c>
      <c r="F14" s="16">
        <v>2335</v>
      </c>
      <c r="G14" s="16">
        <v>335</v>
      </c>
      <c r="H14" s="16">
        <v>278</v>
      </c>
      <c r="I14" s="16">
        <v>541</v>
      </c>
      <c r="J14" s="16">
        <v>322</v>
      </c>
      <c r="K14" s="16">
        <v>17</v>
      </c>
    </row>
    <row r="15" spans="2:11" x14ac:dyDescent="0.2">
      <c r="B15" s="15">
        <v>2021</v>
      </c>
      <c r="C15" s="16">
        <v>16533</v>
      </c>
      <c r="D15" s="16">
        <v>3718</v>
      </c>
      <c r="E15" s="16">
        <v>8819</v>
      </c>
      <c r="F15" s="16">
        <v>2438</v>
      </c>
      <c r="G15" s="16">
        <v>399</v>
      </c>
      <c r="H15" s="16">
        <v>264</v>
      </c>
      <c r="I15" s="16">
        <v>514</v>
      </c>
      <c r="J15" s="16">
        <v>363</v>
      </c>
      <c r="K15" s="16">
        <v>18</v>
      </c>
    </row>
    <row r="16" spans="2:11" x14ac:dyDescent="0.2">
      <c r="B16" s="15">
        <v>2022</v>
      </c>
      <c r="C16" s="16">
        <v>16555</v>
      </c>
      <c r="D16" s="16">
        <v>3709</v>
      </c>
      <c r="E16" s="16">
        <v>8655</v>
      </c>
      <c r="F16" s="16">
        <v>2472</v>
      </c>
      <c r="G16" s="16">
        <v>405</v>
      </c>
      <c r="H16" s="16">
        <v>288</v>
      </c>
      <c r="I16" s="16">
        <v>674</v>
      </c>
      <c r="J16" s="16">
        <v>325</v>
      </c>
      <c r="K16" s="16">
        <v>27</v>
      </c>
    </row>
    <row r="17" spans="2:11" x14ac:dyDescent="0.2">
      <c r="B17" s="15">
        <v>2023</v>
      </c>
      <c r="C17" s="16">
        <v>16477</v>
      </c>
      <c r="D17" s="16">
        <v>3496</v>
      </c>
      <c r="E17" s="16">
        <v>8781</v>
      </c>
      <c r="F17" s="16">
        <v>2612</v>
      </c>
      <c r="G17" s="16">
        <v>372</v>
      </c>
      <c r="H17" s="16">
        <v>267</v>
      </c>
      <c r="I17" s="16">
        <v>642</v>
      </c>
      <c r="J17" s="16">
        <v>284</v>
      </c>
      <c r="K17" s="16">
        <v>23</v>
      </c>
    </row>
    <row r="18" spans="2:11" x14ac:dyDescent="0.2">
      <c r="B18" s="15">
        <v>2024</v>
      </c>
      <c r="C18" s="16">
        <v>16851</v>
      </c>
      <c r="D18" s="16">
        <v>3468</v>
      </c>
      <c r="E18" s="16">
        <v>9039</v>
      </c>
      <c r="F18" s="16">
        <v>2690</v>
      </c>
      <c r="G18" s="16">
        <v>403</v>
      </c>
      <c r="H18" s="16">
        <v>262</v>
      </c>
      <c r="I18" s="16">
        <v>644</v>
      </c>
      <c r="J18" s="16">
        <v>321</v>
      </c>
      <c r="K18" s="16">
        <v>24</v>
      </c>
    </row>
    <row r="19" spans="2:11" x14ac:dyDescent="0.2">
      <c r="B19" s="17">
        <v>2025</v>
      </c>
      <c r="C19" s="18">
        <v>17184</v>
      </c>
      <c r="D19" s="18">
        <v>3426</v>
      </c>
      <c r="E19" s="18">
        <v>9250</v>
      </c>
      <c r="F19" s="18">
        <v>2772</v>
      </c>
      <c r="G19" s="18">
        <v>401</v>
      </c>
      <c r="H19" s="18">
        <v>246</v>
      </c>
      <c r="I19" s="18">
        <v>732</v>
      </c>
      <c r="J19" s="18">
        <v>339</v>
      </c>
      <c r="K19" s="18">
        <v>18</v>
      </c>
    </row>
    <row r="21" spans="2:11" ht="35.1" customHeight="1" x14ac:dyDescent="0.2">
      <c r="B21" s="48" t="s">
        <v>672</v>
      </c>
      <c r="C21" s="49"/>
      <c r="D21" s="49"/>
      <c r="E21" s="49"/>
      <c r="F21" s="49"/>
      <c r="G21" s="49"/>
      <c r="H21" s="49"/>
      <c r="I21" s="49"/>
      <c r="J21" s="49"/>
      <c r="K21" s="49"/>
    </row>
    <row r="22" spans="2:11" x14ac:dyDescent="0.2">
      <c r="B22" s="48" t="s">
        <v>673</v>
      </c>
      <c r="C22" s="49"/>
      <c r="D22" s="49"/>
      <c r="E22" s="49"/>
      <c r="F22" s="49"/>
      <c r="G22" s="49"/>
      <c r="H22" s="49"/>
      <c r="I22" s="49"/>
      <c r="J22" s="49"/>
      <c r="K22" s="49"/>
    </row>
    <row r="23" spans="2:11" x14ac:dyDescent="0.2">
      <c r="B23" s="48" t="s">
        <v>674</v>
      </c>
      <c r="C23" s="49"/>
      <c r="D23" s="49"/>
      <c r="E23" s="49"/>
      <c r="F23" s="49"/>
      <c r="G23" s="49"/>
      <c r="H23" s="49"/>
      <c r="I23" s="49"/>
      <c r="J23" s="49"/>
      <c r="K23" s="49"/>
    </row>
  </sheetData>
  <mergeCells count="7">
    <mergeCell ref="B22:K22"/>
    <mergeCell ref="B23:K23"/>
    <mergeCell ref="B4:B5"/>
    <mergeCell ref="C4:C5"/>
    <mergeCell ref="D4:G4"/>
    <mergeCell ref="H4:K4"/>
    <mergeCell ref="B21:K21"/>
  </mergeCells>
  <pageMargins left="0.7" right="0.7" top="0.75" bottom="0.75" header="0.3" footer="0.3"/>
  <pageSetup paperSize="9" scale="50" fitToWidth="0" fitToHeight="0" orientation="landscape" horizontalDpi="300" verticalDpi="30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A81F"/>
  </sheetPr>
  <dimension ref="B1:H35"/>
  <sheetViews>
    <sheetView showGridLines="0" workbookViewId="0"/>
  </sheetViews>
  <sheetFormatPr baseColWidth="10" defaultRowHeight="12.75" x14ac:dyDescent="0.2"/>
  <cols>
    <col min="1" max="1" width="2.5703125" customWidth="1"/>
    <col min="2" max="2" width="27.7109375" customWidth="1"/>
    <col min="3" max="8" width="10.7109375" customWidth="1"/>
  </cols>
  <sheetData>
    <row r="1" spans="2:8" ht="18" x14ac:dyDescent="0.25">
      <c r="B1" s="3" t="s">
        <v>28</v>
      </c>
    </row>
    <row r="4" spans="2:8" ht="15.95" customHeight="1" x14ac:dyDescent="0.2">
      <c r="B4" s="55" t="s">
        <v>675</v>
      </c>
      <c r="C4" s="50" t="s">
        <v>664</v>
      </c>
      <c r="D4" s="50" t="s">
        <v>665</v>
      </c>
      <c r="E4" s="50" t="s">
        <v>665</v>
      </c>
      <c r="F4" s="50" t="s">
        <v>665</v>
      </c>
      <c r="G4" s="50" t="s">
        <v>665</v>
      </c>
      <c r="H4" s="50" t="s">
        <v>676</v>
      </c>
    </row>
    <row r="5" spans="2:8" ht="27.95" customHeight="1" x14ac:dyDescent="0.2">
      <c r="B5" s="55" t="s">
        <v>675</v>
      </c>
      <c r="C5" s="50" t="s">
        <v>664</v>
      </c>
      <c r="D5" s="14" t="s">
        <v>667</v>
      </c>
      <c r="E5" s="14" t="s">
        <v>677</v>
      </c>
      <c r="F5" s="14" t="s">
        <v>669</v>
      </c>
      <c r="G5" s="14" t="s">
        <v>670</v>
      </c>
      <c r="H5" s="50" t="s">
        <v>676</v>
      </c>
    </row>
    <row r="6" spans="2:8" x14ac:dyDescent="0.2">
      <c r="B6" s="23" t="s">
        <v>47</v>
      </c>
      <c r="C6" s="24">
        <v>17184</v>
      </c>
      <c r="D6" s="24">
        <v>3426</v>
      </c>
      <c r="E6" s="24">
        <v>9250</v>
      </c>
      <c r="F6" s="24">
        <v>2772</v>
      </c>
      <c r="G6" s="24">
        <v>401</v>
      </c>
      <c r="H6" s="24">
        <v>1335</v>
      </c>
    </row>
    <row r="7" spans="2:8" x14ac:dyDescent="0.2">
      <c r="B7" s="22" t="s">
        <v>184</v>
      </c>
      <c r="C7" s="16">
        <v>7338</v>
      </c>
      <c r="D7" s="16">
        <v>2016</v>
      </c>
      <c r="E7" s="16">
        <v>2318</v>
      </c>
      <c r="F7" s="16">
        <v>2344</v>
      </c>
      <c r="G7" s="16">
        <v>162</v>
      </c>
      <c r="H7" s="16">
        <v>498</v>
      </c>
    </row>
    <row r="8" spans="2:8" x14ac:dyDescent="0.2">
      <c r="B8" s="22" t="s">
        <v>185</v>
      </c>
      <c r="C8" s="16" t="s">
        <v>267</v>
      </c>
      <c r="D8" s="16" t="s">
        <v>659</v>
      </c>
      <c r="E8" s="16" t="s">
        <v>298</v>
      </c>
      <c r="F8" s="16" t="s">
        <v>682</v>
      </c>
      <c r="G8" s="16" t="s">
        <v>398</v>
      </c>
      <c r="H8" s="16" t="s">
        <v>683</v>
      </c>
    </row>
    <row r="9" spans="2:8" x14ac:dyDescent="0.2">
      <c r="B9" s="22" t="s">
        <v>678</v>
      </c>
      <c r="C9" s="16">
        <v>4572</v>
      </c>
      <c r="D9" s="16">
        <v>804</v>
      </c>
      <c r="E9" s="16">
        <v>2087</v>
      </c>
      <c r="F9" s="16">
        <v>875</v>
      </c>
      <c r="G9" s="16">
        <v>41</v>
      </c>
      <c r="H9" s="16">
        <v>765</v>
      </c>
    </row>
    <row r="10" spans="2:8" x14ac:dyDescent="0.2">
      <c r="B10" s="22" t="s">
        <v>679</v>
      </c>
      <c r="C10" s="16" t="s">
        <v>354</v>
      </c>
      <c r="D10" s="16" t="s">
        <v>680</v>
      </c>
      <c r="E10" s="16" t="s">
        <v>681</v>
      </c>
      <c r="F10" s="16" t="s">
        <v>563</v>
      </c>
      <c r="G10" s="16" t="s">
        <v>530</v>
      </c>
      <c r="H10" s="16" t="s">
        <v>632</v>
      </c>
    </row>
    <row r="11" spans="2:8" x14ac:dyDescent="0.2">
      <c r="B11" s="26" t="s">
        <v>10</v>
      </c>
      <c r="C11" s="26" t="s">
        <v>10</v>
      </c>
      <c r="D11" s="26" t="s">
        <v>10</v>
      </c>
      <c r="E11" s="26" t="s">
        <v>10</v>
      </c>
      <c r="F11" s="26" t="s">
        <v>10</v>
      </c>
      <c r="G11" s="26" t="s">
        <v>10</v>
      </c>
      <c r="H11" s="26" t="s">
        <v>10</v>
      </c>
    </row>
    <row r="12" spans="2:8" x14ac:dyDescent="0.2">
      <c r="B12" s="22" t="s">
        <v>221</v>
      </c>
      <c r="C12" s="16">
        <v>610</v>
      </c>
      <c r="D12" s="16">
        <v>145</v>
      </c>
      <c r="E12" s="16">
        <v>283</v>
      </c>
      <c r="F12" s="16">
        <v>99</v>
      </c>
      <c r="G12" s="16">
        <v>2</v>
      </c>
      <c r="H12" s="16">
        <v>81</v>
      </c>
    </row>
    <row r="13" spans="2:8" x14ac:dyDescent="0.2">
      <c r="B13" s="22" t="s">
        <v>222</v>
      </c>
      <c r="C13" s="16">
        <v>598</v>
      </c>
      <c r="D13" s="16">
        <v>134</v>
      </c>
      <c r="E13" s="16">
        <v>243</v>
      </c>
      <c r="F13" s="16">
        <v>120</v>
      </c>
      <c r="G13" s="16">
        <v>5</v>
      </c>
      <c r="H13" s="16">
        <v>96</v>
      </c>
    </row>
    <row r="14" spans="2:8" x14ac:dyDescent="0.2">
      <c r="B14" s="22" t="s">
        <v>220</v>
      </c>
      <c r="C14" s="16">
        <v>586</v>
      </c>
      <c r="D14" s="16">
        <v>96</v>
      </c>
      <c r="E14" s="16">
        <v>330</v>
      </c>
      <c r="F14" s="16">
        <v>116</v>
      </c>
      <c r="G14" s="16">
        <v>3</v>
      </c>
      <c r="H14" s="16">
        <v>41</v>
      </c>
    </row>
    <row r="15" spans="2:8" x14ac:dyDescent="0.2">
      <c r="B15" s="22" t="s">
        <v>225</v>
      </c>
      <c r="C15" s="16">
        <v>312</v>
      </c>
      <c r="D15" s="16">
        <v>45</v>
      </c>
      <c r="E15" s="16">
        <v>143</v>
      </c>
      <c r="F15" s="16">
        <v>82</v>
      </c>
      <c r="G15" s="16">
        <v>2</v>
      </c>
      <c r="H15" s="16">
        <v>40</v>
      </c>
    </row>
    <row r="16" spans="2:8" x14ac:dyDescent="0.2">
      <c r="B16" s="22" t="s">
        <v>233</v>
      </c>
      <c r="C16" s="16">
        <v>265</v>
      </c>
      <c r="D16" s="16">
        <v>15</v>
      </c>
      <c r="E16" s="16">
        <v>102</v>
      </c>
      <c r="F16" s="16">
        <v>23</v>
      </c>
      <c r="G16" s="16">
        <v>1</v>
      </c>
      <c r="H16" s="16">
        <v>124</v>
      </c>
    </row>
    <row r="17" spans="2:8" x14ac:dyDescent="0.2">
      <c r="B17" s="22" t="s">
        <v>223</v>
      </c>
      <c r="C17" s="16">
        <v>253</v>
      </c>
      <c r="D17" s="16">
        <v>59</v>
      </c>
      <c r="E17" s="16">
        <v>107</v>
      </c>
      <c r="F17" s="16">
        <v>45</v>
      </c>
      <c r="G17" s="16">
        <v>1</v>
      </c>
      <c r="H17" s="16">
        <v>41</v>
      </c>
    </row>
    <row r="18" spans="2:8" x14ac:dyDescent="0.2">
      <c r="B18" s="22" t="s">
        <v>224</v>
      </c>
      <c r="C18" s="16">
        <v>244</v>
      </c>
      <c r="D18" s="16">
        <v>48</v>
      </c>
      <c r="E18" s="16">
        <v>99</v>
      </c>
      <c r="F18" s="16">
        <v>50</v>
      </c>
      <c r="G18" s="16">
        <v>1</v>
      </c>
      <c r="H18" s="16">
        <v>46</v>
      </c>
    </row>
    <row r="19" spans="2:8" x14ac:dyDescent="0.2">
      <c r="B19" s="22" t="s">
        <v>227</v>
      </c>
      <c r="C19" s="16">
        <v>194</v>
      </c>
      <c r="D19" s="16">
        <v>22</v>
      </c>
      <c r="E19" s="16">
        <v>71</v>
      </c>
      <c r="F19" s="16">
        <v>43</v>
      </c>
      <c r="G19" s="16">
        <v>10</v>
      </c>
      <c r="H19" s="16">
        <v>48</v>
      </c>
    </row>
    <row r="20" spans="2:8" x14ac:dyDescent="0.2">
      <c r="B20" s="22" t="s">
        <v>228</v>
      </c>
      <c r="C20" s="16">
        <v>160</v>
      </c>
      <c r="D20" s="16">
        <v>31</v>
      </c>
      <c r="E20" s="16">
        <v>81</v>
      </c>
      <c r="F20" s="16">
        <v>22</v>
      </c>
      <c r="G20" s="16">
        <v>0</v>
      </c>
      <c r="H20" s="16">
        <v>26</v>
      </c>
    </row>
    <row r="21" spans="2:8" x14ac:dyDescent="0.2">
      <c r="B21" s="22" t="s">
        <v>226</v>
      </c>
      <c r="C21" s="16">
        <v>155</v>
      </c>
      <c r="D21" s="16">
        <v>10</v>
      </c>
      <c r="E21" s="16">
        <v>97</v>
      </c>
      <c r="F21" s="16">
        <v>20</v>
      </c>
      <c r="G21" s="16">
        <v>2</v>
      </c>
      <c r="H21" s="16">
        <v>26</v>
      </c>
    </row>
    <row r="22" spans="2:8" x14ac:dyDescent="0.2">
      <c r="B22" s="22" t="s">
        <v>239</v>
      </c>
      <c r="C22" s="16">
        <v>110</v>
      </c>
      <c r="D22" s="16">
        <v>29</v>
      </c>
      <c r="E22" s="16">
        <v>37</v>
      </c>
      <c r="F22" s="16">
        <v>21</v>
      </c>
      <c r="G22" s="16">
        <v>1</v>
      </c>
      <c r="H22" s="16">
        <v>22</v>
      </c>
    </row>
    <row r="23" spans="2:8" x14ac:dyDescent="0.2">
      <c r="B23" s="22" t="s">
        <v>231</v>
      </c>
      <c r="C23" s="16">
        <v>104</v>
      </c>
      <c r="D23" s="16">
        <v>13</v>
      </c>
      <c r="E23" s="16">
        <v>39</v>
      </c>
      <c r="F23" s="16">
        <v>21</v>
      </c>
      <c r="G23" s="16">
        <v>0</v>
      </c>
      <c r="H23" s="16">
        <v>31</v>
      </c>
    </row>
    <row r="24" spans="2:8" x14ac:dyDescent="0.2">
      <c r="B24" s="22" t="s">
        <v>230</v>
      </c>
      <c r="C24" s="16">
        <v>100</v>
      </c>
      <c r="D24" s="16">
        <v>17</v>
      </c>
      <c r="E24" s="16">
        <v>49</v>
      </c>
      <c r="F24" s="16">
        <v>21</v>
      </c>
      <c r="G24" s="16">
        <v>2</v>
      </c>
      <c r="H24" s="16">
        <v>11</v>
      </c>
    </row>
    <row r="25" spans="2:8" x14ac:dyDescent="0.2">
      <c r="B25" s="22" t="s">
        <v>232</v>
      </c>
      <c r="C25" s="16">
        <v>84</v>
      </c>
      <c r="D25" s="16">
        <v>24</v>
      </c>
      <c r="E25" s="16">
        <v>32</v>
      </c>
      <c r="F25" s="16">
        <v>17</v>
      </c>
      <c r="G25" s="16">
        <v>0</v>
      </c>
      <c r="H25" s="16">
        <v>11</v>
      </c>
    </row>
    <row r="26" spans="2:8" x14ac:dyDescent="0.2">
      <c r="B26" s="22" t="s">
        <v>236</v>
      </c>
      <c r="C26" s="16">
        <v>69</v>
      </c>
      <c r="D26" s="16">
        <v>14</v>
      </c>
      <c r="E26" s="16">
        <v>29</v>
      </c>
      <c r="F26" s="16">
        <v>13</v>
      </c>
      <c r="G26" s="16">
        <v>0</v>
      </c>
      <c r="H26" s="16">
        <v>13</v>
      </c>
    </row>
    <row r="27" spans="2:8" x14ac:dyDescent="0.2">
      <c r="B27" s="22" t="s">
        <v>234</v>
      </c>
      <c r="C27" s="16">
        <v>57</v>
      </c>
      <c r="D27" s="16">
        <v>12</v>
      </c>
      <c r="E27" s="16">
        <v>32</v>
      </c>
      <c r="F27" s="16">
        <v>12</v>
      </c>
      <c r="G27" s="16">
        <v>0</v>
      </c>
      <c r="H27" s="16">
        <v>1</v>
      </c>
    </row>
    <row r="28" spans="2:8" x14ac:dyDescent="0.2">
      <c r="B28" s="22" t="s">
        <v>229</v>
      </c>
      <c r="C28" s="16">
        <v>56</v>
      </c>
      <c r="D28" s="16">
        <v>3</v>
      </c>
      <c r="E28" s="16">
        <v>37</v>
      </c>
      <c r="F28" s="16">
        <v>14</v>
      </c>
      <c r="G28" s="16">
        <v>0</v>
      </c>
      <c r="H28" s="16">
        <v>2</v>
      </c>
    </row>
    <row r="29" spans="2:8" x14ac:dyDescent="0.2">
      <c r="B29" s="22" t="s">
        <v>235</v>
      </c>
      <c r="C29" s="16">
        <v>45</v>
      </c>
      <c r="D29" s="16">
        <v>5</v>
      </c>
      <c r="E29" s="16">
        <v>20</v>
      </c>
      <c r="F29" s="16">
        <v>12</v>
      </c>
      <c r="G29" s="16">
        <v>2</v>
      </c>
      <c r="H29" s="16">
        <v>6</v>
      </c>
    </row>
    <row r="30" spans="2:8" x14ac:dyDescent="0.2">
      <c r="B30" s="22" t="s">
        <v>238</v>
      </c>
      <c r="C30" s="16">
        <v>43</v>
      </c>
      <c r="D30" s="16">
        <v>6</v>
      </c>
      <c r="E30" s="16">
        <v>23</v>
      </c>
      <c r="F30" s="16">
        <v>11</v>
      </c>
      <c r="G30" s="16">
        <v>1</v>
      </c>
      <c r="H30" s="16">
        <v>2</v>
      </c>
    </row>
    <row r="31" spans="2:8" x14ac:dyDescent="0.2">
      <c r="B31" s="25" t="s">
        <v>250</v>
      </c>
      <c r="C31" s="18">
        <v>527</v>
      </c>
      <c r="D31" s="18">
        <v>76</v>
      </c>
      <c r="E31" s="18">
        <v>233</v>
      </c>
      <c r="F31" s="18">
        <v>113</v>
      </c>
      <c r="G31" s="18">
        <v>8</v>
      </c>
      <c r="H31" s="18">
        <v>97</v>
      </c>
    </row>
    <row r="33" spans="2:8" ht="35.1" customHeight="1" x14ac:dyDescent="0.2">
      <c r="B33" s="48" t="s">
        <v>672</v>
      </c>
      <c r="C33" s="49"/>
      <c r="D33" s="49"/>
      <c r="E33" s="49"/>
      <c r="F33" s="49"/>
      <c r="G33" s="49"/>
      <c r="H33" s="49"/>
    </row>
    <row r="34" spans="2:8" x14ac:dyDescent="0.2">
      <c r="B34" s="48" t="s">
        <v>673</v>
      </c>
      <c r="C34" s="49"/>
      <c r="D34" s="49"/>
      <c r="E34" s="49"/>
      <c r="F34" s="49"/>
      <c r="G34" s="49"/>
      <c r="H34" s="49"/>
    </row>
    <row r="35" spans="2:8" x14ac:dyDescent="0.2">
      <c r="B35" s="48" t="s">
        <v>674</v>
      </c>
      <c r="C35" s="49"/>
      <c r="D35" s="49"/>
      <c r="E35" s="49"/>
      <c r="F35" s="49"/>
      <c r="G35" s="49"/>
      <c r="H35" s="49"/>
    </row>
  </sheetData>
  <mergeCells count="7">
    <mergeCell ref="B34:H34"/>
    <mergeCell ref="B35:H35"/>
    <mergeCell ref="B4:B5"/>
    <mergeCell ref="C4:C5"/>
    <mergeCell ref="D4:G4"/>
    <mergeCell ref="H4:H5"/>
    <mergeCell ref="B33:H33"/>
  </mergeCells>
  <pageMargins left="0.7" right="0.7" top="0.75" bottom="0.75" header="0.3" footer="0.3"/>
  <pageSetup paperSize="9" scale="50" fitToWidth="0" fitToHeight="0" orientation="landscape" horizontalDpi="300" verticalDpi="30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A81F"/>
  </sheetPr>
  <dimension ref="B1:H44"/>
  <sheetViews>
    <sheetView showGridLines="0" workbookViewId="0"/>
  </sheetViews>
  <sheetFormatPr baseColWidth="10" defaultRowHeight="12.75" x14ac:dyDescent="0.2"/>
  <cols>
    <col min="1" max="1" width="2.5703125" customWidth="1"/>
    <col min="2" max="2" width="33.140625" customWidth="1"/>
    <col min="3" max="3" width="7" customWidth="1"/>
    <col min="4" max="7" width="11.140625" customWidth="1"/>
    <col min="8" max="8" width="6.85546875" customWidth="1"/>
  </cols>
  <sheetData>
    <row r="1" spans="2:8" ht="18" x14ac:dyDescent="0.25">
      <c r="B1" s="3" t="s">
        <v>29</v>
      </c>
    </row>
    <row r="4" spans="2:8" x14ac:dyDescent="0.2">
      <c r="B4" s="55" t="s">
        <v>684</v>
      </c>
      <c r="C4" s="50" t="s">
        <v>685</v>
      </c>
      <c r="D4" s="50" t="s">
        <v>579</v>
      </c>
      <c r="E4" s="50" t="s">
        <v>579</v>
      </c>
      <c r="F4" s="50" t="s">
        <v>686</v>
      </c>
      <c r="G4" s="50" t="s">
        <v>686</v>
      </c>
      <c r="H4" s="50" t="s">
        <v>687</v>
      </c>
    </row>
    <row r="5" spans="2:8" x14ac:dyDescent="0.2">
      <c r="B5" s="55" t="s">
        <v>684</v>
      </c>
      <c r="C5" s="50" t="s">
        <v>685</v>
      </c>
      <c r="D5" s="14" t="s">
        <v>409</v>
      </c>
      <c r="E5" s="14" t="s">
        <v>410</v>
      </c>
      <c r="F5" s="14" t="s">
        <v>409</v>
      </c>
      <c r="G5" s="14" t="s">
        <v>410</v>
      </c>
      <c r="H5" s="50" t="s">
        <v>687</v>
      </c>
    </row>
    <row r="6" spans="2:8" x14ac:dyDescent="0.2">
      <c r="B6" s="51" t="s">
        <v>688</v>
      </c>
      <c r="C6" s="53"/>
      <c r="D6" s="53"/>
      <c r="E6" s="57"/>
      <c r="F6" s="53"/>
      <c r="G6" s="57"/>
      <c r="H6" s="53"/>
    </row>
    <row r="7" spans="2:8" x14ac:dyDescent="0.2">
      <c r="B7" s="22" t="s">
        <v>689</v>
      </c>
      <c r="C7" s="16">
        <v>2180</v>
      </c>
      <c r="D7" s="16">
        <v>1224</v>
      </c>
      <c r="E7" s="29" t="s">
        <v>692</v>
      </c>
      <c r="F7" s="16">
        <v>374</v>
      </c>
      <c r="G7" s="29" t="s">
        <v>477</v>
      </c>
      <c r="H7" s="16">
        <v>566</v>
      </c>
    </row>
    <row r="8" spans="2:8" x14ac:dyDescent="0.2">
      <c r="B8" s="22" t="s">
        <v>690</v>
      </c>
      <c r="C8" s="16">
        <v>1351</v>
      </c>
      <c r="D8" s="16">
        <v>839</v>
      </c>
      <c r="E8" s="29" t="s">
        <v>432</v>
      </c>
      <c r="F8" s="16">
        <v>541</v>
      </c>
      <c r="G8" s="29" t="s">
        <v>628</v>
      </c>
      <c r="H8" s="16">
        <v>1</v>
      </c>
    </row>
    <row r="9" spans="2:8" x14ac:dyDescent="0.2">
      <c r="B9" s="22" t="s">
        <v>691</v>
      </c>
      <c r="C9" s="16">
        <v>141</v>
      </c>
      <c r="D9" s="16">
        <v>82</v>
      </c>
      <c r="E9" s="29" t="s">
        <v>616</v>
      </c>
      <c r="F9" s="16">
        <v>25</v>
      </c>
      <c r="G9" s="29" t="s">
        <v>474</v>
      </c>
      <c r="H9" s="16" t="s">
        <v>194</v>
      </c>
    </row>
    <row r="10" spans="2:8" x14ac:dyDescent="0.2">
      <c r="B10" s="51" t="s">
        <v>693</v>
      </c>
      <c r="C10" s="53"/>
      <c r="D10" s="53"/>
      <c r="E10" s="57"/>
      <c r="F10" s="53"/>
      <c r="G10" s="57"/>
      <c r="H10" s="53"/>
    </row>
    <row r="11" spans="2:8" x14ac:dyDescent="0.2">
      <c r="B11" s="22" t="s">
        <v>694</v>
      </c>
      <c r="C11" s="16">
        <v>1463</v>
      </c>
      <c r="D11" s="16">
        <v>58</v>
      </c>
      <c r="E11" s="29" t="s">
        <v>556</v>
      </c>
      <c r="F11" s="16">
        <v>311</v>
      </c>
      <c r="G11" s="29" t="s">
        <v>505</v>
      </c>
      <c r="H11" s="16">
        <v>201</v>
      </c>
    </row>
    <row r="12" spans="2:8" x14ac:dyDescent="0.2">
      <c r="B12" s="22" t="s">
        <v>695</v>
      </c>
      <c r="C12" s="16">
        <v>1162</v>
      </c>
      <c r="D12" s="16">
        <v>87</v>
      </c>
      <c r="E12" s="29" t="s">
        <v>316</v>
      </c>
      <c r="F12" s="16">
        <v>346</v>
      </c>
      <c r="G12" s="29" t="s">
        <v>599</v>
      </c>
      <c r="H12" s="16">
        <v>29</v>
      </c>
    </row>
    <row r="13" spans="2:8" x14ac:dyDescent="0.2">
      <c r="B13" s="22" t="s">
        <v>696</v>
      </c>
      <c r="C13" s="16">
        <v>842</v>
      </c>
      <c r="D13" s="16">
        <v>86</v>
      </c>
      <c r="E13" s="29" t="s">
        <v>530</v>
      </c>
      <c r="F13" s="16">
        <v>342</v>
      </c>
      <c r="G13" s="29" t="s">
        <v>608</v>
      </c>
      <c r="H13" s="16">
        <v>0</v>
      </c>
    </row>
    <row r="14" spans="2:8" x14ac:dyDescent="0.2">
      <c r="B14" s="22" t="s">
        <v>697</v>
      </c>
      <c r="C14" s="16">
        <v>804</v>
      </c>
      <c r="D14" s="16">
        <v>99</v>
      </c>
      <c r="E14" s="29" t="s">
        <v>484</v>
      </c>
      <c r="F14" s="16">
        <v>75</v>
      </c>
      <c r="G14" s="29" t="s">
        <v>719</v>
      </c>
      <c r="H14" s="16">
        <v>40</v>
      </c>
    </row>
    <row r="15" spans="2:8" x14ac:dyDescent="0.2">
      <c r="B15" s="22" t="s">
        <v>698</v>
      </c>
      <c r="C15" s="16">
        <v>804</v>
      </c>
      <c r="D15" s="16">
        <v>41</v>
      </c>
      <c r="E15" s="29" t="s">
        <v>573</v>
      </c>
      <c r="F15" s="16">
        <v>207</v>
      </c>
      <c r="G15" s="29" t="s">
        <v>300</v>
      </c>
      <c r="H15" s="16">
        <v>75</v>
      </c>
    </row>
    <row r="16" spans="2:8" x14ac:dyDescent="0.2">
      <c r="B16" s="22" t="s">
        <v>699</v>
      </c>
      <c r="C16" s="16">
        <v>703</v>
      </c>
      <c r="D16" s="16">
        <v>675</v>
      </c>
      <c r="E16" s="29" t="s">
        <v>656</v>
      </c>
      <c r="F16" s="16">
        <v>235</v>
      </c>
      <c r="G16" s="29" t="s">
        <v>720</v>
      </c>
      <c r="H16" s="16">
        <v>33</v>
      </c>
    </row>
    <row r="17" spans="2:8" x14ac:dyDescent="0.2">
      <c r="B17" s="22" t="s">
        <v>700</v>
      </c>
      <c r="C17" s="16">
        <v>681</v>
      </c>
      <c r="D17" s="16">
        <v>276</v>
      </c>
      <c r="E17" s="29" t="s">
        <v>712</v>
      </c>
      <c r="F17" s="16">
        <v>94</v>
      </c>
      <c r="G17" s="29" t="s">
        <v>516</v>
      </c>
      <c r="H17" s="16">
        <v>191</v>
      </c>
    </row>
    <row r="18" spans="2:8" x14ac:dyDescent="0.2">
      <c r="B18" s="22" t="s">
        <v>701</v>
      </c>
      <c r="C18" s="16">
        <v>647</v>
      </c>
      <c r="D18" s="16">
        <v>23</v>
      </c>
      <c r="E18" s="29" t="s">
        <v>713</v>
      </c>
      <c r="F18" s="16">
        <v>236</v>
      </c>
      <c r="G18" s="29" t="s">
        <v>602</v>
      </c>
      <c r="H18" s="16">
        <v>6</v>
      </c>
    </row>
    <row r="19" spans="2:8" x14ac:dyDescent="0.2">
      <c r="B19" s="22" t="s">
        <v>702</v>
      </c>
      <c r="C19" s="16">
        <v>576</v>
      </c>
      <c r="D19" s="16">
        <v>112</v>
      </c>
      <c r="E19" s="29" t="s">
        <v>501</v>
      </c>
      <c r="F19" s="16">
        <v>71</v>
      </c>
      <c r="G19" s="29" t="s">
        <v>484</v>
      </c>
      <c r="H19" s="16">
        <v>227</v>
      </c>
    </row>
    <row r="20" spans="2:8" x14ac:dyDescent="0.2">
      <c r="B20" s="22" t="s">
        <v>703</v>
      </c>
      <c r="C20" s="16">
        <v>516</v>
      </c>
      <c r="D20" s="16">
        <v>258</v>
      </c>
      <c r="E20" s="29" t="s">
        <v>714</v>
      </c>
      <c r="F20" s="16">
        <v>158</v>
      </c>
      <c r="G20" s="29" t="s">
        <v>721</v>
      </c>
      <c r="H20" s="16">
        <v>9</v>
      </c>
    </row>
    <row r="21" spans="2:8" x14ac:dyDescent="0.2">
      <c r="B21" s="22" t="s">
        <v>704</v>
      </c>
      <c r="C21" s="16">
        <v>393</v>
      </c>
      <c r="D21" s="16">
        <v>85</v>
      </c>
      <c r="E21" s="29" t="s">
        <v>506</v>
      </c>
      <c r="F21" s="16">
        <v>117</v>
      </c>
      <c r="G21" s="29" t="s">
        <v>599</v>
      </c>
      <c r="H21" s="16">
        <v>6</v>
      </c>
    </row>
    <row r="22" spans="2:8" x14ac:dyDescent="0.2">
      <c r="B22" s="22" t="s">
        <v>705</v>
      </c>
      <c r="C22" s="16">
        <v>334</v>
      </c>
      <c r="D22" s="16">
        <v>79</v>
      </c>
      <c r="E22" s="29" t="s">
        <v>715</v>
      </c>
      <c r="F22" s="16">
        <v>28</v>
      </c>
      <c r="G22" s="29" t="s">
        <v>541</v>
      </c>
      <c r="H22" s="16">
        <v>14</v>
      </c>
    </row>
    <row r="23" spans="2:8" x14ac:dyDescent="0.2">
      <c r="B23" s="22" t="s">
        <v>706</v>
      </c>
      <c r="C23" s="16">
        <v>279</v>
      </c>
      <c r="D23" s="16">
        <v>64</v>
      </c>
      <c r="E23" s="29" t="s">
        <v>716</v>
      </c>
      <c r="F23" s="16">
        <v>99</v>
      </c>
      <c r="G23" s="29" t="s">
        <v>722</v>
      </c>
      <c r="H23" s="16">
        <v>27</v>
      </c>
    </row>
    <row r="24" spans="2:8" x14ac:dyDescent="0.2">
      <c r="B24" s="22" t="s">
        <v>707</v>
      </c>
      <c r="C24" s="16">
        <v>230</v>
      </c>
      <c r="D24" s="16">
        <v>201</v>
      </c>
      <c r="E24" s="29" t="s">
        <v>717</v>
      </c>
      <c r="F24" s="16">
        <v>94</v>
      </c>
      <c r="G24" s="29" t="s">
        <v>723</v>
      </c>
      <c r="H24" s="16">
        <v>0</v>
      </c>
    </row>
    <row r="25" spans="2:8" x14ac:dyDescent="0.2">
      <c r="B25" s="22" t="s">
        <v>708</v>
      </c>
      <c r="C25" s="16">
        <v>127</v>
      </c>
      <c r="D25" s="16">
        <v>58</v>
      </c>
      <c r="E25" s="29" t="s">
        <v>417</v>
      </c>
      <c r="F25" s="16">
        <v>31</v>
      </c>
      <c r="G25" s="29" t="s">
        <v>294</v>
      </c>
      <c r="H25" s="16">
        <v>8</v>
      </c>
    </row>
    <row r="26" spans="2:8" x14ac:dyDescent="0.2">
      <c r="B26" s="22" t="s">
        <v>709</v>
      </c>
      <c r="C26" s="16">
        <v>125</v>
      </c>
      <c r="D26" s="16">
        <v>88</v>
      </c>
      <c r="E26" s="29" t="s">
        <v>421</v>
      </c>
      <c r="F26" s="16">
        <v>21</v>
      </c>
      <c r="G26" s="29" t="s">
        <v>724</v>
      </c>
      <c r="H26" s="16">
        <v>4</v>
      </c>
    </row>
    <row r="27" spans="2:8" x14ac:dyDescent="0.2">
      <c r="B27" s="22" t="s">
        <v>710</v>
      </c>
      <c r="C27" s="16">
        <v>120</v>
      </c>
      <c r="D27" s="16">
        <v>82</v>
      </c>
      <c r="E27" s="29" t="s">
        <v>452</v>
      </c>
      <c r="F27" s="16">
        <v>33</v>
      </c>
      <c r="G27" s="29" t="s">
        <v>725</v>
      </c>
      <c r="H27" s="16">
        <v>7</v>
      </c>
    </row>
    <row r="28" spans="2:8" x14ac:dyDescent="0.2">
      <c r="B28" s="22" t="s">
        <v>711</v>
      </c>
      <c r="C28" s="16">
        <v>176</v>
      </c>
      <c r="D28" s="16">
        <v>52</v>
      </c>
      <c r="E28" s="29" t="s">
        <v>718</v>
      </c>
      <c r="F28" s="16">
        <v>13</v>
      </c>
      <c r="G28" s="29" t="s">
        <v>315</v>
      </c>
      <c r="H28" s="16" t="s">
        <v>194</v>
      </c>
    </row>
    <row r="29" spans="2:8" x14ac:dyDescent="0.2">
      <c r="B29" s="51" t="s">
        <v>726</v>
      </c>
      <c r="C29" s="53"/>
      <c r="D29" s="53"/>
      <c r="E29" s="57"/>
      <c r="F29" s="53"/>
      <c r="G29" s="57"/>
      <c r="H29" s="53"/>
    </row>
    <row r="30" spans="2:8" x14ac:dyDescent="0.2">
      <c r="B30" s="22" t="s">
        <v>727</v>
      </c>
      <c r="C30" s="16">
        <v>1948</v>
      </c>
      <c r="D30" s="16">
        <v>1631</v>
      </c>
      <c r="E30" s="29" t="s">
        <v>731</v>
      </c>
      <c r="F30" s="16">
        <v>766</v>
      </c>
      <c r="G30" s="29" t="s">
        <v>640</v>
      </c>
      <c r="H30" s="16">
        <v>114</v>
      </c>
    </row>
    <row r="31" spans="2:8" x14ac:dyDescent="0.2">
      <c r="B31" s="22" t="s">
        <v>728</v>
      </c>
      <c r="C31" s="16">
        <v>959</v>
      </c>
      <c r="D31" s="16">
        <v>812</v>
      </c>
      <c r="E31" s="29" t="s">
        <v>732</v>
      </c>
      <c r="F31" s="16">
        <v>269</v>
      </c>
      <c r="G31" s="29" t="s">
        <v>308</v>
      </c>
      <c r="H31" s="16">
        <v>27</v>
      </c>
    </row>
    <row r="32" spans="2:8" x14ac:dyDescent="0.2">
      <c r="B32" s="22" t="s">
        <v>729</v>
      </c>
      <c r="C32" s="16">
        <v>166</v>
      </c>
      <c r="D32" s="16">
        <v>133</v>
      </c>
      <c r="E32" s="29" t="s">
        <v>733</v>
      </c>
      <c r="F32" s="16">
        <v>19</v>
      </c>
      <c r="G32" s="29" t="s">
        <v>324</v>
      </c>
      <c r="H32" s="16" t="s">
        <v>194</v>
      </c>
    </row>
    <row r="33" spans="2:8" x14ac:dyDescent="0.2">
      <c r="B33" s="22" t="s">
        <v>730</v>
      </c>
      <c r="C33" s="16">
        <v>38</v>
      </c>
      <c r="D33" s="16">
        <v>29</v>
      </c>
      <c r="E33" s="29" t="s">
        <v>734</v>
      </c>
      <c r="F33" s="16">
        <v>23</v>
      </c>
      <c r="G33" s="29" t="s">
        <v>735</v>
      </c>
      <c r="H33" s="16">
        <v>0</v>
      </c>
    </row>
    <row r="34" spans="2:8" x14ac:dyDescent="0.2">
      <c r="B34" s="51" t="s">
        <v>736</v>
      </c>
      <c r="C34" s="53"/>
      <c r="D34" s="53"/>
      <c r="E34" s="57"/>
      <c r="F34" s="53"/>
      <c r="G34" s="57"/>
      <c r="H34" s="53"/>
    </row>
    <row r="35" spans="2:8" x14ac:dyDescent="0.2">
      <c r="B35" s="22" t="s">
        <v>737</v>
      </c>
      <c r="C35" s="16">
        <v>358</v>
      </c>
      <c r="D35" s="16">
        <v>116</v>
      </c>
      <c r="E35" s="29" t="s">
        <v>740</v>
      </c>
      <c r="F35" s="16">
        <v>9</v>
      </c>
      <c r="G35" s="29" t="s">
        <v>742</v>
      </c>
      <c r="H35" s="16">
        <v>1</v>
      </c>
    </row>
    <row r="36" spans="2:8" x14ac:dyDescent="0.2">
      <c r="B36" s="22" t="s">
        <v>738</v>
      </c>
      <c r="C36" s="16">
        <v>22</v>
      </c>
      <c r="D36" s="16">
        <v>20</v>
      </c>
      <c r="E36" s="29" t="s">
        <v>741</v>
      </c>
      <c r="F36" s="16">
        <v>9</v>
      </c>
      <c r="G36" s="29" t="s">
        <v>723</v>
      </c>
      <c r="H36" s="16">
        <v>0</v>
      </c>
    </row>
    <row r="37" spans="2:8" x14ac:dyDescent="0.2">
      <c r="B37" s="25" t="s">
        <v>739</v>
      </c>
      <c r="C37" s="18">
        <v>39</v>
      </c>
      <c r="D37" s="18">
        <v>28</v>
      </c>
      <c r="E37" s="30" t="s">
        <v>399</v>
      </c>
      <c r="F37" s="18">
        <v>26</v>
      </c>
      <c r="G37" s="30" t="s">
        <v>636</v>
      </c>
      <c r="H37" s="18">
        <v>0</v>
      </c>
    </row>
    <row r="39" spans="2:8" x14ac:dyDescent="0.2">
      <c r="B39" s="48" t="s">
        <v>743</v>
      </c>
      <c r="C39" s="49"/>
      <c r="D39" s="49"/>
      <c r="E39" s="49"/>
      <c r="F39" s="49"/>
      <c r="G39" s="49"/>
      <c r="H39" s="49"/>
    </row>
    <row r="40" spans="2:8" x14ac:dyDescent="0.2">
      <c r="B40" s="48" t="s">
        <v>744</v>
      </c>
      <c r="C40" s="49"/>
      <c r="D40" s="49"/>
      <c r="E40" s="49"/>
      <c r="F40" s="49"/>
      <c r="G40" s="49"/>
      <c r="H40" s="49"/>
    </row>
    <row r="41" spans="2:8" ht="18.75" customHeight="1" x14ac:dyDescent="0.2">
      <c r="B41" s="48" t="s">
        <v>745</v>
      </c>
      <c r="C41" s="49"/>
      <c r="D41" s="49"/>
      <c r="E41" s="49"/>
      <c r="F41" s="49"/>
      <c r="G41" s="49"/>
      <c r="H41" s="49"/>
    </row>
    <row r="42" spans="2:8" x14ac:dyDescent="0.2">
      <c r="B42" s="48" t="s">
        <v>746</v>
      </c>
      <c r="C42" s="49"/>
      <c r="D42" s="49"/>
      <c r="E42" s="49"/>
      <c r="F42" s="49"/>
      <c r="G42" s="49"/>
      <c r="H42" s="49"/>
    </row>
    <row r="43" spans="2:8" x14ac:dyDescent="0.2">
      <c r="B43" s="48" t="s">
        <v>747</v>
      </c>
      <c r="C43" s="49"/>
      <c r="D43" s="49"/>
      <c r="E43" s="49"/>
      <c r="F43" s="49"/>
      <c r="G43" s="49"/>
      <c r="H43" s="49"/>
    </row>
    <row r="44" spans="2:8" x14ac:dyDescent="0.2">
      <c r="B44" s="48" t="s">
        <v>205</v>
      </c>
      <c r="C44" s="49"/>
      <c r="D44" s="49"/>
      <c r="E44" s="49"/>
      <c r="F44" s="49"/>
      <c r="G44" s="49"/>
      <c r="H44" s="49"/>
    </row>
  </sheetData>
  <mergeCells count="15">
    <mergeCell ref="B4:B5"/>
    <mergeCell ref="C4:C5"/>
    <mergeCell ref="D4:E4"/>
    <mergeCell ref="F4:G4"/>
    <mergeCell ref="H4:H5"/>
    <mergeCell ref="B6:H6"/>
    <mergeCell ref="B10:H10"/>
    <mergeCell ref="B29:H29"/>
    <mergeCell ref="B34:H34"/>
    <mergeCell ref="B39:H39"/>
    <mergeCell ref="B40:H40"/>
    <mergeCell ref="B41:H41"/>
    <mergeCell ref="B42:H42"/>
    <mergeCell ref="B43:H43"/>
    <mergeCell ref="B44:H44"/>
  </mergeCells>
  <pageMargins left="0.7" right="0.7" top="0.75" bottom="0.75" header="0.3" footer="0.3"/>
  <pageSetup paperSize="9" scale="50" fitToWidth="0" fitToHeight="0" orientation="landscape" horizontalDpi="300" verticalDpi="30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A81F"/>
  </sheetPr>
  <dimension ref="B1:C18"/>
  <sheetViews>
    <sheetView showGridLines="0" workbookViewId="0"/>
  </sheetViews>
  <sheetFormatPr baseColWidth="10" defaultRowHeight="12.75" x14ac:dyDescent="0.2"/>
  <cols>
    <col min="1" max="1" width="2.5703125" customWidth="1"/>
    <col min="2" max="2" width="25.85546875" customWidth="1"/>
    <col min="3" max="3" width="10.5703125" customWidth="1"/>
  </cols>
  <sheetData>
    <row r="1" spans="2:3" ht="18" x14ac:dyDescent="0.25">
      <c r="B1" s="3" t="s">
        <v>30</v>
      </c>
    </row>
    <row r="4" spans="2:3" x14ac:dyDescent="0.2">
      <c r="B4" s="21" t="s">
        <v>748</v>
      </c>
      <c r="C4" s="14" t="s">
        <v>207</v>
      </c>
    </row>
    <row r="5" spans="2:3" x14ac:dyDescent="0.2">
      <c r="B5" s="51" t="s">
        <v>749</v>
      </c>
      <c r="C5" s="53"/>
    </row>
    <row r="6" spans="2:3" x14ac:dyDescent="0.2">
      <c r="B6" s="22" t="s">
        <v>750</v>
      </c>
      <c r="C6" s="16">
        <v>1370</v>
      </c>
    </row>
    <row r="7" spans="2:3" x14ac:dyDescent="0.2">
      <c r="B7" s="22" t="s">
        <v>751</v>
      </c>
      <c r="C7" s="16">
        <v>1205</v>
      </c>
    </row>
    <row r="8" spans="2:3" x14ac:dyDescent="0.2">
      <c r="B8" s="22" t="s">
        <v>752</v>
      </c>
      <c r="C8" s="16">
        <v>812</v>
      </c>
    </row>
    <row r="9" spans="2:3" x14ac:dyDescent="0.2">
      <c r="B9" s="22" t="s">
        <v>753</v>
      </c>
      <c r="C9" s="16">
        <v>440</v>
      </c>
    </row>
    <row r="10" spans="2:3" x14ac:dyDescent="0.2">
      <c r="B10" s="22" t="s">
        <v>754</v>
      </c>
      <c r="C10" s="16">
        <v>289</v>
      </c>
    </row>
    <row r="11" spans="2:3" x14ac:dyDescent="0.2">
      <c r="B11" s="22" t="s">
        <v>755</v>
      </c>
      <c r="C11" s="16">
        <v>282</v>
      </c>
    </row>
    <row r="12" spans="2:3" x14ac:dyDescent="0.2">
      <c r="B12" s="51" t="s">
        <v>756</v>
      </c>
      <c r="C12" s="53"/>
    </row>
    <row r="13" spans="2:3" x14ac:dyDescent="0.2">
      <c r="B13" s="22" t="s">
        <v>757</v>
      </c>
      <c r="C13" s="16">
        <v>942</v>
      </c>
    </row>
    <row r="14" spans="2:3" x14ac:dyDescent="0.2">
      <c r="B14" s="22" t="s">
        <v>758</v>
      </c>
      <c r="C14" s="16">
        <v>611</v>
      </c>
    </row>
    <row r="15" spans="2:3" x14ac:dyDescent="0.2">
      <c r="B15" s="22" t="s">
        <v>759</v>
      </c>
      <c r="C15" s="16">
        <v>607</v>
      </c>
    </row>
    <row r="16" spans="2:3" x14ac:dyDescent="0.2">
      <c r="B16" s="22" t="s">
        <v>760</v>
      </c>
      <c r="C16" s="16">
        <v>452</v>
      </c>
    </row>
    <row r="17" spans="2:3" x14ac:dyDescent="0.2">
      <c r="B17" s="22" t="s">
        <v>761</v>
      </c>
      <c r="C17" s="16">
        <v>390</v>
      </c>
    </row>
    <row r="18" spans="2:3" x14ac:dyDescent="0.2">
      <c r="B18" s="25" t="s">
        <v>762</v>
      </c>
      <c r="C18" s="18">
        <v>356</v>
      </c>
    </row>
  </sheetData>
  <mergeCells count="2">
    <mergeCell ref="B5:C5"/>
    <mergeCell ref="B12:C12"/>
  </mergeCells>
  <pageMargins left="0.7" right="0.7" top="0.75" bottom="0.75" header="0.3" footer="0.3"/>
  <pageSetup paperSize="9" scale="50" fitToWidth="0" fitToHeight="0" orientation="landscape" horizontalDpi="300" verticalDpi="30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A81F"/>
  </sheetPr>
  <dimension ref="B1:L37"/>
  <sheetViews>
    <sheetView showGridLines="0" workbookViewId="0"/>
  </sheetViews>
  <sheetFormatPr baseColWidth="10" defaultRowHeight="12.75" x14ac:dyDescent="0.2"/>
  <cols>
    <col min="1" max="1" width="2.5703125" customWidth="1"/>
    <col min="2" max="2" width="33.140625" customWidth="1"/>
    <col min="3" max="3" width="9.5703125" customWidth="1"/>
    <col min="4" max="9" width="11.140625" customWidth="1"/>
    <col min="10" max="11" width="10" customWidth="1"/>
    <col min="12" max="12" width="9.5703125" customWidth="1"/>
  </cols>
  <sheetData>
    <row r="1" spans="2:12" ht="18" x14ac:dyDescent="0.25">
      <c r="B1" s="3" t="s">
        <v>31</v>
      </c>
    </row>
    <row r="4" spans="2:12" ht="21" customHeight="1" x14ac:dyDescent="0.2">
      <c r="B4" s="55" t="s">
        <v>763</v>
      </c>
      <c r="C4" s="50" t="s">
        <v>764</v>
      </c>
      <c r="D4" s="50" t="s">
        <v>464</v>
      </c>
      <c r="E4" s="50" t="s">
        <v>464</v>
      </c>
      <c r="F4" s="50" t="s">
        <v>465</v>
      </c>
      <c r="G4" s="50" t="s">
        <v>465</v>
      </c>
      <c r="H4" s="50" t="s">
        <v>466</v>
      </c>
      <c r="I4" s="50" t="s">
        <v>466</v>
      </c>
      <c r="J4" s="50" t="s">
        <v>765</v>
      </c>
      <c r="K4" s="50" t="s">
        <v>766</v>
      </c>
      <c r="L4" s="50" t="s">
        <v>767</v>
      </c>
    </row>
    <row r="5" spans="2:12" ht="21" customHeight="1" x14ac:dyDescent="0.2">
      <c r="B5" s="55" t="s">
        <v>763</v>
      </c>
      <c r="C5" s="50" t="s">
        <v>764</v>
      </c>
      <c r="D5" s="14" t="s">
        <v>409</v>
      </c>
      <c r="E5" s="14" t="s">
        <v>410</v>
      </c>
      <c r="F5" s="14" t="s">
        <v>409</v>
      </c>
      <c r="G5" s="14" t="s">
        <v>410</v>
      </c>
      <c r="H5" s="14" t="s">
        <v>409</v>
      </c>
      <c r="I5" s="14" t="s">
        <v>410</v>
      </c>
      <c r="J5" s="50" t="s">
        <v>765</v>
      </c>
      <c r="K5" s="50" t="s">
        <v>766</v>
      </c>
      <c r="L5" s="50" t="s">
        <v>767</v>
      </c>
    </row>
    <row r="6" spans="2:12" x14ac:dyDescent="0.2">
      <c r="B6" s="51" t="s">
        <v>688</v>
      </c>
      <c r="C6" s="53"/>
      <c r="D6" s="53"/>
      <c r="E6" s="57"/>
      <c r="F6" s="53"/>
      <c r="G6" s="57"/>
      <c r="H6" s="53"/>
      <c r="I6" s="57"/>
      <c r="J6" s="53"/>
      <c r="K6" s="53"/>
      <c r="L6" s="53"/>
    </row>
    <row r="7" spans="2:12" x14ac:dyDescent="0.2">
      <c r="B7" s="22" t="s">
        <v>689</v>
      </c>
      <c r="C7" s="16">
        <v>619</v>
      </c>
      <c r="D7" s="16">
        <v>250</v>
      </c>
      <c r="E7" s="29" t="s">
        <v>398</v>
      </c>
      <c r="F7" s="16">
        <v>268</v>
      </c>
      <c r="G7" s="29" t="s">
        <v>363</v>
      </c>
      <c r="H7" s="16">
        <v>7</v>
      </c>
      <c r="I7" s="29" t="s">
        <v>769</v>
      </c>
      <c r="J7" s="16">
        <v>0</v>
      </c>
      <c r="K7" s="16">
        <v>67</v>
      </c>
      <c r="L7" s="16">
        <v>27</v>
      </c>
    </row>
    <row r="8" spans="2:12" x14ac:dyDescent="0.2">
      <c r="B8" s="22" t="s">
        <v>690</v>
      </c>
      <c r="C8" s="16">
        <v>378</v>
      </c>
      <c r="D8" s="16">
        <v>32</v>
      </c>
      <c r="E8" s="29" t="s">
        <v>526</v>
      </c>
      <c r="F8" s="16">
        <v>132</v>
      </c>
      <c r="G8" s="29" t="s">
        <v>768</v>
      </c>
      <c r="H8" s="16">
        <v>107</v>
      </c>
      <c r="I8" s="29" t="s">
        <v>311</v>
      </c>
      <c r="J8" s="16">
        <v>6</v>
      </c>
      <c r="K8" s="16">
        <v>73</v>
      </c>
      <c r="L8" s="16">
        <v>28</v>
      </c>
    </row>
    <row r="9" spans="2:12" x14ac:dyDescent="0.2">
      <c r="B9" s="51" t="s">
        <v>693</v>
      </c>
      <c r="C9" s="53"/>
      <c r="D9" s="53"/>
      <c r="E9" s="57"/>
      <c r="F9" s="53"/>
      <c r="G9" s="57"/>
      <c r="H9" s="53"/>
      <c r="I9" s="57"/>
      <c r="J9" s="53"/>
      <c r="K9" s="53"/>
      <c r="L9" s="53"/>
    </row>
    <row r="10" spans="2:12" x14ac:dyDescent="0.2">
      <c r="B10" s="22" t="s">
        <v>694</v>
      </c>
      <c r="C10" s="16">
        <v>318</v>
      </c>
      <c r="D10" s="16">
        <v>79</v>
      </c>
      <c r="E10" s="29" t="s">
        <v>351</v>
      </c>
      <c r="F10" s="16">
        <v>159</v>
      </c>
      <c r="G10" s="29" t="s">
        <v>714</v>
      </c>
      <c r="H10" s="16">
        <v>47</v>
      </c>
      <c r="I10" s="29" t="s">
        <v>330</v>
      </c>
      <c r="J10" s="16">
        <v>0</v>
      </c>
      <c r="K10" s="16">
        <v>19</v>
      </c>
      <c r="L10" s="16">
        <v>14</v>
      </c>
    </row>
    <row r="11" spans="2:12" x14ac:dyDescent="0.2">
      <c r="B11" s="22" t="s">
        <v>695</v>
      </c>
      <c r="C11" s="16">
        <v>261</v>
      </c>
      <c r="D11" s="16">
        <v>30</v>
      </c>
      <c r="E11" s="29" t="s">
        <v>492</v>
      </c>
      <c r="F11" s="16">
        <v>102</v>
      </c>
      <c r="G11" s="29" t="s">
        <v>202</v>
      </c>
      <c r="H11" s="16">
        <v>71</v>
      </c>
      <c r="I11" s="29" t="s">
        <v>784</v>
      </c>
      <c r="J11" s="16">
        <v>3</v>
      </c>
      <c r="K11" s="16">
        <v>25</v>
      </c>
      <c r="L11" s="16">
        <v>30</v>
      </c>
    </row>
    <row r="12" spans="2:12" x14ac:dyDescent="0.2">
      <c r="B12" s="22" t="s">
        <v>696</v>
      </c>
      <c r="C12" s="16">
        <v>203</v>
      </c>
      <c r="D12" s="16">
        <v>0</v>
      </c>
      <c r="E12" s="29" t="s">
        <v>662</v>
      </c>
      <c r="F12" s="16">
        <v>38</v>
      </c>
      <c r="G12" s="29" t="s">
        <v>479</v>
      </c>
      <c r="H12" s="16">
        <v>98</v>
      </c>
      <c r="I12" s="29" t="s">
        <v>375</v>
      </c>
      <c r="J12" s="16">
        <v>2</v>
      </c>
      <c r="K12" s="16">
        <v>39</v>
      </c>
      <c r="L12" s="16">
        <v>26</v>
      </c>
    </row>
    <row r="13" spans="2:12" x14ac:dyDescent="0.2">
      <c r="B13" s="22" t="s">
        <v>697</v>
      </c>
      <c r="C13" s="16">
        <v>156</v>
      </c>
      <c r="D13" s="16">
        <v>37</v>
      </c>
      <c r="E13" s="29" t="s">
        <v>715</v>
      </c>
      <c r="F13" s="16">
        <v>82</v>
      </c>
      <c r="G13" s="29" t="s">
        <v>630</v>
      </c>
      <c r="H13" s="16">
        <v>24</v>
      </c>
      <c r="I13" s="29" t="s">
        <v>518</v>
      </c>
      <c r="J13" s="16">
        <v>0</v>
      </c>
      <c r="K13" s="16">
        <v>7</v>
      </c>
      <c r="L13" s="16">
        <v>6</v>
      </c>
    </row>
    <row r="14" spans="2:12" x14ac:dyDescent="0.2">
      <c r="B14" s="22" t="s">
        <v>698</v>
      </c>
      <c r="C14" s="16">
        <v>185</v>
      </c>
      <c r="D14" s="16">
        <v>30</v>
      </c>
      <c r="E14" s="29" t="s">
        <v>770</v>
      </c>
      <c r="F14" s="16">
        <v>91</v>
      </c>
      <c r="G14" s="29" t="s">
        <v>256</v>
      </c>
      <c r="H14" s="16">
        <v>27</v>
      </c>
      <c r="I14" s="29" t="s">
        <v>335</v>
      </c>
      <c r="J14" s="16">
        <v>1</v>
      </c>
      <c r="K14" s="16">
        <v>25</v>
      </c>
      <c r="L14" s="16">
        <v>11</v>
      </c>
    </row>
    <row r="15" spans="2:12" x14ac:dyDescent="0.2">
      <c r="B15" s="22" t="s">
        <v>699</v>
      </c>
      <c r="C15" s="16">
        <v>175</v>
      </c>
      <c r="D15" s="16">
        <v>34</v>
      </c>
      <c r="E15" s="29" t="s">
        <v>501</v>
      </c>
      <c r="F15" s="16">
        <v>83</v>
      </c>
      <c r="G15" s="29" t="s">
        <v>282</v>
      </c>
      <c r="H15" s="16">
        <v>23</v>
      </c>
      <c r="I15" s="29" t="s">
        <v>329</v>
      </c>
      <c r="J15" s="16">
        <v>0</v>
      </c>
      <c r="K15" s="16">
        <v>25</v>
      </c>
      <c r="L15" s="16">
        <v>10</v>
      </c>
    </row>
    <row r="16" spans="2:12" x14ac:dyDescent="0.2">
      <c r="B16" s="22" t="s">
        <v>700</v>
      </c>
      <c r="C16" s="16">
        <v>131</v>
      </c>
      <c r="D16" s="16">
        <v>72</v>
      </c>
      <c r="E16" s="29" t="s">
        <v>771</v>
      </c>
      <c r="F16" s="16">
        <v>42</v>
      </c>
      <c r="G16" s="29" t="s">
        <v>779</v>
      </c>
      <c r="H16" s="16">
        <v>0</v>
      </c>
      <c r="I16" s="29" t="s">
        <v>662</v>
      </c>
      <c r="J16" s="16">
        <v>0</v>
      </c>
      <c r="K16" s="16">
        <v>11</v>
      </c>
      <c r="L16" s="16">
        <v>6</v>
      </c>
    </row>
    <row r="17" spans="2:12" x14ac:dyDescent="0.2">
      <c r="B17" s="22" t="s">
        <v>701</v>
      </c>
      <c r="C17" s="16">
        <v>145</v>
      </c>
      <c r="D17" s="16">
        <v>6</v>
      </c>
      <c r="E17" s="29" t="s">
        <v>772</v>
      </c>
      <c r="F17" s="16">
        <v>34</v>
      </c>
      <c r="G17" s="29" t="s">
        <v>350</v>
      </c>
      <c r="H17" s="16">
        <v>68</v>
      </c>
      <c r="I17" s="29" t="s">
        <v>271</v>
      </c>
      <c r="J17" s="16">
        <v>1</v>
      </c>
      <c r="K17" s="16">
        <v>17</v>
      </c>
      <c r="L17" s="16">
        <v>19</v>
      </c>
    </row>
    <row r="18" spans="2:12" x14ac:dyDescent="0.2">
      <c r="B18" s="22" t="s">
        <v>702</v>
      </c>
      <c r="C18" s="16">
        <v>127</v>
      </c>
      <c r="D18" s="16">
        <v>71</v>
      </c>
      <c r="E18" s="29" t="s">
        <v>773</v>
      </c>
      <c r="F18" s="16">
        <v>37</v>
      </c>
      <c r="G18" s="29" t="s">
        <v>251</v>
      </c>
      <c r="H18" s="16">
        <v>1</v>
      </c>
      <c r="I18" s="29" t="s">
        <v>785</v>
      </c>
      <c r="J18" s="16">
        <v>0</v>
      </c>
      <c r="K18" s="16">
        <v>12</v>
      </c>
      <c r="L18" s="16">
        <v>6</v>
      </c>
    </row>
    <row r="19" spans="2:12" x14ac:dyDescent="0.2">
      <c r="B19" s="22" t="s">
        <v>703</v>
      </c>
      <c r="C19" s="16">
        <v>149</v>
      </c>
      <c r="D19" s="16">
        <v>10</v>
      </c>
      <c r="E19" s="29" t="s">
        <v>774</v>
      </c>
      <c r="F19" s="16">
        <v>50</v>
      </c>
      <c r="G19" s="29" t="s">
        <v>780</v>
      </c>
      <c r="H19" s="16">
        <v>44</v>
      </c>
      <c r="I19" s="29" t="s">
        <v>718</v>
      </c>
      <c r="J19" s="16">
        <v>1</v>
      </c>
      <c r="K19" s="16">
        <v>26</v>
      </c>
      <c r="L19" s="16">
        <v>18</v>
      </c>
    </row>
    <row r="20" spans="2:12" x14ac:dyDescent="0.2">
      <c r="B20" s="22" t="s">
        <v>704</v>
      </c>
      <c r="C20" s="16">
        <v>95</v>
      </c>
      <c r="D20" s="16">
        <v>6</v>
      </c>
      <c r="E20" s="29" t="s">
        <v>775</v>
      </c>
      <c r="F20" s="16">
        <v>38</v>
      </c>
      <c r="G20" s="29" t="s">
        <v>628</v>
      </c>
      <c r="H20" s="16">
        <v>31</v>
      </c>
      <c r="I20" s="29" t="s">
        <v>786</v>
      </c>
      <c r="J20" s="16">
        <v>4</v>
      </c>
      <c r="K20" s="16">
        <v>6</v>
      </c>
      <c r="L20" s="16">
        <v>10</v>
      </c>
    </row>
    <row r="21" spans="2:12" x14ac:dyDescent="0.2">
      <c r="B21" s="22" t="s">
        <v>705</v>
      </c>
      <c r="C21" s="16">
        <v>103</v>
      </c>
      <c r="D21" s="16">
        <v>17</v>
      </c>
      <c r="E21" s="29" t="s">
        <v>338</v>
      </c>
      <c r="F21" s="16">
        <v>46</v>
      </c>
      <c r="G21" s="29" t="s">
        <v>597</v>
      </c>
      <c r="H21" s="16">
        <v>14</v>
      </c>
      <c r="I21" s="29" t="s">
        <v>787</v>
      </c>
      <c r="J21" s="16">
        <v>3</v>
      </c>
      <c r="K21" s="16">
        <v>7</v>
      </c>
      <c r="L21" s="16">
        <v>16</v>
      </c>
    </row>
    <row r="22" spans="2:12" x14ac:dyDescent="0.2">
      <c r="B22" s="22" t="s">
        <v>706</v>
      </c>
      <c r="C22" s="16">
        <v>36</v>
      </c>
      <c r="D22" s="16">
        <v>15</v>
      </c>
      <c r="E22" s="29" t="s">
        <v>776</v>
      </c>
      <c r="F22" s="16">
        <v>5</v>
      </c>
      <c r="G22" s="29" t="s">
        <v>514</v>
      </c>
      <c r="H22" s="16">
        <v>3</v>
      </c>
      <c r="I22" s="29" t="s">
        <v>544</v>
      </c>
      <c r="J22" s="16">
        <v>0</v>
      </c>
      <c r="K22" s="16">
        <v>6</v>
      </c>
      <c r="L22" s="16">
        <v>7</v>
      </c>
    </row>
    <row r="23" spans="2:12" x14ac:dyDescent="0.2">
      <c r="B23" s="22" t="s">
        <v>707</v>
      </c>
      <c r="C23" s="16">
        <v>61</v>
      </c>
      <c r="D23" s="16">
        <v>1</v>
      </c>
      <c r="E23" s="29" t="s">
        <v>777</v>
      </c>
      <c r="F23" s="16">
        <v>10</v>
      </c>
      <c r="G23" s="29" t="s">
        <v>781</v>
      </c>
      <c r="H23" s="16">
        <v>26</v>
      </c>
      <c r="I23" s="29" t="s">
        <v>362</v>
      </c>
      <c r="J23" s="16">
        <v>4</v>
      </c>
      <c r="K23" s="16">
        <v>10</v>
      </c>
      <c r="L23" s="16">
        <v>10</v>
      </c>
    </row>
    <row r="24" spans="2:12" x14ac:dyDescent="0.2">
      <c r="B24" s="22" t="s">
        <v>708</v>
      </c>
      <c r="C24" s="16">
        <v>13</v>
      </c>
      <c r="D24" s="16">
        <v>4</v>
      </c>
      <c r="E24" s="29" t="s">
        <v>778</v>
      </c>
      <c r="F24" s="16">
        <v>4</v>
      </c>
      <c r="G24" s="29" t="s">
        <v>778</v>
      </c>
      <c r="H24" s="16">
        <v>2</v>
      </c>
      <c r="I24" s="29" t="s">
        <v>518</v>
      </c>
      <c r="J24" s="16">
        <v>0</v>
      </c>
      <c r="K24" s="16">
        <v>2</v>
      </c>
      <c r="L24" s="16">
        <v>1</v>
      </c>
    </row>
    <row r="25" spans="2:12" x14ac:dyDescent="0.2">
      <c r="B25" s="22" t="s">
        <v>709</v>
      </c>
      <c r="C25" s="16">
        <v>8</v>
      </c>
      <c r="D25" s="16">
        <v>0</v>
      </c>
      <c r="E25" s="29" t="s">
        <v>662</v>
      </c>
      <c r="F25" s="16">
        <v>5</v>
      </c>
      <c r="G25" s="29" t="s">
        <v>782</v>
      </c>
      <c r="H25" s="16">
        <v>2</v>
      </c>
      <c r="I25" s="29" t="s">
        <v>788</v>
      </c>
      <c r="J25" s="16">
        <v>0</v>
      </c>
      <c r="K25" s="16">
        <v>0</v>
      </c>
      <c r="L25" s="16">
        <v>1</v>
      </c>
    </row>
    <row r="26" spans="2:12" x14ac:dyDescent="0.2">
      <c r="B26" s="22" t="s">
        <v>710</v>
      </c>
      <c r="C26" s="16">
        <v>29</v>
      </c>
      <c r="D26" s="16">
        <v>4</v>
      </c>
      <c r="E26" s="29" t="s">
        <v>516</v>
      </c>
      <c r="F26" s="16">
        <v>9</v>
      </c>
      <c r="G26" s="29" t="s">
        <v>783</v>
      </c>
      <c r="H26" s="16">
        <v>8</v>
      </c>
      <c r="I26" s="29" t="s">
        <v>789</v>
      </c>
      <c r="J26" s="16">
        <v>3</v>
      </c>
      <c r="K26" s="16">
        <v>3</v>
      </c>
      <c r="L26" s="16">
        <v>2</v>
      </c>
    </row>
    <row r="27" spans="2:12" x14ac:dyDescent="0.2">
      <c r="B27" s="51" t="s">
        <v>726</v>
      </c>
      <c r="C27" s="53"/>
      <c r="D27" s="53"/>
      <c r="E27" s="57"/>
      <c r="F27" s="53"/>
      <c r="G27" s="57"/>
      <c r="H27" s="53"/>
      <c r="I27" s="57"/>
      <c r="J27" s="53"/>
      <c r="K27" s="53"/>
      <c r="L27" s="53"/>
    </row>
    <row r="28" spans="2:12" x14ac:dyDescent="0.2">
      <c r="B28" s="22" t="s">
        <v>727</v>
      </c>
      <c r="C28" s="16">
        <v>542</v>
      </c>
      <c r="D28" s="16">
        <v>52</v>
      </c>
      <c r="E28" s="29" t="s">
        <v>521</v>
      </c>
      <c r="F28" s="16">
        <v>173</v>
      </c>
      <c r="G28" s="29" t="s">
        <v>790</v>
      </c>
      <c r="H28" s="16">
        <v>163</v>
      </c>
      <c r="I28" s="29" t="s">
        <v>792</v>
      </c>
      <c r="J28" s="16">
        <v>6</v>
      </c>
      <c r="K28" s="16">
        <v>55</v>
      </c>
      <c r="L28" s="16">
        <v>93</v>
      </c>
    </row>
    <row r="29" spans="2:12" x14ac:dyDescent="0.2">
      <c r="B29" s="22" t="s">
        <v>728</v>
      </c>
      <c r="C29" s="16">
        <v>119</v>
      </c>
      <c r="D29" s="16">
        <v>15</v>
      </c>
      <c r="E29" s="29" t="s">
        <v>488</v>
      </c>
      <c r="F29" s="16">
        <v>45</v>
      </c>
      <c r="G29" s="29" t="s">
        <v>791</v>
      </c>
      <c r="H29" s="16">
        <v>24</v>
      </c>
      <c r="I29" s="29" t="s">
        <v>793</v>
      </c>
      <c r="J29" s="16">
        <v>0</v>
      </c>
      <c r="K29" s="16">
        <v>15</v>
      </c>
      <c r="L29" s="16">
        <v>20</v>
      </c>
    </row>
    <row r="30" spans="2:12" x14ac:dyDescent="0.2">
      <c r="B30" s="51" t="s">
        <v>794</v>
      </c>
      <c r="C30" s="53"/>
      <c r="D30" s="53"/>
      <c r="E30" s="57"/>
      <c r="F30" s="53"/>
      <c r="G30" s="57"/>
      <c r="H30" s="53"/>
      <c r="I30" s="57"/>
      <c r="J30" s="53"/>
      <c r="K30" s="53"/>
      <c r="L30" s="53"/>
    </row>
    <row r="31" spans="2:12" x14ac:dyDescent="0.2">
      <c r="B31" s="22" t="s">
        <v>737</v>
      </c>
      <c r="C31" s="16">
        <v>41</v>
      </c>
      <c r="D31" s="16">
        <v>8</v>
      </c>
      <c r="E31" s="29" t="s">
        <v>343</v>
      </c>
      <c r="F31" s="16">
        <v>11</v>
      </c>
      <c r="G31" s="29" t="s">
        <v>309</v>
      </c>
      <c r="H31" s="16">
        <v>6</v>
      </c>
      <c r="I31" s="29" t="s">
        <v>335</v>
      </c>
      <c r="J31" s="16">
        <v>0</v>
      </c>
      <c r="K31" s="16">
        <v>1</v>
      </c>
      <c r="L31" s="16">
        <v>15</v>
      </c>
    </row>
    <row r="32" spans="2:12" x14ac:dyDescent="0.2">
      <c r="B32" s="25" t="s">
        <v>738</v>
      </c>
      <c r="C32" s="18">
        <v>1</v>
      </c>
      <c r="D32" s="18">
        <v>0</v>
      </c>
      <c r="E32" s="30" t="s">
        <v>662</v>
      </c>
      <c r="F32" s="18">
        <v>0</v>
      </c>
      <c r="G32" s="30" t="s">
        <v>662</v>
      </c>
      <c r="H32" s="18">
        <v>0</v>
      </c>
      <c r="I32" s="30" t="s">
        <v>662</v>
      </c>
      <c r="J32" s="18">
        <v>0</v>
      </c>
      <c r="K32" s="18">
        <v>0</v>
      </c>
      <c r="L32" s="18">
        <v>1</v>
      </c>
    </row>
    <row r="34" spans="2:12" x14ac:dyDescent="0.2">
      <c r="B34" s="48" t="s">
        <v>795</v>
      </c>
      <c r="C34" s="49"/>
      <c r="D34" s="49"/>
      <c r="E34" s="49"/>
      <c r="F34" s="49"/>
      <c r="G34" s="49"/>
      <c r="H34" s="49"/>
      <c r="I34" s="49"/>
      <c r="J34" s="49"/>
      <c r="K34" s="49"/>
      <c r="L34" s="49"/>
    </row>
    <row r="35" spans="2:12" x14ac:dyDescent="0.2">
      <c r="B35" s="48" t="s">
        <v>796</v>
      </c>
      <c r="C35" s="49"/>
      <c r="D35" s="49"/>
      <c r="E35" s="49"/>
      <c r="F35" s="49"/>
      <c r="G35" s="49"/>
      <c r="H35" s="49"/>
      <c r="I35" s="49"/>
      <c r="J35" s="49"/>
      <c r="K35" s="49"/>
      <c r="L35" s="49"/>
    </row>
    <row r="36" spans="2:12" ht="24.95" customHeight="1" x14ac:dyDescent="0.2">
      <c r="B36" s="48" t="s">
        <v>797</v>
      </c>
      <c r="C36" s="49"/>
      <c r="D36" s="49"/>
      <c r="E36" s="49"/>
      <c r="F36" s="49"/>
      <c r="G36" s="49"/>
      <c r="H36" s="49"/>
      <c r="I36" s="49"/>
      <c r="J36" s="49"/>
      <c r="K36" s="49"/>
      <c r="L36" s="49"/>
    </row>
    <row r="37" spans="2:12" x14ac:dyDescent="0.2">
      <c r="B37" s="48" t="s">
        <v>798</v>
      </c>
      <c r="C37" s="49"/>
      <c r="D37" s="49"/>
      <c r="E37" s="49"/>
      <c r="F37" s="49"/>
      <c r="G37" s="49"/>
      <c r="H37" s="49"/>
      <c r="I37" s="49"/>
      <c r="J37" s="49"/>
      <c r="K37" s="49"/>
      <c r="L37" s="49"/>
    </row>
  </sheetData>
  <mergeCells count="16">
    <mergeCell ref="J4:J5"/>
    <mergeCell ref="K4:K5"/>
    <mergeCell ref="L4:L5"/>
    <mergeCell ref="B6:L6"/>
    <mergeCell ref="B9:L9"/>
    <mergeCell ref="B4:B5"/>
    <mergeCell ref="C4:C5"/>
    <mergeCell ref="D4:E4"/>
    <mergeCell ref="F4:G4"/>
    <mergeCell ref="H4:I4"/>
    <mergeCell ref="B37:L37"/>
    <mergeCell ref="B27:L27"/>
    <mergeCell ref="B30:L30"/>
    <mergeCell ref="B34:L34"/>
    <mergeCell ref="B35:L35"/>
    <mergeCell ref="B36:L36"/>
  </mergeCells>
  <pageMargins left="0.7" right="0.7" top="0.75" bottom="0.75" header="0.3" footer="0.3"/>
  <pageSetup paperSize="9" scale="50" fitToWidth="0" fitToHeight="0" orientation="landscape" horizontalDpi="300" verticalDpi="30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A81F"/>
  </sheetPr>
  <dimension ref="B1:H26"/>
  <sheetViews>
    <sheetView showGridLines="0" workbookViewId="0"/>
  </sheetViews>
  <sheetFormatPr baseColWidth="10" defaultRowHeight="12.75" x14ac:dyDescent="0.2"/>
  <cols>
    <col min="1" max="1" width="2.5703125" customWidth="1"/>
    <col min="2" max="2" width="43" customWidth="1"/>
    <col min="3" max="3" width="27.140625" customWidth="1"/>
    <col min="4" max="4" width="7" customWidth="1"/>
    <col min="5" max="8" width="11.140625" customWidth="1"/>
  </cols>
  <sheetData>
    <row r="1" spans="2:8" ht="18" x14ac:dyDescent="0.25">
      <c r="B1" s="3" t="s">
        <v>32</v>
      </c>
    </row>
    <row r="4" spans="2:8" x14ac:dyDescent="0.2">
      <c r="B4" s="55" t="s">
        <v>799</v>
      </c>
      <c r="C4" s="55" t="s">
        <v>800</v>
      </c>
      <c r="D4" s="50" t="s">
        <v>801</v>
      </c>
      <c r="E4" s="50" t="s">
        <v>579</v>
      </c>
      <c r="F4" s="50" t="s">
        <v>579</v>
      </c>
      <c r="G4" s="50" t="s">
        <v>686</v>
      </c>
      <c r="H4" s="50" t="s">
        <v>686</v>
      </c>
    </row>
    <row r="5" spans="2:8" x14ac:dyDescent="0.2">
      <c r="B5" s="55" t="s">
        <v>799</v>
      </c>
      <c r="C5" s="55" t="s">
        <v>800</v>
      </c>
      <c r="D5" s="50" t="s">
        <v>801</v>
      </c>
      <c r="E5" s="14" t="s">
        <v>409</v>
      </c>
      <c r="F5" s="14" t="s">
        <v>410</v>
      </c>
      <c r="G5" s="14" t="s">
        <v>409</v>
      </c>
      <c r="H5" s="14" t="s">
        <v>410</v>
      </c>
    </row>
    <row r="6" spans="2:8" x14ac:dyDescent="0.2">
      <c r="B6" s="51" t="s">
        <v>802</v>
      </c>
      <c r="C6" s="52"/>
      <c r="D6" s="53"/>
      <c r="E6" s="53"/>
      <c r="F6" s="57"/>
      <c r="G6" s="53"/>
      <c r="H6" s="57"/>
    </row>
    <row r="7" spans="2:8" x14ac:dyDescent="0.2">
      <c r="B7" s="23" t="s">
        <v>803</v>
      </c>
      <c r="C7" s="23" t="s">
        <v>10</v>
      </c>
      <c r="D7" s="24">
        <v>3672</v>
      </c>
      <c r="E7" s="24">
        <v>2145</v>
      </c>
      <c r="F7" s="35" t="s">
        <v>810</v>
      </c>
      <c r="G7" s="24">
        <v>940</v>
      </c>
      <c r="H7" s="35" t="s">
        <v>356</v>
      </c>
    </row>
    <row r="8" spans="2:8" x14ac:dyDescent="0.2">
      <c r="B8" s="22" t="s">
        <v>804</v>
      </c>
      <c r="C8" s="22" t="s">
        <v>78</v>
      </c>
      <c r="D8" s="16">
        <v>1787</v>
      </c>
      <c r="E8" s="16">
        <v>1117</v>
      </c>
      <c r="F8" s="29" t="s">
        <v>782</v>
      </c>
      <c r="G8" s="16">
        <v>510</v>
      </c>
      <c r="H8" s="29" t="s">
        <v>813</v>
      </c>
    </row>
    <row r="9" spans="2:8" x14ac:dyDescent="0.2">
      <c r="B9" s="22" t="s">
        <v>805</v>
      </c>
      <c r="C9" s="22" t="s">
        <v>808</v>
      </c>
      <c r="D9" s="16">
        <v>1224</v>
      </c>
      <c r="E9" s="16">
        <v>676</v>
      </c>
      <c r="F9" s="29" t="s">
        <v>811</v>
      </c>
      <c r="G9" s="16">
        <v>318</v>
      </c>
      <c r="H9" s="29" t="s">
        <v>301</v>
      </c>
    </row>
    <row r="10" spans="2:8" x14ac:dyDescent="0.2">
      <c r="B10" s="22" t="s">
        <v>806</v>
      </c>
      <c r="C10" s="22" t="s">
        <v>809</v>
      </c>
      <c r="D10" s="16">
        <v>435</v>
      </c>
      <c r="E10" s="16">
        <v>245</v>
      </c>
      <c r="F10" s="29" t="s">
        <v>812</v>
      </c>
      <c r="G10" s="16">
        <v>63</v>
      </c>
      <c r="H10" s="29" t="s">
        <v>254</v>
      </c>
    </row>
    <row r="11" spans="2:8" x14ac:dyDescent="0.2">
      <c r="B11" s="22" t="s">
        <v>807</v>
      </c>
      <c r="C11" s="22" t="s">
        <v>148</v>
      </c>
      <c r="D11" s="16">
        <v>226</v>
      </c>
      <c r="E11" s="16">
        <v>107</v>
      </c>
      <c r="F11" s="29" t="s">
        <v>279</v>
      </c>
      <c r="G11" s="16">
        <v>49</v>
      </c>
      <c r="H11" s="29" t="s">
        <v>348</v>
      </c>
    </row>
    <row r="12" spans="2:8" x14ac:dyDescent="0.2">
      <c r="B12" s="51" t="s">
        <v>814</v>
      </c>
      <c r="C12" s="52"/>
      <c r="D12" s="53"/>
      <c r="E12" s="53"/>
      <c r="F12" s="57"/>
      <c r="G12" s="53"/>
      <c r="H12" s="57"/>
    </row>
    <row r="13" spans="2:8" x14ac:dyDescent="0.2">
      <c r="B13" s="23" t="s">
        <v>815</v>
      </c>
      <c r="C13" s="23" t="s">
        <v>10</v>
      </c>
      <c r="D13" s="24">
        <v>9982</v>
      </c>
      <c r="E13" s="24">
        <v>2424</v>
      </c>
      <c r="F13" s="35" t="s">
        <v>822</v>
      </c>
      <c r="G13" s="24">
        <v>2511</v>
      </c>
      <c r="H13" s="35" t="s">
        <v>297</v>
      </c>
    </row>
    <row r="14" spans="2:8" x14ac:dyDescent="0.2">
      <c r="B14" s="22" t="s">
        <v>816</v>
      </c>
      <c r="C14" s="22" t="s">
        <v>78</v>
      </c>
      <c r="D14" s="16">
        <v>3030</v>
      </c>
      <c r="E14" s="16">
        <v>1213</v>
      </c>
      <c r="F14" s="29" t="s">
        <v>628</v>
      </c>
      <c r="G14" s="16">
        <v>921</v>
      </c>
      <c r="H14" s="29" t="s">
        <v>555</v>
      </c>
    </row>
    <row r="15" spans="2:8" x14ac:dyDescent="0.2">
      <c r="B15" s="22" t="s">
        <v>817</v>
      </c>
      <c r="C15" s="22" t="s">
        <v>78</v>
      </c>
      <c r="D15" s="16">
        <v>171</v>
      </c>
      <c r="E15" s="16">
        <v>97</v>
      </c>
      <c r="F15" s="29" t="s">
        <v>823</v>
      </c>
      <c r="G15" s="16">
        <v>42</v>
      </c>
      <c r="H15" s="29" t="s">
        <v>355</v>
      </c>
    </row>
    <row r="16" spans="2:8" x14ac:dyDescent="0.2">
      <c r="B16" s="22" t="s">
        <v>818</v>
      </c>
      <c r="C16" s="22" t="s">
        <v>80</v>
      </c>
      <c r="D16" s="16">
        <v>2295</v>
      </c>
      <c r="E16" s="16">
        <v>424</v>
      </c>
      <c r="F16" s="29" t="s">
        <v>480</v>
      </c>
      <c r="G16" s="16">
        <v>514</v>
      </c>
      <c r="H16" s="29" t="s">
        <v>825</v>
      </c>
    </row>
    <row r="17" spans="2:8" x14ac:dyDescent="0.2">
      <c r="B17" s="22" t="s">
        <v>819</v>
      </c>
      <c r="C17" s="22" t="s">
        <v>84</v>
      </c>
      <c r="D17" s="16">
        <v>1026</v>
      </c>
      <c r="E17" s="16">
        <v>104</v>
      </c>
      <c r="F17" s="29" t="s">
        <v>320</v>
      </c>
      <c r="G17" s="16">
        <v>201</v>
      </c>
      <c r="H17" s="29" t="s">
        <v>498</v>
      </c>
    </row>
    <row r="18" spans="2:8" x14ac:dyDescent="0.2">
      <c r="B18" s="22" t="s">
        <v>820</v>
      </c>
      <c r="C18" s="22" t="s">
        <v>91</v>
      </c>
      <c r="D18" s="16">
        <v>2264</v>
      </c>
      <c r="E18" s="16">
        <v>325</v>
      </c>
      <c r="F18" s="29" t="s">
        <v>824</v>
      </c>
      <c r="G18" s="16">
        <v>507</v>
      </c>
      <c r="H18" s="29" t="s">
        <v>825</v>
      </c>
    </row>
    <row r="19" spans="2:8" x14ac:dyDescent="0.2">
      <c r="B19" s="22" t="s">
        <v>821</v>
      </c>
      <c r="C19" s="22" t="s">
        <v>132</v>
      </c>
      <c r="D19" s="16">
        <v>1196</v>
      </c>
      <c r="E19" s="16">
        <v>261</v>
      </c>
      <c r="F19" s="29" t="s">
        <v>565</v>
      </c>
      <c r="G19" s="16">
        <v>326</v>
      </c>
      <c r="H19" s="29" t="s">
        <v>826</v>
      </c>
    </row>
    <row r="20" spans="2:8" x14ac:dyDescent="0.2">
      <c r="B20" s="51" t="s">
        <v>827</v>
      </c>
      <c r="C20" s="52"/>
      <c r="D20" s="53"/>
      <c r="E20" s="53"/>
      <c r="F20" s="57"/>
      <c r="G20" s="53"/>
      <c r="H20" s="57"/>
    </row>
    <row r="21" spans="2:8" x14ac:dyDescent="0.2">
      <c r="B21" s="22" t="s">
        <v>827</v>
      </c>
      <c r="C21" s="22" t="s">
        <v>828</v>
      </c>
      <c r="D21" s="16">
        <v>3111</v>
      </c>
      <c r="E21" s="16">
        <v>2605</v>
      </c>
      <c r="F21" s="29" t="s">
        <v>731</v>
      </c>
      <c r="G21" s="16">
        <v>1077</v>
      </c>
      <c r="H21" s="29" t="s">
        <v>829</v>
      </c>
    </row>
    <row r="22" spans="2:8" x14ac:dyDescent="0.2">
      <c r="B22" s="51" t="s">
        <v>830</v>
      </c>
      <c r="C22" s="52"/>
      <c r="D22" s="53"/>
      <c r="E22" s="53"/>
      <c r="F22" s="57"/>
      <c r="G22" s="53"/>
      <c r="H22" s="57"/>
    </row>
    <row r="23" spans="2:8" x14ac:dyDescent="0.2">
      <c r="B23" s="25" t="s">
        <v>831</v>
      </c>
      <c r="C23" s="25" t="s">
        <v>832</v>
      </c>
      <c r="D23" s="18">
        <v>419</v>
      </c>
      <c r="E23" s="18">
        <v>164</v>
      </c>
      <c r="F23" s="30" t="s">
        <v>202</v>
      </c>
      <c r="G23" s="18">
        <v>44</v>
      </c>
      <c r="H23" s="30" t="s">
        <v>529</v>
      </c>
    </row>
    <row r="25" spans="2:8" x14ac:dyDescent="0.2">
      <c r="B25" s="48" t="s">
        <v>833</v>
      </c>
      <c r="C25" s="49"/>
      <c r="D25" s="49"/>
      <c r="E25" s="49"/>
      <c r="F25" s="49"/>
      <c r="G25" s="49"/>
      <c r="H25" s="49"/>
    </row>
    <row r="26" spans="2:8" ht="35.1" customHeight="1" x14ac:dyDescent="0.2">
      <c r="B26" s="48" t="s">
        <v>834</v>
      </c>
      <c r="C26" s="49"/>
      <c r="D26" s="49"/>
      <c r="E26" s="49"/>
      <c r="F26" s="49"/>
      <c r="G26" s="49"/>
      <c r="H26" s="49"/>
    </row>
  </sheetData>
  <mergeCells count="11">
    <mergeCell ref="B4:B5"/>
    <mergeCell ref="C4:C5"/>
    <mergeCell ref="D4:D5"/>
    <mergeCell ref="E4:F4"/>
    <mergeCell ref="G4:H4"/>
    <mergeCell ref="B26:H26"/>
    <mergeCell ref="B6:H6"/>
    <mergeCell ref="B12:H12"/>
    <mergeCell ref="B20:H20"/>
    <mergeCell ref="B22:H22"/>
    <mergeCell ref="B25:H25"/>
  </mergeCells>
  <pageMargins left="0.7" right="0.7" top="0.75" bottom="0.75" header="0.3" footer="0.3"/>
  <pageSetup paperSize="9" scale="50" fitToWidth="0" fitToHeight="0" orientation="landscape" horizontalDpi="300" verticalDpi="30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A81F"/>
  </sheetPr>
  <dimension ref="B1:I17"/>
  <sheetViews>
    <sheetView showGridLines="0" workbookViewId="0"/>
  </sheetViews>
  <sheetFormatPr baseColWidth="10" defaultRowHeight="12.75" x14ac:dyDescent="0.2"/>
  <cols>
    <col min="1" max="1" width="2.5703125" customWidth="1"/>
    <col min="2" max="2" width="9.5703125" customWidth="1"/>
    <col min="3" max="3" width="60.140625" customWidth="1"/>
    <col min="4" max="4" width="5.7109375" customWidth="1"/>
    <col min="5" max="8" width="11.140625" customWidth="1"/>
    <col min="9" max="9" width="11.42578125" customWidth="1"/>
  </cols>
  <sheetData>
    <row r="1" spans="2:9" ht="18" x14ac:dyDescent="0.25">
      <c r="B1" s="3" t="s">
        <v>33</v>
      </c>
    </row>
    <row r="4" spans="2:9" x14ac:dyDescent="0.2">
      <c r="B4" s="55" t="s">
        <v>835</v>
      </c>
      <c r="C4" s="55" t="s">
        <v>836</v>
      </c>
      <c r="D4" s="50" t="s">
        <v>47</v>
      </c>
      <c r="E4" s="50" t="s">
        <v>579</v>
      </c>
      <c r="F4" s="50" t="s">
        <v>579</v>
      </c>
      <c r="G4" s="50" t="s">
        <v>686</v>
      </c>
      <c r="H4" s="50" t="s">
        <v>686</v>
      </c>
      <c r="I4" s="50" t="s">
        <v>837</v>
      </c>
    </row>
    <row r="5" spans="2:9" x14ac:dyDescent="0.2">
      <c r="B5" s="55" t="s">
        <v>835</v>
      </c>
      <c r="C5" s="55" t="s">
        <v>836</v>
      </c>
      <c r="D5" s="50" t="s">
        <v>47</v>
      </c>
      <c r="E5" s="14" t="s">
        <v>409</v>
      </c>
      <c r="F5" s="14" t="s">
        <v>410</v>
      </c>
      <c r="G5" s="14" t="s">
        <v>409</v>
      </c>
      <c r="H5" s="14" t="s">
        <v>410</v>
      </c>
      <c r="I5" s="50" t="s">
        <v>837</v>
      </c>
    </row>
    <row r="6" spans="2:9" x14ac:dyDescent="0.2">
      <c r="B6" s="51" t="s">
        <v>827</v>
      </c>
      <c r="C6" s="52"/>
      <c r="D6" s="53"/>
      <c r="E6" s="53"/>
      <c r="F6" s="57"/>
      <c r="G6" s="53"/>
      <c r="H6" s="57"/>
      <c r="I6" s="53"/>
    </row>
    <row r="7" spans="2:9" x14ac:dyDescent="0.2">
      <c r="B7" s="22" t="s">
        <v>84</v>
      </c>
      <c r="C7" s="22" t="s">
        <v>838</v>
      </c>
      <c r="D7" s="16">
        <v>339</v>
      </c>
      <c r="E7" s="16">
        <v>261</v>
      </c>
      <c r="F7" s="29" t="s">
        <v>843</v>
      </c>
      <c r="G7" s="16">
        <v>202</v>
      </c>
      <c r="H7" s="29" t="s">
        <v>847</v>
      </c>
      <c r="I7" s="16">
        <v>0</v>
      </c>
    </row>
    <row r="8" spans="2:9" x14ac:dyDescent="0.2">
      <c r="B8" s="22" t="s">
        <v>84</v>
      </c>
      <c r="C8" s="22" t="s">
        <v>839</v>
      </c>
      <c r="D8" s="16">
        <v>787</v>
      </c>
      <c r="E8" s="16">
        <v>694</v>
      </c>
      <c r="F8" s="29" t="s">
        <v>844</v>
      </c>
      <c r="G8" s="16">
        <v>231</v>
      </c>
      <c r="H8" s="29" t="s">
        <v>848</v>
      </c>
      <c r="I8" s="16">
        <v>20</v>
      </c>
    </row>
    <row r="9" spans="2:9" x14ac:dyDescent="0.2">
      <c r="B9" s="22" t="s">
        <v>84</v>
      </c>
      <c r="C9" s="22" t="s">
        <v>840</v>
      </c>
      <c r="D9" s="16">
        <v>172</v>
      </c>
      <c r="E9" s="16">
        <v>118</v>
      </c>
      <c r="F9" s="29" t="s">
        <v>845</v>
      </c>
      <c r="G9" s="16">
        <v>38</v>
      </c>
      <c r="H9" s="29" t="s">
        <v>849</v>
      </c>
      <c r="I9" s="16">
        <v>7</v>
      </c>
    </row>
    <row r="10" spans="2:9" x14ac:dyDescent="0.2">
      <c r="B10" s="22" t="s">
        <v>84</v>
      </c>
      <c r="C10" s="22" t="s">
        <v>841</v>
      </c>
      <c r="D10" s="16">
        <v>1647</v>
      </c>
      <c r="E10" s="16">
        <v>1399</v>
      </c>
      <c r="F10" s="29" t="s">
        <v>846</v>
      </c>
      <c r="G10" s="16">
        <v>587</v>
      </c>
      <c r="H10" s="29" t="s">
        <v>850</v>
      </c>
      <c r="I10" s="16">
        <v>114</v>
      </c>
    </row>
    <row r="11" spans="2:9" x14ac:dyDescent="0.2">
      <c r="B11" s="22" t="s">
        <v>84</v>
      </c>
      <c r="C11" s="22" t="s">
        <v>842</v>
      </c>
      <c r="D11" s="16">
        <v>166</v>
      </c>
      <c r="E11" s="16">
        <v>133</v>
      </c>
      <c r="F11" s="29" t="s">
        <v>733</v>
      </c>
      <c r="G11" s="16">
        <v>19</v>
      </c>
      <c r="H11" s="29" t="s">
        <v>324</v>
      </c>
      <c r="I11" s="16" t="s">
        <v>194</v>
      </c>
    </row>
    <row r="12" spans="2:9" x14ac:dyDescent="0.2">
      <c r="B12" s="51" t="s">
        <v>851</v>
      </c>
      <c r="C12" s="52"/>
      <c r="D12" s="53"/>
      <c r="E12" s="53"/>
      <c r="F12" s="57"/>
      <c r="G12" s="53"/>
      <c r="H12" s="57"/>
      <c r="I12" s="53"/>
    </row>
    <row r="13" spans="2:9" x14ac:dyDescent="0.2">
      <c r="B13" s="22" t="s">
        <v>78</v>
      </c>
      <c r="C13" s="22" t="s">
        <v>852</v>
      </c>
      <c r="D13" s="16">
        <v>359</v>
      </c>
      <c r="E13" s="16">
        <v>316</v>
      </c>
      <c r="F13" s="29" t="s">
        <v>855</v>
      </c>
      <c r="G13" s="16">
        <v>76</v>
      </c>
      <c r="H13" s="29" t="s">
        <v>504</v>
      </c>
      <c r="I13" s="16" t="s">
        <v>194</v>
      </c>
    </row>
    <row r="14" spans="2:9" x14ac:dyDescent="0.2">
      <c r="B14" s="22" t="s">
        <v>78</v>
      </c>
      <c r="C14" s="22" t="s">
        <v>853</v>
      </c>
      <c r="D14" s="16">
        <v>279</v>
      </c>
      <c r="E14" s="16">
        <v>188</v>
      </c>
      <c r="F14" s="29" t="s">
        <v>856</v>
      </c>
      <c r="G14" s="16">
        <v>30</v>
      </c>
      <c r="H14" s="29" t="s">
        <v>543</v>
      </c>
      <c r="I14" s="16" t="s">
        <v>194</v>
      </c>
    </row>
    <row r="15" spans="2:9" ht="13.5" thickBot="1" x14ac:dyDescent="0.25">
      <c r="B15" s="25" t="s">
        <v>78</v>
      </c>
      <c r="C15" s="25" t="s">
        <v>854</v>
      </c>
      <c r="D15" s="18">
        <v>145</v>
      </c>
      <c r="E15" s="18">
        <v>131</v>
      </c>
      <c r="F15" s="30" t="s">
        <v>857</v>
      </c>
      <c r="G15" s="18">
        <v>43</v>
      </c>
      <c r="H15" s="30" t="s">
        <v>858</v>
      </c>
      <c r="I15" s="39" t="s">
        <v>194</v>
      </c>
    </row>
    <row r="17" spans="2:9" x14ac:dyDescent="0.2">
      <c r="B17" s="48" t="s">
        <v>205</v>
      </c>
      <c r="C17" s="49"/>
      <c r="D17" s="49"/>
      <c r="E17" s="49"/>
      <c r="F17" s="49"/>
      <c r="G17" s="49"/>
      <c r="H17" s="49"/>
      <c r="I17" s="49"/>
    </row>
  </sheetData>
  <mergeCells count="9">
    <mergeCell ref="I4:I5"/>
    <mergeCell ref="B6:I6"/>
    <mergeCell ref="B12:I12"/>
    <mergeCell ref="B17:I17"/>
    <mergeCell ref="B4:B5"/>
    <mergeCell ref="C4:C5"/>
    <mergeCell ref="D4:D5"/>
    <mergeCell ref="E4:F4"/>
    <mergeCell ref="G4:H4"/>
  </mergeCells>
  <pageMargins left="0.7" right="0.7" top="0.75" bottom="0.75" header="0.3" footer="0.3"/>
  <pageSetup paperSize="9" scale="50" fitToWidth="0" fitToHeight="0" orientation="landscape" horizontalDpi="300" verticalDpi="30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E562"/>
  </sheetPr>
  <dimension ref="B1:N42"/>
  <sheetViews>
    <sheetView showGridLines="0" workbookViewId="0"/>
  </sheetViews>
  <sheetFormatPr baseColWidth="10" defaultRowHeight="12.75" x14ac:dyDescent="0.2"/>
  <cols>
    <col min="1" max="1" width="2.5703125" customWidth="1"/>
    <col min="2" max="2" width="5.28515625" customWidth="1"/>
    <col min="3" max="14" width="14.42578125" customWidth="1"/>
  </cols>
  <sheetData>
    <row r="1" spans="2:14" ht="18" x14ac:dyDescent="0.25">
      <c r="B1" s="3" t="s">
        <v>35</v>
      </c>
    </row>
    <row r="4" spans="2:14" ht="15.95" customHeight="1" x14ac:dyDescent="0.2">
      <c r="B4" s="50" t="s">
        <v>206</v>
      </c>
      <c r="C4" s="50" t="s">
        <v>859</v>
      </c>
      <c r="D4" s="50" t="s">
        <v>859</v>
      </c>
      <c r="E4" s="50" t="s">
        <v>860</v>
      </c>
      <c r="F4" s="50" t="s">
        <v>860</v>
      </c>
      <c r="G4" s="50" t="s">
        <v>861</v>
      </c>
      <c r="H4" s="50" t="s">
        <v>861</v>
      </c>
      <c r="I4" s="50" t="s">
        <v>862</v>
      </c>
      <c r="J4" s="50" t="s">
        <v>862</v>
      </c>
      <c r="K4" s="50" t="s">
        <v>863</v>
      </c>
      <c r="L4" s="50" t="s">
        <v>863</v>
      </c>
      <c r="M4" s="50" t="s">
        <v>685</v>
      </c>
      <c r="N4" s="50" t="s">
        <v>685</v>
      </c>
    </row>
    <row r="5" spans="2:14" x14ac:dyDescent="0.2">
      <c r="B5" s="50" t="s">
        <v>206</v>
      </c>
      <c r="C5" s="14" t="s">
        <v>47</v>
      </c>
      <c r="D5" s="14" t="s">
        <v>579</v>
      </c>
      <c r="E5" s="14" t="s">
        <v>47</v>
      </c>
      <c r="F5" s="14" t="s">
        <v>579</v>
      </c>
      <c r="G5" s="14" t="s">
        <v>47</v>
      </c>
      <c r="H5" s="14" t="s">
        <v>579</v>
      </c>
      <c r="I5" s="14" t="s">
        <v>47</v>
      </c>
      <c r="J5" s="14" t="s">
        <v>579</v>
      </c>
      <c r="K5" s="14" t="s">
        <v>47</v>
      </c>
      <c r="L5" s="14" t="s">
        <v>579</v>
      </c>
      <c r="M5" s="14" t="s">
        <v>47</v>
      </c>
      <c r="N5" s="14" t="s">
        <v>579</v>
      </c>
    </row>
    <row r="6" spans="2:14" x14ac:dyDescent="0.2">
      <c r="B6" s="51" t="s">
        <v>864</v>
      </c>
      <c r="C6" s="53"/>
      <c r="D6" s="53"/>
      <c r="E6" s="53"/>
      <c r="F6" s="53"/>
      <c r="G6" s="53"/>
      <c r="H6" s="53"/>
      <c r="I6" s="53"/>
      <c r="J6" s="53"/>
      <c r="K6" s="53"/>
      <c r="L6" s="53"/>
      <c r="M6" s="53"/>
      <c r="N6" s="53"/>
    </row>
    <row r="7" spans="2:14" x14ac:dyDescent="0.2">
      <c r="B7" s="15">
        <v>1972</v>
      </c>
      <c r="C7" s="16">
        <v>1681</v>
      </c>
      <c r="D7" s="16" t="s">
        <v>639</v>
      </c>
      <c r="E7" s="16">
        <v>77</v>
      </c>
      <c r="F7" s="16">
        <v>77</v>
      </c>
      <c r="G7" s="16" t="s">
        <v>639</v>
      </c>
      <c r="H7" s="16" t="s">
        <v>639</v>
      </c>
      <c r="I7" s="16">
        <v>172</v>
      </c>
      <c r="J7" s="16">
        <v>146</v>
      </c>
      <c r="K7" s="16" t="s">
        <v>639</v>
      </c>
      <c r="L7" s="16" t="s">
        <v>639</v>
      </c>
      <c r="M7" s="16">
        <v>2950</v>
      </c>
      <c r="N7" s="16" t="s">
        <v>639</v>
      </c>
    </row>
    <row r="8" spans="2:14" x14ac:dyDescent="0.2">
      <c r="B8" s="15">
        <v>1975</v>
      </c>
      <c r="C8" s="16">
        <v>1520</v>
      </c>
      <c r="D8" s="16" t="s">
        <v>639</v>
      </c>
      <c r="E8" s="16">
        <v>199</v>
      </c>
      <c r="F8" s="16">
        <v>199</v>
      </c>
      <c r="G8" s="16" t="s">
        <v>639</v>
      </c>
      <c r="H8" s="16" t="s">
        <v>639</v>
      </c>
      <c r="I8" s="16">
        <v>170</v>
      </c>
      <c r="J8" s="16">
        <v>115</v>
      </c>
      <c r="K8" s="16" t="s">
        <v>639</v>
      </c>
      <c r="L8" s="16" t="s">
        <v>639</v>
      </c>
      <c r="M8" s="16">
        <v>3017</v>
      </c>
      <c r="N8" s="16" t="s">
        <v>639</v>
      </c>
    </row>
    <row r="9" spans="2:14" x14ac:dyDescent="0.2">
      <c r="B9" s="15">
        <v>1980</v>
      </c>
      <c r="C9" s="16">
        <v>2976</v>
      </c>
      <c r="D9" s="16">
        <v>1311</v>
      </c>
      <c r="E9" s="16">
        <v>287</v>
      </c>
      <c r="F9" s="16">
        <v>287</v>
      </c>
      <c r="G9" s="16" t="s">
        <v>639</v>
      </c>
      <c r="H9" s="16" t="s">
        <v>639</v>
      </c>
      <c r="I9" s="16">
        <v>289</v>
      </c>
      <c r="J9" s="16">
        <v>211</v>
      </c>
      <c r="K9" s="16" t="s">
        <v>639</v>
      </c>
      <c r="L9" s="16" t="s">
        <v>639</v>
      </c>
      <c r="M9" s="16">
        <v>3552</v>
      </c>
      <c r="N9" s="16">
        <v>1809</v>
      </c>
    </row>
    <row r="10" spans="2:14" x14ac:dyDescent="0.2">
      <c r="B10" s="15">
        <v>1985</v>
      </c>
      <c r="C10" s="16">
        <v>2873</v>
      </c>
      <c r="D10" s="16">
        <v>1280</v>
      </c>
      <c r="E10" s="16">
        <v>278</v>
      </c>
      <c r="F10" s="16">
        <v>278</v>
      </c>
      <c r="G10" s="16" t="s">
        <v>639</v>
      </c>
      <c r="H10" s="16" t="s">
        <v>639</v>
      </c>
      <c r="I10" s="16">
        <v>335</v>
      </c>
      <c r="J10" s="16">
        <v>230</v>
      </c>
      <c r="K10" s="16" t="s">
        <v>639</v>
      </c>
      <c r="L10" s="16" t="s">
        <v>639</v>
      </c>
      <c r="M10" s="16">
        <v>3486</v>
      </c>
      <c r="N10" s="16">
        <v>1788</v>
      </c>
    </row>
    <row r="11" spans="2:14" x14ac:dyDescent="0.2">
      <c r="B11" s="15">
        <v>1990</v>
      </c>
      <c r="C11" s="16">
        <v>2815</v>
      </c>
      <c r="D11" s="16">
        <v>1349</v>
      </c>
      <c r="E11" s="16">
        <v>183</v>
      </c>
      <c r="F11" s="16">
        <v>173</v>
      </c>
      <c r="G11" s="16" t="s">
        <v>639</v>
      </c>
      <c r="H11" s="16" t="s">
        <v>639</v>
      </c>
      <c r="I11" s="16">
        <v>259</v>
      </c>
      <c r="J11" s="16">
        <v>156</v>
      </c>
      <c r="K11" s="16" t="s">
        <v>639</v>
      </c>
      <c r="L11" s="16" t="s">
        <v>639</v>
      </c>
      <c r="M11" s="16">
        <v>3257</v>
      </c>
      <c r="N11" s="16">
        <v>1678</v>
      </c>
    </row>
    <row r="12" spans="2:14" x14ac:dyDescent="0.2">
      <c r="B12" s="15">
        <v>1995</v>
      </c>
      <c r="C12" s="16">
        <v>3521</v>
      </c>
      <c r="D12" s="16">
        <v>1866</v>
      </c>
      <c r="E12" s="16">
        <v>304</v>
      </c>
      <c r="F12" s="16">
        <v>282</v>
      </c>
      <c r="G12" s="16" t="s">
        <v>639</v>
      </c>
      <c r="H12" s="16" t="s">
        <v>639</v>
      </c>
      <c r="I12" s="16">
        <v>164</v>
      </c>
      <c r="J12" s="16">
        <v>94</v>
      </c>
      <c r="K12" s="16" t="s">
        <v>639</v>
      </c>
      <c r="L12" s="16" t="s">
        <v>639</v>
      </c>
      <c r="M12" s="16">
        <v>3989</v>
      </c>
      <c r="N12" s="16">
        <v>2242</v>
      </c>
    </row>
    <row r="13" spans="2:14" x14ac:dyDescent="0.2">
      <c r="B13" s="15">
        <v>1998</v>
      </c>
      <c r="C13" s="16">
        <v>3663</v>
      </c>
      <c r="D13" s="16">
        <v>2075</v>
      </c>
      <c r="E13" s="16">
        <v>351</v>
      </c>
      <c r="F13" s="16">
        <v>333</v>
      </c>
      <c r="G13" s="16" t="s">
        <v>639</v>
      </c>
      <c r="H13" s="16" t="s">
        <v>639</v>
      </c>
      <c r="I13" s="16">
        <v>198</v>
      </c>
      <c r="J13" s="16">
        <v>86</v>
      </c>
      <c r="K13" s="16" t="s">
        <v>639</v>
      </c>
      <c r="L13" s="16" t="s">
        <v>639</v>
      </c>
      <c r="M13" s="16">
        <v>4212</v>
      </c>
      <c r="N13" s="16">
        <v>2494</v>
      </c>
    </row>
    <row r="14" spans="2:14" x14ac:dyDescent="0.2">
      <c r="B14" s="51" t="s">
        <v>865</v>
      </c>
      <c r="C14" s="53"/>
      <c r="D14" s="53"/>
      <c r="E14" s="53"/>
      <c r="F14" s="53"/>
      <c r="G14" s="53"/>
      <c r="H14" s="53"/>
      <c r="I14" s="53"/>
      <c r="J14" s="53"/>
      <c r="K14" s="53"/>
      <c r="L14" s="53"/>
      <c r="M14" s="53"/>
      <c r="N14" s="53"/>
    </row>
    <row r="15" spans="2:14" x14ac:dyDescent="0.2">
      <c r="B15" s="15">
        <v>1999</v>
      </c>
      <c r="C15" s="16">
        <v>3549</v>
      </c>
      <c r="D15" s="16">
        <v>2025</v>
      </c>
      <c r="E15" s="16">
        <v>335</v>
      </c>
      <c r="F15" s="16">
        <v>316</v>
      </c>
      <c r="G15" s="16" t="s">
        <v>639</v>
      </c>
      <c r="H15" s="16" t="s">
        <v>639</v>
      </c>
      <c r="I15" s="16">
        <v>232</v>
      </c>
      <c r="J15" s="16">
        <v>100</v>
      </c>
      <c r="K15" s="16" t="s">
        <v>639</v>
      </c>
      <c r="L15" s="16" t="s">
        <v>639</v>
      </c>
      <c r="M15" s="16">
        <v>4116</v>
      </c>
      <c r="N15" s="16">
        <v>2441</v>
      </c>
    </row>
    <row r="16" spans="2:14" x14ac:dyDescent="0.2">
      <c r="B16" s="15">
        <v>2000</v>
      </c>
      <c r="C16" s="16">
        <v>3392</v>
      </c>
      <c r="D16" s="16">
        <v>1967</v>
      </c>
      <c r="E16" s="16">
        <v>336</v>
      </c>
      <c r="F16" s="16">
        <v>318</v>
      </c>
      <c r="G16" s="16" t="s">
        <v>639</v>
      </c>
      <c r="H16" s="16" t="s">
        <v>639</v>
      </c>
      <c r="I16" s="16">
        <v>307</v>
      </c>
      <c r="J16" s="16">
        <v>156</v>
      </c>
      <c r="K16" s="16" t="s">
        <v>639</v>
      </c>
      <c r="L16" s="16" t="s">
        <v>639</v>
      </c>
      <c r="M16" s="16">
        <v>4035</v>
      </c>
      <c r="N16" s="16">
        <v>2441</v>
      </c>
    </row>
    <row r="17" spans="2:14" x14ac:dyDescent="0.2">
      <c r="B17" s="15">
        <v>2005</v>
      </c>
      <c r="C17" s="16">
        <v>3281</v>
      </c>
      <c r="D17" s="16">
        <v>1920</v>
      </c>
      <c r="E17" s="16">
        <v>680</v>
      </c>
      <c r="F17" s="16">
        <v>573</v>
      </c>
      <c r="G17" s="16" t="s">
        <v>639</v>
      </c>
      <c r="H17" s="16" t="s">
        <v>639</v>
      </c>
      <c r="I17" s="16">
        <v>453</v>
      </c>
      <c r="J17" s="16">
        <v>158</v>
      </c>
      <c r="K17" s="16" t="s">
        <v>639</v>
      </c>
      <c r="L17" s="16" t="s">
        <v>639</v>
      </c>
      <c r="M17" s="16">
        <v>4414</v>
      </c>
      <c r="N17" s="16">
        <v>2651</v>
      </c>
    </row>
    <row r="18" spans="2:14" x14ac:dyDescent="0.2">
      <c r="B18" s="15">
        <v>2006</v>
      </c>
      <c r="C18" s="16">
        <v>3480</v>
      </c>
      <c r="D18" s="16">
        <v>2091</v>
      </c>
      <c r="E18" s="16">
        <v>691</v>
      </c>
      <c r="F18" s="16">
        <v>576</v>
      </c>
      <c r="G18" s="16" t="s">
        <v>639</v>
      </c>
      <c r="H18" s="16" t="s">
        <v>639</v>
      </c>
      <c r="I18" s="16">
        <v>415</v>
      </c>
      <c r="J18" s="16">
        <v>143</v>
      </c>
      <c r="K18" s="16" t="s">
        <v>639</v>
      </c>
      <c r="L18" s="16" t="s">
        <v>639</v>
      </c>
      <c r="M18" s="16">
        <v>4586</v>
      </c>
      <c r="N18" s="16">
        <v>2810</v>
      </c>
    </row>
    <row r="19" spans="2:14" x14ac:dyDescent="0.2">
      <c r="B19" s="15">
        <v>2007</v>
      </c>
      <c r="C19" s="16">
        <v>3487</v>
      </c>
      <c r="D19" s="16">
        <v>2091</v>
      </c>
      <c r="E19" s="16">
        <v>690</v>
      </c>
      <c r="F19" s="16">
        <v>575</v>
      </c>
      <c r="G19" s="16" t="s">
        <v>639</v>
      </c>
      <c r="H19" s="16" t="s">
        <v>639</v>
      </c>
      <c r="I19" s="16">
        <v>393</v>
      </c>
      <c r="J19" s="16">
        <v>136</v>
      </c>
      <c r="K19" s="16" t="s">
        <v>639</v>
      </c>
      <c r="L19" s="16" t="s">
        <v>639</v>
      </c>
      <c r="M19" s="16">
        <v>4570</v>
      </c>
      <c r="N19" s="16">
        <v>2802</v>
      </c>
    </row>
    <row r="20" spans="2:14" x14ac:dyDescent="0.2">
      <c r="B20" s="15">
        <v>2008</v>
      </c>
      <c r="C20" s="16">
        <v>3579</v>
      </c>
      <c r="D20" s="16">
        <v>2130</v>
      </c>
      <c r="E20" s="16">
        <v>635</v>
      </c>
      <c r="F20" s="16">
        <v>521</v>
      </c>
      <c r="G20" s="16" t="s">
        <v>639</v>
      </c>
      <c r="H20" s="16" t="s">
        <v>639</v>
      </c>
      <c r="I20" s="16">
        <v>410</v>
      </c>
      <c r="J20" s="16">
        <v>150</v>
      </c>
      <c r="K20" s="16">
        <v>18</v>
      </c>
      <c r="L20" s="16">
        <v>2</v>
      </c>
      <c r="M20" s="16">
        <v>4642</v>
      </c>
      <c r="N20" s="16">
        <v>2803</v>
      </c>
    </row>
    <row r="21" spans="2:14" x14ac:dyDescent="0.2">
      <c r="B21" s="15">
        <v>2009</v>
      </c>
      <c r="C21" s="16">
        <v>3744</v>
      </c>
      <c r="D21" s="16">
        <v>2243</v>
      </c>
      <c r="E21" s="16">
        <v>599</v>
      </c>
      <c r="F21" s="16">
        <v>498</v>
      </c>
      <c r="G21" s="16" t="s">
        <v>639</v>
      </c>
      <c r="H21" s="16" t="s">
        <v>639</v>
      </c>
      <c r="I21" s="16">
        <v>428</v>
      </c>
      <c r="J21" s="16">
        <v>159</v>
      </c>
      <c r="K21" s="16">
        <v>48</v>
      </c>
      <c r="L21" s="16">
        <v>5</v>
      </c>
      <c r="M21" s="16">
        <v>4819</v>
      </c>
      <c r="N21" s="16">
        <v>2905</v>
      </c>
    </row>
    <row r="22" spans="2:14" x14ac:dyDescent="0.2">
      <c r="B22" s="15">
        <v>2010</v>
      </c>
      <c r="C22" s="16">
        <v>3863</v>
      </c>
      <c r="D22" s="16">
        <v>2283</v>
      </c>
      <c r="E22" s="16">
        <v>581</v>
      </c>
      <c r="F22" s="16">
        <v>462</v>
      </c>
      <c r="G22" s="16">
        <v>110</v>
      </c>
      <c r="H22" s="16">
        <v>93</v>
      </c>
      <c r="I22" s="16">
        <v>429</v>
      </c>
      <c r="J22" s="16">
        <v>155</v>
      </c>
      <c r="K22" s="16">
        <v>70</v>
      </c>
      <c r="L22" s="16">
        <v>8</v>
      </c>
      <c r="M22" s="16">
        <v>5053</v>
      </c>
      <c r="N22" s="16">
        <v>3001</v>
      </c>
    </row>
    <row r="23" spans="2:14" x14ac:dyDescent="0.2">
      <c r="B23" s="15">
        <v>2011</v>
      </c>
      <c r="C23" s="16">
        <v>4053</v>
      </c>
      <c r="D23" s="16">
        <v>2402</v>
      </c>
      <c r="E23" s="16">
        <v>556</v>
      </c>
      <c r="F23" s="16">
        <v>453</v>
      </c>
      <c r="G23" s="16">
        <v>115</v>
      </c>
      <c r="H23" s="16">
        <v>101</v>
      </c>
      <c r="I23" s="16">
        <v>413</v>
      </c>
      <c r="J23" s="16">
        <v>157</v>
      </c>
      <c r="K23" s="16">
        <v>86</v>
      </c>
      <c r="L23" s="16">
        <v>6</v>
      </c>
      <c r="M23" s="16">
        <v>5223</v>
      </c>
      <c r="N23" s="16">
        <v>3119</v>
      </c>
    </row>
    <row r="24" spans="2:14" x14ac:dyDescent="0.2">
      <c r="B24" s="15">
        <v>2012</v>
      </c>
      <c r="C24" s="16">
        <v>4189</v>
      </c>
      <c r="D24" s="16">
        <v>2435</v>
      </c>
      <c r="E24" s="16">
        <v>603</v>
      </c>
      <c r="F24" s="16">
        <v>498</v>
      </c>
      <c r="G24" s="16">
        <v>99</v>
      </c>
      <c r="H24" s="16">
        <v>88</v>
      </c>
      <c r="I24" s="16">
        <v>393</v>
      </c>
      <c r="J24" s="16">
        <v>151</v>
      </c>
      <c r="K24" s="16">
        <v>109</v>
      </c>
      <c r="L24" s="16">
        <v>9</v>
      </c>
      <c r="M24" s="16">
        <v>5393</v>
      </c>
      <c r="N24" s="16">
        <v>3181</v>
      </c>
    </row>
    <row r="25" spans="2:14" x14ac:dyDescent="0.2">
      <c r="B25" s="15">
        <v>2013</v>
      </c>
      <c r="C25" s="16">
        <v>4224</v>
      </c>
      <c r="D25" s="16">
        <v>2470</v>
      </c>
      <c r="E25" s="16">
        <v>634</v>
      </c>
      <c r="F25" s="16">
        <v>521</v>
      </c>
      <c r="G25" s="16">
        <v>141</v>
      </c>
      <c r="H25" s="16">
        <v>118</v>
      </c>
      <c r="I25" s="16">
        <v>412</v>
      </c>
      <c r="J25" s="16">
        <v>161</v>
      </c>
      <c r="K25" s="16">
        <v>107</v>
      </c>
      <c r="L25" s="16">
        <v>3</v>
      </c>
      <c r="M25" s="16">
        <v>5518</v>
      </c>
      <c r="N25" s="16">
        <v>3273</v>
      </c>
    </row>
    <row r="26" spans="2:14" x14ac:dyDescent="0.2">
      <c r="B26" s="15">
        <v>2014</v>
      </c>
      <c r="C26" s="16">
        <v>4230</v>
      </c>
      <c r="D26" s="16">
        <v>2512</v>
      </c>
      <c r="E26" s="16">
        <v>657</v>
      </c>
      <c r="F26" s="16">
        <v>532</v>
      </c>
      <c r="G26" s="16">
        <v>168</v>
      </c>
      <c r="H26" s="16">
        <v>143</v>
      </c>
      <c r="I26" s="16">
        <v>446</v>
      </c>
      <c r="J26" s="16">
        <v>171</v>
      </c>
      <c r="K26" s="16">
        <v>129</v>
      </c>
      <c r="L26" s="16">
        <v>5</v>
      </c>
      <c r="M26" s="16">
        <v>5630</v>
      </c>
      <c r="N26" s="16">
        <v>3363</v>
      </c>
    </row>
    <row r="27" spans="2:14" x14ac:dyDescent="0.2">
      <c r="B27" s="15">
        <v>2015</v>
      </c>
      <c r="C27" s="16">
        <v>4189</v>
      </c>
      <c r="D27" s="16">
        <v>2495</v>
      </c>
      <c r="E27" s="16">
        <v>634</v>
      </c>
      <c r="F27" s="16">
        <v>510</v>
      </c>
      <c r="G27" s="16">
        <v>183</v>
      </c>
      <c r="H27" s="16">
        <v>157</v>
      </c>
      <c r="I27" s="16">
        <v>406</v>
      </c>
      <c r="J27" s="16">
        <v>156</v>
      </c>
      <c r="K27" s="16">
        <v>130</v>
      </c>
      <c r="L27" s="16">
        <v>5</v>
      </c>
      <c r="M27" s="16">
        <v>5542</v>
      </c>
      <c r="N27" s="16">
        <v>3323</v>
      </c>
    </row>
    <row r="28" spans="2:14" x14ac:dyDescent="0.2">
      <c r="B28" s="15">
        <v>2016</v>
      </c>
      <c r="C28" s="16">
        <v>4189</v>
      </c>
      <c r="D28" s="16">
        <v>2512</v>
      </c>
      <c r="E28" s="16">
        <v>639</v>
      </c>
      <c r="F28" s="16">
        <v>520</v>
      </c>
      <c r="G28" s="16">
        <v>193</v>
      </c>
      <c r="H28" s="16">
        <v>162</v>
      </c>
      <c r="I28" s="16">
        <v>390</v>
      </c>
      <c r="J28" s="16">
        <v>142</v>
      </c>
      <c r="K28" s="16">
        <v>151</v>
      </c>
      <c r="L28" s="16">
        <v>7</v>
      </c>
      <c r="M28" s="16">
        <v>5562</v>
      </c>
      <c r="N28" s="16">
        <v>3343</v>
      </c>
    </row>
    <row r="29" spans="2:14" x14ac:dyDescent="0.2">
      <c r="B29" s="15">
        <v>2017</v>
      </c>
      <c r="C29" s="16">
        <v>4166</v>
      </c>
      <c r="D29" s="16">
        <v>2503</v>
      </c>
      <c r="E29" s="16">
        <v>672</v>
      </c>
      <c r="F29" s="16">
        <v>542</v>
      </c>
      <c r="G29" s="16">
        <v>195</v>
      </c>
      <c r="H29" s="16">
        <v>158</v>
      </c>
      <c r="I29" s="16">
        <v>345</v>
      </c>
      <c r="J29" s="16">
        <v>126</v>
      </c>
      <c r="K29" s="16">
        <v>129</v>
      </c>
      <c r="L29" s="16">
        <v>7</v>
      </c>
      <c r="M29" s="16">
        <v>5507</v>
      </c>
      <c r="N29" s="16">
        <v>3336</v>
      </c>
    </row>
    <row r="30" spans="2:14" x14ac:dyDescent="0.2">
      <c r="B30" s="15">
        <v>2018</v>
      </c>
      <c r="C30" s="16">
        <v>4228</v>
      </c>
      <c r="D30" s="16">
        <v>2514</v>
      </c>
      <c r="E30" s="16">
        <v>704</v>
      </c>
      <c r="F30" s="16">
        <v>546</v>
      </c>
      <c r="G30" s="16">
        <v>175</v>
      </c>
      <c r="H30" s="16">
        <v>135</v>
      </c>
      <c r="I30" s="16">
        <v>315</v>
      </c>
      <c r="J30" s="16">
        <v>110</v>
      </c>
      <c r="K30" s="16">
        <v>142</v>
      </c>
      <c r="L30" s="16">
        <v>11</v>
      </c>
      <c r="M30" s="16">
        <v>5564</v>
      </c>
      <c r="N30" s="16">
        <v>3316</v>
      </c>
    </row>
    <row r="31" spans="2:14" x14ac:dyDescent="0.2">
      <c r="B31" s="15">
        <v>2019</v>
      </c>
      <c r="C31" s="16">
        <v>4298</v>
      </c>
      <c r="D31" s="16">
        <v>2573</v>
      </c>
      <c r="E31" s="16">
        <v>678</v>
      </c>
      <c r="F31" s="16">
        <v>526</v>
      </c>
      <c r="G31" s="16">
        <v>221</v>
      </c>
      <c r="H31" s="16">
        <v>185</v>
      </c>
      <c r="I31" s="16">
        <v>289</v>
      </c>
      <c r="J31" s="16">
        <v>99</v>
      </c>
      <c r="K31" s="16">
        <v>133</v>
      </c>
      <c r="L31" s="16">
        <v>11</v>
      </c>
      <c r="M31" s="16">
        <v>5619</v>
      </c>
      <c r="N31" s="16">
        <v>3394</v>
      </c>
    </row>
    <row r="32" spans="2:14" x14ac:dyDescent="0.2">
      <c r="B32" s="15">
        <v>2020</v>
      </c>
      <c r="C32" s="16">
        <v>4421</v>
      </c>
      <c r="D32" s="16">
        <v>2665</v>
      </c>
      <c r="E32" s="16">
        <v>683</v>
      </c>
      <c r="F32" s="16">
        <v>539</v>
      </c>
      <c r="G32" s="16">
        <v>191</v>
      </c>
      <c r="H32" s="16">
        <v>152</v>
      </c>
      <c r="I32" s="16">
        <v>250</v>
      </c>
      <c r="J32" s="16">
        <v>90</v>
      </c>
      <c r="K32" s="16">
        <v>170</v>
      </c>
      <c r="L32" s="16">
        <v>17</v>
      </c>
      <c r="M32" s="16">
        <v>5715</v>
      </c>
      <c r="N32" s="16">
        <v>3463</v>
      </c>
    </row>
    <row r="33" spans="2:14" x14ac:dyDescent="0.2">
      <c r="B33" s="15">
        <v>2021</v>
      </c>
      <c r="C33" s="16">
        <v>4445</v>
      </c>
      <c r="D33" s="16">
        <v>2653</v>
      </c>
      <c r="E33" s="16">
        <v>676</v>
      </c>
      <c r="F33" s="16">
        <v>532</v>
      </c>
      <c r="G33" s="16">
        <v>197</v>
      </c>
      <c r="H33" s="16">
        <v>153</v>
      </c>
      <c r="I33" s="16">
        <v>237</v>
      </c>
      <c r="J33" s="16">
        <v>93</v>
      </c>
      <c r="K33" s="16">
        <v>175</v>
      </c>
      <c r="L33" s="16">
        <v>16</v>
      </c>
      <c r="M33" s="16">
        <v>5730</v>
      </c>
      <c r="N33" s="16">
        <v>3447</v>
      </c>
    </row>
    <row r="34" spans="2:14" x14ac:dyDescent="0.2">
      <c r="B34" s="15">
        <v>2022</v>
      </c>
      <c r="C34" s="16">
        <v>4517</v>
      </c>
      <c r="D34" s="16">
        <v>2657</v>
      </c>
      <c r="E34" s="16">
        <v>726</v>
      </c>
      <c r="F34" s="16">
        <v>580</v>
      </c>
      <c r="G34" s="16">
        <v>194</v>
      </c>
      <c r="H34" s="16">
        <v>151</v>
      </c>
      <c r="I34" s="16">
        <v>267</v>
      </c>
      <c r="J34" s="16">
        <v>102</v>
      </c>
      <c r="K34" s="16">
        <v>185</v>
      </c>
      <c r="L34" s="16">
        <v>16</v>
      </c>
      <c r="M34" s="16">
        <v>5889</v>
      </c>
      <c r="N34" s="16">
        <v>3506</v>
      </c>
    </row>
    <row r="35" spans="2:14" x14ac:dyDescent="0.2">
      <c r="B35" s="15">
        <v>2023</v>
      </c>
      <c r="C35" s="16">
        <v>4580</v>
      </c>
      <c r="D35" s="16">
        <v>2716</v>
      </c>
      <c r="E35" s="16">
        <v>782</v>
      </c>
      <c r="F35" s="16">
        <v>619</v>
      </c>
      <c r="G35" s="16">
        <v>187</v>
      </c>
      <c r="H35" s="16">
        <v>157</v>
      </c>
      <c r="I35" s="16">
        <v>294</v>
      </c>
      <c r="J35" s="16">
        <v>98</v>
      </c>
      <c r="K35" s="16">
        <v>169</v>
      </c>
      <c r="L35" s="16">
        <v>13</v>
      </c>
      <c r="M35" s="16">
        <v>6012</v>
      </c>
      <c r="N35" s="16">
        <v>3603</v>
      </c>
    </row>
    <row r="36" spans="2:14" x14ac:dyDescent="0.2">
      <c r="B36" s="15">
        <v>2024</v>
      </c>
      <c r="C36" s="16">
        <v>4728</v>
      </c>
      <c r="D36" s="16">
        <v>2772</v>
      </c>
      <c r="E36" s="16">
        <v>861</v>
      </c>
      <c r="F36" s="16">
        <v>676</v>
      </c>
      <c r="G36" s="16">
        <v>170</v>
      </c>
      <c r="H36" s="16">
        <v>143</v>
      </c>
      <c r="I36" s="16">
        <v>341</v>
      </c>
      <c r="J36" s="16">
        <v>119</v>
      </c>
      <c r="K36" s="16">
        <v>163</v>
      </c>
      <c r="L36" s="16">
        <v>9</v>
      </c>
      <c r="M36" s="16">
        <v>6263</v>
      </c>
      <c r="N36" s="16">
        <v>3719</v>
      </c>
    </row>
    <row r="37" spans="2:14" x14ac:dyDescent="0.2">
      <c r="B37" s="17">
        <v>2025</v>
      </c>
      <c r="C37" s="18">
        <v>4993</v>
      </c>
      <c r="D37" s="18">
        <v>2922</v>
      </c>
      <c r="E37" s="18">
        <v>948</v>
      </c>
      <c r="F37" s="18">
        <v>750</v>
      </c>
      <c r="G37" s="18">
        <v>259</v>
      </c>
      <c r="H37" s="18">
        <v>207</v>
      </c>
      <c r="I37" s="18">
        <v>367</v>
      </c>
      <c r="J37" s="18">
        <v>125</v>
      </c>
      <c r="K37" s="18">
        <v>161</v>
      </c>
      <c r="L37" s="18">
        <v>11</v>
      </c>
      <c r="M37" s="18">
        <v>6728</v>
      </c>
      <c r="N37" s="18">
        <v>4015</v>
      </c>
    </row>
    <row r="39" spans="2:14" x14ac:dyDescent="0.2">
      <c r="B39" s="48" t="s">
        <v>866</v>
      </c>
      <c r="C39" s="49"/>
      <c r="D39" s="49"/>
      <c r="E39" s="49"/>
      <c r="F39" s="49"/>
      <c r="G39" s="49"/>
      <c r="H39" s="49"/>
      <c r="I39" s="49"/>
      <c r="J39" s="49"/>
      <c r="K39" s="49"/>
      <c r="L39" s="49"/>
      <c r="M39" s="49"/>
      <c r="N39" s="49"/>
    </row>
    <row r="40" spans="2:14" x14ac:dyDescent="0.2">
      <c r="B40" s="48" t="s">
        <v>867</v>
      </c>
      <c r="C40" s="49"/>
      <c r="D40" s="49"/>
      <c r="E40" s="49"/>
      <c r="F40" s="49"/>
      <c r="G40" s="49"/>
      <c r="H40" s="49"/>
      <c r="I40" s="49"/>
      <c r="J40" s="49"/>
      <c r="K40" s="49"/>
      <c r="L40" s="49"/>
      <c r="M40" s="49"/>
      <c r="N40" s="49"/>
    </row>
    <row r="41" spans="2:14" x14ac:dyDescent="0.2">
      <c r="B41" s="48" t="s">
        <v>868</v>
      </c>
      <c r="C41" s="49"/>
      <c r="D41" s="49"/>
      <c r="E41" s="49"/>
      <c r="F41" s="49"/>
      <c r="G41" s="49"/>
      <c r="H41" s="49"/>
      <c r="I41" s="49"/>
      <c r="J41" s="49"/>
      <c r="K41" s="49"/>
      <c r="L41" s="49"/>
      <c r="M41" s="49"/>
      <c r="N41" s="49"/>
    </row>
    <row r="42" spans="2:14" x14ac:dyDescent="0.2">
      <c r="B42" s="48" t="s">
        <v>66</v>
      </c>
      <c r="C42" s="49"/>
      <c r="D42" s="49"/>
      <c r="E42" s="49"/>
      <c r="F42" s="49"/>
      <c r="G42" s="49"/>
      <c r="H42" s="49"/>
      <c r="I42" s="49"/>
      <c r="J42" s="49"/>
      <c r="K42" s="49"/>
      <c r="L42" s="49"/>
      <c r="M42" s="49"/>
      <c r="N42" s="49"/>
    </row>
  </sheetData>
  <mergeCells count="13">
    <mergeCell ref="B40:N40"/>
    <mergeCell ref="B41:N41"/>
    <mergeCell ref="B42:N42"/>
    <mergeCell ref="K4:L4"/>
    <mergeCell ref="M4:N4"/>
    <mergeCell ref="B6:N6"/>
    <mergeCell ref="B14:N14"/>
    <mergeCell ref="B39:N39"/>
    <mergeCell ref="B4:B5"/>
    <mergeCell ref="C4:D4"/>
    <mergeCell ref="E4:F4"/>
    <mergeCell ref="G4:H4"/>
    <mergeCell ref="I4:J4"/>
  </mergeCells>
  <pageMargins left="0.7" right="0.7" top="0.75" bottom="0.75" header="0.3" footer="0.3"/>
  <pageSetup paperSize="9" scale="50" fitToWidth="0" fitToHeight="0" orientation="landscape" horizontalDpi="300" verticalDpi="30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E562"/>
  </sheetPr>
  <dimension ref="B1:Q35"/>
  <sheetViews>
    <sheetView showGridLines="0" workbookViewId="0"/>
  </sheetViews>
  <sheetFormatPr baseColWidth="10" defaultRowHeight="12.75" x14ac:dyDescent="0.2"/>
  <cols>
    <col min="1" max="1" width="2.5703125" customWidth="1"/>
    <col min="2" max="17" width="12.7109375" customWidth="1"/>
  </cols>
  <sheetData>
    <row r="1" spans="2:17" ht="18" x14ac:dyDescent="0.25">
      <c r="B1" s="3" t="s">
        <v>36</v>
      </c>
    </row>
    <row r="4" spans="2:17" ht="27.95" customHeight="1" x14ac:dyDescent="0.2">
      <c r="B4" s="55" t="s">
        <v>869</v>
      </c>
      <c r="C4" s="50" t="s">
        <v>870</v>
      </c>
      <c r="D4" s="50" t="s">
        <v>870</v>
      </c>
      <c r="E4" s="50" t="s">
        <v>871</v>
      </c>
      <c r="F4" s="50" t="s">
        <v>871</v>
      </c>
      <c r="G4" s="50" t="s">
        <v>80</v>
      </c>
      <c r="H4" s="50" t="s">
        <v>80</v>
      </c>
      <c r="I4" s="50" t="s">
        <v>129</v>
      </c>
      <c r="J4" s="50" t="s">
        <v>129</v>
      </c>
      <c r="K4" s="50" t="s">
        <v>809</v>
      </c>
      <c r="L4" s="50" t="s">
        <v>809</v>
      </c>
      <c r="M4" s="50" t="s">
        <v>132</v>
      </c>
      <c r="N4" s="50" t="s">
        <v>132</v>
      </c>
      <c r="O4" s="50" t="s">
        <v>872</v>
      </c>
      <c r="P4" s="50" t="s">
        <v>872</v>
      </c>
      <c r="Q4" s="50" t="s">
        <v>873</v>
      </c>
    </row>
    <row r="5" spans="2:17" x14ac:dyDescent="0.2">
      <c r="B5" s="55" t="s">
        <v>869</v>
      </c>
      <c r="C5" s="14" t="s">
        <v>207</v>
      </c>
      <c r="D5" s="14" t="s">
        <v>576</v>
      </c>
      <c r="E5" s="14" t="s">
        <v>207</v>
      </c>
      <c r="F5" s="14" t="s">
        <v>576</v>
      </c>
      <c r="G5" s="14" t="s">
        <v>207</v>
      </c>
      <c r="H5" s="14" t="s">
        <v>576</v>
      </c>
      <c r="I5" s="14" t="s">
        <v>207</v>
      </c>
      <c r="J5" s="14" t="s">
        <v>576</v>
      </c>
      <c r="K5" s="14" t="s">
        <v>207</v>
      </c>
      <c r="L5" s="14" t="s">
        <v>576</v>
      </c>
      <c r="M5" s="14" t="s">
        <v>207</v>
      </c>
      <c r="N5" s="14" t="s">
        <v>576</v>
      </c>
      <c r="O5" s="14" t="s">
        <v>207</v>
      </c>
      <c r="P5" s="14" t="s">
        <v>576</v>
      </c>
      <c r="Q5" s="50" t="s">
        <v>873</v>
      </c>
    </row>
    <row r="6" spans="2:17" x14ac:dyDescent="0.2">
      <c r="B6" s="22" t="s">
        <v>874</v>
      </c>
      <c r="C6" s="16">
        <v>1096</v>
      </c>
      <c r="D6" s="16">
        <v>51</v>
      </c>
      <c r="E6" s="16">
        <v>618</v>
      </c>
      <c r="F6" s="16">
        <v>27</v>
      </c>
      <c r="G6" s="16">
        <v>1227</v>
      </c>
      <c r="H6" s="16">
        <v>56</v>
      </c>
      <c r="I6" s="16">
        <v>906</v>
      </c>
      <c r="J6" s="16">
        <v>42</v>
      </c>
      <c r="K6" s="16">
        <v>600</v>
      </c>
      <c r="L6" s="16">
        <v>29</v>
      </c>
      <c r="M6" s="16">
        <v>458</v>
      </c>
      <c r="N6" s="16">
        <v>21</v>
      </c>
      <c r="O6" s="16">
        <v>88</v>
      </c>
      <c r="P6" s="16">
        <v>4</v>
      </c>
      <c r="Q6" s="16">
        <v>53</v>
      </c>
    </row>
    <row r="7" spans="2:17" x14ac:dyDescent="0.2">
      <c r="B7" s="22" t="s">
        <v>875</v>
      </c>
      <c r="C7" s="16">
        <v>150</v>
      </c>
      <c r="D7" s="16">
        <v>7</v>
      </c>
      <c r="E7" s="16">
        <v>0</v>
      </c>
      <c r="F7" s="16">
        <v>0</v>
      </c>
      <c r="G7" s="16">
        <v>217</v>
      </c>
      <c r="H7" s="16">
        <v>11</v>
      </c>
      <c r="I7" s="16">
        <v>0</v>
      </c>
      <c r="J7" s="16">
        <v>0</v>
      </c>
      <c r="K7" s="16">
        <v>0</v>
      </c>
      <c r="L7" s="16">
        <v>0</v>
      </c>
      <c r="M7" s="16">
        <v>0</v>
      </c>
      <c r="N7" s="16">
        <v>0</v>
      </c>
      <c r="O7" s="16">
        <v>0</v>
      </c>
      <c r="P7" s="16">
        <v>0</v>
      </c>
      <c r="Q7" s="16">
        <v>0</v>
      </c>
    </row>
    <row r="8" spans="2:17" x14ac:dyDescent="0.2">
      <c r="B8" s="22" t="s">
        <v>876</v>
      </c>
      <c r="C8" s="16">
        <v>67</v>
      </c>
      <c r="D8" s="16">
        <v>4</v>
      </c>
      <c r="E8" s="16">
        <v>0</v>
      </c>
      <c r="F8" s="16">
        <v>0</v>
      </c>
      <c r="G8" s="16">
        <v>94</v>
      </c>
      <c r="H8" s="16">
        <v>6</v>
      </c>
      <c r="I8" s="16">
        <v>0</v>
      </c>
      <c r="J8" s="16">
        <v>0</v>
      </c>
      <c r="K8" s="16">
        <v>0</v>
      </c>
      <c r="L8" s="16">
        <v>0</v>
      </c>
      <c r="M8" s="16">
        <v>0</v>
      </c>
      <c r="N8" s="16">
        <v>0</v>
      </c>
      <c r="O8" s="16">
        <v>0</v>
      </c>
      <c r="P8" s="16">
        <v>0</v>
      </c>
      <c r="Q8" s="16">
        <v>0</v>
      </c>
    </row>
    <row r="9" spans="2:17" x14ac:dyDescent="0.2">
      <c r="B9" s="22" t="s">
        <v>877</v>
      </c>
      <c r="C9" s="16">
        <v>0</v>
      </c>
      <c r="D9" s="16">
        <v>0</v>
      </c>
      <c r="E9" s="16">
        <v>260</v>
      </c>
      <c r="F9" s="16">
        <v>12</v>
      </c>
      <c r="G9" s="16">
        <v>0</v>
      </c>
      <c r="H9" s="16">
        <v>0</v>
      </c>
      <c r="I9" s="16">
        <v>356</v>
      </c>
      <c r="J9" s="16">
        <v>16</v>
      </c>
      <c r="K9" s="16">
        <v>169</v>
      </c>
      <c r="L9" s="16">
        <v>9</v>
      </c>
      <c r="M9" s="16">
        <v>124</v>
      </c>
      <c r="N9" s="16">
        <v>6</v>
      </c>
      <c r="O9" s="16">
        <v>39</v>
      </c>
      <c r="P9" s="16">
        <v>2</v>
      </c>
      <c r="Q9" s="16">
        <v>0</v>
      </c>
    </row>
    <row r="10" spans="2:17" x14ac:dyDescent="0.2">
      <c r="B10" s="22" t="s">
        <v>878</v>
      </c>
      <c r="C10" s="16">
        <v>0</v>
      </c>
      <c r="D10" s="16">
        <v>0</v>
      </c>
      <c r="E10" s="16">
        <v>109</v>
      </c>
      <c r="F10" s="16">
        <v>4</v>
      </c>
      <c r="G10" s="16">
        <v>0</v>
      </c>
      <c r="H10" s="16">
        <v>0</v>
      </c>
      <c r="I10" s="16">
        <v>97</v>
      </c>
      <c r="J10" s="16">
        <v>6</v>
      </c>
      <c r="K10" s="16">
        <v>53</v>
      </c>
      <c r="L10" s="16">
        <v>5</v>
      </c>
      <c r="M10" s="16">
        <v>0</v>
      </c>
      <c r="N10" s="16">
        <v>0</v>
      </c>
      <c r="O10" s="16">
        <v>0</v>
      </c>
      <c r="P10" s="16">
        <v>0</v>
      </c>
      <c r="Q10" s="16">
        <v>0</v>
      </c>
    </row>
    <row r="11" spans="2:17" x14ac:dyDescent="0.2">
      <c r="B11" s="31" t="s">
        <v>47</v>
      </c>
      <c r="C11" s="32">
        <v>1313</v>
      </c>
      <c r="D11" s="32">
        <v>62</v>
      </c>
      <c r="E11" s="32">
        <v>987</v>
      </c>
      <c r="F11" s="32">
        <v>43</v>
      </c>
      <c r="G11" s="32">
        <v>1538</v>
      </c>
      <c r="H11" s="32">
        <v>73</v>
      </c>
      <c r="I11" s="32">
        <v>1359</v>
      </c>
      <c r="J11" s="32">
        <v>64</v>
      </c>
      <c r="K11" s="32">
        <v>822</v>
      </c>
      <c r="L11" s="32">
        <v>43</v>
      </c>
      <c r="M11" s="32">
        <v>582</v>
      </c>
      <c r="N11" s="32">
        <v>27</v>
      </c>
      <c r="O11" s="32">
        <v>127</v>
      </c>
      <c r="P11" s="32">
        <v>6</v>
      </c>
      <c r="Q11" s="32">
        <v>53</v>
      </c>
    </row>
    <row r="13" spans="2:17" x14ac:dyDescent="0.2">
      <c r="B13" s="48" t="s">
        <v>879</v>
      </c>
      <c r="C13" s="49"/>
      <c r="D13" s="49"/>
      <c r="E13" s="49"/>
      <c r="F13" s="49"/>
      <c r="G13" s="49"/>
      <c r="H13" s="49"/>
      <c r="I13" s="49"/>
      <c r="J13" s="49"/>
      <c r="K13" s="49"/>
      <c r="L13" s="49"/>
      <c r="M13" s="49"/>
      <c r="N13" s="49"/>
      <c r="O13" s="49"/>
      <c r="P13" s="49"/>
      <c r="Q13" s="49"/>
    </row>
    <row r="14" spans="2:17" x14ac:dyDescent="0.2">
      <c r="B14" s="48" t="s">
        <v>880</v>
      </c>
      <c r="C14" s="49"/>
      <c r="D14" s="49"/>
      <c r="E14" s="49"/>
      <c r="F14" s="49"/>
      <c r="G14" s="49"/>
      <c r="H14" s="49"/>
      <c r="I14" s="49"/>
      <c r="J14" s="49"/>
      <c r="K14" s="49"/>
      <c r="L14" s="49"/>
      <c r="M14" s="49"/>
      <c r="N14" s="49"/>
      <c r="O14" s="49"/>
      <c r="P14" s="49"/>
      <c r="Q14" s="49"/>
    </row>
    <row r="15" spans="2:17" x14ac:dyDescent="0.2">
      <c r="B15" s="48" t="s">
        <v>881</v>
      </c>
      <c r="C15" s="49"/>
      <c r="D15" s="49"/>
      <c r="E15" s="49"/>
      <c r="F15" s="49"/>
      <c r="G15" s="49"/>
      <c r="H15" s="49"/>
      <c r="I15" s="49"/>
      <c r="J15" s="49"/>
      <c r="K15" s="49"/>
      <c r="L15" s="49"/>
      <c r="M15" s="49"/>
      <c r="N15" s="49"/>
      <c r="O15" s="49"/>
      <c r="P15" s="49"/>
      <c r="Q15" s="49"/>
    </row>
    <row r="18" spans="2:9" ht="51" x14ac:dyDescent="0.2">
      <c r="B18" s="13" t="s">
        <v>206</v>
      </c>
      <c r="C18" s="14" t="s">
        <v>882</v>
      </c>
      <c r="D18" s="14" t="s">
        <v>883</v>
      </c>
      <c r="E18" s="14" t="s">
        <v>80</v>
      </c>
      <c r="F18" s="14" t="s">
        <v>129</v>
      </c>
      <c r="G18" s="14" t="s">
        <v>809</v>
      </c>
      <c r="H18" s="14" t="s">
        <v>132</v>
      </c>
      <c r="I18" s="14" t="s">
        <v>872</v>
      </c>
    </row>
    <row r="19" spans="2:9" x14ac:dyDescent="0.2">
      <c r="B19" s="19">
        <v>2000</v>
      </c>
      <c r="C19" s="16">
        <v>871</v>
      </c>
      <c r="D19" s="16">
        <v>669</v>
      </c>
      <c r="E19" s="16">
        <v>977</v>
      </c>
      <c r="F19" s="16">
        <v>804</v>
      </c>
      <c r="G19" s="16">
        <v>404</v>
      </c>
      <c r="H19" s="16">
        <v>310</v>
      </c>
      <c r="I19" s="16" t="s">
        <v>639</v>
      </c>
    </row>
    <row r="20" spans="2:9" x14ac:dyDescent="0.2">
      <c r="B20" s="19">
        <v>2002</v>
      </c>
      <c r="C20" s="16">
        <v>936</v>
      </c>
      <c r="D20" s="16">
        <v>551</v>
      </c>
      <c r="E20" s="16">
        <v>957</v>
      </c>
      <c r="F20" s="16">
        <v>800</v>
      </c>
      <c r="G20" s="16">
        <v>379</v>
      </c>
      <c r="H20" s="16">
        <v>300</v>
      </c>
      <c r="I20" s="16" t="s">
        <v>639</v>
      </c>
    </row>
    <row r="21" spans="2:9" x14ac:dyDescent="0.2">
      <c r="B21" s="19">
        <v>2004</v>
      </c>
      <c r="C21" s="16">
        <v>895</v>
      </c>
      <c r="D21" s="16">
        <v>681</v>
      </c>
      <c r="E21" s="16">
        <v>989</v>
      </c>
      <c r="F21" s="16">
        <v>924</v>
      </c>
      <c r="G21" s="16">
        <v>455</v>
      </c>
      <c r="H21" s="16">
        <v>336</v>
      </c>
      <c r="I21" s="16" t="s">
        <v>639</v>
      </c>
    </row>
    <row r="22" spans="2:9" x14ac:dyDescent="0.2">
      <c r="B22" s="19">
        <v>2006</v>
      </c>
      <c r="C22" s="16">
        <v>928</v>
      </c>
      <c r="D22" s="16">
        <v>737</v>
      </c>
      <c r="E22" s="16">
        <v>1079</v>
      </c>
      <c r="F22" s="16">
        <v>939</v>
      </c>
      <c r="G22" s="16">
        <v>552</v>
      </c>
      <c r="H22" s="16">
        <v>351</v>
      </c>
      <c r="I22" s="16" t="s">
        <v>639</v>
      </c>
    </row>
    <row r="23" spans="2:9" x14ac:dyDescent="0.2">
      <c r="B23" s="19">
        <v>2008</v>
      </c>
      <c r="C23" s="16">
        <v>1002</v>
      </c>
      <c r="D23" s="16">
        <v>770</v>
      </c>
      <c r="E23" s="16">
        <v>1070</v>
      </c>
      <c r="F23" s="16">
        <v>941</v>
      </c>
      <c r="G23" s="16">
        <v>502</v>
      </c>
      <c r="H23" s="16">
        <v>357</v>
      </c>
      <c r="I23" s="16" t="s">
        <v>639</v>
      </c>
    </row>
    <row r="24" spans="2:9" x14ac:dyDescent="0.2">
      <c r="B24" s="19">
        <v>2010</v>
      </c>
      <c r="C24" s="16">
        <v>1239</v>
      </c>
      <c r="D24" s="16">
        <v>800</v>
      </c>
      <c r="E24" s="16">
        <v>1104</v>
      </c>
      <c r="F24" s="16">
        <v>1020</v>
      </c>
      <c r="G24" s="16">
        <v>495</v>
      </c>
      <c r="H24" s="16">
        <v>350</v>
      </c>
      <c r="I24" s="16" t="s">
        <v>639</v>
      </c>
    </row>
    <row r="25" spans="2:9" x14ac:dyDescent="0.2">
      <c r="B25" s="19">
        <v>2012</v>
      </c>
      <c r="C25" s="16">
        <v>1348</v>
      </c>
      <c r="D25" s="16">
        <v>841</v>
      </c>
      <c r="E25" s="16">
        <v>1170</v>
      </c>
      <c r="F25" s="16">
        <v>1058</v>
      </c>
      <c r="G25" s="16">
        <v>619</v>
      </c>
      <c r="H25" s="16">
        <v>358</v>
      </c>
      <c r="I25" s="16" t="s">
        <v>639</v>
      </c>
    </row>
    <row r="26" spans="2:9" x14ac:dyDescent="0.2">
      <c r="B26" s="19">
        <v>2014</v>
      </c>
      <c r="C26" s="16">
        <v>1357</v>
      </c>
      <c r="D26" s="16">
        <v>873</v>
      </c>
      <c r="E26" s="16">
        <v>1223</v>
      </c>
      <c r="F26" s="16">
        <v>1043</v>
      </c>
      <c r="G26" s="16">
        <v>773</v>
      </c>
      <c r="H26" s="16">
        <v>361</v>
      </c>
      <c r="I26" s="16" t="s">
        <v>639</v>
      </c>
    </row>
    <row r="27" spans="2:9" x14ac:dyDescent="0.2">
      <c r="B27" s="19">
        <v>2016</v>
      </c>
      <c r="C27" s="16">
        <v>1328</v>
      </c>
      <c r="D27" s="16">
        <v>811</v>
      </c>
      <c r="E27" s="16">
        <v>1168</v>
      </c>
      <c r="F27" s="16">
        <v>1070</v>
      </c>
      <c r="G27" s="16">
        <v>815</v>
      </c>
      <c r="H27" s="16">
        <v>370</v>
      </c>
      <c r="I27" s="16" t="s">
        <v>639</v>
      </c>
    </row>
    <row r="28" spans="2:9" x14ac:dyDescent="0.2">
      <c r="B28" s="19">
        <v>2018</v>
      </c>
      <c r="C28" s="16">
        <v>1219</v>
      </c>
      <c r="D28" s="16">
        <v>849</v>
      </c>
      <c r="E28" s="16">
        <v>1184</v>
      </c>
      <c r="F28" s="16">
        <v>1090</v>
      </c>
      <c r="G28" s="16">
        <v>811</v>
      </c>
      <c r="H28" s="16">
        <v>411</v>
      </c>
      <c r="I28" s="16" t="s">
        <v>639</v>
      </c>
    </row>
    <row r="29" spans="2:9" x14ac:dyDescent="0.2">
      <c r="B29" s="19">
        <v>2019</v>
      </c>
      <c r="C29" s="16">
        <v>1191</v>
      </c>
      <c r="D29" s="16">
        <v>853</v>
      </c>
      <c r="E29" s="16">
        <v>1195</v>
      </c>
      <c r="F29" s="16">
        <v>1141</v>
      </c>
      <c r="G29" s="16">
        <v>822</v>
      </c>
      <c r="H29" s="16">
        <v>417</v>
      </c>
      <c r="I29" s="16" t="s">
        <v>639</v>
      </c>
    </row>
    <row r="30" spans="2:9" x14ac:dyDescent="0.2">
      <c r="B30" s="19">
        <v>2020</v>
      </c>
      <c r="C30" s="16">
        <v>1215</v>
      </c>
      <c r="D30" s="16">
        <v>856</v>
      </c>
      <c r="E30" s="16">
        <v>1256</v>
      </c>
      <c r="F30" s="16">
        <v>1117</v>
      </c>
      <c r="G30" s="16">
        <v>844</v>
      </c>
      <c r="H30" s="16">
        <v>427</v>
      </c>
      <c r="I30" s="16" t="s">
        <v>639</v>
      </c>
    </row>
    <row r="31" spans="2:9" x14ac:dyDescent="0.2">
      <c r="B31" s="19">
        <v>2021</v>
      </c>
      <c r="C31" s="16">
        <v>1190</v>
      </c>
      <c r="D31" s="16">
        <v>857</v>
      </c>
      <c r="E31" s="16">
        <v>1292</v>
      </c>
      <c r="F31" s="16">
        <v>1138</v>
      </c>
      <c r="G31" s="16">
        <v>803</v>
      </c>
      <c r="H31" s="16">
        <v>450</v>
      </c>
      <c r="I31" s="16" t="s">
        <v>639</v>
      </c>
    </row>
    <row r="32" spans="2:9" x14ac:dyDescent="0.2">
      <c r="B32" s="19">
        <v>2022</v>
      </c>
      <c r="C32" s="16">
        <v>1232</v>
      </c>
      <c r="D32" s="16">
        <v>861</v>
      </c>
      <c r="E32" s="16">
        <v>1346</v>
      </c>
      <c r="F32" s="16">
        <v>1190</v>
      </c>
      <c r="G32" s="16">
        <v>819</v>
      </c>
      <c r="H32" s="16">
        <v>441</v>
      </c>
      <c r="I32" s="16" t="s">
        <v>639</v>
      </c>
    </row>
    <row r="33" spans="2:9" x14ac:dyDescent="0.2">
      <c r="B33" s="19">
        <v>2023</v>
      </c>
      <c r="C33" s="16">
        <v>1196</v>
      </c>
      <c r="D33" s="16">
        <v>876</v>
      </c>
      <c r="E33" s="16">
        <v>1431</v>
      </c>
      <c r="F33" s="16">
        <v>1212</v>
      </c>
      <c r="G33" s="16">
        <v>814</v>
      </c>
      <c r="H33" s="16">
        <v>483</v>
      </c>
      <c r="I33" s="16" t="s">
        <v>639</v>
      </c>
    </row>
    <row r="34" spans="2:9" x14ac:dyDescent="0.2">
      <c r="B34" s="19">
        <v>2024</v>
      </c>
      <c r="C34" s="16">
        <v>1258</v>
      </c>
      <c r="D34" s="16">
        <v>892</v>
      </c>
      <c r="E34" s="16">
        <v>1501</v>
      </c>
      <c r="F34" s="16">
        <v>1262</v>
      </c>
      <c r="G34" s="16">
        <v>804</v>
      </c>
      <c r="H34" s="16">
        <v>546</v>
      </c>
      <c r="I34" s="16" t="s">
        <v>639</v>
      </c>
    </row>
    <row r="35" spans="2:9" x14ac:dyDescent="0.2">
      <c r="B35" s="20">
        <v>2025</v>
      </c>
      <c r="C35" s="18">
        <v>1313</v>
      </c>
      <c r="D35" s="18">
        <v>987</v>
      </c>
      <c r="E35" s="18">
        <v>1538</v>
      </c>
      <c r="F35" s="18">
        <v>1359</v>
      </c>
      <c r="G35" s="18">
        <v>822</v>
      </c>
      <c r="H35" s="18">
        <v>582</v>
      </c>
      <c r="I35" s="18">
        <v>127</v>
      </c>
    </row>
  </sheetData>
  <mergeCells count="12">
    <mergeCell ref="B14:Q14"/>
    <mergeCell ref="B15:Q15"/>
    <mergeCell ref="K4:L4"/>
    <mergeCell ref="M4:N4"/>
    <mergeCell ref="O4:P4"/>
    <mergeCell ref="Q4:Q5"/>
    <mergeCell ref="B13:Q13"/>
    <mergeCell ref="B4:B5"/>
    <mergeCell ref="C4:D4"/>
    <mergeCell ref="E4:F4"/>
    <mergeCell ref="G4:H4"/>
    <mergeCell ref="I4:J4"/>
  </mergeCells>
  <pageMargins left="0.7" right="0.7" top="0.75" bottom="0.75" header="0.3" footer="0.3"/>
  <pageSetup paperSize="9" scale="50" fitToWidth="0" fitToHeight="0" orientation="landscape" horizontalDpi="300" verticalDpi="30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E562"/>
  </sheetPr>
  <dimension ref="B1:J37"/>
  <sheetViews>
    <sheetView showGridLines="0" workbookViewId="0"/>
  </sheetViews>
  <sheetFormatPr baseColWidth="10" defaultRowHeight="12.75" x14ac:dyDescent="0.2"/>
  <cols>
    <col min="1" max="1" width="2.5703125" customWidth="1"/>
    <col min="2" max="2" width="5.7109375" customWidth="1"/>
    <col min="3" max="10" width="10.7109375" customWidth="1"/>
  </cols>
  <sheetData>
    <row r="1" spans="2:10" ht="18" x14ac:dyDescent="0.25">
      <c r="B1" s="3" t="s">
        <v>37</v>
      </c>
    </row>
    <row r="4" spans="2:10" ht="63.75" x14ac:dyDescent="0.2">
      <c r="B4" s="13" t="s">
        <v>206</v>
      </c>
      <c r="C4" s="14" t="s">
        <v>884</v>
      </c>
      <c r="D4" s="14" t="s">
        <v>885</v>
      </c>
      <c r="E4" s="14" t="s">
        <v>886</v>
      </c>
      <c r="F4" s="14" t="s">
        <v>887</v>
      </c>
      <c r="G4" s="14" t="s">
        <v>888</v>
      </c>
      <c r="H4" s="14" t="s">
        <v>47</v>
      </c>
      <c r="I4" s="14" t="s">
        <v>889</v>
      </c>
      <c r="J4" s="14" t="s">
        <v>890</v>
      </c>
    </row>
    <row r="5" spans="2:10" x14ac:dyDescent="0.2">
      <c r="B5" s="15">
        <v>1999</v>
      </c>
      <c r="C5" s="16">
        <v>161</v>
      </c>
      <c r="D5" s="16">
        <v>12</v>
      </c>
      <c r="E5" s="16" t="s">
        <v>639</v>
      </c>
      <c r="F5" s="16">
        <v>15</v>
      </c>
      <c r="G5" s="16" t="s">
        <v>639</v>
      </c>
      <c r="H5" s="16">
        <v>188</v>
      </c>
      <c r="I5" s="29" t="s">
        <v>891</v>
      </c>
      <c r="J5" s="29" t="s">
        <v>893</v>
      </c>
    </row>
    <row r="6" spans="2:10" x14ac:dyDescent="0.2">
      <c r="B6" s="15">
        <v>2000</v>
      </c>
      <c r="C6" s="16">
        <v>156</v>
      </c>
      <c r="D6" s="16">
        <v>15</v>
      </c>
      <c r="E6" s="16" t="s">
        <v>639</v>
      </c>
      <c r="F6" s="16">
        <v>14</v>
      </c>
      <c r="G6" s="16" t="s">
        <v>639</v>
      </c>
      <c r="H6" s="16">
        <v>185</v>
      </c>
      <c r="I6" s="29" t="s">
        <v>565</v>
      </c>
      <c r="J6" s="29" t="s">
        <v>348</v>
      </c>
    </row>
    <row r="7" spans="2:10" x14ac:dyDescent="0.2">
      <c r="B7" s="15">
        <v>2001</v>
      </c>
      <c r="C7" s="16">
        <v>149</v>
      </c>
      <c r="D7" s="16">
        <v>14</v>
      </c>
      <c r="E7" s="16" t="s">
        <v>639</v>
      </c>
      <c r="F7" s="16">
        <v>18</v>
      </c>
      <c r="G7" s="16" t="s">
        <v>639</v>
      </c>
      <c r="H7" s="16">
        <v>181</v>
      </c>
      <c r="I7" s="29" t="s">
        <v>565</v>
      </c>
      <c r="J7" s="29" t="s">
        <v>565</v>
      </c>
    </row>
    <row r="8" spans="2:10" x14ac:dyDescent="0.2">
      <c r="B8" s="15">
        <v>2002</v>
      </c>
      <c r="C8" s="16">
        <v>141</v>
      </c>
      <c r="D8" s="16">
        <v>15</v>
      </c>
      <c r="E8" s="16" t="s">
        <v>639</v>
      </c>
      <c r="F8" s="16">
        <v>23</v>
      </c>
      <c r="G8" s="16" t="s">
        <v>639</v>
      </c>
      <c r="H8" s="16">
        <v>179</v>
      </c>
      <c r="I8" s="29" t="s">
        <v>891</v>
      </c>
      <c r="J8" s="29" t="s">
        <v>893</v>
      </c>
    </row>
    <row r="9" spans="2:10" x14ac:dyDescent="0.2">
      <c r="B9" s="15">
        <v>2003</v>
      </c>
      <c r="C9" s="16">
        <v>143</v>
      </c>
      <c r="D9" s="16">
        <v>24</v>
      </c>
      <c r="E9" s="16" t="s">
        <v>639</v>
      </c>
      <c r="F9" s="16">
        <v>23</v>
      </c>
      <c r="G9" s="16" t="s">
        <v>639</v>
      </c>
      <c r="H9" s="16">
        <v>190</v>
      </c>
      <c r="I9" s="29" t="s">
        <v>891</v>
      </c>
      <c r="J9" s="29" t="s">
        <v>893</v>
      </c>
    </row>
    <row r="10" spans="2:10" x14ac:dyDescent="0.2">
      <c r="B10" s="15">
        <v>2004</v>
      </c>
      <c r="C10" s="16">
        <v>143</v>
      </c>
      <c r="D10" s="16">
        <v>27</v>
      </c>
      <c r="E10" s="16" t="s">
        <v>639</v>
      </c>
      <c r="F10" s="16">
        <v>23</v>
      </c>
      <c r="G10" s="16" t="s">
        <v>639</v>
      </c>
      <c r="H10" s="16">
        <v>193</v>
      </c>
      <c r="I10" s="29" t="s">
        <v>289</v>
      </c>
      <c r="J10" s="29" t="s">
        <v>289</v>
      </c>
    </row>
    <row r="11" spans="2:10" x14ac:dyDescent="0.2">
      <c r="B11" s="15">
        <v>2005</v>
      </c>
      <c r="C11" s="16">
        <v>144</v>
      </c>
      <c r="D11" s="16">
        <v>31</v>
      </c>
      <c r="E11" s="16" t="s">
        <v>639</v>
      </c>
      <c r="F11" s="16">
        <v>20</v>
      </c>
      <c r="G11" s="16" t="s">
        <v>639</v>
      </c>
      <c r="H11" s="16">
        <v>195</v>
      </c>
      <c r="I11" s="29" t="s">
        <v>681</v>
      </c>
      <c r="J11" s="29" t="s">
        <v>894</v>
      </c>
    </row>
    <row r="12" spans="2:10" x14ac:dyDescent="0.2">
      <c r="B12" s="15">
        <v>2006</v>
      </c>
      <c r="C12" s="16">
        <v>154</v>
      </c>
      <c r="D12" s="16">
        <v>33</v>
      </c>
      <c r="E12" s="16" t="s">
        <v>639</v>
      </c>
      <c r="F12" s="16">
        <v>19</v>
      </c>
      <c r="G12" s="16" t="s">
        <v>639</v>
      </c>
      <c r="H12" s="16">
        <v>206</v>
      </c>
      <c r="I12" s="29" t="s">
        <v>290</v>
      </c>
      <c r="J12" s="29" t="s">
        <v>681</v>
      </c>
    </row>
    <row r="13" spans="2:10" x14ac:dyDescent="0.2">
      <c r="B13" s="15">
        <v>2007</v>
      </c>
      <c r="C13" s="16">
        <v>156</v>
      </c>
      <c r="D13" s="16">
        <v>33</v>
      </c>
      <c r="E13" s="16" t="s">
        <v>639</v>
      </c>
      <c r="F13" s="16">
        <v>18</v>
      </c>
      <c r="G13" s="16" t="s">
        <v>639</v>
      </c>
      <c r="H13" s="16">
        <v>207</v>
      </c>
      <c r="I13" s="29" t="s">
        <v>849</v>
      </c>
      <c r="J13" s="29" t="s">
        <v>825</v>
      </c>
    </row>
    <row r="14" spans="2:10" x14ac:dyDescent="0.2">
      <c r="B14" s="15">
        <v>2008</v>
      </c>
      <c r="C14" s="16">
        <v>159</v>
      </c>
      <c r="D14" s="16">
        <v>31</v>
      </c>
      <c r="E14" s="16" t="s">
        <v>639</v>
      </c>
      <c r="F14" s="16">
        <v>19</v>
      </c>
      <c r="G14" s="16" t="s">
        <v>639</v>
      </c>
      <c r="H14" s="16">
        <v>210</v>
      </c>
      <c r="I14" s="29" t="s">
        <v>849</v>
      </c>
      <c r="J14" s="29" t="s">
        <v>895</v>
      </c>
    </row>
    <row r="15" spans="2:10" x14ac:dyDescent="0.2">
      <c r="B15" s="15">
        <v>2009</v>
      </c>
      <c r="C15" s="16">
        <v>168</v>
      </c>
      <c r="D15" s="16">
        <v>28</v>
      </c>
      <c r="E15" s="16" t="s">
        <v>639</v>
      </c>
      <c r="F15" s="16">
        <v>20</v>
      </c>
      <c r="G15" s="16">
        <v>3</v>
      </c>
      <c r="H15" s="16">
        <v>219</v>
      </c>
      <c r="I15" s="29" t="s">
        <v>290</v>
      </c>
      <c r="J15" s="29" t="s">
        <v>290</v>
      </c>
    </row>
    <row r="16" spans="2:10" x14ac:dyDescent="0.2">
      <c r="B16" s="15">
        <v>2010</v>
      </c>
      <c r="C16" s="16">
        <v>174</v>
      </c>
      <c r="D16" s="16">
        <v>27</v>
      </c>
      <c r="E16" s="16">
        <v>7</v>
      </c>
      <c r="F16" s="16">
        <v>20</v>
      </c>
      <c r="G16" s="16">
        <v>5</v>
      </c>
      <c r="H16" s="16">
        <v>233</v>
      </c>
      <c r="I16" s="29" t="s">
        <v>348</v>
      </c>
      <c r="J16" s="29" t="s">
        <v>289</v>
      </c>
    </row>
    <row r="17" spans="2:10" x14ac:dyDescent="0.2">
      <c r="B17" s="15">
        <v>2011</v>
      </c>
      <c r="C17" s="16">
        <v>184</v>
      </c>
      <c r="D17" s="16">
        <v>28</v>
      </c>
      <c r="E17" s="16">
        <v>8</v>
      </c>
      <c r="F17" s="16">
        <v>19</v>
      </c>
      <c r="G17" s="16">
        <v>6</v>
      </c>
      <c r="H17" s="16">
        <v>245</v>
      </c>
      <c r="I17" s="29" t="s">
        <v>505</v>
      </c>
      <c r="J17" s="29" t="s">
        <v>893</v>
      </c>
    </row>
    <row r="18" spans="2:10" x14ac:dyDescent="0.2">
      <c r="B18" s="15">
        <v>2012</v>
      </c>
      <c r="C18" s="16">
        <v>192</v>
      </c>
      <c r="D18" s="16">
        <v>29</v>
      </c>
      <c r="E18" s="16">
        <v>6</v>
      </c>
      <c r="F18" s="16">
        <v>19</v>
      </c>
      <c r="G18" s="16">
        <v>9</v>
      </c>
      <c r="H18" s="16">
        <v>255</v>
      </c>
      <c r="I18" s="29" t="s">
        <v>504</v>
      </c>
      <c r="J18" s="29" t="s">
        <v>565</v>
      </c>
    </row>
    <row r="19" spans="2:10" x14ac:dyDescent="0.2">
      <c r="B19" s="15">
        <v>2013</v>
      </c>
      <c r="C19" s="16">
        <v>197</v>
      </c>
      <c r="D19" s="16">
        <v>31</v>
      </c>
      <c r="E19" s="16">
        <v>10</v>
      </c>
      <c r="F19" s="16">
        <v>26</v>
      </c>
      <c r="G19" s="16">
        <v>9</v>
      </c>
      <c r="H19" s="16">
        <v>273</v>
      </c>
      <c r="I19" s="29" t="s">
        <v>494</v>
      </c>
      <c r="J19" s="29" t="s">
        <v>896</v>
      </c>
    </row>
    <row r="20" spans="2:10" x14ac:dyDescent="0.2">
      <c r="B20" s="15">
        <v>2014</v>
      </c>
      <c r="C20" s="16">
        <v>199</v>
      </c>
      <c r="D20" s="16">
        <v>32</v>
      </c>
      <c r="E20" s="16">
        <v>11</v>
      </c>
      <c r="F20" s="16">
        <v>26</v>
      </c>
      <c r="G20" s="16">
        <v>10</v>
      </c>
      <c r="H20" s="16">
        <v>278</v>
      </c>
      <c r="I20" s="29" t="s">
        <v>494</v>
      </c>
      <c r="J20" s="29" t="s">
        <v>505</v>
      </c>
    </row>
    <row r="21" spans="2:10" x14ac:dyDescent="0.2">
      <c r="B21" s="15">
        <v>2015</v>
      </c>
      <c r="C21" s="16">
        <v>199</v>
      </c>
      <c r="D21" s="16">
        <v>31</v>
      </c>
      <c r="E21" s="16">
        <v>12</v>
      </c>
      <c r="F21" s="16">
        <v>26</v>
      </c>
      <c r="G21" s="16">
        <v>11</v>
      </c>
      <c r="H21" s="16">
        <v>279</v>
      </c>
      <c r="I21" s="29" t="s">
        <v>892</v>
      </c>
      <c r="J21" s="29" t="s">
        <v>288</v>
      </c>
    </row>
    <row r="22" spans="2:10" x14ac:dyDescent="0.2">
      <c r="B22" s="15">
        <v>2016</v>
      </c>
      <c r="C22" s="16">
        <v>201</v>
      </c>
      <c r="D22" s="16">
        <v>32</v>
      </c>
      <c r="E22" s="16">
        <v>14</v>
      </c>
      <c r="F22" s="16">
        <v>18</v>
      </c>
      <c r="G22" s="16">
        <v>11</v>
      </c>
      <c r="H22" s="16">
        <v>276</v>
      </c>
      <c r="I22" s="29" t="s">
        <v>494</v>
      </c>
      <c r="J22" s="29" t="s">
        <v>503</v>
      </c>
    </row>
    <row r="23" spans="2:10" x14ac:dyDescent="0.2">
      <c r="B23" s="15">
        <v>2017</v>
      </c>
      <c r="C23" s="16">
        <v>200</v>
      </c>
      <c r="D23" s="16">
        <v>33</v>
      </c>
      <c r="E23" s="16">
        <v>14</v>
      </c>
      <c r="F23" s="16">
        <v>18</v>
      </c>
      <c r="G23" s="16">
        <v>11</v>
      </c>
      <c r="H23" s="16">
        <v>276</v>
      </c>
      <c r="I23" s="29" t="s">
        <v>496</v>
      </c>
      <c r="J23" s="29" t="s">
        <v>503</v>
      </c>
    </row>
    <row r="24" spans="2:10" x14ac:dyDescent="0.2">
      <c r="B24" s="15">
        <v>2018</v>
      </c>
      <c r="C24" s="16">
        <v>200</v>
      </c>
      <c r="D24" s="16">
        <v>33</v>
      </c>
      <c r="E24" s="16">
        <v>14</v>
      </c>
      <c r="F24" s="16">
        <v>16</v>
      </c>
      <c r="G24" s="16">
        <v>9</v>
      </c>
      <c r="H24" s="16">
        <v>272</v>
      </c>
      <c r="I24" s="29" t="s">
        <v>346</v>
      </c>
      <c r="J24" s="29" t="s">
        <v>288</v>
      </c>
    </row>
    <row r="25" spans="2:10" x14ac:dyDescent="0.2">
      <c r="B25" s="15">
        <v>2019</v>
      </c>
      <c r="C25" s="16">
        <v>202</v>
      </c>
      <c r="D25" s="16">
        <v>33</v>
      </c>
      <c r="E25" s="16">
        <v>16</v>
      </c>
      <c r="F25" s="16">
        <v>14</v>
      </c>
      <c r="G25" s="16">
        <v>9</v>
      </c>
      <c r="H25" s="16">
        <v>274</v>
      </c>
      <c r="I25" s="29" t="s">
        <v>346</v>
      </c>
      <c r="J25" s="29" t="s">
        <v>505</v>
      </c>
    </row>
    <row r="26" spans="2:10" x14ac:dyDescent="0.2">
      <c r="B26" s="15">
        <v>2020</v>
      </c>
      <c r="C26" s="16">
        <v>204</v>
      </c>
      <c r="D26" s="16">
        <v>33</v>
      </c>
      <c r="E26" s="16">
        <v>16</v>
      </c>
      <c r="F26" s="16">
        <v>13</v>
      </c>
      <c r="G26" s="16">
        <v>11</v>
      </c>
      <c r="H26" s="16">
        <v>277</v>
      </c>
      <c r="I26" s="29" t="s">
        <v>508</v>
      </c>
      <c r="J26" s="29" t="s">
        <v>348</v>
      </c>
    </row>
    <row r="27" spans="2:10" x14ac:dyDescent="0.2">
      <c r="B27" s="15">
        <v>2021</v>
      </c>
      <c r="C27" s="16">
        <v>206</v>
      </c>
      <c r="D27" s="16">
        <v>34</v>
      </c>
      <c r="E27" s="16">
        <v>16</v>
      </c>
      <c r="F27" s="16">
        <v>13</v>
      </c>
      <c r="G27" s="16">
        <v>10</v>
      </c>
      <c r="H27" s="16">
        <v>279</v>
      </c>
      <c r="I27" s="29" t="s">
        <v>346</v>
      </c>
      <c r="J27" s="29" t="s">
        <v>506</v>
      </c>
    </row>
    <row r="28" spans="2:10" x14ac:dyDescent="0.2">
      <c r="B28" s="15">
        <v>2022</v>
      </c>
      <c r="C28" s="16">
        <v>212</v>
      </c>
      <c r="D28" s="16">
        <v>37</v>
      </c>
      <c r="E28" s="16">
        <v>15</v>
      </c>
      <c r="F28" s="16">
        <v>15</v>
      </c>
      <c r="G28" s="16">
        <v>12</v>
      </c>
      <c r="H28" s="16">
        <v>291</v>
      </c>
      <c r="I28" s="29" t="s">
        <v>793</v>
      </c>
      <c r="J28" s="29" t="s">
        <v>505</v>
      </c>
    </row>
    <row r="29" spans="2:10" x14ac:dyDescent="0.2">
      <c r="B29" s="15">
        <v>2023</v>
      </c>
      <c r="C29" s="16">
        <v>215</v>
      </c>
      <c r="D29" s="16">
        <v>37</v>
      </c>
      <c r="E29" s="16">
        <v>14</v>
      </c>
      <c r="F29" s="16">
        <v>17</v>
      </c>
      <c r="G29" s="16">
        <v>11</v>
      </c>
      <c r="H29" s="16">
        <v>294</v>
      </c>
      <c r="I29" s="29" t="s">
        <v>495</v>
      </c>
      <c r="J29" s="29" t="s">
        <v>505</v>
      </c>
    </row>
    <row r="30" spans="2:10" x14ac:dyDescent="0.2">
      <c r="B30" s="15">
        <v>2024</v>
      </c>
      <c r="C30" s="16">
        <v>219</v>
      </c>
      <c r="D30" s="16">
        <v>41</v>
      </c>
      <c r="E30" s="16">
        <v>17</v>
      </c>
      <c r="F30" s="16">
        <v>16</v>
      </c>
      <c r="G30" s="16">
        <v>10</v>
      </c>
      <c r="H30" s="16">
        <v>303</v>
      </c>
      <c r="I30" s="29" t="s">
        <v>345</v>
      </c>
      <c r="J30" s="29" t="s">
        <v>506</v>
      </c>
    </row>
    <row r="31" spans="2:10" x14ac:dyDescent="0.2">
      <c r="B31" s="17">
        <v>2025</v>
      </c>
      <c r="C31" s="18">
        <v>230</v>
      </c>
      <c r="D31" s="18">
        <v>45</v>
      </c>
      <c r="E31" s="18">
        <v>15</v>
      </c>
      <c r="F31" s="18">
        <v>18</v>
      </c>
      <c r="G31" s="18">
        <v>10</v>
      </c>
      <c r="H31" s="18">
        <v>318</v>
      </c>
      <c r="I31" s="30" t="s">
        <v>504</v>
      </c>
      <c r="J31" s="30" t="s">
        <v>348</v>
      </c>
    </row>
    <row r="33" spans="2:10" x14ac:dyDescent="0.2">
      <c r="B33" s="48" t="s">
        <v>897</v>
      </c>
      <c r="C33" s="49"/>
      <c r="D33" s="49"/>
      <c r="E33" s="49"/>
      <c r="F33" s="49"/>
      <c r="G33" s="49"/>
      <c r="H33" s="49"/>
      <c r="I33" s="49"/>
      <c r="J33" s="49"/>
    </row>
    <row r="34" spans="2:10" x14ac:dyDescent="0.2">
      <c r="B34" s="48" t="s">
        <v>898</v>
      </c>
      <c r="C34" s="49"/>
      <c r="D34" s="49"/>
      <c r="E34" s="49"/>
      <c r="F34" s="49"/>
      <c r="G34" s="49"/>
      <c r="H34" s="49"/>
      <c r="I34" s="49"/>
      <c r="J34" s="49"/>
    </row>
    <row r="35" spans="2:10" x14ac:dyDescent="0.2">
      <c r="B35" s="48" t="s">
        <v>899</v>
      </c>
      <c r="C35" s="49"/>
      <c r="D35" s="49"/>
      <c r="E35" s="49"/>
      <c r="F35" s="49"/>
      <c r="G35" s="49"/>
      <c r="H35" s="49"/>
      <c r="I35" s="49"/>
      <c r="J35" s="49"/>
    </row>
    <row r="36" spans="2:10" x14ac:dyDescent="0.2">
      <c r="B36" s="48" t="s">
        <v>900</v>
      </c>
      <c r="C36" s="49"/>
      <c r="D36" s="49"/>
      <c r="E36" s="49"/>
      <c r="F36" s="49"/>
      <c r="G36" s="49"/>
      <c r="H36" s="49"/>
      <c r="I36" s="49"/>
      <c r="J36" s="49"/>
    </row>
    <row r="37" spans="2:10" ht="16.350000000000001" customHeight="1" x14ac:dyDescent="0.2">
      <c r="B37" s="48" t="s">
        <v>66</v>
      </c>
      <c r="C37" s="49"/>
      <c r="D37" s="49"/>
      <c r="E37" s="49"/>
      <c r="F37" s="49"/>
      <c r="G37" s="49"/>
      <c r="H37" s="49"/>
      <c r="I37" s="49"/>
      <c r="J37" s="49"/>
    </row>
  </sheetData>
  <mergeCells count="5">
    <mergeCell ref="B33:J33"/>
    <mergeCell ref="B34:J34"/>
    <mergeCell ref="B35:J35"/>
    <mergeCell ref="B36:J36"/>
    <mergeCell ref="B37:J37"/>
  </mergeCells>
  <pageMargins left="0.7" right="0.7" top="0.75" bottom="0.75" header="0.3" footer="0.3"/>
  <pageSetup paperSize="9" scale="50" fitToWidth="0" fitToHeight="0" orientation="landscape"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AB8"/>
  </sheetPr>
  <dimension ref="B1:M35"/>
  <sheetViews>
    <sheetView showGridLines="0" workbookViewId="0"/>
  </sheetViews>
  <sheetFormatPr baseColWidth="10" defaultRowHeight="12.75" x14ac:dyDescent="0.2"/>
  <cols>
    <col min="1" max="1" width="2.5703125" customWidth="1"/>
    <col min="2" max="2" width="5.7109375" customWidth="1"/>
    <col min="3" max="13" width="10.7109375" customWidth="1"/>
  </cols>
  <sheetData>
    <row r="1" spans="2:13" ht="18" x14ac:dyDescent="0.25">
      <c r="B1" s="3" t="s">
        <v>6</v>
      </c>
    </row>
    <row r="4" spans="2:13" ht="39.75" x14ac:dyDescent="0.2">
      <c r="B4" s="13" t="s">
        <v>46</v>
      </c>
      <c r="C4" s="14" t="s">
        <v>47</v>
      </c>
      <c r="D4" s="14" t="s">
        <v>67</v>
      </c>
      <c r="E4" s="14" t="s">
        <v>51</v>
      </c>
      <c r="F4" s="14" t="s">
        <v>52</v>
      </c>
      <c r="G4" s="14" t="s">
        <v>53</v>
      </c>
      <c r="H4" s="14" t="s">
        <v>54</v>
      </c>
      <c r="I4" s="14" t="s">
        <v>55</v>
      </c>
      <c r="J4" s="14" t="s">
        <v>56</v>
      </c>
      <c r="K4" s="14" t="s">
        <v>57</v>
      </c>
      <c r="L4" s="14" t="s">
        <v>68</v>
      </c>
      <c r="M4" s="14" t="s">
        <v>59</v>
      </c>
    </row>
    <row r="5" spans="2:13" x14ac:dyDescent="0.2">
      <c r="B5" s="19">
        <v>1980</v>
      </c>
      <c r="C5" s="16">
        <v>72297</v>
      </c>
      <c r="D5" s="16">
        <v>9624</v>
      </c>
      <c r="E5" s="16">
        <v>477</v>
      </c>
      <c r="F5" s="16">
        <v>31799</v>
      </c>
      <c r="G5" s="16">
        <v>11068</v>
      </c>
      <c r="H5" s="16">
        <v>10658</v>
      </c>
      <c r="I5" s="16">
        <v>6329</v>
      </c>
      <c r="J5" s="16">
        <v>1656</v>
      </c>
      <c r="K5" s="16">
        <v>543</v>
      </c>
      <c r="L5" s="16" t="s">
        <v>60</v>
      </c>
      <c r="M5" s="16">
        <v>143</v>
      </c>
    </row>
    <row r="6" spans="2:13" x14ac:dyDescent="0.2">
      <c r="B6" s="19">
        <v>1985</v>
      </c>
      <c r="C6" s="16">
        <v>63763</v>
      </c>
      <c r="D6" s="16">
        <v>10350</v>
      </c>
      <c r="E6" s="16">
        <v>668</v>
      </c>
      <c r="F6" s="16">
        <v>27151</v>
      </c>
      <c r="G6" s="16">
        <v>9160</v>
      </c>
      <c r="H6" s="16">
        <v>8860</v>
      </c>
      <c r="I6" s="16">
        <v>5534</v>
      </c>
      <c r="J6" s="16">
        <v>1378</v>
      </c>
      <c r="K6" s="16">
        <v>523</v>
      </c>
      <c r="L6" s="16" t="s">
        <v>60</v>
      </c>
      <c r="M6" s="16">
        <v>139</v>
      </c>
    </row>
    <row r="7" spans="2:13" x14ac:dyDescent="0.2">
      <c r="B7" s="19">
        <v>1990</v>
      </c>
      <c r="C7" s="16">
        <v>68657</v>
      </c>
      <c r="D7" s="16">
        <v>12762</v>
      </c>
      <c r="E7" s="16">
        <v>922</v>
      </c>
      <c r="F7" s="16">
        <v>31091</v>
      </c>
      <c r="G7" s="16">
        <v>8816</v>
      </c>
      <c r="H7" s="16">
        <v>7940</v>
      </c>
      <c r="I7" s="16">
        <v>5152</v>
      </c>
      <c r="J7" s="16">
        <v>1404</v>
      </c>
      <c r="K7" s="16">
        <v>406</v>
      </c>
      <c r="L7" s="16">
        <v>11</v>
      </c>
      <c r="M7" s="16">
        <v>153</v>
      </c>
    </row>
    <row r="8" spans="2:13" x14ac:dyDescent="0.2">
      <c r="B8" s="19">
        <v>1995</v>
      </c>
      <c r="C8" s="16">
        <v>76483</v>
      </c>
      <c r="D8" s="16">
        <v>13401</v>
      </c>
      <c r="E8" s="16">
        <v>1465</v>
      </c>
      <c r="F8" s="16">
        <v>32774</v>
      </c>
      <c r="G8" s="16">
        <v>10065</v>
      </c>
      <c r="H8" s="16">
        <v>9708</v>
      </c>
      <c r="I8" s="16">
        <v>6508</v>
      </c>
      <c r="J8" s="16">
        <v>1910</v>
      </c>
      <c r="K8" s="16">
        <v>401</v>
      </c>
      <c r="L8" s="16">
        <v>50</v>
      </c>
      <c r="M8" s="16">
        <v>201</v>
      </c>
    </row>
    <row r="9" spans="2:13" x14ac:dyDescent="0.2">
      <c r="B9" s="19">
        <v>2000</v>
      </c>
      <c r="C9" s="16">
        <v>76945</v>
      </c>
      <c r="D9" s="16">
        <v>12577</v>
      </c>
      <c r="E9" s="16">
        <v>1808</v>
      </c>
      <c r="F9" s="16">
        <v>32928</v>
      </c>
      <c r="G9" s="16">
        <v>10192</v>
      </c>
      <c r="H9" s="16">
        <v>10196</v>
      </c>
      <c r="I9" s="16">
        <v>6402</v>
      </c>
      <c r="J9" s="16">
        <v>2156</v>
      </c>
      <c r="K9" s="16">
        <v>376</v>
      </c>
      <c r="L9" s="16">
        <v>91</v>
      </c>
      <c r="M9" s="16">
        <v>219</v>
      </c>
    </row>
    <row r="10" spans="2:13" x14ac:dyDescent="0.2">
      <c r="B10" s="19">
        <v>2005</v>
      </c>
      <c r="C10" s="16">
        <v>74575</v>
      </c>
      <c r="D10" s="16">
        <v>11702</v>
      </c>
      <c r="E10" s="16">
        <v>1899</v>
      </c>
      <c r="F10" s="16">
        <v>30562</v>
      </c>
      <c r="G10" s="16">
        <v>10505</v>
      </c>
      <c r="H10" s="16">
        <v>10812</v>
      </c>
      <c r="I10" s="16">
        <v>6501</v>
      </c>
      <c r="J10" s="16">
        <v>2068</v>
      </c>
      <c r="K10" s="16">
        <v>180</v>
      </c>
      <c r="L10" s="16">
        <v>87</v>
      </c>
      <c r="M10" s="16">
        <v>259</v>
      </c>
    </row>
    <row r="11" spans="2:13" x14ac:dyDescent="0.2">
      <c r="B11" s="19">
        <v>2006</v>
      </c>
      <c r="C11" s="16">
        <v>73215</v>
      </c>
      <c r="D11" s="16">
        <v>11311</v>
      </c>
      <c r="E11" s="16">
        <v>1827</v>
      </c>
      <c r="F11" s="16">
        <v>30134</v>
      </c>
      <c r="G11" s="16">
        <v>10509</v>
      </c>
      <c r="H11" s="16">
        <v>10619</v>
      </c>
      <c r="I11" s="16">
        <v>6457</v>
      </c>
      <c r="J11" s="16">
        <v>1991</v>
      </c>
      <c r="K11" s="16">
        <v>142</v>
      </c>
      <c r="L11" s="16">
        <v>69</v>
      </c>
      <c r="M11" s="16">
        <v>156</v>
      </c>
    </row>
    <row r="12" spans="2:13" x14ac:dyDescent="0.2">
      <c r="B12" s="19">
        <v>2007</v>
      </c>
      <c r="C12" s="16">
        <v>72081</v>
      </c>
      <c r="D12" s="16">
        <v>11248</v>
      </c>
      <c r="E12" s="16">
        <v>1719</v>
      </c>
      <c r="F12" s="16">
        <v>29831</v>
      </c>
      <c r="G12" s="16">
        <v>10509</v>
      </c>
      <c r="H12" s="16">
        <v>10415</v>
      </c>
      <c r="I12" s="16">
        <v>6209</v>
      </c>
      <c r="J12" s="16">
        <v>1749</v>
      </c>
      <c r="K12" s="16">
        <v>141</v>
      </c>
      <c r="L12" s="16">
        <v>94</v>
      </c>
      <c r="M12" s="16">
        <v>166</v>
      </c>
    </row>
    <row r="13" spans="2:13" x14ac:dyDescent="0.2">
      <c r="B13" s="19">
        <v>2008</v>
      </c>
      <c r="C13" s="16">
        <v>71477</v>
      </c>
      <c r="D13" s="16">
        <v>11567</v>
      </c>
      <c r="E13" s="16">
        <v>1560</v>
      </c>
      <c r="F13" s="16">
        <v>29712</v>
      </c>
      <c r="G13" s="16">
        <v>10654</v>
      </c>
      <c r="H13" s="16">
        <v>10180</v>
      </c>
      <c r="I13" s="16">
        <v>6064</v>
      </c>
      <c r="J13" s="16">
        <v>1384</v>
      </c>
      <c r="K13" s="16">
        <v>129</v>
      </c>
      <c r="L13" s="16">
        <v>99</v>
      </c>
      <c r="M13" s="16">
        <v>128</v>
      </c>
    </row>
    <row r="14" spans="2:13" x14ac:dyDescent="0.2">
      <c r="B14" s="19">
        <v>2009</v>
      </c>
      <c r="C14" s="16">
        <v>71101</v>
      </c>
      <c r="D14" s="16">
        <v>11899</v>
      </c>
      <c r="E14" s="16">
        <v>1458</v>
      </c>
      <c r="F14" s="16">
        <v>29573</v>
      </c>
      <c r="G14" s="16">
        <v>10803</v>
      </c>
      <c r="H14" s="16">
        <v>10144</v>
      </c>
      <c r="I14" s="16">
        <v>6006</v>
      </c>
      <c r="J14" s="16">
        <v>911</v>
      </c>
      <c r="K14" s="16">
        <v>119</v>
      </c>
      <c r="L14" s="16">
        <v>78</v>
      </c>
      <c r="M14" s="16">
        <v>110</v>
      </c>
    </row>
    <row r="15" spans="2:13" x14ac:dyDescent="0.2">
      <c r="B15" s="19">
        <v>2010</v>
      </c>
      <c r="C15" s="16">
        <v>70648</v>
      </c>
      <c r="D15" s="16">
        <v>11926</v>
      </c>
      <c r="E15" s="16">
        <v>1504</v>
      </c>
      <c r="F15" s="16">
        <v>29547</v>
      </c>
      <c r="G15" s="16">
        <v>10878</v>
      </c>
      <c r="H15" s="16">
        <v>9939</v>
      </c>
      <c r="I15" s="16">
        <v>5983</v>
      </c>
      <c r="J15" s="16">
        <v>615</v>
      </c>
      <c r="K15" s="16">
        <v>91</v>
      </c>
      <c r="L15" s="16">
        <v>80</v>
      </c>
      <c r="M15" s="16">
        <v>85</v>
      </c>
    </row>
    <row r="16" spans="2:13" x14ac:dyDescent="0.2">
      <c r="B16" s="19">
        <v>2011</v>
      </c>
      <c r="C16" s="16">
        <v>70250</v>
      </c>
      <c r="D16" s="16">
        <v>11878</v>
      </c>
      <c r="E16" s="16">
        <v>1555</v>
      </c>
      <c r="F16" s="16">
        <v>29379</v>
      </c>
      <c r="G16" s="16">
        <v>11002</v>
      </c>
      <c r="H16" s="16">
        <v>9776</v>
      </c>
      <c r="I16" s="16">
        <v>5913</v>
      </c>
      <c r="J16" s="16">
        <v>523</v>
      </c>
      <c r="K16" s="16">
        <v>75</v>
      </c>
      <c r="L16" s="16">
        <v>107</v>
      </c>
      <c r="M16" s="16">
        <v>42</v>
      </c>
    </row>
    <row r="17" spans="2:13" x14ac:dyDescent="0.2">
      <c r="B17" s="19">
        <v>2012</v>
      </c>
      <c r="C17" s="16">
        <v>70064</v>
      </c>
      <c r="D17" s="16">
        <v>12093</v>
      </c>
      <c r="E17" s="16">
        <v>1555</v>
      </c>
      <c r="F17" s="16">
        <v>29363</v>
      </c>
      <c r="G17" s="16">
        <v>10884</v>
      </c>
      <c r="H17" s="16">
        <v>9672</v>
      </c>
      <c r="I17" s="16">
        <v>5698</v>
      </c>
      <c r="J17" s="16">
        <v>530</v>
      </c>
      <c r="K17" s="16">
        <v>95</v>
      </c>
      <c r="L17" s="16">
        <v>136</v>
      </c>
      <c r="M17" s="16">
        <v>38</v>
      </c>
    </row>
    <row r="18" spans="2:13" x14ac:dyDescent="0.2">
      <c r="B18" s="19">
        <v>2013</v>
      </c>
      <c r="C18" s="16">
        <v>70886</v>
      </c>
      <c r="D18" s="16">
        <v>12991</v>
      </c>
      <c r="E18" s="16">
        <v>1494</v>
      </c>
      <c r="F18" s="16">
        <v>29800</v>
      </c>
      <c r="G18" s="16">
        <v>10650</v>
      </c>
      <c r="H18" s="16">
        <v>9566</v>
      </c>
      <c r="I18" s="16">
        <v>5622</v>
      </c>
      <c r="J18" s="16">
        <v>475</v>
      </c>
      <c r="K18" s="16">
        <v>100</v>
      </c>
      <c r="L18" s="16">
        <v>128</v>
      </c>
      <c r="M18" s="16">
        <v>60</v>
      </c>
    </row>
    <row r="19" spans="2:13" x14ac:dyDescent="0.2">
      <c r="B19" s="19">
        <v>2014</v>
      </c>
      <c r="C19" s="16">
        <v>71906</v>
      </c>
      <c r="D19" s="16">
        <v>13782</v>
      </c>
      <c r="E19" s="16">
        <v>1430</v>
      </c>
      <c r="F19" s="16">
        <v>36317</v>
      </c>
      <c r="G19" s="16">
        <v>8050</v>
      </c>
      <c r="H19" s="16">
        <v>7327</v>
      </c>
      <c r="I19" s="16">
        <v>4282</v>
      </c>
      <c r="J19" s="16">
        <v>469</v>
      </c>
      <c r="K19" s="16">
        <v>68</v>
      </c>
      <c r="L19" s="16">
        <v>127</v>
      </c>
      <c r="M19" s="16">
        <v>54</v>
      </c>
    </row>
    <row r="20" spans="2:13" x14ac:dyDescent="0.2">
      <c r="B20" s="19">
        <v>2015</v>
      </c>
      <c r="C20" s="16">
        <v>72994</v>
      </c>
      <c r="D20" s="16">
        <v>14004</v>
      </c>
      <c r="E20" s="16">
        <v>1085</v>
      </c>
      <c r="F20" s="16">
        <v>37706</v>
      </c>
      <c r="G20" s="16">
        <v>8184</v>
      </c>
      <c r="H20" s="16">
        <v>7126</v>
      </c>
      <c r="I20" s="16">
        <v>4101</v>
      </c>
      <c r="J20" s="16">
        <v>515</v>
      </c>
      <c r="K20" s="16">
        <v>52</v>
      </c>
      <c r="L20" s="16">
        <v>167</v>
      </c>
      <c r="M20" s="16">
        <v>54</v>
      </c>
    </row>
    <row r="21" spans="2:13" x14ac:dyDescent="0.2">
      <c r="B21" s="19">
        <v>2016</v>
      </c>
      <c r="C21" s="16">
        <v>74024</v>
      </c>
      <c r="D21" s="16">
        <v>13968</v>
      </c>
      <c r="E21" s="16">
        <v>918</v>
      </c>
      <c r="F21" s="16">
        <v>39004</v>
      </c>
      <c r="G21" s="16">
        <v>8007</v>
      </c>
      <c r="H21" s="16">
        <v>6913</v>
      </c>
      <c r="I21" s="16">
        <v>4354</v>
      </c>
      <c r="J21" s="16">
        <v>533</v>
      </c>
      <c r="K21" s="16">
        <v>45</v>
      </c>
      <c r="L21" s="16">
        <v>212</v>
      </c>
      <c r="M21" s="16">
        <v>70</v>
      </c>
    </row>
    <row r="22" spans="2:13" x14ac:dyDescent="0.2">
      <c r="B22" s="19">
        <v>2017</v>
      </c>
      <c r="C22" s="16">
        <v>74686</v>
      </c>
      <c r="D22" s="16">
        <v>13780</v>
      </c>
      <c r="E22" s="16">
        <v>930</v>
      </c>
      <c r="F22" s="16">
        <v>39818</v>
      </c>
      <c r="G22" s="16">
        <v>7938</v>
      </c>
      <c r="H22" s="16">
        <v>6877</v>
      </c>
      <c r="I22" s="16">
        <v>4515</v>
      </c>
      <c r="J22" s="16">
        <v>585</v>
      </c>
      <c r="K22" s="16">
        <v>22</v>
      </c>
      <c r="L22" s="16">
        <v>174</v>
      </c>
      <c r="M22" s="16">
        <v>47</v>
      </c>
    </row>
    <row r="23" spans="2:13" x14ac:dyDescent="0.2">
      <c r="B23" s="19">
        <v>2018</v>
      </c>
      <c r="C23" s="16">
        <v>75522</v>
      </c>
      <c r="D23" s="16">
        <v>13764</v>
      </c>
      <c r="E23" s="16">
        <v>920</v>
      </c>
      <c r="F23" s="16">
        <v>40733</v>
      </c>
      <c r="G23" s="16">
        <v>7696</v>
      </c>
      <c r="H23" s="16">
        <v>6964</v>
      </c>
      <c r="I23" s="16">
        <v>4516</v>
      </c>
      <c r="J23" s="16">
        <v>619</v>
      </c>
      <c r="K23" s="16">
        <v>30</v>
      </c>
      <c r="L23" s="16">
        <v>226</v>
      </c>
      <c r="M23" s="16">
        <v>54</v>
      </c>
    </row>
    <row r="24" spans="2:13" x14ac:dyDescent="0.2">
      <c r="B24" s="19">
        <v>2019</v>
      </c>
      <c r="C24" s="16">
        <v>76728</v>
      </c>
      <c r="D24" s="16">
        <v>14000</v>
      </c>
      <c r="E24" s="16">
        <v>874</v>
      </c>
      <c r="F24" s="16">
        <v>41369</v>
      </c>
      <c r="G24" s="16">
        <v>7853</v>
      </c>
      <c r="H24" s="16">
        <v>7200</v>
      </c>
      <c r="I24" s="16">
        <v>4537</v>
      </c>
      <c r="J24" s="16">
        <v>628</v>
      </c>
      <c r="K24" s="16">
        <v>26</v>
      </c>
      <c r="L24" s="16">
        <v>200</v>
      </c>
      <c r="M24" s="16">
        <v>41</v>
      </c>
    </row>
    <row r="25" spans="2:13" x14ac:dyDescent="0.2">
      <c r="B25" s="19">
        <v>2020</v>
      </c>
      <c r="C25" s="16">
        <v>77787</v>
      </c>
      <c r="D25" s="16">
        <v>14294</v>
      </c>
      <c r="E25" s="16">
        <v>745</v>
      </c>
      <c r="F25" s="16">
        <v>42168</v>
      </c>
      <c r="G25" s="16">
        <v>7995</v>
      </c>
      <c r="H25" s="16">
        <v>7226</v>
      </c>
      <c r="I25" s="16">
        <v>4555</v>
      </c>
      <c r="J25" s="16">
        <v>579</v>
      </c>
      <c r="K25" s="16">
        <v>29</v>
      </c>
      <c r="L25" s="16">
        <v>161</v>
      </c>
      <c r="M25" s="16">
        <v>35</v>
      </c>
    </row>
    <row r="26" spans="2:13" x14ac:dyDescent="0.2">
      <c r="B26" s="19">
        <v>2021</v>
      </c>
      <c r="C26" s="16">
        <v>79136</v>
      </c>
      <c r="D26" s="16">
        <v>14576</v>
      </c>
      <c r="E26" s="16">
        <v>717</v>
      </c>
      <c r="F26" s="16">
        <v>42272</v>
      </c>
      <c r="G26" s="16">
        <v>8463</v>
      </c>
      <c r="H26" s="16">
        <v>7498</v>
      </c>
      <c r="I26" s="16">
        <v>4820</v>
      </c>
      <c r="J26" s="16">
        <v>554</v>
      </c>
      <c r="K26" s="16">
        <v>23</v>
      </c>
      <c r="L26" s="16">
        <v>179</v>
      </c>
      <c r="M26" s="16">
        <v>34</v>
      </c>
    </row>
    <row r="27" spans="2:13" x14ac:dyDescent="0.2">
      <c r="B27" s="19">
        <v>2022</v>
      </c>
      <c r="C27" s="16">
        <v>81290</v>
      </c>
      <c r="D27" s="16">
        <v>14891</v>
      </c>
      <c r="E27" s="16">
        <v>638</v>
      </c>
      <c r="F27" s="16">
        <v>43143</v>
      </c>
      <c r="G27" s="16">
        <v>8803</v>
      </c>
      <c r="H27" s="16">
        <v>7789</v>
      </c>
      <c r="I27" s="16">
        <v>5117</v>
      </c>
      <c r="J27" s="16">
        <v>517</v>
      </c>
      <c r="K27" s="16">
        <v>12</v>
      </c>
      <c r="L27" s="16">
        <v>340</v>
      </c>
      <c r="M27" s="16">
        <v>40</v>
      </c>
    </row>
    <row r="28" spans="2:13" x14ac:dyDescent="0.2">
      <c r="B28" s="19">
        <v>2023</v>
      </c>
      <c r="C28" s="16">
        <v>83014</v>
      </c>
      <c r="D28" s="16">
        <v>15160</v>
      </c>
      <c r="E28" s="16">
        <v>622</v>
      </c>
      <c r="F28" s="16">
        <v>43865</v>
      </c>
      <c r="G28" s="16">
        <v>9118</v>
      </c>
      <c r="H28" s="16">
        <v>8285</v>
      </c>
      <c r="I28" s="16">
        <v>5178</v>
      </c>
      <c r="J28" s="16">
        <v>500</v>
      </c>
      <c r="K28" s="16">
        <v>30</v>
      </c>
      <c r="L28" s="16">
        <v>223</v>
      </c>
      <c r="M28" s="16">
        <v>33</v>
      </c>
    </row>
    <row r="29" spans="2:13" x14ac:dyDescent="0.2">
      <c r="B29" s="19">
        <v>2024</v>
      </c>
      <c r="C29" s="16">
        <v>83530</v>
      </c>
      <c r="D29" s="16">
        <v>15158</v>
      </c>
      <c r="E29" s="16">
        <v>630</v>
      </c>
      <c r="F29" s="16">
        <v>44298</v>
      </c>
      <c r="G29" s="16">
        <v>9143</v>
      </c>
      <c r="H29" s="16">
        <v>8386</v>
      </c>
      <c r="I29" s="16">
        <v>5188</v>
      </c>
      <c r="J29" s="16">
        <v>453</v>
      </c>
      <c r="K29" s="16">
        <v>24</v>
      </c>
      <c r="L29" s="16">
        <v>217</v>
      </c>
      <c r="M29" s="16">
        <v>33</v>
      </c>
    </row>
    <row r="30" spans="2:13" x14ac:dyDescent="0.2">
      <c r="B30" s="20">
        <v>2025</v>
      </c>
      <c r="C30" s="18">
        <v>84188</v>
      </c>
      <c r="D30" s="18">
        <v>15327</v>
      </c>
      <c r="E30" s="18">
        <v>553</v>
      </c>
      <c r="F30" s="18">
        <v>45034</v>
      </c>
      <c r="G30" s="18">
        <v>8948</v>
      </c>
      <c r="H30" s="18">
        <v>8264</v>
      </c>
      <c r="I30" s="18">
        <v>5320</v>
      </c>
      <c r="J30" s="18">
        <v>473</v>
      </c>
      <c r="K30" s="18">
        <v>24</v>
      </c>
      <c r="L30" s="18">
        <v>222</v>
      </c>
      <c r="M30" s="18">
        <v>23</v>
      </c>
    </row>
    <row r="32" spans="2:13" ht="16.7" customHeight="1" x14ac:dyDescent="0.2">
      <c r="B32" s="48" t="s">
        <v>61</v>
      </c>
      <c r="C32" s="49"/>
      <c r="D32" s="49"/>
      <c r="E32" s="49"/>
      <c r="F32" s="49"/>
      <c r="G32" s="49"/>
      <c r="H32" s="49"/>
      <c r="I32" s="49"/>
      <c r="J32" s="49"/>
      <c r="K32" s="49"/>
      <c r="L32" s="49"/>
      <c r="M32" s="49"/>
    </row>
    <row r="33" spans="2:13" x14ac:dyDescent="0.2">
      <c r="B33" s="48" t="s">
        <v>69</v>
      </c>
      <c r="C33" s="49"/>
      <c r="D33" s="49"/>
      <c r="E33" s="49"/>
      <c r="F33" s="49"/>
      <c r="G33" s="49"/>
      <c r="H33" s="49"/>
      <c r="I33" s="49"/>
      <c r="J33" s="49"/>
      <c r="K33" s="49"/>
      <c r="L33" s="49"/>
      <c r="M33" s="49"/>
    </row>
    <row r="34" spans="2:13" x14ac:dyDescent="0.2">
      <c r="B34" s="48" t="s">
        <v>70</v>
      </c>
      <c r="C34" s="49"/>
      <c r="D34" s="49"/>
      <c r="E34" s="49"/>
      <c r="F34" s="49"/>
      <c r="G34" s="49"/>
      <c r="H34" s="49"/>
      <c r="I34" s="49"/>
      <c r="J34" s="49"/>
      <c r="K34" s="49"/>
      <c r="L34" s="49"/>
      <c r="M34" s="49"/>
    </row>
    <row r="35" spans="2:13" x14ac:dyDescent="0.2">
      <c r="B35" s="48" t="s">
        <v>66</v>
      </c>
      <c r="C35" s="49"/>
      <c r="D35" s="49"/>
      <c r="E35" s="49"/>
      <c r="F35" s="49"/>
      <c r="G35" s="49"/>
      <c r="H35" s="49"/>
      <c r="I35" s="49"/>
      <c r="J35" s="49"/>
      <c r="K35" s="49"/>
      <c r="L35" s="49"/>
      <c r="M35" s="49"/>
    </row>
  </sheetData>
  <mergeCells count="4">
    <mergeCell ref="B32:M32"/>
    <mergeCell ref="B33:M33"/>
    <mergeCell ref="B34:M34"/>
    <mergeCell ref="B35:M35"/>
  </mergeCells>
  <pageMargins left="0.7" right="0.7" top="0.75" bottom="0.75" header="0.3" footer="0.3"/>
  <pageSetup paperSize="9" scale="50" fitToWidth="0" fitToHeight="0" orientation="landscape" horizontalDpi="300" verticalDpi="30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E562"/>
  </sheetPr>
  <dimension ref="B1:C32"/>
  <sheetViews>
    <sheetView showGridLines="0" workbookViewId="0"/>
  </sheetViews>
  <sheetFormatPr baseColWidth="10" defaultRowHeight="12.75" x14ac:dyDescent="0.2"/>
  <cols>
    <col min="1" max="1" width="2.5703125" customWidth="1"/>
    <col min="2" max="2" width="25.28515625" customWidth="1"/>
    <col min="3" max="3" width="11.85546875" customWidth="1"/>
  </cols>
  <sheetData>
    <row r="1" spans="2:3" ht="18" x14ac:dyDescent="0.25">
      <c r="B1" s="3" t="s">
        <v>38</v>
      </c>
    </row>
    <row r="4" spans="2:3" ht="14.25" x14ac:dyDescent="0.2">
      <c r="B4" s="21" t="s">
        <v>901</v>
      </c>
      <c r="C4" s="14" t="s">
        <v>902</v>
      </c>
    </row>
    <row r="5" spans="2:3" x14ac:dyDescent="0.2">
      <c r="B5" s="23" t="s">
        <v>47</v>
      </c>
      <c r="C5" s="24">
        <v>6728</v>
      </c>
    </row>
    <row r="6" spans="2:3" x14ac:dyDescent="0.2">
      <c r="B6" s="22" t="s">
        <v>184</v>
      </c>
      <c r="C6" s="16">
        <v>4015</v>
      </c>
    </row>
    <row r="7" spans="2:3" x14ac:dyDescent="0.2">
      <c r="B7" s="22" t="s">
        <v>185</v>
      </c>
      <c r="C7" s="16" t="s">
        <v>903</v>
      </c>
    </row>
    <row r="8" spans="2:3" x14ac:dyDescent="0.2">
      <c r="B8" s="22" t="s">
        <v>678</v>
      </c>
      <c r="C8" s="16">
        <v>958</v>
      </c>
    </row>
    <row r="9" spans="2:3" x14ac:dyDescent="0.2">
      <c r="B9" s="22" t="s">
        <v>679</v>
      </c>
      <c r="C9" s="16" t="s">
        <v>333</v>
      </c>
    </row>
    <row r="10" spans="2:3" x14ac:dyDescent="0.2">
      <c r="B10" s="26" t="s">
        <v>10</v>
      </c>
      <c r="C10" s="26" t="s">
        <v>10</v>
      </c>
    </row>
    <row r="11" spans="2:3" x14ac:dyDescent="0.2">
      <c r="B11" s="22" t="s">
        <v>220</v>
      </c>
      <c r="C11" s="16">
        <v>252</v>
      </c>
    </row>
    <row r="12" spans="2:3" x14ac:dyDescent="0.2">
      <c r="B12" s="22" t="s">
        <v>221</v>
      </c>
      <c r="C12" s="16">
        <v>109</v>
      </c>
    </row>
    <row r="13" spans="2:3" x14ac:dyDescent="0.2">
      <c r="B13" s="22" t="s">
        <v>225</v>
      </c>
      <c r="C13" s="16">
        <v>43</v>
      </c>
    </row>
    <row r="14" spans="2:3" x14ac:dyDescent="0.2">
      <c r="B14" s="22" t="s">
        <v>222</v>
      </c>
      <c r="C14" s="16">
        <v>37</v>
      </c>
    </row>
    <row r="15" spans="2:3" x14ac:dyDescent="0.2">
      <c r="B15" s="22" t="s">
        <v>226</v>
      </c>
      <c r="C15" s="16">
        <v>34</v>
      </c>
    </row>
    <row r="16" spans="2:3" x14ac:dyDescent="0.2">
      <c r="B16" s="22" t="s">
        <v>223</v>
      </c>
      <c r="C16" s="16">
        <v>31</v>
      </c>
    </row>
    <row r="17" spans="2:3" x14ac:dyDescent="0.2">
      <c r="B17" s="22" t="s">
        <v>224</v>
      </c>
      <c r="C17" s="16">
        <v>30</v>
      </c>
    </row>
    <row r="18" spans="2:3" x14ac:dyDescent="0.2">
      <c r="B18" s="22" t="s">
        <v>230</v>
      </c>
      <c r="C18" s="16">
        <v>30</v>
      </c>
    </row>
    <row r="19" spans="2:3" x14ac:dyDescent="0.2">
      <c r="B19" s="22" t="s">
        <v>234</v>
      </c>
      <c r="C19" s="16">
        <v>27</v>
      </c>
    </row>
    <row r="20" spans="2:3" x14ac:dyDescent="0.2">
      <c r="B20" s="22" t="s">
        <v>229</v>
      </c>
      <c r="C20" s="16">
        <v>24</v>
      </c>
    </row>
    <row r="21" spans="2:3" x14ac:dyDescent="0.2">
      <c r="B21" s="22" t="s">
        <v>235</v>
      </c>
      <c r="C21" s="16">
        <v>21</v>
      </c>
    </row>
    <row r="22" spans="2:3" x14ac:dyDescent="0.2">
      <c r="B22" s="22" t="s">
        <v>228</v>
      </c>
      <c r="C22" s="16">
        <v>21</v>
      </c>
    </row>
    <row r="23" spans="2:3" x14ac:dyDescent="0.2">
      <c r="B23" s="22" t="s">
        <v>239</v>
      </c>
      <c r="C23" s="16">
        <v>20</v>
      </c>
    </row>
    <row r="24" spans="2:3" x14ac:dyDescent="0.2">
      <c r="B24" s="22" t="s">
        <v>231</v>
      </c>
      <c r="C24" s="16">
        <v>18</v>
      </c>
    </row>
    <row r="25" spans="2:3" x14ac:dyDescent="0.2">
      <c r="B25" s="22" t="s">
        <v>232</v>
      </c>
      <c r="C25" s="16">
        <v>15</v>
      </c>
    </row>
    <row r="26" spans="2:3" x14ac:dyDescent="0.2">
      <c r="B26" s="22" t="s">
        <v>233</v>
      </c>
      <c r="C26" s="16">
        <v>15</v>
      </c>
    </row>
    <row r="27" spans="2:3" x14ac:dyDescent="0.2">
      <c r="B27" s="22" t="s">
        <v>227</v>
      </c>
      <c r="C27" s="16">
        <v>14</v>
      </c>
    </row>
    <row r="28" spans="2:3" x14ac:dyDescent="0.2">
      <c r="B28" s="22" t="s">
        <v>237</v>
      </c>
      <c r="C28" s="16">
        <v>12</v>
      </c>
    </row>
    <row r="29" spans="2:3" x14ac:dyDescent="0.2">
      <c r="B29" s="22" t="s">
        <v>236</v>
      </c>
      <c r="C29" s="16">
        <v>9</v>
      </c>
    </row>
    <row r="30" spans="2:3" x14ac:dyDescent="0.2">
      <c r="B30" s="25" t="s">
        <v>250</v>
      </c>
      <c r="C30" s="18">
        <v>196</v>
      </c>
    </row>
    <row r="32" spans="2:3" ht="41.25" customHeight="1" x14ac:dyDescent="0.2">
      <c r="B32" s="48" t="s">
        <v>904</v>
      </c>
      <c r="C32" s="49"/>
    </row>
  </sheetData>
  <mergeCells count="1">
    <mergeCell ref="B32:C32"/>
  </mergeCells>
  <pageMargins left="0.7" right="0.7" top="0.75" bottom="0.75" header="0.3" footer="0.3"/>
  <pageSetup paperSize="9" scale="50" fitToWidth="0" fitToHeight="0" orientation="landscape" horizontalDpi="300" verticalDpi="30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A05388"/>
  </sheetPr>
  <dimension ref="B1:F22"/>
  <sheetViews>
    <sheetView showGridLines="0" workbookViewId="0"/>
  </sheetViews>
  <sheetFormatPr baseColWidth="10" defaultRowHeight="12.75" x14ac:dyDescent="0.2"/>
  <cols>
    <col min="1" max="1" width="2.5703125" customWidth="1"/>
    <col min="2" max="2" width="16.7109375" customWidth="1"/>
    <col min="3" max="3" width="47.140625" bestFit="1" customWidth="1"/>
    <col min="4" max="6" width="10.7109375" customWidth="1"/>
  </cols>
  <sheetData>
    <row r="1" spans="2:6" ht="18" x14ac:dyDescent="0.25">
      <c r="B1" s="3" t="s">
        <v>40</v>
      </c>
    </row>
    <row r="4" spans="2:6" ht="25.5" x14ac:dyDescent="0.2">
      <c r="B4" s="21" t="s">
        <v>71</v>
      </c>
      <c r="C4" s="21" t="s">
        <v>137</v>
      </c>
      <c r="D4" s="14" t="s">
        <v>47</v>
      </c>
      <c r="E4" s="14" t="s">
        <v>905</v>
      </c>
      <c r="F4" s="14" t="s">
        <v>906</v>
      </c>
    </row>
    <row r="5" spans="2:6" x14ac:dyDescent="0.2">
      <c r="B5" s="23" t="s">
        <v>47</v>
      </c>
      <c r="C5" s="23" t="s">
        <v>10</v>
      </c>
      <c r="D5" s="43">
        <v>5447</v>
      </c>
      <c r="E5" s="43">
        <v>2619</v>
      </c>
      <c r="F5" s="43">
        <v>1075</v>
      </c>
    </row>
    <row r="6" spans="2:6" x14ac:dyDescent="0.2">
      <c r="B6" s="22" t="s">
        <v>78</v>
      </c>
      <c r="C6" s="22" t="s">
        <v>908</v>
      </c>
      <c r="D6" s="16">
        <v>840</v>
      </c>
      <c r="E6" s="16">
        <v>486</v>
      </c>
      <c r="F6" s="16">
        <v>146</v>
      </c>
    </row>
    <row r="7" spans="2:6" x14ac:dyDescent="0.2">
      <c r="B7" s="22" t="s">
        <v>78</v>
      </c>
      <c r="C7" s="22" t="s">
        <v>909</v>
      </c>
      <c r="D7" s="16">
        <v>783</v>
      </c>
      <c r="E7" s="16">
        <v>635</v>
      </c>
      <c r="F7" s="16">
        <v>149</v>
      </c>
    </row>
    <row r="8" spans="2:6" x14ac:dyDescent="0.2">
      <c r="B8" s="22" t="s">
        <v>78</v>
      </c>
      <c r="C8" s="22" t="s">
        <v>910</v>
      </c>
      <c r="D8" s="16">
        <v>449</v>
      </c>
      <c r="E8" s="16">
        <v>187</v>
      </c>
      <c r="F8" s="16">
        <v>102</v>
      </c>
    </row>
    <row r="9" spans="2:6" x14ac:dyDescent="0.2">
      <c r="B9" s="22" t="s">
        <v>78</v>
      </c>
      <c r="C9" s="22" t="s">
        <v>911</v>
      </c>
      <c r="D9" s="16">
        <v>433</v>
      </c>
      <c r="E9" s="16">
        <v>18</v>
      </c>
      <c r="F9" s="16">
        <v>113</v>
      </c>
    </row>
    <row r="10" spans="2:6" x14ac:dyDescent="0.2">
      <c r="B10" s="22" t="s">
        <v>78</v>
      </c>
      <c r="C10" s="22" t="s">
        <v>912</v>
      </c>
      <c r="D10" s="16">
        <v>118</v>
      </c>
      <c r="E10" s="16">
        <v>92</v>
      </c>
      <c r="F10" s="16">
        <v>31</v>
      </c>
    </row>
    <row r="11" spans="2:6" x14ac:dyDescent="0.2">
      <c r="B11" s="22" t="s">
        <v>78</v>
      </c>
      <c r="C11" s="22" t="s">
        <v>913</v>
      </c>
      <c r="D11" s="16">
        <v>82</v>
      </c>
      <c r="E11" s="16">
        <v>48</v>
      </c>
      <c r="F11" s="16">
        <v>9</v>
      </c>
    </row>
    <row r="12" spans="2:6" x14ac:dyDescent="0.2">
      <c r="B12" s="22" t="s">
        <v>78</v>
      </c>
      <c r="C12" s="22" t="s">
        <v>914</v>
      </c>
      <c r="D12" s="16">
        <v>7</v>
      </c>
      <c r="E12" s="16">
        <v>2</v>
      </c>
      <c r="F12" s="16">
        <v>0</v>
      </c>
    </row>
    <row r="13" spans="2:6" x14ac:dyDescent="0.2">
      <c r="B13" s="22" t="s">
        <v>80</v>
      </c>
      <c r="C13" s="22" t="s">
        <v>915</v>
      </c>
      <c r="D13" s="16">
        <v>511</v>
      </c>
      <c r="E13" s="16">
        <v>286</v>
      </c>
      <c r="F13" s="16">
        <v>110</v>
      </c>
    </row>
    <row r="14" spans="2:6" x14ac:dyDescent="0.2">
      <c r="B14" s="22" t="s">
        <v>80</v>
      </c>
      <c r="C14" s="22" t="s">
        <v>916</v>
      </c>
      <c r="D14" s="16">
        <v>459</v>
      </c>
      <c r="E14" s="16">
        <v>21</v>
      </c>
      <c r="F14" s="16">
        <v>88</v>
      </c>
    </row>
    <row r="15" spans="2:6" x14ac:dyDescent="0.2">
      <c r="B15" s="22" t="s">
        <v>80</v>
      </c>
      <c r="C15" s="22" t="s">
        <v>917</v>
      </c>
      <c r="D15" s="16">
        <v>20</v>
      </c>
      <c r="E15" s="16">
        <v>1</v>
      </c>
      <c r="F15" s="16">
        <v>9</v>
      </c>
    </row>
    <row r="16" spans="2:6" x14ac:dyDescent="0.2">
      <c r="B16" s="22" t="s">
        <v>84</v>
      </c>
      <c r="C16" s="22" t="s">
        <v>918</v>
      </c>
      <c r="D16" s="16">
        <v>50</v>
      </c>
      <c r="E16" s="16">
        <v>16</v>
      </c>
      <c r="F16" s="16">
        <v>12</v>
      </c>
    </row>
    <row r="17" spans="2:6" x14ac:dyDescent="0.2">
      <c r="B17" s="22" t="s">
        <v>91</v>
      </c>
      <c r="C17" s="22" t="s">
        <v>919</v>
      </c>
      <c r="D17" s="16">
        <v>472</v>
      </c>
      <c r="E17" s="16">
        <v>47</v>
      </c>
      <c r="F17" s="16">
        <v>78</v>
      </c>
    </row>
    <row r="18" spans="2:6" x14ac:dyDescent="0.2">
      <c r="B18" s="22" t="s">
        <v>102</v>
      </c>
      <c r="C18" s="22" t="s">
        <v>920</v>
      </c>
      <c r="D18" s="16">
        <v>256</v>
      </c>
      <c r="E18" s="16">
        <v>24</v>
      </c>
      <c r="F18" s="16">
        <v>22</v>
      </c>
    </row>
    <row r="19" spans="2:6" x14ac:dyDescent="0.2">
      <c r="B19" s="22" t="s">
        <v>132</v>
      </c>
      <c r="C19" s="22" t="s">
        <v>921</v>
      </c>
      <c r="D19" s="16">
        <v>118</v>
      </c>
      <c r="E19" s="16">
        <v>73</v>
      </c>
      <c r="F19" s="16">
        <v>16</v>
      </c>
    </row>
    <row r="20" spans="2:6" x14ac:dyDescent="0.2">
      <c r="B20" s="22" t="s">
        <v>132</v>
      </c>
      <c r="C20" s="22" t="s">
        <v>922</v>
      </c>
      <c r="D20" s="16">
        <v>58</v>
      </c>
      <c r="E20" s="16">
        <v>31</v>
      </c>
      <c r="F20" s="16">
        <v>8</v>
      </c>
    </row>
    <row r="21" spans="2:6" x14ac:dyDescent="0.2">
      <c r="B21" s="22" t="s">
        <v>132</v>
      </c>
      <c r="C21" s="22" t="s">
        <v>923</v>
      </c>
      <c r="D21" s="16">
        <v>52</v>
      </c>
      <c r="E21" s="16">
        <v>7</v>
      </c>
      <c r="F21" s="16">
        <v>3</v>
      </c>
    </row>
    <row r="22" spans="2:6" x14ac:dyDescent="0.2">
      <c r="B22" s="25" t="s">
        <v>907</v>
      </c>
      <c r="C22" s="25" t="s">
        <v>924</v>
      </c>
      <c r="D22" s="18">
        <v>739</v>
      </c>
      <c r="E22" s="18">
        <v>645</v>
      </c>
      <c r="F22" s="18">
        <v>179</v>
      </c>
    </row>
  </sheetData>
  <pageMargins left="0.7" right="0.7" top="0.75" bottom="0.75" header="0.3" footer="0.3"/>
  <pageSetup paperSize="9" scale="50" fitToWidth="0" fitToHeight="0" orientation="landscape" horizontalDpi="300" verticalDpi="30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82A9"/>
  </sheetPr>
  <dimension ref="B1:N215"/>
  <sheetViews>
    <sheetView showGridLines="0" workbookViewId="0">
      <pane ySplit="4" topLeftCell="A5" activePane="bottomLeft" state="frozen"/>
      <selection pane="bottomLeft"/>
    </sheetView>
  </sheetViews>
  <sheetFormatPr baseColWidth="10" defaultRowHeight="12.75" x14ac:dyDescent="0.2"/>
  <cols>
    <col min="1" max="1" width="2.5703125" customWidth="1"/>
    <col min="2" max="2" width="7.7109375" customWidth="1"/>
    <col min="3" max="3" width="20.7109375" customWidth="1"/>
    <col min="4" max="14" width="10.7109375" customWidth="1"/>
  </cols>
  <sheetData>
    <row r="1" spans="2:14" ht="18" x14ac:dyDescent="0.25">
      <c r="B1" s="3" t="s">
        <v>42</v>
      </c>
    </row>
    <row r="4" spans="2:14" ht="39.75" x14ac:dyDescent="0.2">
      <c r="B4" s="13" t="s">
        <v>925</v>
      </c>
      <c r="C4" s="21" t="s">
        <v>926</v>
      </c>
      <c r="D4" s="14" t="s">
        <v>47</v>
      </c>
      <c r="E4" s="14" t="s">
        <v>73</v>
      </c>
      <c r="F4" s="14" t="s">
        <v>51</v>
      </c>
      <c r="G4" s="14" t="s">
        <v>52</v>
      </c>
      <c r="H4" s="14" t="s">
        <v>53</v>
      </c>
      <c r="I4" s="14" t="s">
        <v>54</v>
      </c>
      <c r="J4" s="14" t="s">
        <v>55</v>
      </c>
      <c r="K4" s="14" t="s">
        <v>56</v>
      </c>
      <c r="L4" s="14" t="s">
        <v>57</v>
      </c>
      <c r="M4" s="14" t="s">
        <v>217</v>
      </c>
      <c r="N4" s="14" t="s">
        <v>59</v>
      </c>
    </row>
    <row r="5" spans="2:14" x14ac:dyDescent="0.2">
      <c r="B5" s="36">
        <v>4335</v>
      </c>
      <c r="C5" s="37" t="s">
        <v>927</v>
      </c>
      <c r="D5" s="24">
        <v>84188</v>
      </c>
      <c r="E5" s="24">
        <v>15327</v>
      </c>
      <c r="F5" s="24">
        <v>553</v>
      </c>
      <c r="G5" s="24">
        <v>45034</v>
      </c>
      <c r="H5" s="24">
        <v>8948</v>
      </c>
      <c r="I5" s="24">
        <v>8264</v>
      </c>
      <c r="J5" s="24">
        <v>5320</v>
      </c>
      <c r="K5" s="24">
        <v>473</v>
      </c>
      <c r="L5" s="24">
        <v>24</v>
      </c>
      <c r="M5" s="24">
        <v>222</v>
      </c>
      <c r="N5" s="24">
        <v>23</v>
      </c>
    </row>
    <row r="6" spans="2:14" x14ac:dyDescent="0.2">
      <c r="B6" s="36">
        <v>4019</v>
      </c>
      <c r="C6" s="37" t="s">
        <v>928</v>
      </c>
      <c r="D6" s="24">
        <v>10125</v>
      </c>
      <c r="E6" s="24">
        <v>1801</v>
      </c>
      <c r="F6" s="24">
        <v>104</v>
      </c>
      <c r="G6" s="24">
        <v>5387</v>
      </c>
      <c r="H6" s="24">
        <v>1131</v>
      </c>
      <c r="I6" s="24">
        <v>952</v>
      </c>
      <c r="J6" s="24">
        <v>634</v>
      </c>
      <c r="K6" s="24">
        <v>57</v>
      </c>
      <c r="L6" s="24">
        <v>0</v>
      </c>
      <c r="M6" s="24">
        <v>59</v>
      </c>
      <c r="N6" s="24">
        <v>0</v>
      </c>
    </row>
    <row r="7" spans="2:14" x14ac:dyDescent="0.2">
      <c r="B7" s="19">
        <v>4001</v>
      </c>
      <c r="C7" s="22" t="s">
        <v>78</v>
      </c>
      <c r="D7" s="16">
        <v>2565</v>
      </c>
      <c r="E7" s="16">
        <v>421</v>
      </c>
      <c r="F7" s="16">
        <v>5</v>
      </c>
      <c r="G7" s="16">
        <v>1229</v>
      </c>
      <c r="H7" s="16">
        <v>523</v>
      </c>
      <c r="I7" s="16">
        <v>195</v>
      </c>
      <c r="J7" s="16">
        <v>141</v>
      </c>
      <c r="K7" s="16">
        <v>0</v>
      </c>
      <c r="L7" s="16">
        <v>0</v>
      </c>
      <c r="M7" s="16">
        <v>51</v>
      </c>
      <c r="N7" s="16">
        <v>0</v>
      </c>
    </row>
    <row r="8" spans="2:14" x14ac:dyDescent="0.2">
      <c r="B8" s="19">
        <v>4002</v>
      </c>
      <c r="C8" s="22" t="s">
        <v>929</v>
      </c>
      <c r="D8" s="16">
        <v>108</v>
      </c>
      <c r="E8" s="16">
        <v>25</v>
      </c>
      <c r="F8" s="16">
        <v>0</v>
      </c>
      <c r="G8" s="16">
        <v>83</v>
      </c>
      <c r="H8" s="16">
        <v>0</v>
      </c>
      <c r="I8" s="16">
        <v>0</v>
      </c>
      <c r="J8" s="16">
        <v>0</v>
      </c>
      <c r="K8" s="16">
        <v>0</v>
      </c>
      <c r="L8" s="16">
        <v>0</v>
      </c>
      <c r="M8" s="16">
        <v>0</v>
      </c>
      <c r="N8" s="16">
        <v>0</v>
      </c>
    </row>
    <row r="9" spans="2:14" x14ac:dyDescent="0.2">
      <c r="B9" s="19">
        <v>4003</v>
      </c>
      <c r="C9" s="22" t="s">
        <v>930</v>
      </c>
      <c r="D9" s="16">
        <v>1080</v>
      </c>
      <c r="E9" s="16">
        <v>177</v>
      </c>
      <c r="F9" s="16">
        <v>20</v>
      </c>
      <c r="G9" s="16">
        <v>581</v>
      </c>
      <c r="H9" s="16">
        <v>177</v>
      </c>
      <c r="I9" s="16">
        <v>92</v>
      </c>
      <c r="J9" s="16">
        <v>31</v>
      </c>
      <c r="K9" s="16">
        <v>2</v>
      </c>
      <c r="L9" s="16">
        <v>0</v>
      </c>
      <c r="M9" s="16">
        <v>0</v>
      </c>
      <c r="N9" s="16">
        <v>0</v>
      </c>
    </row>
    <row r="10" spans="2:14" x14ac:dyDescent="0.2">
      <c r="B10" s="19">
        <v>4004</v>
      </c>
      <c r="C10" s="22" t="s">
        <v>85</v>
      </c>
      <c r="D10" s="16">
        <v>72</v>
      </c>
      <c r="E10" s="16">
        <v>16</v>
      </c>
      <c r="F10" s="16">
        <v>0</v>
      </c>
      <c r="G10" s="16">
        <v>56</v>
      </c>
      <c r="H10" s="16">
        <v>0</v>
      </c>
      <c r="I10" s="16">
        <v>0</v>
      </c>
      <c r="J10" s="16">
        <v>0</v>
      </c>
      <c r="K10" s="16">
        <v>0</v>
      </c>
      <c r="L10" s="16">
        <v>0</v>
      </c>
      <c r="M10" s="16">
        <v>0</v>
      </c>
      <c r="N10" s="16">
        <v>0</v>
      </c>
    </row>
    <row r="11" spans="2:14" x14ac:dyDescent="0.2">
      <c r="B11" s="19">
        <v>4005</v>
      </c>
      <c r="C11" s="22" t="s">
        <v>931</v>
      </c>
      <c r="D11" s="16">
        <v>872</v>
      </c>
      <c r="E11" s="16">
        <v>182</v>
      </c>
      <c r="F11" s="16">
        <v>13</v>
      </c>
      <c r="G11" s="16">
        <v>519</v>
      </c>
      <c r="H11" s="16">
        <v>0</v>
      </c>
      <c r="I11" s="16">
        <v>97</v>
      </c>
      <c r="J11" s="16">
        <v>50</v>
      </c>
      <c r="K11" s="16">
        <v>11</v>
      </c>
      <c r="L11" s="16">
        <v>0</v>
      </c>
      <c r="M11" s="16">
        <v>0</v>
      </c>
      <c r="N11" s="16">
        <v>0</v>
      </c>
    </row>
    <row r="12" spans="2:14" x14ac:dyDescent="0.2">
      <c r="B12" s="19">
        <v>4006</v>
      </c>
      <c r="C12" s="22" t="s">
        <v>832</v>
      </c>
      <c r="D12" s="16">
        <v>915</v>
      </c>
      <c r="E12" s="16">
        <v>167</v>
      </c>
      <c r="F12" s="16">
        <v>0</v>
      </c>
      <c r="G12" s="16">
        <v>566</v>
      </c>
      <c r="H12" s="16">
        <v>0</v>
      </c>
      <c r="I12" s="16">
        <v>109</v>
      </c>
      <c r="J12" s="16">
        <v>73</v>
      </c>
      <c r="K12" s="16">
        <v>0</v>
      </c>
      <c r="L12" s="16">
        <v>0</v>
      </c>
      <c r="M12" s="16">
        <v>0</v>
      </c>
      <c r="N12" s="16">
        <v>0</v>
      </c>
    </row>
    <row r="13" spans="2:14" x14ac:dyDescent="0.2">
      <c r="B13" s="19">
        <v>4007</v>
      </c>
      <c r="C13" s="22" t="s">
        <v>932</v>
      </c>
      <c r="D13" s="16">
        <v>134</v>
      </c>
      <c r="E13" s="16">
        <v>29</v>
      </c>
      <c r="F13" s="16">
        <v>0</v>
      </c>
      <c r="G13" s="16">
        <v>105</v>
      </c>
      <c r="H13" s="16">
        <v>0</v>
      </c>
      <c r="I13" s="16">
        <v>0</v>
      </c>
      <c r="J13" s="16">
        <v>0</v>
      </c>
      <c r="K13" s="16">
        <v>0</v>
      </c>
      <c r="L13" s="16">
        <v>0</v>
      </c>
      <c r="M13" s="16">
        <v>0</v>
      </c>
      <c r="N13" s="16">
        <v>0</v>
      </c>
    </row>
    <row r="14" spans="2:14" x14ac:dyDescent="0.2">
      <c r="B14" s="19">
        <v>4008</v>
      </c>
      <c r="C14" s="22" t="s">
        <v>933</v>
      </c>
      <c r="D14" s="16">
        <v>670</v>
      </c>
      <c r="E14" s="16">
        <v>135</v>
      </c>
      <c r="F14" s="16">
        <v>0</v>
      </c>
      <c r="G14" s="16">
        <v>402</v>
      </c>
      <c r="H14" s="16">
        <v>0</v>
      </c>
      <c r="I14" s="16">
        <v>86</v>
      </c>
      <c r="J14" s="16">
        <v>47</v>
      </c>
      <c r="K14" s="16">
        <v>0</v>
      </c>
      <c r="L14" s="16">
        <v>0</v>
      </c>
      <c r="M14" s="16">
        <v>0</v>
      </c>
      <c r="N14" s="16">
        <v>0</v>
      </c>
    </row>
    <row r="15" spans="2:14" x14ac:dyDescent="0.2">
      <c r="B15" s="19">
        <v>4009</v>
      </c>
      <c r="C15" s="22" t="s">
        <v>934</v>
      </c>
      <c r="D15" s="16">
        <v>434</v>
      </c>
      <c r="E15" s="16">
        <v>81</v>
      </c>
      <c r="F15" s="16">
        <v>0</v>
      </c>
      <c r="G15" s="16">
        <v>261</v>
      </c>
      <c r="H15" s="16">
        <v>0</v>
      </c>
      <c r="I15" s="16">
        <v>59</v>
      </c>
      <c r="J15" s="16">
        <v>33</v>
      </c>
      <c r="K15" s="16">
        <v>0</v>
      </c>
      <c r="L15" s="16">
        <v>0</v>
      </c>
      <c r="M15" s="16">
        <v>0</v>
      </c>
      <c r="N15" s="16">
        <v>0</v>
      </c>
    </row>
    <row r="16" spans="2:14" x14ac:dyDescent="0.2">
      <c r="B16" s="19">
        <v>4010</v>
      </c>
      <c r="C16" s="22" t="s">
        <v>935</v>
      </c>
      <c r="D16" s="16">
        <v>1257</v>
      </c>
      <c r="E16" s="16">
        <v>181</v>
      </c>
      <c r="F16" s="16">
        <v>32</v>
      </c>
      <c r="G16" s="16">
        <v>516</v>
      </c>
      <c r="H16" s="16">
        <v>168</v>
      </c>
      <c r="I16" s="16">
        <v>180</v>
      </c>
      <c r="J16" s="16">
        <v>133</v>
      </c>
      <c r="K16" s="16">
        <v>39</v>
      </c>
      <c r="L16" s="16">
        <v>0</v>
      </c>
      <c r="M16" s="16">
        <v>8</v>
      </c>
      <c r="N16" s="16">
        <v>0</v>
      </c>
    </row>
    <row r="17" spans="2:14" x14ac:dyDescent="0.2">
      <c r="B17" s="19">
        <v>4012</v>
      </c>
      <c r="C17" s="22" t="s">
        <v>138</v>
      </c>
      <c r="D17" s="16">
        <v>1577</v>
      </c>
      <c r="E17" s="16">
        <v>267</v>
      </c>
      <c r="F17" s="16">
        <v>23</v>
      </c>
      <c r="G17" s="16">
        <v>759</v>
      </c>
      <c r="H17" s="16">
        <v>263</v>
      </c>
      <c r="I17" s="16">
        <v>134</v>
      </c>
      <c r="J17" s="16">
        <v>126</v>
      </c>
      <c r="K17" s="16">
        <v>5</v>
      </c>
      <c r="L17" s="16">
        <v>0</v>
      </c>
      <c r="M17" s="16">
        <v>0</v>
      </c>
      <c r="N17" s="16">
        <v>0</v>
      </c>
    </row>
    <row r="18" spans="2:14" x14ac:dyDescent="0.2">
      <c r="B18" s="19">
        <v>4013</v>
      </c>
      <c r="C18" s="22" t="s">
        <v>102</v>
      </c>
      <c r="D18" s="16">
        <v>441</v>
      </c>
      <c r="E18" s="16">
        <v>120</v>
      </c>
      <c r="F18" s="16">
        <v>11</v>
      </c>
      <c r="G18" s="16">
        <v>310</v>
      </c>
      <c r="H18" s="16">
        <v>0</v>
      </c>
      <c r="I18" s="16">
        <v>0</v>
      </c>
      <c r="J18" s="16">
        <v>0</v>
      </c>
      <c r="K18" s="16">
        <v>0</v>
      </c>
      <c r="L18" s="16">
        <v>0</v>
      </c>
      <c r="M18" s="16">
        <v>0</v>
      </c>
      <c r="N18" s="16">
        <v>0</v>
      </c>
    </row>
    <row r="19" spans="2:14" x14ac:dyDescent="0.2">
      <c r="B19" s="36">
        <v>4059</v>
      </c>
      <c r="C19" s="37" t="s">
        <v>936</v>
      </c>
      <c r="D19" s="24">
        <v>17645</v>
      </c>
      <c r="E19" s="24">
        <v>3146</v>
      </c>
      <c r="F19" s="24">
        <v>116</v>
      </c>
      <c r="G19" s="24">
        <v>9338</v>
      </c>
      <c r="H19" s="24">
        <v>2065</v>
      </c>
      <c r="I19" s="24">
        <v>1613</v>
      </c>
      <c r="J19" s="24">
        <v>1115</v>
      </c>
      <c r="K19" s="24">
        <v>162</v>
      </c>
      <c r="L19" s="24">
        <v>0</v>
      </c>
      <c r="M19" s="24">
        <v>90</v>
      </c>
      <c r="N19" s="24">
        <v>0</v>
      </c>
    </row>
    <row r="20" spans="2:14" x14ac:dyDescent="0.2">
      <c r="B20" s="19">
        <v>4021</v>
      </c>
      <c r="C20" s="22" t="s">
        <v>80</v>
      </c>
      <c r="D20" s="16">
        <v>2911</v>
      </c>
      <c r="E20" s="16">
        <v>425</v>
      </c>
      <c r="F20" s="16">
        <v>0</v>
      </c>
      <c r="G20" s="16">
        <v>1249</v>
      </c>
      <c r="H20" s="16">
        <v>704</v>
      </c>
      <c r="I20" s="16">
        <v>317</v>
      </c>
      <c r="J20" s="16">
        <v>137</v>
      </c>
      <c r="K20" s="16">
        <v>0</v>
      </c>
      <c r="L20" s="16">
        <v>0</v>
      </c>
      <c r="M20" s="16">
        <v>79</v>
      </c>
      <c r="N20" s="16">
        <v>0</v>
      </c>
    </row>
    <row r="21" spans="2:14" x14ac:dyDescent="0.2">
      <c r="B21" s="19">
        <v>4022</v>
      </c>
      <c r="C21" s="22" t="s">
        <v>937</v>
      </c>
      <c r="D21" s="16">
        <v>120</v>
      </c>
      <c r="E21" s="16">
        <v>32</v>
      </c>
      <c r="F21" s="16">
        <v>0</v>
      </c>
      <c r="G21" s="16">
        <v>88</v>
      </c>
      <c r="H21" s="16">
        <v>0</v>
      </c>
      <c r="I21" s="16">
        <v>0</v>
      </c>
      <c r="J21" s="16">
        <v>0</v>
      </c>
      <c r="K21" s="16">
        <v>0</v>
      </c>
      <c r="L21" s="16">
        <v>0</v>
      </c>
      <c r="M21" s="16">
        <v>0</v>
      </c>
      <c r="N21" s="16">
        <v>0</v>
      </c>
    </row>
    <row r="22" spans="2:14" x14ac:dyDescent="0.2">
      <c r="B22" s="19">
        <v>4023</v>
      </c>
      <c r="C22" s="22" t="s">
        <v>938</v>
      </c>
      <c r="D22" s="16">
        <v>274</v>
      </c>
      <c r="E22" s="16">
        <v>73</v>
      </c>
      <c r="F22" s="16">
        <v>0</v>
      </c>
      <c r="G22" s="16">
        <v>201</v>
      </c>
      <c r="H22" s="16">
        <v>0</v>
      </c>
      <c r="I22" s="16">
        <v>0</v>
      </c>
      <c r="J22" s="16">
        <v>0</v>
      </c>
      <c r="K22" s="16">
        <v>0</v>
      </c>
      <c r="L22" s="16">
        <v>0</v>
      </c>
      <c r="M22" s="16">
        <v>0</v>
      </c>
      <c r="N22" s="16">
        <v>0</v>
      </c>
    </row>
    <row r="23" spans="2:14" x14ac:dyDescent="0.2">
      <c r="B23" s="19">
        <v>4024</v>
      </c>
      <c r="C23" s="22" t="s">
        <v>939</v>
      </c>
      <c r="D23" s="16">
        <v>259</v>
      </c>
      <c r="E23" s="16">
        <v>62</v>
      </c>
      <c r="F23" s="16">
        <v>0</v>
      </c>
      <c r="G23" s="16">
        <v>197</v>
      </c>
      <c r="H23" s="16">
        <v>0</v>
      </c>
      <c r="I23" s="16">
        <v>0</v>
      </c>
      <c r="J23" s="16">
        <v>0</v>
      </c>
      <c r="K23" s="16">
        <v>0</v>
      </c>
      <c r="L23" s="16">
        <v>0</v>
      </c>
      <c r="M23" s="16">
        <v>0</v>
      </c>
      <c r="N23" s="16">
        <v>0</v>
      </c>
    </row>
    <row r="24" spans="2:14" x14ac:dyDescent="0.2">
      <c r="B24" s="19">
        <v>4049</v>
      </c>
      <c r="C24" s="22" t="s">
        <v>940</v>
      </c>
      <c r="D24" s="16">
        <v>431</v>
      </c>
      <c r="E24" s="16">
        <v>102</v>
      </c>
      <c r="F24" s="16">
        <v>0</v>
      </c>
      <c r="G24" s="16">
        <v>329</v>
      </c>
      <c r="H24" s="16">
        <v>0</v>
      </c>
      <c r="I24" s="16">
        <v>0</v>
      </c>
      <c r="J24" s="16">
        <v>0</v>
      </c>
      <c r="K24" s="16">
        <v>0</v>
      </c>
      <c r="L24" s="16">
        <v>0</v>
      </c>
      <c r="M24" s="16">
        <v>0</v>
      </c>
      <c r="N24" s="16">
        <v>0</v>
      </c>
    </row>
    <row r="25" spans="2:14" x14ac:dyDescent="0.2">
      <c r="B25" s="19">
        <v>4026</v>
      </c>
      <c r="C25" s="22" t="s">
        <v>86</v>
      </c>
      <c r="D25" s="16">
        <v>306</v>
      </c>
      <c r="E25" s="16">
        <v>76</v>
      </c>
      <c r="F25" s="16">
        <v>0</v>
      </c>
      <c r="G25" s="16">
        <v>230</v>
      </c>
      <c r="H25" s="16">
        <v>0</v>
      </c>
      <c r="I25" s="16">
        <v>0</v>
      </c>
      <c r="J25" s="16">
        <v>0</v>
      </c>
      <c r="K25" s="16">
        <v>0</v>
      </c>
      <c r="L25" s="16">
        <v>0</v>
      </c>
      <c r="M25" s="16">
        <v>0</v>
      </c>
      <c r="N25" s="16">
        <v>0</v>
      </c>
    </row>
    <row r="26" spans="2:14" x14ac:dyDescent="0.2">
      <c r="B26" s="19">
        <v>4027</v>
      </c>
      <c r="C26" s="22" t="s">
        <v>139</v>
      </c>
      <c r="D26" s="16">
        <v>527</v>
      </c>
      <c r="E26" s="16">
        <v>123</v>
      </c>
      <c r="F26" s="16">
        <v>0</v>
      </c>
      <c r="G26" s="16">
        <v>404</v>
      </c>
      <c r="H26" s="16">
        <v>0</v>
      </c>
      <c r="I26" s="16">
        <v>0</v>
      </c>
      <c r="J26" s="16">
        <v>0</v>
      </c>
      <c r="K26" s="16">
        <v>0</v>
      </c>
      <c r="L26" s="16">
        <v>0</v>
      </c>
      <c r="M26" s="16">
        <v>0</v>
      </c>
      <c r="N26" s="16">
        <v>0</v>
      </c>
    </row>
    <row r="27" spans="2:14" x14ac:dyDescent="0.2">
      <c r="B27" s="19">
        <v>4028</v>
      </c>
      <c r="C27" s="22" t="s">
        <v>941</v>
      </c>
      <c r="D27" s="16">
        <v>101</v>
      </c>
      <c r="E27" s="16">
        <v>20</v>
      </c>
      <c r="F27" s="16">
        <v>0</v>
      </c>
      <c r="G27" s="16">
        <v>81</v>
      </c>
      <c r="H27" s="16">
        <v>0</v>
      </c>
      <c r="I27" s="16">
        <v>0</v>
      </c>
      <c r="J27" s="16">
        <v>0</v>
      </c>
      <c r="K27" s="16">
        <v>0</v>
      </c>
      <c r="L27" s="16">
        <v>0</v>
      </c>
      <c r="M27" s="16">
        <v>0</v>
      </c>
      <c r="N27" s="16">
        <v>0</v>
      </c>
    </row>
    <row r="28" spans="2:14" x14ac:dyDescent="0.2">
      <c r="B28" s="19">
        <v>4029</v>
      </c>
      <c r="C28" s="22" t="s">
        <v>942</v>
      </c>
      <c r="D28" s="16">
        <v>629</v>
      </c>
      <c r="E28" s="16">
        <v>132</v>
      </c>
      <c r="F28" s="16">
        <v>16</v>
      </c>
      <c r="G28" s="16">
        <v>326</v>
      </c>
      <c r="H28" s="16">
        <v>0</v>
      </c>
      <c r="I28" s="16">
        <v>77</v>
      </c>
      <c r="J28" s="16">
        <v>53</v>
      </c>
      <c r="K28" s="16">
        <v>25</v>
      </c>
      <c r="L28" s="16">
        <v>0</v>
      </c>
      <c r="M28" s="16">
        <v>0</v>
      </c>
      <c r="N28" s="16">
        <v>0</v>
      </c>
    </row>
    <row r="29" spans="2:14" x14ac:dyDescent="0.2">
      <c r="B29" s="19">
        <v>4030</v>
      </c>
      <c r="C29" s="22" t="s">
        <v>943</v>
      </c>
      <c r="D29" s="16">
        <v>186</v>
      </c>
      <c r="E29" s="16">
        <v>48</v>
      </c>
      <c r="F29" s="16">
        <v>0</v>
      </c>
      <c r="G29" s="16">
        <v>138</v>
      </c>
      <c r="H29" s="16">
        <v>0</v>
      </c>
      <c r="I29" s="16">
        <v>0</v>
      </c>
      <c r="J29" s="16">
        <v>0</v>
      </c>
      <c r="K29" s="16">
        <v>0</v>
      </c>
      <c r="L29" s="16">
        <v>0</v>
      </c>
      <c r="M29" s="16">
        <v>0</v>
      </c>
      <c r="N29" s="16">
        <v>0</v>
      </c>
    </row>
    <row r="30" spans="2:14" x14ac:dyDescent="0.2">
      <c r="B30" s="19">
        <v>4031</v>
      </c>
      <c r="C30" s="22" t="s">
        <v>944</v>
      </c>
      <c r="D30" s="16">
        <v>227</v>
      </c>
      <c r="E30" s="16">
        <v>40</v>
      </c>
      <c r="F30" s="16">
        <v>0</v>
      </c>
      <c r="G30" s="16">
        <v>187</v>
      </c>
      <c r="H30" s="16">
        <v>0</v>
      </c>
      <c r="I30" s="16">
        <v>0</v>
      </c>
      <c r="J30" s="16">
        <v>0</v>
      </c>
      <c r="K30" s="16">
        <v>0</v>
      </c>
      <c r="L30" s="16">
        <v>0</v>
      </c>
      <c r="M30" s="16">
        <v>0</v>
      </c>
      <c r="N30" s="16">
        <v>0</v>
      </c>
    </row>
    <row r="31" spans="2:14" x14ac:dyDescent="0.2">
      <c r="B31" s="19">
        <v>4032</v>
      </c>
      <c r="C31" s="22" t="s">
        <v>140</v>
      </c>
      <c r="D31" s="16">
        <v>193</v>
      </c>
      <c r="E31" s="16">
        <v>47</v>
      </c>
      <c r="F31" s="16">
        <v>0</v>
      </c>
      <c r="G31" s="16">
        <v>146</v>
      </c>
      <c r="H31" s="16">
        <v>0</v>
      </c>
      <c r="I31" s="16">
        <v>0</v>
      </c>
      <c r="J31" s="16">
        <v>0</v>
      </c>
      <c r="K31" s="16">
        <v>0</v>
      </c>
      <c r="L31" s="16">
        <v>0</v>
      </c>
      <c r="M31" s="16">
        <v>0</v>
      </c>
      <c r="N31" s="16">
        <v>0</v>
      </c>
    </row>
    <row r="32" spans="2:14" x14ac:dyDescent="0.2">
      <c r="B32" s="19">
        <v>4033</v>
      </c>
      <c r="C32" s="22" t="s">
        <v>945</v>
      </c>
      <c r="D32" s="16">
        <v>1160</v>
      </c>
      <c r="E32" s="16">
        <v>123</v>
      </c>
      <c r="F32" s="16">
        <v>21</v>
      </c>
      <c r="G32" s="16">
        <v>381</v>
      </c>
      <c r="H32" s="16">
        <v>273</v>
      </c>
      <c r="I32" s="16">
        <v>170</v>
      </c>
      <c r="J32" s="16">
        <v>137</v>
      </c>
      <c r="K32" s="16">
        <v>55</v>
      </c>
      <c r="L32" s="16">
        <v>0</v>
      </c>
      <c r="M32" s="16">
        <v>0</v>
      </c>
      <c r="N32" s="16">
        <v>0</v>
      </c>
    </row>
    <row r="33" spans="2:14" x14ac:dyDescent="0.2">
      <c r="B33" s="19">
        <v>4034</v>
      </c>
      <c r="C33" s="22" t="s">
        <v>946</v>
      </c>
      <c r="D33" s="16">
        <v>1015</v>
      </c>
      <c r="E33" s="16">
        <v>229</v>
      </c>
      <c r="F33" s="16">
        <v>0</v>
      </c>
      <c r="G33" s="16">
        <v>557</v>
      </c>
      <c r="H33" s="16">
        <v>0</v>
      </c>
      <c r="I33" s="16">
        <v>107</v>
      </c>
      <c r="J33" s="16">
        <v>117</v>
      </c>
      <c r="K33" s="16">
        <v>0</v>
      </c>
      <c r="L33" s="16">
        <v>0</v>
      </c>
      <c r="M33" s="16">
        <v>5</v>
      </c>
      <c r="N33" s="16">
        <v>0</v>
      </c>
    </row>
    <row r="34" spans="2:14" x14ac:dyDescent="0.2">
      <c r="B34" s="19">
        <v>4035</v>
      </c>
      <c r="C34" s="22" t="s">
        <v>947</v>
      </c>
      <c r="D34" s="16">
        <v>774</v>
      </c>
      <c r="E34" s="16">
        <v>93</v>
      </c>
      <c r="F34" s="16">
        <v>0</v>
      </c>
      <c r="G34" s="16">
        <v>279</v>
      </c>
      <c r="H34" s="16">
        <v>205</v>
      </c>
      <c r="I34" s="16">
        <v>137</v>
      </c>
      <c r="J34" s="16">
        <v>60</v>
      </c>
      <c r="K34" s="16">
        <v>0</v>
      </c>
      <c r="L34" s="16">
        <v>0</v>
      </c>
      <c r="M34" s="16">
        <v>0</v>
      </c>
      <c r="N34" s="16">
        <v>0</v>
      </c>
    </row>
    <row r="35" spans="2:14" x14ac:dyDescent="0.2">
      <c r="B35" s="19">
        <v>4037</v>
      </c>
      <c r="C35" s="22" t="s">
        <v>948</v>
      </c>
      <c r="D35" s="16">
        <v>340</v>
      </c>
      <c r="E35" s="16">
        <v>91</v>
      </c>
      <c r="F35" s="16">
        <v>0</v>
      </c>
      <c r="G35" s="16">
        <v>249</v>
      </c>
      <c r="H35" s="16">
        <v>0</v>
      </c>
      <c r="I35" s="16">
        <v>0</v>
      </c>
      <c r="J35" s="16">
        <v>0</v>
      </c>
      <c r="K35" s="16">
        <v>0</v>
      </c>
      <c r="L35" s="16">
        <v>0</v>
      </c>
      <c r="M35" s="16">
        <v>0</v>
      </c>
      <c r="N35" s="16">
        <v>0</v>
      </c>
    </row>
    <row r="36" spans="2:14" x14ac:dyDescent="0.2">
      <c r="B36" s="19">
        <v>4038</v>
      </c>
      <c r="C36" s="22" t="s">
        <v>949</v>
      </c>
      <c r="D36" s="16">
        <v>1071</v>
      </c>
      <c r="E36" s="16">
        <v>172</v>
      </c>
      <c r="F36" s="16">
        <v>27</v>
      </c>
      <c r="G36" s="16">
        <v>566</v>
      </c>
      <c r="H36" s="16">
        <v>125</v>
      </c>
      <c r="I36" s="16">
        <v>105</v>
      </c>
      <c r="J36" s="16">
        <v>76</v>
      </c>
      <c r="K36" s="16">
        <v>0</v>
      </c>
      <c r="L36" s="16">
        <v>0</v>
      </c>
      <c r="M36" s="16">
        <v>0</v>
      </c>
      <c r="N36" s="16">
        <v>0</v>
      </c>
    </row>
    <row r="37" spans="2:14" x14ac:dyDescent="0.2">
      <c r="B37" s="19">
        <v>4039</v>
      </c>
      <c r="C37" s="22" t="s">
        <v>950</v>
      </c>
      <c r="D37" s="16">
        <v>150</v>
      </c>
      <c r="E37" s="16">
        <v>34</v>
      </c>
      <c r="F37" s="16">
        <v>0</v>
      </c>
      <c r="G37" s="16">
        <v>116</v>
      </c>
      <c r="H37" s="16">
        <v>0</v>
      </c>
      <c r="I37" s="16">
        <v>0</v>
      </c>
      <c r="J37" s="16">
        <v>0</v>
      </c>
      <c r="K37" s="16">
        <v>0</v>
      </c>
      <c r="L37" s="16">
        <v>0</v>
      </c>
      <c r="M37" s="16">
        <v>0</v>
      </c>
      <c r="N37" s="16">
        <v>0</v>
      </c>
    </row>
    <row r="38" spans="2:14" x14ac:dyDescent="0.2">
      <c r="B38" s="19">
        <v>4040</v>
      </c>
      <c r="C38" s="22" t="s">
        <v>951</v>
      </c>
      <c r="D38" s="16">
        <v>1729</v>
      </c>
      <c r="E38" s="16">
        <v>301</v>
      </c>
      <c r="F38" s="16">
        <v>0</v>
      </c>
      <c r="G38" s="16">
        <v>828</v>
      </c>
      <c r="H38" s="16">
        <v>224</v>
      </c>
      <c r="I38" s="16">
        <v>185</v>
      </c>
      <c r="J38" s="16">
        <v>191</v>
      </c>
      <c r="K38" s="16">
        <v>0</v>
      </c>
      <c r="L38" s="16">
        <v>0</v>
      </c>
      <c r="M38" s="16">
        <v>0</v>
      </c>
      <c r="N38" s="16">
        <v>0</v>
      </c>
    </row>
    <row r="39" spans="2:14" x14ac:dyDescent="0.2">
      <c r="B39" s="19">
        <v>4041</v>
      </c>
      <c r="C39" s="22" t="s">
        <v>952</v>
      </c>
      <c r="D39" s="16">
        <v>291</v>
      </c>
      <c r="E39" s="16">
        <v>58</v>
      </c>
      <c r="F39" s="16">
        <v>0</v>
      </c>
      <c r="G39" s="16">
        <v>136</v>
      </c>
      <c r="H39" s="16">
        <v>0</v>
      </c>
      <c r="I39" s="16">
        <v>53</v>
      </c>
      <c r="J39" s="16">
        <v>44</v>
      </c>
      <c r="K39" s="16">
        <v>0</v>
      </c>
      <c r="L39" s="16">
        <v>0</v>
      </c>
      <c r="M39" s="16">
        <v>0</v>
      </c>
      <c r="N39" s="16">
        <v>0</v>
      </c>
    </row>
    <row r="40" spans="2:14" x14ac:dyDescent="0.2">
      <c r="B40" s="19">
        <v>4044</v>
      </c>
      <c r="C40" s="22" t="s">
        <v>953</v>
      </c>
      <c r="D40" s="16">
        <v>776</v>
      </c>
      <c r="E40" s="16">
        <v>154</v>
      </c>
      <c r="F40" s="16">
        <v>0</v>
      </c>
      <c r="G40" s="16">
        <v>472</v>
      </c>
      <c r="H40" s="16">
        <v>0</v>
      </c>
      <c r="I40" s="16">
        <v>81</v>
      </c>
      <c r="J40" s="16">
        <v>69</v>
      </c>
      <c r="K40" s="16">
        <v>0</v>
      </c>
      <c r="L40" s="16">
        <v>0</v>
      </c>
      <c r="M40" s="16">
        <v>0</v>
      </c>
      <c r="N40" s="16">
        <v>0</v>
      </c>
    </row>
    <row r="41" spans="2:14" x14ac:dyDescent="0.2">
      <c r="B41" s="19">
        <v>4045</v>
      </c>
      <c r="C41" s="22" t="s">
        <v>129</v>
      </c>
      <c r="D41" s="16">
        <v>2605</v>
      </c>
      <c r="E41" s="16">
        <v>399</v>
      </c>
      <c r="F41" s="16">
        <v>43</v>
      </c>
      <c r="G41" s="16">
        <v>1175</v>
      </c>
      <c r="H41" s="16">
        <v>534</v>
      </c>
      <c r="I41" s="16">
        <v>217</v>
      </c>
      <c r="J41" s="16">
        <v>149</v>
      </c>
      <c r="K41" s="16">
        <v>82</v>
      </c>
      <c r="L41" s="16">
        <v>0</v>
      </c>
      <c r="M41" s="16">
        <v>6</v>
      </c>
      <c r="N41" s="16">
        <v>0</v>
      </c>
    </row>
    <row r="42" spans="2:14" x14ac:dyDescent="0.2">
      <c r="B42" s="19">
        <v>4046</v>
      </c>
      <c r="C42" s="22" t="s">
        <v>954</v>
      </c>
      <c r="D42" s="16">
        <v>193</v>
      </c>
      <c r="E42" s="16">
        <v>47</v>
      </c>
      <c r="F42" s="16">
        <v>0</v>
      </c>
      <c r="G42" s="16">
        <v>146</v>
      </c>
      <c r="H42" s="16">
        <v>0</v>
      </c>
      <c r="I42" s="16">
        <v>0</v>
      </c>
      <c r="J42" s="16">
        <v>0</v>
      </c>
      <c r="K42" s="16">
        <v>0</v>
      </c>
      <c r="L42" s="16">
        <v>0</v>
      </c>
      <c r="M42" s="16">
        <v>0</v>
      </c>
      <c r="N42" s="16">
        <v>0</v>
      </c>
    </row>
    <row r="43" spans="2:14" x14ac:dyDescent="0.2">
      <c r="B43" s="19">
        <v>4047</v>
      </c>
      <c r="C43" s="22" t="s">
        <v>955</v>
      </c>
      <c r="D43" s="16">
        <v>635</v>
      </c>
      <c r="E43" s="16">
        <v>119</v>
      </c>
      <c r="F43" s="16">
        <v>0</v>
      </c>
      <c r="G43" s="16">
        <v>392</v>
      </c>
      <c r="H43" s="16">
        <v>0</v>
      </c>
      <c r="I43" s="16">
        <v>75</v>
      </c>
      <c r="J43" s="16">
        <v>49</v>
      </c>
      <c r="K43" s="16">
        <v>0</v>
      </c>
      <c r="L43" s="16">
        <v>0</v>
      </c>
      <c r="M43" s="16">
        <v>0</v>
      </c>
      <c r="N43" s="16">
        <v>0</v>
      </c>
    </row>
    <row r="44" spans="2:14" x14ac:dyDescent="0.2">
      <c r="B44" s="19">
        <v>4048</v>
      </c>
      <c r="C44" s="22" t="s">
        <v>956</v>
      </c>
      <c r="D44" s="16">
        <v>742</v>
      </c>
      <c r="E44" s="16">
        <v>146</v>
      </c>
      <c r="F44" s="16">
        <v>9</v>
      </c>
      <c r="G44" s="16">
        <v>465</v>
      </c>
      <c r="H44" s="16">
        <v>0</v>
      </c>
      <c r="I44" s="16">
        <v>89</v>
      </c>
      <c r="J44" s="16">
        <v>33</v>
      </c>
      <c r="K44" s="16">
        <v>0</v>
      </c>
      <c r="L44" s="16">
        <v>0</v>
      </c>
      <c r="M44" s="16">
        <v>0</v>
      </c>
      <c r="N44" s="16">
        <v>0</v>
      </c>
    </row>
    <row r="45" spans="2:14" x14ac:dyDescent="0.2">
      <c r="B45" s="36">
        <v>4089</v>
      </c>
      <c r="C45" s="37" t="s">
        <v>957</v>
      </c>
      <c r="D45" s="24">
        <v>9899</v>
      </c>
      <c r="E45" s="24">
        <v>1764</v>
      </c>
      <c r="F45" s="24">
        <v>95</v>
      </c>
      <c r="G45" s="24">
        <v>5265</v>
      </c>
      <c r="H45" s="24">
        <v>1062</v>
      </c>
      <c r="I45" s="24">
        <v>1043</v>
      </c>
      <c r="J45" s="24">
        <v>639</v>
      </c>
      <c r="K45" s="24">
        <v>0</v>
      </c>
      <c r="L45" s="24">
        <v>0</v>
      </c>
      <c r="M45" s="24">
        <v>31</v>
      </c>
      <c r="N45" s="24">
        <v>0</v>
      </c>
    </row>
    <row r="46" spans="2:14" x14ac:dyDescent="0.2">
      <c r="B46" s="19">
        <v>4061</v>
      </c>
      <c r="C46" s="22" t="s">
        <v>958</v>
      </c>
      <c r="D46" s="16">
        <v>167</v>
      </c>
      <c r="E46" s="16">
        <v>51</v>
      </c>
      <c r="F46" s="16">
        <v>0</v>
      </c>
      <c r="G46" s="16">
        <v>116</v>
      </c>
      <c r="H46" s="16">
        <v>0</v>
      </c>
      <c r="I46" s="16">
        <v>0</v>
      </c>
      <c r="J46" s="16">
        <v>0</v>
      </c>
      <c r="K46" s="16">
        <v>0</v>
      </c>
      <c r="L46" s="16">
        <v>0</v>
      </c>
      <c r="M46" s="16">
        <v>0</v>
      </c>
      <c r="N46" s="16">
        <v>0</v>
      </c>
    </row>
    <row r="47" spans="2:14" x14ac:dyDescent="0.2">
      <c r="B47" s="19">
        <v>4062</v>
      </c>
      <c r="C47" s="22" t="s">
        <v>959</v>
      </c>
      <c r="D47" s="16">
        <v>941</v>
      </c>
      <c r="E47" s="16">
        <v>100</v>
      </c>
      <c r="F47" s="16">
        <v>22</v>
      </c>
      <c r="G47" s="16">
        <v>298</v>
      </c>
      <c r="H47" s="16">
        <v>226</v>
      </c>
      <c r="I47" s="16">
        <v>217</v>
      </c>
      <c r="J47" s="16">
        <v>78</v>
      </c>
      <c r="K47" s="16">
        <v>0</v>
      </c>
      <c r="L47" s="16">
        <v>0</v>
      </c>
      <c r="M47" s="16">
        <v>0</v>
      </c>
      <c r="N47" s="16">
        <v>0</v>
      </c>
    </row>
    <row r="48" spans="2:14" x14ac:dyDescent="0.2">
      <c r="B48" s="19">
        <v>4063</v>
      </c>
      <c r="C48" s="22" t="s">
        <v>83</v>
      </c>
      <c r="D48" s="16">
        <v>1169</v>
      </c>
      <c r="E48" s="16">
        <v>174</v>
      </c>
      <c r="F48" s="16">
        <v>17</v>
      </c>
      <c r="G48" s="16">
        <v>471</v>
      </c>
      <c r="H48" s="16">
        <v>329</v>
      </c>
      <c r="I48" s="16">
        <v>111</v>
      </c>
      <c r="J48" s="16">
        <v>67</v>
      </c>
      <c r="K48" s="16">
        <v>0</v>
      </c>
      <c r="L48" s="16">
        <v>0</v>
      </c>
      <c r="M48" s="16">
        <v>0</v>
      </c>
      <c r="N48" s="16">
        <v>0</v>
      </c>
    </row>
    <row r="49" spans="2:14" x14ac:dyDescent="0.2">
      <c r="B49" s="19">
        <v>4064</v>
      </c>
      <c r="C49" s="22" t="s">
        <v>960</v>
      </c>
      <c r="D49" s="16">
        <v>125</v>
      </c>
      <c r="E49" s="16">
        <v>54</v>
      </c>
      <c r="F49" s="16">
        <v>0</v>
      </c>
      <c r="G49" s="16">
        <v>71</v>
      </c>
      <c r="H49" s="16">
        <v>0</v>
      </c>
      <c r="I49" s="16">
        <v>0</v>
      </c>
      <c r="J49" s="16">
        <v>0</v>
      </c>
      <c r="K49" s="16">
        <v>0</v>
      </c>
      <c r="L49" s="16">
        <v>0</v>
      </c>
      <c r="M49" s="16">
        <v>0</v>
      </c>
      <c r="N49" s="16">
        <v>0</v>
      </c>
    </row>
    <row r="50" spans="2:14" x14ac:dyDescent="0.2">
      <c r="B50" s="19">
        <v>4065</v>
      </c>
      <c r="C50" s="22" t="s">
        <v>961</v>
      </c>
      <c r="D50" s="16">
        <v>554</v>
      </c>
      <c r="E50" s="16">
        <v>112</v>
      </c>
      <c r="F50" s="16">
        <v>13</v>
      </c>
      <c r="G50" s="16">
        <v>156</v>
      </c>
      <c r="H50" s="16">
        <v>116</v>
      </c>
      <c r="I50" s="16">
        <v>83</v>
      </c>
      <c r="J50" s="16">
        <v>74</v>
      </c>
      <c r="K50" s="16">
        <v>0</v>
      </c>
      <c r="L50" s="16">
        <v>0</v>
      </c>
      <c r="M50" s="16">
        <v>0</v>
      </c>
      <c r="N50" s="16">
        <v>0</v>
      </c>
    </row>
    <row r="51" spans="2:14" x14ac:dyDescent="0.2">
      <c r="B51" s="19">
        <v>4066</v>
      </c>
      <c r="C51" s="22" t="s">
        <v>962</v>
      </c>
      <c r="D51" s="16">
        <v>97</v>
      </c>
      <c r="E51" s="16">
        <v>24</v>
      </c>
      <c r="F51" s="16">
        <v>0</v>
      </c>
      <c r="G51" s="16">
        <v>73</v>
      </c>
      <c r="H51" s="16">
        <v>0</v>
      </c>
      <c r="I51" s="16">
        <v>0</v>
      </c>
      <c r="J51" s="16">
        <v>0</v>
      </c>
      <c r="K51" s="16">
        <v>0</v>
      </c>
      <c r="L51" s="16">
        <v>0</v>
      </c>
      <c r="M51" s="16">
        <v>0</v>
      </c>
      <c r="N51" s="16">
        <v>0</v>
      </c>
    </row>
    <row r="52" spans="2:14" x14ac:dyDescent="0.2">
      <c r="B52" s="19">
        <v>4067</v>
      </c>
      <c r="C52" s="22" t="s">
        <v>963</v>
      </c>
      <c r="D52" s="16">
        <v>178</v>
      </c>
      <c r="E52" s="16">
        <v>46</v>
      </c>
      <c r="F52" s="16">
        <v>0</v>
      </c>
      <c r="G52" s="16">
        <v>132</v>
      </c>
      <c r="H52" s="16">
        <v>0</v>
      </c>
      <c r="I52" s="16">
        <v>0</v>
      </c>
      <c r="J52" s="16">
        <v>0</v>
      </c>
      <c r="K52" s="16">
        <v>0</v>
      </c>
      <c r="L52" s="16">
        <v>0</v>
      </c>
      <c r="M52" s="16">
        <v>0</v>
      </c>
      <c r="N52" s="16">
        <v>0</v>
      </c>
    </row>
    <row r="53" spans="2:14" x14ac:dyDescent="0.2">
      <c r="B53" s="19">
        <v>4068</v>
      </c>
      <c r="C53" s="22" t="s">
        <v>964</v>
      </c>
      <c r="D53" s="16">
        <v>302</v>
      </c>
      <c r="E53" s="16">
        <v>48</v>
      </c>
      <c r="F53" s="16">
        <v>0</v>
      </c>
      <c r="G53" s="16">
        <v>254</v>
      </c>
      <c r="H53" s="16">
        <v>0</v>
      </c>
      <c r="I53" s="16">
        <v>0</v>
      </c>
      <c r="J53" s="16">
        <v>0</v>
      </c>
      <c r="K53" s="16">
        <v>0</v>
      </c>
      <c r="L53" s="16">
        <v>0</v>
      </c>
      <c r="M53" s="16">
        <v>0</v>
      </c>
      <c r="N53" s="16">
        <v>0</v>
      </c>
    </row>
    <row r="54" spans="2:14" x14ac:dyDescent="0.2">
      <c r="B54" s="19">
        <v>4084</v>
      </c>
      <c r="C54" s="22" t="s">
        <v>965</v>
      </c>
      <c r="D54" s="16">
        <v>73</v>
      </c>
      <c r="E54" s="16">
        <v>20</v>
      </c>
      <c r="F54" s="16">
        <v>0</v>
      </c>
      <c r="G54" s="16">
        <v>53</v>
      </c>
      <c r="H54" s="16">
        <v>0</v>
      </c>
      <c r="I54" s="16">
        <v>0</v>
      </c>
      <c r="J54" s="16">
        <v>0</v>
      </c>
      <c r="K54" s="16">
        <v>0</v>
      </c>
      <c r="L54" s="16">
        <v>0</v>
      </c>
      <c r="M54" s="16">
        <v>0</v>
      </c>
      <c r="N54" s="16">
        <v>0</v>
      </c>
    </row>
    <row r="55" spans="2:14" x14ac:dyDescent="0.2">
      <c r="B55" s="19">
        <v>4071</v>
      </c>
      <c r="C55" s="22" t="s">
        <v>966</v>
      </c>
      <c r="D55" s="16">
        <v>342</v>
      </c>
      <c r="E55" s="16">
        <v>51</v>
      </c>
      <c r="F55" s="16">
        <v>0</v>
      </c>
      <c r="G55" s="16">
        <v>168</v>
      </c>
      <c r="H55" s="16">
        <v>0</v>
      </c>
      <c r="I55" s="16">
        <v>123</v>
      </c>
      <c r="J55" s="16">
        <v>0</v>
      </c>
      <c r="K55" s="16">
        <v>0</v>
      </c>
      <c r="L55" s="16">
        <v>0</v>
      </c>
      <c r="M55" s="16">
        <v>0</v>
      </c>
      <c r="N55" s="16">
        <v>0</v>
      </c>
    </row>
    <row r="56" spans="2:14" x14ac:dyDescent="0.2">
      <c r="B56" s="19">
        <v>4072</v>
      </c>
      <c r="C56" s="22" t="s">
        <v>967</v>
      </c>
      <c r="D56" s="16">
        <v>302</v>
      </c>
      <c r="E56" s="16">
        <v>60</v>
      </c>
      <c r="F56" s="16">
        <v>0</v>
      </c>
      <c r="G56" s="16">
        <v>164</v>
      </c>
      <c r="H56" s="16">
        <v>0</v>
      </c>
      <c r="I56" s="16">
        <v>53</v>
      </c>
      <c r="J56" s="16">
        <v>25</v>
      </c>
      <c r="K56" s="16">
        <v>0</v>
      </c>
      <c r="L56" s="16">
        <v>0</v>
      </c>
      <c r="M56" s="16">
        <v>0</v>
      </c>
      <c r="N56" s="16">
        <v>0</v>
      </c>
    </row>
    <row r="57" spans="2:14" x14ac:dyDescent="0.2">
      <c r="B57" s="19">
        <v>4073</v>
      </c>
      <c r="C57" s="22" t="s">
        <v>968</v>
      </c>
      <c r="D57" s="16">
        <v>173</v>
      </c>
      <c r="E57" s="16">
        <v>39</v>
      </c>
      <c r="F57" s="16">
        <v>0</v>
      </c>
      <c r="G57" s="16">
        <v>134</v>
      </c>
      <c r="H57" s="16">
        <v>0</v>
      </c>
      <c r="I57" s="16">
        <v>0</v>
      </c>
      <c r="J57" s="16">
        <v>0</v>
      </c>
      <c r="K57" s="16">
        <v>0</v>
      </c>
      <c r="L57" s="16">
        <v>0</v>
      </c>
      <c r="M57" s="16">
        <v>0</v>
      </c>
      <c r="N57" s="16">
        <v>0</v>
      </c>
    </row>
    <row r="58" spans="2:14" x14ac:dyDescent="0.2">
      <c r="B58" s="19">
        <v>4074</v>
      </c>
      <c r="C58" s="22" t="s">
        <v>141</v>
      </c>
      <c r="D58" s="16">
        <v>189</v>
      </c>
      <c r="E58" s="16">
        <v>43</v>
      </c>
      <c r="F58" s="16">
        <v>0</v>
      </c>
      <c r="G58" s="16">
        <v>146</v>
      </c>
      <c r="H58" s="16">
        <v>0</v>
      </c>
      <c r="I58" s="16">
        <v>0</v>
      </c>
      <c r="J58" s="16">
        <v>0</v>
      </c>
      <c r="K58" s="16">
        <v>0</v>
      </c>
      <c r="L58" s="16">
        <v>0</v>
      </c>
      <c r="M58" s="16">
        <v>0</v>
      </c>
      <c r="N58" s="16">
        <v>0</v>
      </c>
    </row>
    <row r="59" spans="2:14" x14ac:dyDescent="0.2">
      <c r="B59" s="19">
        <v>4075</v>
      </c>
      <c r="C59" s="22" t="s">
        <v>969</v>
      </c>
      <c r="D59" s="16">
        <v>394</v>
      </c>
      <c r="E59" s="16">
        <v>85</v>
      </c>
      <c r="F59" s="16">
        <v>0</v>
      </c>
      <c r="G59" s="16">
        <v>309</v>
      </c>
      <c r="H59" s="16">
        <v>0</v>
      </c>
      <c r="I59" s="16">
        <v>0</v>
      </c>
      <c r="J59" s="16">
        <v>0</v>
      </c>
      <c r="K59" s="16">
        <v>0</v>
      </c>
      <c r="L59" s="16">
        <v>0</v>
      </c>
      <c r="M59" s="16">
        <v>0</v>
      </c>
      <c r="N59" s="16">
        <v>0</v>
      </c>
    </row>
    <row r="60" spans="2:14" x14ac:dyDescent="0.2">
      <c r="B60" s="19">
        <v>4076</v>
      </c>
      <c r="C60" s="22" t="s">
        <v>970</v>
      </c>
      <c r="D60" s="16">
        <v>293</v>
      </c>
      <c r="E60" s="16">
        <v>68</v>
      </c>
      <c r="F60" s="16">
        <v>0</v>
      </c>
      <c r="G60" s="16">
        <v>225</v>
      </c>
      <c r="H60" s="16">
        <v>0</v>
      </c>
      <c r="I60" s="16">
        <v>0</v>
      </c>
      <c r="J60" s="16">
        <v>0</v>
      </c>
      <c r="K60" s="16">
        <v>0</v>
      </c>
      <c r="L60" s="16">
        <v>0</v>
      </c>
      <c r="M60" s="16">
        <v>0</v>
      </c>
      <c r="N60" s="16">
        <v>0</v>
      </c>
    </row>
    <row r="61" spans="2:14" x14ac:dyDescent="0.2">
      <c r="B61" s="19">
        <v>4077</v>
      </c>
      <c r="C61" s="22" t="s">
        <v>971</v>
      </c>
      <c r="D61" s="16">
        <v>140</v>
      </c>
      <c r="E61" s="16">
        <v>32</v>
      </c>
      <c r="F61" s="16">
        <v>0</v>
      </c>
      <c r="G61" s="16">
        <v>108</v>
      </c>
      <c r="H61" s="16">
        <v>0</v>
      </c>
      <c r="I61" s="16">
        <v>0</v>
      </c>
      <c r="J61" s="16">
        <v>0</v>
      </c>
      <c r="K61" s="16">
        <v>0</v>
      </c>
      <c r="L61" s="16">
        <v>0</v>
      </c>
      <c r="M61" s="16">
        <v>0</v>
      </c>
      <c r="N61" s="16">
        <v>0</v>
      </c>
    </row>
    <row r="62" spans="2:14" x14ac:dyDescent="0.2">
      <c r="B62" s="19">
        <v>4078</v>
      </c>
      <c r="C62" s="22" t="s">
        <v>972</v>
      </c>
      <c r="D62" s="16">
        <v>30</v>
      </c>
      <c r="E62" s="16">
        <v>0</v>
      </c>
      <c r="F62" s="16">
        <v>0</v>
      </c>
      <c r="G62" s="16">
        <v>30</v>
      </c>
      <c r="H62" s="16">
        <v>0</v>
      </c>
      <c r="I62" s="16">
        <v>0</v>
      </c>
      <c r="J62" s="16">
        <v>0</v>
      </c>
      <c r="K62" s="16">
        <v>0</v>
      </c>
      <c r="L62" s="16">
        <v>0</v>
      </c>
      <c r="M62" s="16">
        <v>0</v>
      </c>
      <c r="N62" s="16">
        <v>0</v>
      </c>
    </row>
    <row r="63" spans="2:14" x14ac:dyDescent="0.2">
      <c r="B63" s="19">
        <v>4079</v>
      </c>
      <c r="C63" s="22" t="s">
        <v>973</v>
      </c>
      <c r="D63" s="16">
        <v>144</v>
      </c>
      <c r="E63" s="16">
        <v>38</v>
      </c>
      <c r="F63" s="16">
        <v>0</v>
      </c>
      <c r="G63" s="16">
        <v>106</v>
      </c>
      <c r="H63" s="16">
        <v>0</v>
      </c>
      <c r="I63" s="16">
        <v>0</v>
      </c>
      <c r="J63" s="16">
        <v>0</v>
      </c>
      <c r="K63" s="16">
        <v>0</v>
      </c>
      <c r="L63" s="16">
        <v>0</v>
      </c>
      <c r="M63" s="16">
        <v>0</v>
      </c>
      <c r="N63" s="16">
        <v>0</v>
      </c>
    </row>
    <row r="64" spans="2:14" x14ac:dyDescent="0.2">
      <c r="B64" s="19">
        <v>4080</v>
      </c>
      <c r="C64" s="22" t="s">
        <v>142</v>
      </c>
      <c r="D64" s="16">
        <v>993</v>
      </c>
      <c r="E64" s="16">
        <v>151</v>
      </c>
      <c r="F64" s="16">
        <v>13</v>
      </c>
      <c r="G64" s="16">
        <v>572</v>
      </c>
      <c r="H64" s="16">
        <v>0</v>
      </c>
      <c r="I64" s="16">
        <v>156</v>
      </c>
      <c r="J64" s="16">
        <v>101</v>
      </c>
      <c r="K64" s="16">
        <v>0</v>
      </c>
      <c r="L64" s="16">
        <v>0</v>
      </c>
      <c r="M64" s="16">
        <v>0</v>
      </c>
      <c r="N64" s="16">
        <v>0</v>
      </c>
    </row>
    <row r="65" spans="2:14" x14ac:dyDescent="0.2">
      <c r="B65" s="19">
        <v>4081</v>
      </c>
      <c r="C65" s="22" t="s">
        <v>143</v>
      </c>
      <c r="D65" s="16">
        <v>365</v>
      </c>
      <c r="E65" s="16">
        <v>99</v>
      </c>
      <c r="F65" s="16">
        <v>0</v>
      </c>
      <c r="G65" s="16">
        <v>266</v>
      </c>
      <c r="H65" s="16">
        <v>0</v>
      </c>
      <c r="I65" s="16">
        <v>0</v>
      </c>
      <c r="J65" s="16">
        <v>0</v>
      </c>
      <c r="K65" s="16">
        <v>0</v>
      </c>
      <c r="L65" s="16">
        <v>0</v>
      </c>
      <c r="M65" s="16">
        <v>0</v>
      </c>
      <c r="N65" s="16">
        <v>0</v>
      </c>
    </row>
    <row r="66" spans="2:14" x14ac:dyDescent="0.2">
      <c r="B66" s="19">
        <v>4082</v>
      </c>
      <c r="C66" s="22" t="s">
        <v>131</v>
      </c>
      <c r="D66" s="16">
        <v>2394</v>
      </c>
      <c r="E66" s="16">
        <v>365</v>
      </c>
      <c r="F66" s="16">
        <v>30</v>
      </c>
      <c r="G66" s="16">
        <v>1103</v>
      </c>
      <c r="H66" s="16">
        <v>391</v>
      </c>
      <c r="I66" s="16">
        <v>240</v>
      </c>
      <c r="J66" s="16">
        <v>234</v>
      </c>
      <c r="K66" s="16">
        <v>0</v>
      </c>
      <c r="L66" s="16">
        <v>0</v>
      </c>
      <c r="M66" s="16">
        <v>31</v>
      </c>
      <c r="N66" s="16">
        <v>0</v>
      </c>
    </row>
    <row r="67" spans="2:14" x14ac:dyDescent="0.2">
      <c r="B67" s="19">
        <v>4083</v>
      </c>
      <c r="C67" s="22" t="s">
        <v>974</v>
      </c>
      <c r="D67" s="16">
        <v>534</v>
      </c>
      <c r="E67" s="16">
        <v>104</v>
      </c>
      <c r="F67" s="16">
        <v>0</v>
      </c>
      <c r="G67" s="16">
        <v>310</v>
      </c>
      <c r="H67" s="16">
        <v>0</v>
      </c>
      <c r="I67" s="16">
        <v>60</v>
      </c>
      <c r="J67" s="16">
        <v>60</v>
      </c>
      <c r="K67" s="16">
        <v>0</v>
      </c>
      <c r="L67" s="16">
        <v>0</v>
      </c>
      <c r="M67" s="16">
        <v>0</v>
      </c>
      <c r="N67" s="16">
        <v>0</v>
      </c>
    </row>
    <row r="68" spans="2:14" x14ac:dyDescent="0.2">
      <c r="B68" s="36">
        <v>4129</v>
      </c>
      <c r="C68" s="37" t="s">
        <v>975</v>
      </c>
      <c r="D68" s="24">
        <v>5918</v>
      </c>
      <c r="E68" s="24">
        <v>1065</v>
      </c>
      <c r="F68" s="24">
        <v>38</v>
      </c>
      <c r="G68" s="24">
        <v>3218</v>
      </c>
      <c r="H68" s="24">
        <v>601</v>
      </c>
      <c r="I68" s="24">
        <v>541</v>
      </c>
      <c r="J68" s="24">
        <v>391</v>
      </c>
      <c r="K68" s="24">
        <v>38</v>
      </c>
      <c r="L68" s="24">
        <v>0</v>
      </c>
      <c r="M68" s="24">
        <v>26</v>
      </c>
      <c r="N68" s="24">
        <v>0</v>
      </c>
    </row>
    <row r="69" spans="2:14" x14ac:dyDescent="0.2">
      <c r="B69" s="19">
        <v>4091</v>
      </c>
      <c r="C69" s="22" t="s">
        <v>976</v>
      </c>
      <c r="D69" s="16">
        <v>153</v>
      </c>
      <c r="E69" s="16">
        <v>34</v>
      </c>
      <c r="F69" s="16">
        <v>0</v>
      </c>
      <c r="G69" s="16">
        <v>119</v>
      </c>
      <c r="H69" s="16">
        <v>0</v>
      </c>
      <c r="I69" s="16">
        <v>0</v>
      </c>
      <c r="J69" s="16">
        <v>0</v>
      </c>
      <c r="K69" s="16">
        <v>0</v>
      </c>
      <c r="L69" s="16">
        <v>0</v>
      </c>
      <c r="M69" s="16">
        <v>0</v>
      </c>
      <c r="N69" s="16">
        <v>0</v>
      </c>
    </row>
    <row r="70" spans="2:14" x14ac:dyDescent="0.2">
      <c r="B70" s="19">
        <v>4092</v>
      </c>
      <c r="C70" s="22" t="s">
        <v>81</v>
      </c>
      <c r="D70" s="16">
        <v>622</v>
      </c>
      <c r="E70" s="16">
        <v>99</v>
      </c>
      <c r="F70" s="16">
        <v>24</v>
      </c>
      <c r="G70" s="16">
        <v>329</v>
      </c>
      <c r="H70" s="16">
        <v>0</v>
      </c>
      <c r="I70" s="16">
        <v>66</v>
      </c>
      <c r="J70" s="16">
        <v>72</v>
      </c>
      <c r="K70" s="16">
        <v>32</v>
      </c>
      <c r="L70" s="16">
        <v>0</v>
      </c>
      <c r="M70" s="16">
        <v>0</v>
      </c>
      <c r="N70" s="16">
        <v>0</v>
      </c>
    </row>
    <row r="71" spans="2:14" x14ac:dyDescent="0.2">
      <c r="B71" s="19">
        <v>4093</v>
      </c>
      <c r="C71" s="22" t="s">
        <v>977</v>
      </c>
      <c r="D71" s="16">
        <v>72</v>
      </c>
      <c r="E71" s="16">
        <v>25</v>
      </c>
      <c r="F71" s="16">
        <v>0</v>
      </c>
      <c r="G71" s="16">
        <v>47</v>
      </c>
      <c r="H71" s="16">
        <v>0</v>
      </c>
      <c r="I71" s="16">
        <v>0</v>
      </c>
      <c r="J71" s="16">
        <v>0</v>
      </c>
      <c r="K71" s="16">
        <v>0</v>
      </c>
      <c r="L71" s="16">
        <v>0</v>
      </c>
      <c r="M71" s="16">
        <v>0</v>
      </c>
      <c r="N71" s="16">
        <v>0</v>
      </c>
    </row>
    <row r="72" spans="2:14" x14ac:dyDescent="0.2">
      <c r="B72" s="19">
        <v>4124</v>
      </c>
      <c r="C72" s="22" t="s">
        <v>978</v>
      </c>
      <c r="D72" s="16">
        <v>121</v>
      </c>
      <c r="E72" s="16">
        <v>35</v>
      </c>
      <c r="F72" s="16">
        <v>0</v>
      </c>
      <c r="G72" s="16">
        <v>86</v>
      </c>
      <c r="H72" s="16">
        <v>0</v>
      </c>
      <c r="I72" s="16">
        <v>0</v>
      </c>
      <c r="J72" s="16">
        <v>0</v>
      </c>
      <c r="K72" s="16">
        <v>0</v>
      </c>
      <c r="L72" s="16">
        <v>0</v>
      </c>
      <c r="M72" s="16">
        <v>0</v>
      </c>
      <c r="N72" s="16">
        <v>0</v>
      </c>
    </row>
    <row r="73" spans="2:14" x14ac:dyDescent="0.2">
      <c r="B73" s="19">
        <v>4095</v>
      </c>
      <c r="C73" s="22" t="s">
        <v>84</v>
      </c>
      <c r="D73" s="16">
        <v>1666</v>
      </c>
      <c r="E73" s="16">
        <v>243</v>
      </c>
      <c r="F73" s="16">
        <v>0</v>
      </c>
      <c r="G73" s="16">
        <v>806</v>
      </c>
      <c r="H73" s="16">
        <v>255</v>
      </c>
      <c r="I73" s="16">
        <v>204</v>
      </c>
      <c r="J73" s="16">
        <v>135</v>
      </c>
      <c r="K73" s="16">
        <v>6</v>
      </c>
      <c r="L73" s="16">
        <v>0</v>
      </c>
      <c r="M73" s="16">
        <v>17</v>
      </c>
      <c r="N73" s="16">
        <v>0</v>
      </c>
    </row>
    <row r="74" spans="2:14" x14ac:dyDescent="0.2">
      <c r="B74" s="19">
        <v>4099</v>
      </c>
      <c r="C74" s="22" t="s">
        <v>979</v>
      </c>
      <c r="D74" s="16">
        <v>30</v>
      </c>
      <c r="E74" s="16">
        <v>10</v>
      </c>
      <c r="F74" s="16">
        <v>0</v>
      </c>
      <c r="G74" s="16">
        <v>20</v>
      </c>
      <c r="H74" s="16">
        <v>0</v>
      </c>
      <c r="I74" s="16">
        <v>0</v>
      </c>
      <c r="J74" s="16">
        <v>0</v>
      </c>
      <c r="K74" s="16">
        <v>0</v>
      </c>
      <c r="L74" s="16">
        <v>0</v>
      </c>
      <c r="M74" s="16">
        <v>0</v>
      </c>
      <c r="N74" s="16">
        <v>0</v>
      </c>
    </row>
    <row r="75" spans="2:14" x14ac:dyDescent="0.2">
      <c r="B75" s="19">
        <v>4100</v>
      </c>
      <c r="C75" s="22" t="s">
        <v>980</v>
      </c>
      <c r="D75" s="16">
        <v>328</v>
      </c>
      <c r="E75" s="16">
        <v>79</v>
      </c>
      <c r="F75" s="16">
        <v>0</v>
      </c>
      <c r="G75" s="16">
        <v>249</v>
      </c>
      <c r="H75" s="16">
        <v>0</v>
      </c>
      <c r="I75" s="16">
        <v>0</v>
      </c>
      <c r="J75" s="16">
        <v>0</v>
      </c>
      <c r="K75" s="16">
        <v>0</v>
      </c>
      <c r="L75" s="16">
        <v>0</v>
      </c>
      <c r="M75" s="16">
        <v>0</v>
      </c>
      <c r="N75" s="16">
        <v>0</v>
      </c>
    </row>
    <row r="76" spans="2:14" x14ac:dyDescent="0.2">
      <c r="B76" s="19">
        <v>4104</v>
      </c>
      <c r="C76" s="22" t="s">
        <v>981</v>
      </c>
      <c r="D76" s="16">
        <v>333</v>
      </c>
      <c r="E76" s="16">
        <v>81</v>
      </c>
      <c r="F76" s="16">
        <v>0</v>
      </c>
      <c r="G76" s="16">
        <v>191</v>
      </c>
      <c r="H76" s="16">
        <v>0</v>
      </c>
      <c r="I76" s="16">
        <v>43</v>
      </c>
      <c r="J76" s="16">
        <v>18</v>
      </c>
      <c r="K76" s="16">
        <v>0</v>
      </c>
      <c r="L76" s="16">
        <v>0</v>
      </c>
      <c r="M76" s="16">
        <v>0</v>
      </c>
      <c r="N76" s="16">
        <v>0</v>
      </c>
    </row>
    <row r="77" spans="2:14" x14ac:dyDescent="0.2">
      <c r="B77" s="19">
        <v>4105</v>
      </c>
      <c r="C77" s="22" t="s">
        <v>982</v>
      </c>
      <c r="D77" s="16">
        <v>37</v>
      </c>
      <c r="E77" s="16">
        <v>7</v>
      </c>
      <c r="F77" s="16">
        <v>0</v>
      </c>
      <c r="G77" s="16">
        <v>30</v>
      </c>
      <c r="H77" s="16">
        <v>0</v>
      </c>
      <c r="I77" s="16">
        <v>0</v>
      </c>
      <c r="J77" s="16">
        <v>0</v>
      </c>
      <c r="K77" s="16">
        <v>0</v>
      </c>
      <c r="L77" s="16">
        <v>0</v>
      </c>
      <c r="M77" s="16">
        <v>0</v>
      </c>
      <c r="N77" s="16">
        <v>0</v>
      </c>
    </row>
    <row r="78" spans="2:14" x14ac:dyDescent="0.2">
      <c r="B78" s="19">
        <v>4106</v>
      </c>
      <c r="C78" s="22" t="s">
        <v>983</v>
      </c>
      <c r="D78" s="16">
        <v>0</v>
      </c>
      <c r="E78" s="16">
        <v>0</v>
      </c>
      <c r="F78" s="16">
        <v>0</v>
      </c>
      <c r="G78" s="16">
        <v>0</v>
      </c>
      <c r="H78" s="16">
        <v>0</v>
      </c>
      <c r="I78" s="16">
        <v>0</v>
      </c>
      <c r="J78" s="16">
        <v>0</v>
      </c>
      <c r="K78" s="16">
        <v>0</v>
      </c>
      <c r="L78" s="16">
        <v>0</v>
      </c>
      <c r="M78" s="16">
        <v>0</v>
      </c>
      <c r="N78" s="16">
        <v>0</v>
      </c>
    </row>
    <row r="79" spans="2:14" x14ac:dyDescent="0.2">
      <c r="B79" s="19">
        <v>4107</v>
      </c>
      <c r="C79" s="22" t="s">
        <v>984</v>
      </c>
      <c r="D79" s="16">
        <v>85</v>
      </c>
      <c r="E79" s="16">
        <v>19</v>
      </c>
      <c r="F79" s="16">
        <v>0</v>
      </c>
      <c r="G79" s="16">
        <v>66</v>
      </c>
      <c r="H79" s="16">
        <v>0</v>
      </c>
      <c r="I79" s="16">
        <v>0</v>
      </c>
      <c r="J79" s="16">
        <v>0</v>
      </c>
      <c r="K79" s="16">
        <v>0</v>
      </c>
      <c r="L79" s="16">
        <v>0</v>
      </c>
      <c r="M79" s="16">
        <v>0</v>
      </c>
      <c r="N79" s="16">
        <v>0</v>
      </c>
    </row>
    <row r="80" spans="2:14" x14ac:dyDescent="0.2">
      <c r="B80" s="19">
        <v>4110</v>
      </c>
      <c r="C80" s="22" t="s">
        <v>985</v>
      </c>
      <c r="D80" s="16">
        <v>139</v>
      </c>
      <c r="E80" s="16">
        <v>32</v>
      </c>
      <c r="F80" s="16">
        <v>0</v>
      </c>
      <c r="G80" s="16">
        <v>107</v>
      </c>
      <c r="H80" s="16">
        <v>0</v>
      </c>
      <c r="I80" s="16">
        <v>0</v>
      </c>
      <c r="J80" s="16">
        <v>0</v>
      </c>
      <c r="K80" s="16">
        <v>0</v>
      </c>
      <c r="L80" s="16">
        <v>0</v>
      </c>
      <c r="M80" s="16">
        <v>0</v>
      </c>
      <c r="N80" s="16">
        <v>0</v>
      </c>
    </row>
    <row r="81" spans="2:14" x14ac:dyDescent="0.2">
      <c r="B81" s="19">
        <v>4111</v>
      </c>
      <c r="C81" s="22" t="s">
        <v>986</v>
      </c>
      <c r="D81" s="16">
        <v>134</v>
      </c>
      <c r="E81" s="16">
        <v>38</v>
      </c>
      <c r="F81" s="16">
        <v>0</v>
      </c>
      <c r="G81" s="16">
        <v>96</v>
      </c>
      <c r="H81" s="16">
        <v>0</v>
      </c>
      <c r="I81" s="16">
        <v>0</v>
      </c>
      <c r="J81" s="16">
        <v>0</v>
      </c>
      <c r="K81" s="16">
        <v>0</v>
      </c>
      <c r="L81" s="16">
        <v>0</v>
      </c>
      <c r="M81" s="16">
        <v>0</v>
      </c>
      <c r="N81" s="16">
        <v>0</v>
      </c>
    </row>
    <row r="82" spans="2:14" x14ac:dyDescent="0.2">
      <c r="B82" s="19">
        <v>4112</v>
      </c>
      <c r="C82" s="22" t="s">
        <v>96</v>
      </c>
      <c r="D82" s="16">
        <v>76</v>
      </c>
      <c r="E82" s="16">
        <v>24</v>
      </c>
      <c r="F82" s="16">
        <v>0</v>
      </c>
      <c r="G82" s="16">
        <v>52</v>
      </c>
      <c r="H82" s="16">
        <v>0</v>
      </c>
      <c r="I82" s="16">
        <v>0</v>
      </c>
      <c r="J82" s="16">
        <v>0</v>
      </c>
      <c r="K82" s="16">
        <v>0</v>
      </c>
      <c r="L82" s="16">
        <v>0</v>
      </c>
      <c r="M82" s="16">
        <v>0</v>
      </c>
      <c r="N82" s="16">
        <v>0</v>
      </c>
    </row>
    <row r="83" spans="2:14" x14ac:dyDescent="0.2">
      <c r="B83" s="19">
        <v>4125</v>
      </c>
      <c r="C83" s="22" t="s">
        <v>97</v>
      </c>
      <c r="D83" s="16">
        <v>347</v>
      </c>
      <c r="E83" s="16">
        <v>45</v>
      </c>
      <c r="F83" s="16">
        <v>0</v>
      </c>
      <c r="G83" s="16">
        <v>137</v>
      </c>
      <c r="H83" s="16">
        <v>117</v>
      </c>
      <c r="I83" s="16">
        <v>31</v>
      </c>
      <c r="J83" s="16">
        <v>17</v>
      </c>
      <c r="K83" s="16">
        <v>0</v>
      </c>
      <c r="L83" s="16">
        <v>0</v>
      </c>
      <c r="M83" s="16">
        <v>0</v>
      </c>
      <c r="N83" s="16">
        <v>0</v>
      </c>
    </row>
    <row r="84" spans="2:14" x14ac:dyDescent="0.2">
      <c r="B84" s="19">
        <v>4117</v>
      </c>
      <c r="C84" s="22" t="s">
        <v>987</v>
      </c>
      <c r="D84" s="16">
        <v>84</v>
      </c>
      <c r="E84" s="16">
        <v>19</v>
      </c>
      <c r="F84" s="16">
        <v>0</v>
      </c>
      <c r="G84" s="16">
        <v>65</v>
      </c>
      <c r="H84" s="16">
        <v>0</v>
      </c>
      <c r="I84" s="16">
        <v>0</v>
      </c>
      <c r="J84" s="16">
        <v>0</v>
      </c>
      <c r="K84" s="16">
        <v>0</v>
      </c>
      <c r="L84" s="16">
        <v>0</v>
      </c>
      <c r="M84" s="16">
        <v>0</v>
      </c>
      <c r="N84" s="16">
        <v>0</v>
      </c>
    </row>
    <row r="85" spans="2:14" x14ac:dyDescent="0.2">
      <c r="B85" s="19">
        <v>4120</v>
      </c>
      <c r="C85" s="22" t="s">
        <v>988</v>
      </c>
      <c r="D85" s="16">
        <v>241</v>
      </c>
      <c r="E85" s="16">
        <v>41</v>
      </c>
      <c r="F85" s="16">
        <v>0</v>
      </c>
      <c r="G85" s="16">
        <v>99</v>
      </c>
      <c r="H85" s="16">
        <v>0</v>
      </c>
      <c r="I85" s="16">
        <v>63</v>
      </c>
      <c r="J85" s="16">
        <v>38</v>
      </c>
      <c r="K85" s="16">
        <v>0</v>
      </c>
      <c r="L85" s="16">
        <v>0</v>
      </c>
      <c r="M85" s="16">
        <v>0</v>
      </c>
      <c r="N85" s="16">
        <v>0</v>
      </c>
    </row>
    <row r="86" spans="2:14" x14ac:dyDescent="0.2">
      <c r="B86" s="19">
        <v>4121</v>
      </c>
      <c r="C86" s="22" t="s">
        <v>989</v>
      </c>
      <c r="D86" s="16">
        <v>149</v>
      </c>
      <c r="E86" s="16">
        <v>37</v>
      </c>
      <c r="F86" s="16">
        <v>0</v>
      </c>
      <c r="G86" s="16">
        <v>112</v>
      </c>
      <c r="H86" s="16">
        <v>0</v>
      </c>
      <c r="I86" s="16">
        <v>0</v>
      </c>
      <c r="J86" s="16">
        <v>0</v>
      </c>
      <c r="K86" s="16">
        <v>0</v>
      </c>
      <c r="L86" s="16">
        <v>0</v>
      </c>
      <c r="M86" s="16">
        <v>0</v>
      </c>
      <c r="N86" s="16">
        <v>0</v>
      </c>
    </row>
    <row r="87" spans="2:14" x14ac:dyDescent="0.2">
      <c r="B87" s="19">
        <v>4122</v>
      </c>
      <c r="C87" s="22" t="s">
        <v>990</v>
      </c>
      <c r="D87" s="16">
        <v>133</v>
      </c>
      <c r="E87" s="16">
        <v>33</v>
      </c>
      <c r="F87" s="16">
        <v>0</v>
      </c>
      <c r="G87" s="16">
        <v>100</v>
      </c>
      <c r="H87" s="16">
        <v>0</v>
      </c>
      <c r="I87" s="16">
        <v>0</v>
      </c>
      <c r="J87" s="16">
        <v>0</v>
      </c>
      <c r="K87" s="16">
        <v>0</v>
      </c>
      <c r="L87" s="16">
        <v>0</v>
      </c>
      <c r="M87" s="16">
        <v>0</v>
      </c>
      <c r="N87" s="16">
        <v>0</v>
      </c>
    </row>
    <row r="88" spans="2:14" x14ac:dyDescent="0.2">
      <c r="B88" s="19">
        <v>4123</v>
      </c>
      <c r="C88" s="22" t="s">
        <v>130</v>
      </c>
      <c r="D88" s="16">
        <v>1168</v>
      </c>
      <c r="E88" s="16">
        <v>164</v>
      </c>
      <c r="F88" s="16">
        <v>14</v>
      </c>
      <c r="G88" s="16">
        <v>507</v>
      </c>
      <c r="H88" s="16">
        <v>229</v>
      </c>
      <c r="I88" s="16">
        <v>134</v>
      </c>
      <c r="J88" s="16">
        <v>111</v>
      </c>
      <c r="K88" s="16">
        <v>0</v>
      </c>
      <c r="L88" s="16">
        <v>0</v>
      </c>
      <c r="M88" s="16">
        <v>9</v>
      </c>
      <c r="N88" s="16">
        <v>0</v>
      </c>
    </row>
    <row r="89" spans="2:14" x14ac:dyDescent="0.2">
      <c r="B89" s="36">
        <v>4159</v>
      </c>
      <c r="C89" s="37" t="s">
        <v>991</v>
      </c>
      <c r="D89" s="24">
        <v>5301</v>
      </c>
      <c r="E89" s="24">
        <v>985</v>
      </c>
      <c r="F89" s="24">
        <v>52</v>
      </c>
      <c r="G89" s="24">
        <v>2819</v>
      </c>
      <c r="H89" s="24">
        <v>443</v>
      </c>
      <c r="I89" s="24">
        <v>518</v>
      </c>
      <c r="J89" s="24">
        <v>374</v>
      </c>
      <c r="K89" s="24">
        <v>84</v>
      </c>
      <c r="L89" s="24">
        <v>0</v>
      </c>
      <c r="M89" s="24">
        <v>14</v>
      </c>
      <c r="N89" s="24">
        <v>12</v>
      </c>
    </row>
    <row r="90" spans="2:14" x14ac:dyDescent="0.2">
      <c r="B90" s="19">
        <v>4131</v>
      </c>
      <c r="C90" s="22" t="s">
        <v>992</v>
      </c>
      <c r="D90" s="16">
        <v>275</v>
      </c>
      <c r="E90" s="16">
        <v>66</v>
      </c>
      <c r="F90" s="16">
        <v>0</v>
      </c>
      <c r="G90" s="16">
        <v>209</v>
      </c>
      <c r="H90" s="16">
        <v>0</v>
      </c>
      <c r="I90" s="16">
        <v>0</v>
      </c>
      <c r="J90" s="16">
        <v>0</v>
      </c>
      <c r="K90" s="16">
        <v>0</v>
      </c>
      <c r="L90" s="16">
        <v>0</v>
      </c>
      <c r="M90" s="16">
        <v>0</v>
      </c>
      <c r="N90" s="16">
        <v>0</v>
      </c>
    </row>
    <row r="91" spans="2:14" x14ac:dyDescent="0.2">
      <c r="B91" s="19">
        <v>4132</v>
      </c>
      <c r="C91" s="22" t="s">
        <v>993</v>
      </c>
      <c r="D91" s="16">
        <v>85</v>
      </c>
      <c r="E91" s="16">
        <v>19</v>
      </c>
      <c r="F91" s="16">
        <v>0</v>
      </c>
      <c r="G91" s="16">
        <v>66</v>
      </c>
      <c r="H91" s="16">
        <v>0</v>
      </c>
      <c r="I91" s="16">
        <v>0</v>
      </c>
      <c r="J91" s="16">
        <v>0</v>
      </c>
      <c r="K91" s="16">
        <v>0</v>
      </c>
      <c r="L91" s="16">
        <v>0</v>
      </c>
      <c r="M91" s="16">
        <v>0</v>
      </c>
      <c r="N91" s="16">
        <v>0</v>
      </c>
    </row>
    <row r="92" spans="2:14" x14ac:dyDescent="0.2">
      <c r="B92" s="19">
        <v>4134</v>
      </c>
      <c r="C92" s="22" t="s">
        <v>994</v>
      </c>
      <c r="D92" s="16">
        <v>132</v>
      </c>
      <c r="E92" s="16">
        <v>34</v>
      </c>
      <c r="F92" s="16">
        <v>0</v>
      </c>
      <c r="G92" s="16">
        <v>98</v>
      </c>
      <c r="H92" s="16">
        <v>0</v>
      </c>
      <c r="I92" s="16">
        <v>0</v>
      </c>
      <c r="J92" s="16">
        <v>0</v>
      </c>
      <c r="K92" s="16">
        <v>0</v>
      </c>
      <c r="L92" s="16">
        <v>0</v>
      </c>
      <c r="M92" s="16">
        <v>0</v>
      </c>
      <c r="N92" s="16">
        <v>0</v>
      </c>
    </row>
    <row r="93" spans="2:14" x14ac:dyDescent="0.2">
      <c r="B93" s="19">
        <v>4135</v>
      </c>
      <c r="C93" s="22" t="s">
        <v>87</v>
      </c>
      <c r="D93" s="16">
        <v>160</v>
      </c>
      <c r="E93" s="16">
        <v>39</v>
      </c>
      <c r="F93" s="16">
        <v>0</v>
      </c>
      <c r="G93" s="16">
        <v>121</v>
      </c>
      <c r="H93" s="16">
        <v>0</v>
      </c>
      <c r="I93" s="16">
        <v>0</v>
      </c>
      <c r="J93" s="16">
        <v>0</v>
      </c>
      <c r="K93" s="16">
        <v>0</v>
      </c>
      <c r="L93" s="16">
        <v>0</v>
      </c>
      <c r="M93" s="16">
        <v>0</v>
      </c>
      <c r="N93" s="16">
        <v>0</v>
      </c>
    </row>
    <row r="94" spans="2:14" x14ac:dyDescent="0.2">
      <c r="B94" s="19">
        <v>4136</v>
      </c>
      <c r="C94" s="22" t="s">
        <v>88</v>
      </c>
      <c r="D94" s="16">
        <v>141</v>
      </c>
      <c r="E94" s="16">
        <v>41</v>
      </c>
      <c r="F94" s="16">
        <v>0</v>
      </c>
      <c r="G94" s="16">
        <v>100</v>
      </c>
      <c r="H94" s="16">
        <v>0</v>
      </c>
      <c r="I94" s="16">
        <v>0</v>
      </c>
      <c r="J94" s="16">
        <v>0</v>
      </c>
      <c r="K94" s="16">
        <v>0</v>
      </c>
      <c r="L94" s="16">
        <v>0</v>
      </c>
      <c r="M94" s="16">
        <v>0</v>
      </c>
      <c r="N94" s="16">
        <v>0</v>
      </c>
    </row>
    <row r="95" spans="2:14" x14ac:dyDescent="0.2">
      <c r="B95" s="19">
        <v>4137</v>
      </c>
      <c r="C95" s="22" t="s">
        <v>995</v>
      </c>
      <c r="D95" s="16">
        <v>67</v>
      </c>
      <c r="E95" s="16">
        <v>14</v>
      </c>
      <c r="F95" s="16">
        <v>0</v>
      </c>
      <c r="G95" s="16">
        <v>53</v>
      </c>
      <c r="H95" s="16">
        <v>0</v>
      </c>
      <c r="I95" s="16">
        <v>0</v>
      </c>
      <c r="J95" s="16">
        <v>0</v>
      </c>
      <c r="K95" s="16">
        <v>0</v>
      </c>
      <c r="L95" s="16">
        <v>0</v>
      </c>
      <c r="M95" s="16">
        <v>0</v>
      </c>
      <c r="N95" s="16">
        <v>0</v>
      </c>
    </row>
    <row r="96" spans="2:14" x14ac:dyDescent="0.2">
      <c r="B96" s="19">
        <v>4138</v>
      </c>
      <c r="C96" s="22" t="s">
        <v>996</v>
      </c>
      <c r="D96" s="16">
        <v>65</v>
      </c>
      <c r="E96" s="16">
        <v>20</v>
      </c>
      <c r="F96" s="16">
        <v>0</v>
      </c>
      <c r="G96" s="16">
        <v>45</v>
      </c>
      <c r="H96" s="16">
        <v>0</v>
      </c>
      <c r="I96" s="16">
        <v>0</v>
      </c>
      <c r="J96" s="16">
        <v>0</v>
      </c>
      <c r="K96" s="16">
        <v>0</v>
      </c>
      <c r="L96" s="16">
        <v>0</v>
      </c>
      <c r="M96" s="16">
        <v>0</v>
      </c>
      <c r="N96" s="16">
        <v>0</v>
      </c>
    </row>
    <row r="97" spans="2:14" x14ac:dyDescent="0.2">
      <c r="B97" s="19">
        <v>4139</v>
      </c>
      <c r="C97" s="22" t="s">
        <v>997</v>
      </c>
      <c r="D97" s="16">
        <v>1055</v>
      </c>
      <c r="E97" s="16">
        <v>222</v>
      </c>
      <c r="F97" s="16">
        <v>26</v>
      </c>
      <c r="G97" s="16">
        <v>571</v>
      </c>
      <c r="H97" s="16">
        <v>0</v>
      </c>
      <c r="I97" s="16">
        <v>133</v>
      </c>
      <c r="J97" s="16">
        <v>74</v>
      </c>
      <c r="K97" s="16">
        <v>17</v>
      </c>
      <c r="L97" s="16">
        <v>0</v>
      </c>
      <c r="M97" s="16">
        <v>0</v>
      </c>
      <c r="N97" s="16">
        <v>12</v>
      </c>
    </row>
    <row r="98" spans="2:14" x14ac:dyDescent="0.2">
      <c r="B98" s="19">
        <v>4140</v>
      </c>
      <c r="C98" s="22" t="s">
        <v>998</v>
      </c>
      <c r="D98" s="16">
        <v>396</v>
      </c>
      <c r="E98" s="16">
        <v>82</v>
      </c>
      <c r="F98" s="16">
        <v>0</v>
      </c>
      <c r="G98" s="16">
        <v>211</v>
      </c>
      <c r="H98" s="16">
        <v>0</v>
      </c>
      <c r="I98" s="16">
        <v>72</v>
      </c>
      <c r="J98" s="16">
        <v>31</v>
      </c>
      <c r="K98" s="16">
        <v>0</v>
      </c>
      <c r="L98" s="16">
        <v>0</v>
      </c>
      <c r="M98" s="16">
        <v>0</v>
      </c>
      <c r="N98" s="16">
        <v>0</v>
      </c>
    </row>
    <row r="99" spans="2:14" x14ac:dyDescent="0.2">
      <c r="B99" s="19">
        <v>4141</v>
      </c>
      <c r="C99" s="22" t="s">
        <v>95</v>
      </c>
      <c r="D99" s="16">
        <v>1208</v>
      </c>
      <c r="E99" s="16">
        <v>174</v>
      </c>
      <c r="F99" s="16">
        <v>10</v>
      </c>
      <c r="G99" s="16">
        <v>556</v>
      </c>
      <c r="H99" s="16">
        <v>170</v>
      </c>
      <c r="I99" s="16">
        <v>129</v>
      </c>
      <c r="J99" s="16">
        <v>121</v>
      </c>
      <c r="K99" s="16">
        <v>34</v>
      </c>
      <c r="L99" s="16">
        <v>0</v>
      </c>
      <c r="M99" s="16">
        <v>14</v>
      </c>
      <c r="N99" s="16">
        <v>0</v>
      </c>
    </row>
    <row r="100" spans="2:14" x14ac:dyDescent="0.2">
      <c r="B100" s="19">
        <v>4142</v>
      </c>
      <c r="C100" s="22" t="s">
        <v>999</v>
      </c>
      <c r="D100" s="16">
        <v>80</v>
      </c>
      <c r="E100" s="16">
        <v>20</v>
      </c>
      <c r="F100" s="16">
        <v>0</v>
      </c>
      <c r="G100" s="16">
        <v>60</v>
      </c>
      <c r="H100" s="16">
        <v>0</v>
      </c>
      <c r="I100" s="16">
        <v>0</v>
      </c>
      <c r="J100" s="16">
        <v>0</v>
      </c>
      <c r="K100" s="16">
        <v>0</v>
      </c>
      <c r="L100" s="16">
        <v>0</v>
      </c>
      <c r="M100" s="16">
        <v>0</v>
      </c>
      <c r="N100" s="16">
        <v>0</v>
      </c>
    </row>
    <row r="101" spans="2:14" x14ac:dyDescent="0.2">
      <c r="B101" s="19">
        <v>4143</v>
      </c>
      <c r="C101" s="22" t="s">
        <v>98</v>
      </c>
      <c r="D101" s="16">
        <v>90</v>
      </c>
      <c r="E101" s="16">
        <v>19</v>
      </c>
      <c r="F101" s="16">
        <v>0</v>
      </c>
      <c r="G101" s="16">
        <v>71</v>
      </c>
      <c r="H101" s="16">
        <v>0</v>
      </c>
      <c r="I101" s="16">
        <v>0</v>
      </c>
      <c r="J101" s="16">
        <v>0</v>
      </c>
      <c r="K101" s="16">
        <v>0</v>
      </c>
      <c r="L101" s="16">
        <v>0</v>
      </c>
      <c r="M101" s="16">
        <v>0</v>
      </c>
      <c r="N101" s="16">
        <v>0</v>
      </c>
    </row>
    <row r="102" spans="2:14" x14ac:dyDescent="0.2">
      <c r="B102" s="19">
        <v>4144</v>
      </c>
      <c r="C102" s="22" t="s">
        <v>1000</v>
      </c>
      <c r="D102" s="16">
        <v>735</v>
      </c>
      <c r="E102" s="16">
        <v>80</v>
      </c>
      <c r="F102" s="16">
        <v>16</v>
      </c>
      <c r="G102" s="16">
        <v>221</v>
      </c>
      <c r="H102" s="16">
        <v>156</v>
      </c>
      <c r="I102" s="16">
        <v>137</v>
      </c>
      <c r="J102" s="16">
        <v>92</v>
      </c>
      <c r="K102" s="16">
        <v>33</v>
      </c>
      <c r="L102" s="16">
        <v>0</v>
      </c>
      <c r="M102" s="16">
        <v>0</v>
      </c>
      <c r="N102" s="16">
        <v>0</v>
      </c>
    </row>
    <row r="103" spans="2:14" x14ac:dyDescent="0.2">
      <c r="B103" s="19">
        <v>4145</v>
      </c>
      <c r="C103" s="22" t="s">
        <v>1001</v>
      </c>
      <c r="D103" s="16">
        <v>149</v>
      </c>
      <c r="E103" s="16">
        <v>35</v>
      </c>
      <c r="F103" s="16">
        <v>0</v>
      </c>
      <c r="G103" s="16">
        <v>114</v>
      </c>
      <c r="H103" s="16">
        <v>0</v>
      </c>
      <c r="I103" s="16">
        <v>0</v>
      </c>
      <c r="J103" s="16">
        <v>0</v>
      </c>
      <c r="K103" s="16">
        <v>0</v>
      </c>
      <c r="L103" s="16">
        <v>0</v>
      </c>
      <c r="M103" s="16">
        <v>0</v>
      </c>
      <c r="N103" s="16">
        <v>0</v>
      </c>
    </row>
    <row r="104" spans="2:14" x14ac:dyDescent="0.2">
      <c r="B104" s="19">
        <v>4146</v>
      </c>
      <c r="C104" s="22" t="s">
        <v>144</v>
      </c>
      <c r="D104" s="16">
        <v>545</v>
      </c>
      <c r="E104" s="16">
        <v>85</v>
      </c>
      <c r="F104" s="16">
        <v>0</v>
      </c>
      <c r="G104" s="16">
        <v>240</v>
      </c>
      <c r="H104" s="16">
        <v>117</v>
      </c>
      <c r="I104" s="16">
        <v>47</v>
      </c>
      <c r="J104" s="16">
        <v>56</v>
      </c>
      <c r="K104" s="16">
        <v>0</v>
      </c>
      <c r="L104" s="16">
        <v>0</v>
      </c>
      <c r="M104" s="16">
        <v>0</v>
      </c>
      <c r="N104" s="16">
        <v>0</v>
      </c>
    </row>
    <row r="105" spans="2:14" x14ac:dyDescent="0.2">
      <c r="B105" s="19">
        <v>4147</v>
      </c>
      <c r="C105" s="22" t="s">
        <v>103</v>
      </c>
      <c r="D105" s="16">
        <v>118</v>
      </c>
      <c r="E105" s="16">
        <v>35</v>
      </c>
      <c r="F105" s="16">
        <v>0</v>
      </c>
      <c r="G105" s="16">
        <v>83</v>
      </c>
      <c r="H105" s="16">
        <v>0</v>
      </c>
      <c r="I105" s="16">
        <v>0</v>
      </c>
      <c r="J105" s="16">
        <v>0</v>
      </c>
      <c r="K105" s="16">
        <v>0</v>
      </c>
      <c r="L105" s="16">
        <v>0</v>
      </c>
      <c r="M105" s="16">
        <v>0</v>
      </c>
      <c r="N105" s="16">
        <v>0</v>
      </c>
    </row>
    <row r="106" spans="2:14" x14ac:dyDescent="0.2">
      <c r="B106" s="36">
        <v>4189</v>
      </c>
      <c r="C106" s="37" t="s">
        <v>1002</v>
      </c>
      <c r="D106" s="24">
        <v>4080</v>
      </c>
      <c r="E106" s="24">
        <v>744</v>
      </c>
      <c r="F106" s="24">
        <v>11</v>
      </c>
      <c r="G106" s="24">
        <v>2195</v>
      </c>
      <c r="H106" s="24">
        <v>461</v>
      </c>
      <c r="I106" s="24">
        <v>414</v>
      </c>
      <c r="J106" s="24">
        <v>255</v>
      </c>
      <c r="K106" s="24">
        <v>0</v>
      </c>
      <c r="L106" s="24">
        <v>0</v>
      </c>
      <c r="M106" s="24">
        <v>0</v>
      </c>
      <c r="N106" s="24">
        <v>0</v>
      </c>
    </row>
    <row r="107" spans="2:14" x14ac:dyDescent="0.2">
      <c r="B107" s="19">
        <v>4185</v>
      </c>
      <c r="C107" s="22" t="s">
        <v>82</v>
      </c>
      <c r="D107" s="16">
        <v>241</v>
      </c>
      <c r="E107" s="16">
        <v>58</v>
      </c>
      <c r="F107" s="16">
        <v>0</v>
      </c>
      <c r="G107" s="16">
        <v>183</v>
      </c>
      <c r="H107" s="16">
        <v>0</v>
      </c>
      <c r="I107" s="16">
        <v>0</v>
      </c>
      <c r="J107" s="16">
        <v>0</v>
      </c>
      <c r="K107" s="16">
        <v>0</v>
      </c>
      <c r="L107" s="16">
        <v>0</v>
      </c>
      <c r="M107" s="16">
        <v>0</v>
      </c>
      <c r="N107" s="16">
        <v>0</v>
      </c>
    </row>
    <row r="108" spans="2:14" x14ac:dyDescent="0.2">
      <c r="B108" s="19">
        <v>4161</v>
      </c>
      <c r="C108" s="22" t="s">
        <v>1003</v>
      </c>
      <c r="D108" s="16">
        <v>208</v>
      </c>
      <c r="E108" s="16">
        <v>53</v>
      </c>
      <c r="F108" s="16">
        <v>0</v>
      </c>
      <c r="G108" s="16">
        <v>155</v>
      </c>
      <c r="H108" s="16">
        <v>0</v>
      </c>
      <c r="I108" s="16">
        <v>0</v>
      </c>
      <c r="J108" s="16">
        <v>0</v>
      </c>
      <c r="K108" s="16">
        <v>0</v>
      </c>
      <c r="L108" s="16">
        <v>0</v>
      </c>
      <c r="M108" s="16">
        <v>0</v>
      </c>
      <c r="N108" s="16">
        <v>0</v>
      </c>
    </row>
    <row r="109" spans="2:14" x14ac:dyDescent="0.2">
      <c r="B109" s="19">
        <v>4163</v>
      </c>
      <c r="C109" s="22" t="s">
        <v>1004</v>
      </c>
      <c r="D109" s="16">
        <v>1063</v>
      </c>
      <c r="E109" s="16">
        <v>106</v>
      </c>
      <c r="F109" s="16">
        <v>11</v>
      </c>
      <c r="G109" s="16">
        <v>301</v>
      </c>
      <c r="H109" s="16">
        <v>334</v>
      </c>
      <c r="I109" s="16">
        <v>191</v>
      </c>
      <c r="J109" s="16">
        <v>120</v>
      </c>
      <c r="K109" s="16">
        <v>0</v>
      </c>
      <c r="L109" s="16">
        <v>0</v>
      </c>
      <c r="M109" s="16">
        <v>0</v>
      </c>
      <c r="N109" s="16">
        <v>0</v>
      </c>
    </row>
    <row r="110" spans="2:14" x14ac:dyDescent="0.2">
      <c r="B110" s="19">
        <v>4164</v>
      </c>
      <c r="C110" s="22" t="s">
        <v>1005</v>
      </c>
      <c r="D110" s="16">
        <v>90</v>
      </c>
      <c r="E110" s="16">
        <v>23</v>
      </c>
      <c r="F110" s="16">
        <v>0</v>
      </c>
      <c r="G110" s="16">
        <v>67</v>
      </c>
      <c r="H110" s="16">
        <v>0</v>
      </c>
      <c r="I110" s="16">
        <v>0</v>
      </c>
      <c r="J110" s="16">
        <v>0</v>
      </c>
      <c r="K110" s="16">
        <v>0</v>
      </c>
      <c r="L110" s="16">
        <v>0</v>
      </c>
      <c r="M110" s="16">
        <v>0</v>
      </c>
      <c r="N110" s="16">
        <v>0</v>
      </c>
    </row>
    <row r="111" spans="2:14" x14ac:dyDescent="0.2">
      <c r="B111" s="19">
        <v>4165</v>
      </c>
      <c r="C111" s="22" t="s">
        <v>1006</v>
      </c>
      <c r="D111" s="16">
        <v>459</v>
      </c>
      <c r="E111" s="16">
        <v>70</v>
      </c>
      <c r="F111" s="16">
        <v>0</v>
      </c>
      <c r="G111" s="16">
        <v>238</v>
      </c>
      <c r="H111" s="16">
        <v>0</v>
      </c>
      <c r="I111" s="16">
        <v>98</v>
      </c>
      <c r="J111" s="16">
        <v>53</v>
      </c>
      <c r="K111" s="16">
        <v>0</v>
      </c>
      <c r="L111" s="16">
        <v>0</v>
      </c>
      <c r="M111" s="16">
        <v>0</v>
      </c>
      <c r="N111" s="16">
        <v>0</v>
      </c>
    </row>
    <row r="112" spans="2:14" x14ac:dyDescent="0.2">
      <c r="B112" s="19">
        <v>4186</v>
      </c>
      <c r="C112" s="22" t="s">
        <v>1007</v>
      </c>
      <c r="D112" s="16">
        <v>239</v>
      </c>
      <c r="E112" s="16">
        <v>59</v>
      </c>
      <c r="F112" s="16">
        <v>0</v>
      </c>
      <c r="G112" s="16">
        <v>180</v>
      </c>
      <c r="H112" s="16">
        <v>0</v>
      </c>
      <c r="I112" s="16">
        <v>0</v>
      </c>
      <c r="J112" s="16">
        <v>0</v>
      </c>
      <c r="K112" s="16">
        <v>0</v>
      </c>
      <c r="L112" s="16">
        <v>0</v>
      </c>
      <c r="M112" s="16">
        <v>0</v>
      </c>
      <c r="N112" s="16">
        <v>0</v>
      </c>
    </row>
    <row r="113" spans="2:14" x14ac:dyDescent="0.2">
      <c r="B113" s="19">
        <v>4169</v>
      </c>
      <c r="C113" s="22" t="s">
        <v>1008</v>
      </c>
      <c r="D113" s="16">
        <v>248</v>
      </c>
      <c r="E113" s="16">
        <v>66</v>
      </c>
      <c r="F113" s="16">
        <v>0</v>
      </c>
      <c r="G113" s="16">
        <v>182</v>
      </c>
      <c r="H113" s="16">
        <v>0</v>
      </c>
      <c r="I113" s="16">
        <v>0</v>
      </c>
      <c r="J113" s="16">
        <v>0</v>
      </c>
      <c r="K113" s="16">
        <v>0</v>
      </c>
      <c r="L113" s="16">
        <v>0</v>
      </c>
      <c r="M113" s="16">
        <v>0</v>
      </c>
      <c r="N113" s="16">
        <v>0</v>
      </c>
    </row>
    <row r="114" spans="2:14" x14ac:dyDescent="0.2">
      <c r="B114" s="19">
        <v>4170</v>
      </c>
      <c r="C114" s="22" t="s">
        <v>1009</v>
      </c>
      <c r="D114" s="16">
        <v>625</v>
      </c>
      <c r="E114" s="16">
        <v>67</v>
      </c>
      <c r="F114" s="16">
        <v>0</v>
      </c>
      <c r="G114" s="16">
        <v>224</v>
      </c>
      <c r="H114" s="16">
        <v>127</v>
      </c>
      <c r="I114" s="16">
        <v>125</v>
      </c>
      <c r="J114" s="16">
        <v>82</v>
      </c>
      <c r="K114" s="16">
        <v>0</v>
      </c>
      <c r="L114" s="16">
        <v>0</v>
      </c>
      <c r="M114" s="16">
        <v>0</v>
      </c>
      <c r="N114" s="16">
        <v>0</v>
      </c>
    </row>
    <row r="115" spans="2:14" x14ac:dyDescent="0.2">
      <c r="B115" s="19">
        <v>4184</v>
      </c>
      <c r="C115" s="22" t="s">
        <v>1010</v>
      </c>
      <c r="D115" s="16">
        <v>151</v>
      </c>
      <c r="E115" s="16">
        <v>41</v>
      </c>
      <c r="F115" s="16">
        <v>0</v>
      </c>
      <c r="G115" s="16">
        <v>110</v>
      </c>
      <c r="H115" s="16">
        <v>0</v>
      </c>
      <c r="I115" s="16">
        <v>0</v>
      </c>
      <c r="J115" s="16">
        <v>0</v>
      </c>
      <c r="K115" s="16">
        <v>0</v>
      </c>
      <c r="L115" s="16">
        <v>0</v>
      </c>
      <c r="M115" s="16">
        <v>0</v>
      </c>
      <c r="N115" s="16">
        <v>0</v>
      </c>
    </row>
    <row r="116" spans="2:14" x14ac:dyDescent="0.2">
      <c r="B116" s="19">
        <v>4172</v>
      </c>
      <c r="C116" s="22" t="s">
        <v>1011</v>
      </c>
      <c r="D116" s="16">
        <v>83</v>
      </c>
      <c r="E116" s="16">
        <v>21</v>
      </c>
      <c r="F116" s="16">
        <v>0</v>
      </c>
      <c r="G116" s="16">
        <v>62</v>
      </c>
      <c r="H116" s="16">
        <v>0</v>
      </c>
      <c r="I116" s="16">
        <v>0</v>
      </c>
      <c r="J116" s="16">
        <v>0</v>
      </c>
      <c r="K116" s="16">
        <v>0</v>
      </c>
      <c r="L116" s="16">
        <v>0</v>
      </c>
      <c r="M116" s="16">
        <v>0</v>
      </c>
      <c r="N116" s="16">
        <v>0</v>
      </c>
    </row>
    <row r="117" spans="2:14" x14ac:dyDescent="0.2">
      <c r="B117" s="19">
        <v>4173</v>
      </c>
      <c r="C117" s="22" t="s">
        <v>1012</v>
      </c>
      <c r="D117" s="16">
        <v>52</v>
      </c>
      <c r="E117" s="16">
        <v>8</v>
      </c>
      <c r="F117" s="16">
        <v>0</v>
      </c>
      <c r="G117" s="16">
        <v>44</v>
      </c>
      <c r="H117" s="16">
        <v>0</v>
      </c>
      <c r="I117" s="16">
        <v>0</v>
      </c>
      <c r="J117" s="16">
        <v>0</v>
      </c>
      <c r="K117" s="16">
        <v>0</v>
      </c>
      <c r="L117" s="16">
        <v>0</v>
      </c>
      <c r="M117" s="16">
        <v>0</v>
      </c>
      <c r="N117" s="16">
        <v>0</v>
      </c>
    </row>
    <row r="118" spans="2:14" x14ac:dyDescent="0.2">
      <c r="B118" s="19">
        <v>4175</v>
      </c>
      <c r="C118" s="22" t="s">
        <v>1013</v>
      </c>
      <c r="D118" s="16">
        <v>112</v>
      </c>
      <c r="E118" s="16">
        <v>27</v>
      </c>
      <c r="F118" s="16">
        <v>0</v>
      </c>
      <c r="G118" s="16">
        <v>85</v>
      </c>
      <c r="H118" s="16">
        <v>0</v>
      </c>
      <c r="I118" s="16">
        <v>0</v>
      </c>
      <c r="J118" s="16">
        <v>0</v>
      </c>
      <c r="K118" s="16">
        <v>0</v>
      </c>
      <c r="L118" s="16">
        <v>0</v>
      </c>
      <c r="M118" s="16">
        <v>0</v>
      </c>
      <c r="N118" s="16">
        <v>0</v>
      </c>
    </row>
    <row r="119" spans="2:14" x14ac:dyDescent="0.2">
      <c r="B119" s="19">
        <v>4176</v>
      </c>
      <c r="C119" s="22" t="s">
        <v>1014</v>
      </c>
      <c r="D119" s="16">
        <v>55</v>
      </c>
      <c r="E119" s="16">
        <v>18</v>
      </c>
      <c r="F119" s="16">
        <v>0</v>
      </c>
      <c r="G119" s="16">
        <v>37</v>
      </c>
      <c r="H119" s="16">
        <v>0</v>
      </c>
      <c r="I119" s="16">
        <v>0</v>
      </c>
      <c r="J119" s="16">
        <v>0</v>
      </c>
      <c r="K119" s="16">
        <v>0</v>
      </c>
      <c r="L119" s="16">
        <v>0</v>
      </c>
      <c r="M119" s="16">
        <v>0</v>
      </c>
      <c r="N119" s="16">
        <v>0</v>
      </c>
    </row>
    <row r="120" spans="2:14" x14ac:dyDescent="0.2">
      <c r="B120" s="19">
        <v>4177</v>
      </c>
      <c r="C120" s="22" t="s">
        <v>1015</v>
      </c>
      <c r="D120" s="16">
        <v>139</v>
      </c>
      <c r="E120" s="16">
        <v>38</v>
      </c>
      <c r="F120" s="16">
        <v>0</v>
      </c>
      <c r="G120" s="16">
        <v>101</v>
      </c>
      <c r="H120" s="16">
        <v>0</v>
      </c>
      <c r="I120" s="16">
        <v>0</v>
      </c>
      <c r="J120" s="16">
        <v>0</v>
      </c>
      <c r="K120" s="16">
        <v>0</v>
      </c>
      <c r="L120" s="16">
        <v>0</v>
      </c>
      <c r="M120" s="16">
        <v>0</v>
      </c>
      <c r="N120" s="16">
        <v>0</v>
      </c>
    </row>
    <row r="121" spans="2:14" x14ac:dyDescent="0.2">
      <c r="B121" s="19">
        <v>4181</v>
      </c>
      <c r="C121" s="22" t="s">
        <v>1016</v>
      </c>
      <c r="D121" s="16">
        <v>127</v>
      </c>
      <c r="E121" s="16">
        <v>36</v>
      </c>
      <c r="F121" s="16">
        <v>0</v>
      </c>
      <c r="G121" s="16">
        <v>91</v>
      </c>
      <c r="H121" s="16">
        <v>0</v>
      </c>
      <c r="I121" s="16">
        <v>0</v>
      </c>
      <c r="J121" s="16">
        <v>0</v>
      </c>
      <c r="K121" s="16">
        <v>0</v>
      </c>
      <c r="L121" s="16">
        <v>0</v>
      </c>
      <c r="M121" s="16">
        <v>0</v>
      </c>
      <c r="N121" s="16">
        <v>0</v>
      </c>
    </row>
    <row r="122" spans="2:14" x14ac:dyDescent="0.2">
      <c r="B122" s="19">
        <v>4182</v>
      </c>
      <c r="C122" s="22" t="s">
        <v>1017</v>
      </c>
      <c r="D122" s="16">
        <v>69</v>
      </c>
      <c r="E122" s="16">
        <v>19</v>
      </c>
      <c r="F122" s="16">
        <v>0</v>
      </c>
      <c r="G122" s="16">
        <v>50</v>
      </c>
      <c r="H122" s="16">
        <v>0</v>
      </c>
      <c r="I122" s="16">
        <v>0</v>
      </c>
      <c r="J122" s="16">
        <v>0</v>
      </c>
      <c r="K122" s="16">
        <v>0</v>
      </c>
      <c r="L122" s="16">
        <v>0</v>
      </c>
      <c r="M122" s="16">
        <v>0</v>
      </c>
      <c r="N122" s="16">
        <v>0</v>
      </c>
    </row>
    <row r="123" spans="2:14" x14ac:dyDescent="0.2">
      <c r="B123" s="19">
        <v>4183</v>
      </c>
      <c r="C123" s="22" t="s">
        <v>1018</v>
      </c>
      <c r="D123" s="16">
        <v>119</v>
      </c>
      <c r="E123" s="16">
        <v>34</v>
      </c>
      <c r="F123" s="16">
        <v>0</v>
      </c>
      <c r="G123" s="16">
        <v>85</v>
      </c>
      <c r="H123" s="16">
        <v>0</v>
      </c>
      <c r="I123" s="16">
        <v>0</v>
      </c>
      <c r="J123" s="16">
        <v>0</v>
      </c>
      <c r="K123" s="16">
        <v>0</v>
      </c>
      <c r="L123" s="16">
        <v>0</v>
      </c>
      <c r="M123" s="16">
        <v>0</v>
      </c>
      <c r="N123" s="16">
        <v>0</v>
      </c>
    </row>
    <row r="124" spans="2:14" x14ac:dyDescent="0.2">
      <c r="B124" s="36">
        <v>4219</v>
      </c>
      <c r="C124" s="37" t="s">
        <v>1019</v>
      </c>
      <c r="D124" s="24">
        <v>7988</v>
      </c>
      <c r="E124" s="24">
        <v>1478</v>
      </c>
      <c r="F124" s="24">
        <v>22</v>
      </c>
      <c r="G124" s="24">
        <v>4348</v>
      </c>
      <c r="H124" s="24">
        <v>827</v>
      </c>
      <c r="I124" s="24">
        <v>865</v>
      </c>
      <c r="J124" s="24">
        <v>448</v>
      </c>
      <c r="K124" s="24">
        <v>0</v>
      </c>
      <c r="L124" s="24">
        <v>0</v>
      </c>
      <c r="M124" s="24">
        <v>0</v>
      </c>
      <c r="N124" s="24">
        <v>0</v>
      </c>
    </row>
    <row r="125" spans="2:14" x14ac:dyDescent="0.2">
      <c r="B125" s="19">
        <v>4191</v>
      </c>
      <c r="C125" s="22" t="s">
        <v>1020</v>
      </c>
      <c r="D125" s="16">
        <v>80</v>
      </c>
      <c r="E125" s="16">
        <v>24</v>
      </c>
      <c r="F125" s="16">
        <v>0</v>
      </c>
      <c r="G125" s="16">
        <v>56</v>
      </c>
      <c r="H125" s="16">
        <v>0</v>
      </c>
      <c r="I125" s="16">
        <v>0</v>
      </c>
      <c r="J125" s="16">
        <v>0</v>
      </c>
      <c r="K125" s="16">
        <v>0</v>
      </c>
      <c r="L125" s="16">
        <v>0</v>
      </c>
      <c r="M125" s="16">
        <v>0</v>
      </c>
      <c r="N125" s="16">
        <v>0</v>
      </c>
    </row>
    <row r="126" spans="2:14" x14ac:dyDescent="0.2">
      <c r="B126" s="19">
        <v>4192</v>
      </c>
      <c r="C126" s="22" t="s">
        <v>1021</v>
      </c>
      <c r="D126" s="16">
        <v>154</v>
      </c>
      <c r="E126" s="16">
        <v>30</v>
      </c>
      <c r="F126" s="16">
        <v>0</v>
      </c>
      <c r="G126" s="16">
        <v>124</v>
      </c>
      <c r="H126" s="16">
        <v>0</v>
      </c>
      <c r="I126" s="16">
        <v>0</v>
      </c>
      <c r="J126" s="16">
        <v>0</v>
      </c>
      <c r="K126" s="16">
        <v>0</v>
      </c>
      <c r="L126" s="16">
        <v>0</v>
      </c>
      <c r="M126" s="16">
        <v>0</v>
      </c>
      <c r="N126" s="16">
        <v>0</v>
      </c>
    </row>
    <row r="127" spans="2:14" x14ac:dyDescent="0.2">
      <c r="B127" s="19">
        <v>4193</v>
      </c>
      <c r="C127" s="22" t="s">
        <v>1022</v>
      </c>
      <c r="D127" s="16">
        <v>89</v>
      </c>
      <c r="E127" s="16">
        <v>15</v>
      </c>
      <c r="F127" s="16">
        <v>0</v>
      </c>
      <c r="G127" s="16">
        <v>74</v>
      </c>
      <c r="H127" s="16">
        <v>0</v>
      </c>
      <c r="I127" s="16">
        <v>0</v>
      </c>
      <c r="J127" s="16">
        <v>0</v>
      </c>
      <c r="K127" s="16">
        <v>0</v>
      </c>
      <c r="L127" s="16">
        <v>0</v>
      </c>
      <c r="M127" s="16">
        <v>0</v>
      </c>
      <c r="N127" s="16">
        <v>0</v>
      </c>
    </row>
    <row r="128" spans="2:14" x14ac:dyDescent="0.2">
      <c r="B128" s="19">
        <v>4194</v>
      </c>
      <c r="C128" s="22" t="s">
        <v>1023</v>
      </c>
      <c r="D128" s="16">
        <v>200</v>
      </c>
      <c r="E128" s="16">
        <v>42</v>
      </c>
      <c r="F128" s="16">
        <v>0</v>
      </c>
      <c r="G128" s="16">
        <v>158</v>
      </c>
      <c r="H128" s="16">
        <v>0</v>
      </c>
      <c r="I128" s="16">
        <v>0</v>
      </c>
      <c r="J128" s="16">
        <v>0</v>
      </c>
      <c r="K128" s="16">
        <v>0</v>
      </c>
      <c r="L128" s="16">
        <v>0</v>
      </c>
      <c r="M128" s="16">
        <v>0</v>
      </c>
      <c r="N128" s="16">
        <v>0</v>
      </c>
    </row>
    <row r="129" spans="2:14" x14ac:dyDescent="0.2">
      <c r="B129" s="19">
        <v>4195</v>
      </c>
      <c r="C129" s="22" t="s">
        <v>1024</v>
      </c>
      <c r="D129" s="16">
        <v>118</v>
      </c>
      <c r="E129" s="16">
        <v>29</v>
      </c>
      <c r="F129" s="16">
        <v>0</v>
      </c>
      <c r="G129" s="16">
        <v>89</v>
      </c>
      <c r="H129" s="16">
        <v>0</v>
      </c>
      <c r="I129" s="16">
        <v>0</v>
      </c>
      <c r="J129" s="16">
        <v>0</v>
      </c>
      <c r="K129" s="16">
        <v>0</v>
      </c>
      <c r="L129" s="16">
        <v>0</v>
      </c>
      <c r="M129" s="16">
        <v>0</v>
      </c>
      <c r="N129" s="16">
        <v>0</v>
      </c>
    </row>
    <row r="130" spans="2:14" x14ac:dyDescent="0.2">
      <c r="B130" s="19">
        <v>4196</v>
      </c>
      <c r="C130" s="22" t="s">
        <v>1025</v>
      </c>
      <c r="D130" s="16">
        <v>417</v>
      </c>
      <c r="E130" s="16">
        <v>61</v>
      </c>
      <c r="F130" s="16">
        <v>0</v>
      </c>
      <c r="G130" s="16">
        <v>171</v>
      </c>
      <c r="H130" s="16">
        <v>0</v>
      </c>
      <c r="I130" s="16">
        <v>114</v>
      </c>
      <c r="J130" s="16">
        <v>71</v>
      </c>
      <c r="K130" s="16">
        <v>0</v>
      </c>
      <c r="L130" s="16">
        <v>0</v>
      </c>
      <c r="M130" s="16">
        <v>0</v>
      </c>
      <c r="N130" s="16">
        <v>0</v>
      </c>
    </row>
    <row r="131" spans="2:14" x14ac:dyDescent="0.2">
      <c r="B131" s="19">
        <v>4197</v>
      </c>
      <c r="C131" s="22" t="s">
        <v>1026</v>
      </c>
      <c r="D131" s="16">
        <v>84</v>
      </c>
      <c r="E131" s="16">
        <v>28</v>
      </c>
      <c r="F131" s="16">
        <v>0</v>
      </c>
      <c r="G131" s="16">
        <v>56</v>
      </c>
      <c r="H131" s="16">
        <v>0</v>
      </c>
      <c r="I131" s="16">
        <v>0</v>
      </c>
      <c r="J131" s="16">
        <v>0</v>
      </c>
      <c r="K131" s="16">
        <v>0</v>
      </c>
      <c r="L131" s="16">
        <v>0</v>
      </c>
      <c r="M131" s="16">
        <v>0</v>
      </c>
      <c r="N131" s="16">
        <v>0</v>
      </c>
    </row>
    <row r="132" spans="2:14" x14ac:dyDescent="0.2">
      <c r="B132" s="19">
        <v>4198</v>
      </c>
      <c r="C132" s="22" t="s">
        <v>1027</v>
      </c>
      <c r="D132" s="16">
        <v>129</v>
      </c>
      <c r="E132" s="16">
        <v>38</v>
      </c>
      <c r="F132" s="16">
        <v>0</v>
      </c>
      <c r="G132" s="16">
        <v>91</v>
      </c>
      <c r="H132" s="16">
        <v>0</v>
      </c>
      <c r="I132" s="16">
        <v>0</v>
      </c>
      <c r="J132" s="16">
        <v>0</v>
      </c>
      <c r="K132" s="16">
        <v>0</v>
      </c>
      <c r="L132" s="16">
        <v>0</v>
      </c>
      <c r="M132" s="16">
        <v>0</v>
      </c>
      <c r="N132" s="16">
        <v>0</v>
      </c>
    </row>
    <row r="133" spans="2:14" x14ac:dyDescent="0.2">
      <c r="B133" s="19">
        <v>4199</v>
      </c>
      <c r="C133" s="22" t="s">
        <v>1028</v>
      </c>
      <c r="D133" s="16">
        <v>100</v>
      </c>
      <c r="E133" s="16">
        <v>26</v>
      </c>
      <c r="F133" s="16">
        <v>0</v>
      </c>
      <c r="G133" s="16">
        <v>74</v>
      </c>
      <c r="H133" s="16">
        <v>0</v>
      </c>
      <c r="I133" s="16">
        <v>0</v>
      </c>
      <c r="J133" s="16">
        <v>0</v>
      </c>
      <c r="K133" s="16">
        <v>0</v>
      </c>
      <c r="L133" s="16">
        <v>0</v>
      </c>
      <c r="M133" s="16">
        <v>0</v>
      </c>
      <c r="N133" s="16">
        <v>0</v>
      </c>
    </row>
    <row r="134" spans="2:14" x14ac:dyDescent="0.2">
      <c r="B134" s="19">
        <v>4200</v>
      </c>
      <c r="C134" s="22" t="s">
        <v>1029</v>
      </c>
      <c r="D134" s="16">
        <v>477</v>
      </c>
      <c r="E134" s="16">
        <v>96</v>
      </c>
      <c r="F134" s="16">
        <v>0</v>
      </c>
      <c r="G134" s="16">
        <v>305</v>
      </c>
      <c r="H134" s="16">
        <v>0</v>
      </c>
      <c r="I134" s="16">
        <v>63</v>
      </c>
      <c r="J134" s="16">
        <v>13</v>
      </c>
      <c r="K134" s="16">
        <v>0</v>
      </c>
      <c r="L134" s="16">
        <v>0</v>
      </c>
      <c r="M134" s="16">
        <v>0</v>
      </c>
      <c r="N134" s="16">
        <v>0</v>
      </c>
    </row>
    <row r="135" spans="2:14" x14ac:dyDescent="0.2">
      <c r="B135" s="19">
        <v>4201</v>
      </c>
      <c r="C135" s="22" t="s">
        <v>91</v>
      </c>
      <c r="D135" s="16">
        <v>1418</v>
      </c>
      <c r="E135" s="16">
        <v>219</v>
      </c>
      <c r="F135" s="16">
        <v>0</v>
      </c>
      <c r="G135" s="16">
        <v>585</v>
      </c>
      <c r="H135" s="16">
        <v>299</v>
      </c>
      <c r="I135" s="16">
        <v>213</v>
      </c>
      <c r="J135" s="16">
        <v>102</v>
      </c>
      <c r="K135" s="16">
        <v>0</v>
      </c>
      <c r="L135" s="16">
        <v>0</v>
      </c>
      <c r="M135" s="16">
        <v>0</v>
      </c>
      <c r="N135" s="16">
        <v>0</v>
      </c>
    </row>
    <row r="136" spans="2:14" x14ac:dyDescent="0.2">
      <c r="B136" s="19">
        <v>4202</v>
      </c>
      <c r="C136" s="22" t="s">
        <v>145</v>
      </c>
      <c r="D136" s="16">
        <v>210</v>
      </c>
      <c r="E136" s="16">
        <v>58</v>
      </c>
      <c r="F136" s="16">
        <v>0</v>
      </c>
      <c r="G136" s="16">
        <v>152</v>
      </c>
      <c r="H136" s="16">
        <v>0</v>
      </c>
      <c r="I136" s="16">
        <v>0</v>
      </c>
      <c r="J136" s="16">
        <v>0</v>
      </c>
      <c r="K136" s="16">
        <v>0</v>
      </c>
      <c r="L136" s="16">
        <v>0</v>
      </c>
      <c r="M136" s="16">
        <v>0</v>
      </c>
      <c r="N136" s="16">
        <v>0</v>
      </c>
    </row>
    <row r="137" spans="2:14" x14ac:dyDescent="0.2">
      <c r="B137" s="19">
        <v>4203</v>
      </c>
      <c r="C137" s="22" t="s">
        <v>1030</v>
      </c>
      <c r="D137" s="16">
        <v>730</v>
      </c>
      <c r="E137" s="16">
        <v>94</v>
      </c>
      <c r="F137" s="16">
        <v>0</v>
      </c>
      <c r="G137" s="16">
        <v>312</v>
      </c>
      <c r="H137" s="16">
        <v>193</v>
      </c>
      <c r="I137" s="16">
        <v>88</v>
      </c>
      <c r="J137" s="16">
        <v>43</v>
      </c>
      <c r="K137" s="16">
        <v>0</v>
      </c>
      <c r="L137" s="16">
        <v>0</v>
      </c>
      <c r="M137" s="16">
        <v>0</v>
      </c>
      <c r="N137" s="16">
        <v>0</v>
      </c>
    </row>
    <row r="138" spans="2:14" x14ac:dyDescent="0.2">
      <c r="B138" s="19">
        <v>4204</v>
      </c>
      <c r="C138" s="22" t="s">
        <v>1031</v>
      </c>
      <c r="D138" s="16">
        <v>563</v>
      </c>
      <c r="E138" s="16">
        <v>96</v>
      </c>
      <c r="F138" s="16">
        <v>0</v>
      </c>
      <c r="G138" s="16">
        <v>371</v>
      </c>
      <c r="H138" s="16">
        <v>0</v>
      </c>
      <c r="I138" s="16">
        <v>62</v>
      </c>
      <c r="J138" s="16">
        <v>34</v>
      </c>
      <c r="K138" s="16">
        <v>0</v>
      </c>
      <c r="L138" s="16">
        <v>0</v>
      </c>
      <c r="M138" s="16">
        <v>0</v>
      </c>
      <c r="N138" s="16">
        <v>0</v>
      </c>
    </row>
    <row r="139" spans="2:14" x14ac:dyDescent="0.2">
      <c r="B139" s="19">
        <v>4205</v>
      </c>
      <c r="C139" s="22" t="s">
        <v>94</v>
      </c>
      <c r="D139" s="16">
        <v>290</v>
      </c>
      <c r="E139" s="16">
        <v>71</v>
      </c>
      <c r="F139" s="16">
        <v>0</v>
      </c>
      <c r="G139" s="16">
        <v>219</v>
      </c>
      <c r="H139" s="16">
        <v>0</v>
      </c>
      <c r="I139" s="16">
        <v>0</v>
      </c>
      <c r="J139" s="16">
        <v>0</v>
      </c>
      <c r="K139" s="16">
        <v>0</v>
      </c>
      <c r="L139" s="16">
        <v>0</v>
      </c>
      <c r="M139" s="16">
        <v>0</v>
      </c>
      <c r="N139" s="16">
        <v>0</v>
      </c>
    </row>
    <row r="140" spans="2:14" x14ac:dyDescent="0.2">
      <c r="B140" s="19">
        <v>4206</v>
      </c>
      <c r="C140" s="22" t="s">
        <v>1032</v>
      </c>
      <c r="D140" s="16">
        <v>710</v>
      </c>
      <c r="E140" s="16">
        <v>151</v>
      </c>
      <c r="F140" s="16">
        <v>12</v>
      </c>
      <c r="G140" s="16">
        <v>408</v>
      </c>
      <c r="H140" s="16">
        <v>0</v>
      </c>
      <c r="I140" s="16">
        <v>83</v>
      </c>
      <c r="J140" s="16">
        <v>56</v>
      </c>
      <c r="K140" s="16">
        <v>0</v>
      </c>
      <c r="L140" s="16">
        <v>0</v>
      </c>
      <c r="M140" s="16">
        <v>0</v>
      </c>
      <c r="N140" s="16">
        <v>0</v>
      </c>
    </row>
    <row r="141" spans="2:14" x14ac:dyDescent="0.2">
      <c r="B141" s="19">
        <v>4207</v>
      </c>
      <c r="C141" s="22" t="s">
        <v>146</v>
      </c>
      <c r="D141" s="16">
        <v>349</v>
      </c>
      <c r="E141" s="16">
        <v>75</v>
      </c>
      <c r="F141" s="16">
        <v>0</v>
      </c>
      <c r="G141" s="16">
        <v>196</v>
      </c>
      <c r="H141" s="16">
        <v>0</v>
      </c>
      <c r="I141" s="16">
        <v>46</v>
      </c>
      <c r="J141" s="16">
        <v>32</v>
      </c>
      <c r="K141" s="16">
        <v>0</v>
      </c>
      <c r="L141" s="16">
        <v>0</v>
      </c>
      <c r="M141" s="16">
        <v>0</v>
      </c>
      <c r="N141" s="16">
        <v>0</v>
      </c>
    </row>
    <row r="142" spans="2:14" x14ac:dyDescent="0.2">
      <c r="B142" s="19">
        <v>4208</v>
      </c>
      <c r="C142" s="22" t="s">
        <v>99</v>
      </c>
      <c r="D142" s="16">
        <v>686</v>
      </c>
      <c r="E142" s="16">
        <v>90</v>
      </c>
      <c r="F142" s="16">
        <v>0</v>
      </c>
      <c r="G142" s="16">
        <v>260</v>
      </c>
      <c r="H142" s="16">
        <v>190</v>
      </c>
      <c r="I142" s="16">
        <v>99</v>
      </c>
      <c r="J142" s="16">
        <v>47</v>
      </c>
      <c r="K142" s="16">
        <v>0</v>
      </c>
      <c r="L142" s="16">
        <v>0</v>
      </c>
      <c r="M142" s="16">
        <v>0</v>
      </c>
      <c r="N142" s="16">
        <v>0</v>
      </c>
    </row>
    <row r="143" spans="2:14" x14ac:dyDescent="0.2">
      <c r="B143" s="19">
        <v>4209</v>
      </c>
      <c r="C143" s="22" t="s">
        <v>1033</v>
      </c>
      <c r="D143" s="16">
        <v>760</v>
      </c>
      <c r="E143" s="16">
        <v>127</v>
      </c>
      <c r="F143" s="16">
        <v>10</v>
      </c>
      <c r="G143" s="16">
        <v>331</v>
      </c>
      <c r="H143" s="16">
        <v>145</v>
      </c>
      <c r="I143" s="16">
        <v>97</v>
      </c>
      <c r="J143" s="16">
        <v>50</v>
      </c>
      <c r="K143" s="16">
        <v>0</v>
      </c>
      <c r="L143" s="16">
        <v>0</v>
      </c>
      <c r="M143" s="16">
        <v>0</v>
      </c>
      <c r="N143" s="16">
        <v>0</v>
      </c>
    </row>
    <row r="144" spans="2:14" x14ac:dyDescent="0.2">
      <c r="B144" s="19">
        <v>4210</v>
      </c>
      <c r="C144" s="22" t="s">
        <v>1034</v>
      </c>
      <c r="D144" s="16">
        <v>424</v>
      </c>
      <c r="E144" s="16">
        <v>108</v>
      </c>
      <c r="F144" s="16">
        <v>0</v>
      </c>
      <c r="G144" s="16">
        <v>316</v>
      </c>
      <c r="H144" s="16">
        <v>0</v>
      </c>
      <c r="I144" s="16">
        <v>0</v>
      </c>
      <c r="J144" s="16">
        <v>0</v>
      </c>
      <c r="K144" s="16">
        <v>0</v>
      </c>
      <c r="L144" s="16">
        <v>0</v>
      </c>
      <c r="M144" s="16">
        <v>0</v>
      </c>
      <c r="N144" s="16">
        <v>0</v>
      </c>
    </row>
    <row r="145" spans="2:14" x14ac:dyDescent="0.2">
      <c r="B145" s="36">
        <v>4249</v>
      </c>
      <c r="C145" s="37" t="s">
        <v>1035</v>
      </c>
      <c r="D145" s="24">
        <v>4648</v>
      </c>
      <c r="E145" s="24">
        <v>872</v>
      </c>
      <c r="F145" s="24">
        <v>33</v>
      </c>
      <c r="G145" s="24">
        <v>2596</v>
      </c>
      <c r="H145" s="24">
        <v>379</v>
      </c>
      <c r="I145" s="24">
        <v>470</v>
      </c>
      <c r="J145" s="24">
        <v>289</v>
      </c>
      <c r="K145" s="24">
        <v>0</v>
      </c>
      <c r="L145" s="24">
        <v>9</v>
      </c>
      <c r="M145" s="24">
        <v>0</v>
      </c>
      <c r="N145" s="24">
        <v>0</v>
      </c>
    </row>
    <row r="146" spans="2:14" x14ac:dyDescent="0.2">
      <c r="B146" s="19">
        <v>4221</v>
      </c>
      <c r="C146" s="22" t="s">
        <v>1036</v>
      </c>
      <c r="D146" s="16">
        <v>102</v>
      </c>
      <c r="E146" s="16">
        <v>26</v>
      </c>
      <c r="F146" s="16">
        <v>0</v>
      </c>
      <c r="G146" s="16">
        <v>76</v>
      </c>
      <c r="H146" s="16">
        <v>0</v>
      </c>
      <c r="I146" s="16">
        <v>0</v>
      </c>
      <c r="J146" s="16">
        <v>0</v>
      </c>
      <c r="K146" s="16">
        <v>0</v>
      </c>
      <c r="L146" s="16">
        <v>0</v>
      </c>
      <c r="M146" s="16">
        <v>0</v>
      </c>
      <c r="N146" s="16">
        <v>0</v>
      </c>
    </row>
    <row r="147" spans="2:14" x14ac:dyDescent="0.2">
      <c r="B147" s="19">
        <v>4222</v>
      </c>
      <c r="C147" s="22" t="s">
        <v>1037</v>
      </c>
      <c r="D147" s="16">
        <v>161</v>
      </c>
      <c r="E147" s="16">
        <v>36</v>
      </c>
      <c r="F147" s="16">
        <v>0</v>
      </c>
      <c r="G147" s="16">
        <v>125</v>
      </c>
      <c r="H147" s="16">
        <v>0</v>
      </c>
      <c r="I147" s="16">
        <v>0</v>
      </c>
      <c r="J147" s="16">
        <v>0</v>
      </c>
      <c r="K147" s="16">
        <v>0</v>
      </c>
      <c r="L147" s="16">
        <v>0</v>
      </c>
      <c r="M147" s="16">
        <v>0</v>
      </c>
      <c r="N147" s="16">
        <v>0</v>
      </c>
    </row>
    <row r="148" spans="2:14" x14ac:dyDescent="0.2">
      <c r="B148" s="19">
        <v>4223</v>
      </c>
      <c r="C148" s="22" t="s">
        <v>1038</v>
      </c>
      <c r="D148" s="16">
        <v>214</v>
      </c>
      <c r="E148" s="16">
        <v>52</v>
      </c>
      <c r="F148" s="16">
        <v>0</v>
      </c>
      <c r="G148" s="16">
        <v>162</v>
      </c>
      <c r="H148" s="16">
        <v>0</v>
      </c>
      <c r="I148" s="16">
        <v>0</v>
      </c>
      <c r="J148" s="16">
        <v>0</v>
      </c>
      <c r="K148" s="16">
        <v>0</v>
      </c>
      <c r="L148" s="16">
        <v>0</v>
      </c>
      <c r="M148" s="16">
        <v>0</v>
      </c>
      <c r="N148" s="16">
        <v>0</v>
      </c>
    </row>
    <row r="149" spans="2:14" x14ac:dyDescent="0.2">
      <c r="B149" s="19">
        <v>4224</v>
      </c>
      <c r="C149" s="22" t="s">
        <v>1039</v>
      </c>
      <c r="D149" s="16">
        <v>116</v>
      </c>
      <c r="E149" s="16">
        <v>35</v>
      </c>
      <c r="F149" s="16">
        <v>0</v>
      </c>
      <c r="G149" s="16">
        <v>81</v>
      </c>
      <c r="H149" s="16">
        <v>0</v>
      </c>
      <c r="I149" s="16">
        <v>0</v>
      </c>
      <c r="J149" s="16">
        <v>0</v>
      </c>
      <c r="K149" s="16">
        <v>0</v>
      </c>
      <c r="L149" s="16">
        <v>0</v>
      </c>
      <c r="M149" s="16">
        <v>0</v>
      </c>
      <c r="N149" s="16">
        <v>0</v>
      </c>
    </row>
    <row r="150" spans="2:14" x14ac:dyDescent="0.2">
      <c r="B150" s="19">
        <v>4226</v>
      </c>
      <c r="C150" s="22" t="s">
        <v>1040</v>
      </c>
      <c r="D150" s="16">
        <v>54</v>
      </c>
      <c r="E150" s="16">
        <v>17</v>
      </c>
      <c r="F150" s="16">
        <v>0</v>
      </c>
      <c r="G150" s="16">
        <v>37</v>
      </c>
      <c r="H150" s="16">
        <v>0</v>
      </c>
      <c r="I150" s="16">
        <v>0</v>
      </c>
      <c r="J150" s="16">
        <v>0</v>
      </c>
      <c r="K150" s="16">
        <v>0</v>
      </c>
      <c r="L150" s="16">
        <v>0</v>
      </c>
      <c r="M150" s="16">
        <v>0</v>
      </c>
      <c r="N150" s="16">
        <v>0</v>
      </c>
    </row>
    <row r="151" spans="2:14" x14ac:dyDescent="0.2">
      <c r="B151" s="19">
        <v>4227</v>
      </c>
      <c r="C151" s="22" t="s">
        <v>1041</v>
      </c>
      <c r="D151" s="16">
        <v>60</v>
      </c>
      <c r="E151" s="16">
        <v>18</v>
      </c>
      <c r="F151" s="16">
        <v>0</v>
      </c>
      <c r="G151" s="16">
        <v>42</v>
      </c>
      <c r="H151" s="16">
        <v>0</v>
      </c>
      <c r="I151" s="16">
        <v>0</v>
      </c>
      <c r="J151" s="16">
        <v>0</v>
      </c>
      <c r="K151" s="16">
        <v>0</v>
      </c>
      <c r="L151" s="16">
        <v>0</v>
      </c>
      <c r="M151" s="16">
        <v>0</v>
      </c>
      <c r="N151" s="16">
        <v>0</v>
      </c>
    </row>
    <row r="152" spans="2:14" x14ac:dyDescent="0.2">
      <c r="B152" s="19">
        <v>4228</v>
      </c>
      <c r="C152" s="22" t="s">
        <v>1042</v>
      </c>
      <c r="D152" s="16">
        <v>371</v>
      </c>
      <c r="E152" s="16">
        <v>61</v>
      </c>
      <c r="F152" s="16">
        <v>11</v>
      </c>
      <c r="G152" s="16">
        <v>188</v>
      </c>
      <c r="H152" s="16">
        <v>0</v>
      </c>
      <c r="I152" s="16">
        <v>67</v>
      </c>
      <c r="J152" s="16">
        <v>44</v>
      </c>
      <c r="K152" s="16">
        <v>0</v>
      </c>
      <c r="L152" s="16">
        <v>0</v>
      </c>
      <c r="M152" s="16">
        <v>0</v>
      </c>
      <c r="N152" s="16">
        <v>0</v>
      </c>
    </row>
    <row r="153" spans="2:14" x14ac:dyDescent="0.2">
      <c r="B153" s="19">
        <v>4229</v>
      </c>
      <c r="C153" s="22" t="s">
        <v>1043</v>
      </c>
      <c r="D153" s="16">
        <v>113</v>
      </c>
      <c r="E153" s="16">
        <v>25</v>
      </c>
      <c r="F153" s="16">
        <v>0</v>
      </c>
      <c r="G153" s="16">
        <v>88</v>
      </c>
      <c r="H153" s="16">
        <v>0</v>
      </c>
      <c r="I153" s="16">
        <v>0</v>
      </c>
      <c r="J153" s="16">
        <v>0</v>
      </c>
      <c r="K153" s="16">
        <v>0</v>
      </c>
      <c r="L153" s="16">
        <v>0</v>
      </c>
      <c r="M153" s="16">
        <v>0</v>
      </c>
      <c r="N153" s="16">
        <v>0</v>
      </c>
    </row>
    <row r="154" spans="2:14" x14ac:dyDescent="0.2">
      <c r="B154" s="19">
        <v>4230</v>
      </c>
      <c r="C154" s="22" t="s">
        <v>1044</v>
      </c>
      <c r="D154" s="16">
        <v>155</v>
      </c>
      <c r="E154" s="16">
        <v>46</v>
      </c>
      <c r="F154" s="16">
        <v>0</v>
      </c>
      <c r="G154" s="16">
        <v>109</v>
      </c>
      <c r="H154" s="16">
        <v>0</v>
      </c>
      <c r="I154" s="16">
        <v>0</v>
      </c>
      <c r="J154" s="16">
        <v>0</v>
      </c>
      <c r="K154" s="16">
        <v>0</v>
      </c>
      <c r="L154" s="16">
        <v>0</v>
      </c>
      <c r="M154" s="16">
        <v>0</v>
      </c>
      <c r="N154" s="16">
        <v>0</v>
      </c>
    </row>
    <row r="155" spans="2:14" x14ac:dyDescent="0.2">
      <c r="B155" s="19">
        <v>4231</v>
      </c>
      <c r="C155" s="22" t="s">
        <v>1045</v>
      </c>
      <c r="D155" s="16">
        <v>129</v>
      </c>
      <c r="E155" s="16">
        <v>43</v>
      </c>
      <c r="F155" s="16">
        <v>0</v>
      </c>
      <c r="G155" s="16">
        <v>86</v>
      </c>
      <c r="H155" s="16">
        <v>0</v>
      </c>
      <c r="I155" s="16">
        <v>0</v>
      </c>
      <c r="J155" s="16">
        <v>0</v>
      </c>
      <c r="K155" s="16">
        <v>0</v>
      </c>
      <c r="L155" s="16">
        <v>0</v>
      </c>
      <c r="M155" s="16">
        <v>0</v>
      </c>
      <c r="N155" s="16">
        <v>0</v>
      </c>
    </row>
    <row r="156" spans="2:14" x14ac:dyDescent="0.2">
      <c r="B156" s="19">
        <v>4232</v>
      </c>
      <c r="C156" s="22" t="s">
        <v>1046</v>
      </c>
      <c r="D156" s="16">
        <v>0</v>
      </c>
      <c r="E156" s="16">
        <v>0</v>
      </c>
      <c r="F156" s="16">
        <v>0</v>
      </c>
      <c r="G156" s="16">
        <v>0</v>
      </c>
      <c r="H156" s="16">
        <v>0</v>
      </c>
      <c r="I156" s="16">
        <v>0</v>
      </c>
      <c r="J156" s="16">
        <v>0</v>
      </c>
      <c r="K156" s="16">
        <v>0</v>
      </c>
      <c r="L156" s="16">
        <v>0</v>
      </c>
      <c r="M156" s="16">
        <v>0</v>
      </c>
      <c r="N156" s="16">
        <v>0</v>
      </c>
    </row>
    <row r="157" spans="2:14" x14ac:dyDescent="0.2">
      <c r="B157" s="19">
        <v>4233</v>
      </c>
      <c r="C157" s="22" t="s">
        <v>1047</v>
      </c>
      <c r="D157" s="16">
        <v>58</v>
      </c>
      <c r="E157" s="16">
        <v>20</v>
      </c>
      <c r="F157" s="16">
        <v>0</v>
      </c>
      <c r="G157" s="16">
        <v>38</v>
      </c>
      <c r="H157" s="16">
        <v>0</v>
      </c>
      <c r="I157" s="16">
        <v>0</v>
      </c>
      <c r="J157" s="16">
        <v>0</v>
      </c>
      <c r="K157" s="16">
        <v>0</v>
      </c>
      <c r="L157" s="16">
        <v>0</v>
      </c>
      <c r="M157" s="16">
        <v>0</v>
      </c>
      <c r="N157" s="16">
        <v>0</v>
      </c>
    </row>
    <row r="158" spans="2:14" x14ac:dyDescent="0.2">
      <c r="B158" s="19">
        <v>4234</v>
      </c>
      <c r="C158" s="22" t="s">
        <v>1048</v>
      </c>
      <c r="D158" s="16">
        <v>524</v>
      </c>
      <c r="E158" s="16">
        <v>83</v>
      </c>
      <c r="F158" s="16">
        <v>0</v>
      </c>
      <c r="G158" s="16">
        <v>286</v>
      </c>
      <c r="H158" s="16">
        <v>0</v>
      </c>
      <c r="I158" s="16">
        <v>97</v>
      </c>
      <c r="J158" s="16">
        <v>58</v>
      </c>
      <c r="K158" s="16">
        <v>0</v>
      </c>
      <c r="L158" s="16">
        <v>0</v>
      </c>
      <c r="M158" s="16">
        <v>0</v>
      </c>
      <c r="N158" s="16">
        <v>0</v>
      </c>
    </row>
    <row r="159" spans="2:14" x14ac:dyDescent="0.2">
      <c r="B159" s="19">
        <v>4235</v>
      </c>
      <c r="C159" s="22" t="s">
        <v>1049</v>
      </c>
      <c r="D159" s="16">
        <v>132</v>
      </c>
      <c r="E159" s="16">
        <v>33</v>
      </c>
      <c r="F159" s="16">
        <v>0</v>
      </c>
      <c r="G159" s="16">
        <v>99</v>
      </c>
      <c r="H159" s="16">
        <v>0</v>
      </c>
      <c r="I159" s="16">
        <v>0</v>
      </c>
      <c r="J159" s="16">
        <v>0</v>
      </c>
      <c r="K159" s="16">
        <v>0</v>
      </c>
      <c r="L159" s="16">
        <v>0</v>
      </c>
      <c r="M159" s="16">
        <v>0</v>
      </c>
      <c r="N159" s="16">
        <v>0</v>
      </c>
    </row>
    <row r="160" spans="2:14" x14ac:dyDescent="0.2">
      <c r="B160" s="19">
        <v>4236</v>
      </c>
      <c r="C160" s="22" t="s">
        <v>1050</v>
      </c>
      <c r="D160" s="16">
        <v>1205</v>
      </c>
      <c r="E160" s="16">
        <v>173</v>
      </c>
      <c r="F160" s="16">
        <v>11</v>
      </c>
      <c r="G160" s="16">
        <v>530</v>
      </c>
      <c r="H160" s="16">
        <v>242</v>
      </c>
      <c r="I160" s="16">
        <v>135</v>
      </c>
      <c r="J160" s="16">
        <v>105</v>
      </c>
      <c r="K160" s="16">
        <v>0</v>
      </c>
      <c r="L160" s="16">
        <v>9</v>
      </c>
      <c r="M160" s="16">
        <v>0</v>
      </c>
      <c r="N160" s="16">
        <v>0</v>
      </c>
    </row>
    <row r="161" spans="2:14" x14ac:dyDescent="0.2">
      <c r="B161" s="19">
        <v>4237</v>
      </c>
      <c r="C161" s="22" t="s">
        <v>1051</v>
      </c>
      <c r="D161" s="16">
        <v>168</v>
      </c>
      <c r="E161" s="16">
        <v>37</v>
      </c>
      <c r="F161" s="16">
        <v>0</v>
      </c>
      <c r="G161" s="16">
        <v>131</v>
      </c>
      <c r="H161" s="16">
        <v>0</v>
      </c>
      <c r="I161" s="16">
        <v>0</v>
      </c>
      <c r="J161" s="16">
        <v>0</v>
      </c>
      <c r="K161" s="16">
        <v>0</v>
      </c>
      <c r="L161" s="16">
        <v>0</v>
      </c>
      <c r="M161" s="16">
        <v>0</v>
      </c>
      <c r="N161" s="16">
        <v>0</v>
      </c>
    </row>
    <row r="162" spans="2:14" x14ac:dyDescent="0.2">
      <c r="B162" s="19">
        <v>4238</v>
      </c>
      <c r="C162" s="22" t="s">
        <v>1052</v>
      </c>
      <c r="D162" s="16">
        <v>65</v>
      </c>
      <c r="E162" s="16">
        <v>18</v>
      </c>
      <c r="F162" s="16">
        <v>0</v>
      </c>
      <c r="G162" s="16">
        <v>47</v>
      </c>
      <c r="H162" s="16">
        <v>0</v>
      </c>
      <c r="I162" s="16">
        <v>0</v>
      </c>
      <c r="J162" s="16">
        <v>0</v>
      </c>
      <c r="K162" s="16">
        <v>0</v>
      </c>
      <c r="L162" s="16">
        <v>0</v>
      </c>
      <c r="M162" s="16">
        <v>0</v>
      </c>
      <c r="N162" s="16">
        <v>0</v>
      </c>
    </row>
    <row r="163" spans="2:14" x14ac:dyDescent="0.2">
      <c r="B163" s="19">
        <v>4239</v>
      </c>
      <c r="C163" s="22" t="s">
        <v>1053</v>
      </c>
      <c r="D163" s="16">
        <v>757</v>
      </c>
      <c r="E163" s="16">
        <v>90</v>
      </c>
      <c r="F163" s="16">
        <v>11</v>
      </c>
      <c r="G163" s="16">
        <v>266</v>
      </c>
      <c r="H163" s="16">
        <v>137</v>
      </c>
      <c r="I163" s="16">
        <v>171</v>
      </c>
      <c r="J163" s="16">
        <v>82</v>
      </c>
      <c r="K163" s="16">
        <v>0</v>
      </c>
      <c r="L163" s="16">
        <v>0</v>
      </c>
      <c r="M163" s="16">
        <v>0</v>
      </c>
      <c r="N163" s="16">
        <v>0</v>
      </c>
    </row>
    <row r="164" spans="2:14" x14ac:dyDescent="0.2">
      <c r="B164" s="19">
        <v>4240</v>
      </c>
      <c r="C164" s="22" t="s">
        <v>1054</v>
      </c>
      <c r="D164" s="16">
        <v>264</v>
      </c>
      <c r="E164" s="16">
        <v>59</v>
      </c>
      <c r="F164" s="16">
        <v>0</v>
      </c>
      <c r="G164" s="16">
        <v>205</v>
      </c>
      <c r="H164" s="16">
        <v>0</v>
      </c>
      <c r="I164" s="16">
        <v>0</v>
      </c>
      <c r="J164" s="16">
        <v>0</v>
      </c>
      <c r="K164" s="16">
        <v>0</v>
      </c>
      <c r="L164" s="16">
        <v>0</v>
      </c>
      <c r="M164" s="16">
        <v>0</v>
      </c>
      <c r="N164" s="16">
        <v>0</v>
      </c>
    </row>
    <row r="165" spans="2:14" x14ac:dyDescent="0.2">
      <c r="B165" s="36">
        <v>4269</v>
      </c>
      <c r="C165" s="37" t="s">
        <v>1055</v>
      </c>
      <c r="D165" s="24">
        <v>5197</v>
      </c>
      <c r="E165" s="24">
        <v>918</v>
      </c>
      <c r="F165" s="24">
        <v>30</v>
      </c>
      <c r="G165" s="24">
        <v>2798</v>
      </c>
      <c r="H165" s="24">
        <v>589</v>
      </c>
      <c r="I165" s="24">
        <v>535</v>
      </c>
      <c r="J165" s="24">
        <v>273</v>
      </c>
      <c r="K165" s="24">
        <v>28</v>
      </c>
      <c r="L165" s="24">
        <v>15</v>
      </c>
      <c r="M165" s="24">
        <v>0</v>
      </c>
      <c r="N165" s="24">
        <v>11</v>
      </c>
    </row>
    <row r="166" spans="2:14" x14ac:dyDescent="0.2">
      <c r="B166" s="19">
        <v>4251</v>
      </c>
      <c r="C166" s="22" t="s">
        <v>1056</v>
      </c>
      <c r="D166" s="16">
        <v>62</v>
      </c>
      <c r="E166" s="16">
        <v>12</v>
      </c>
      <c r="F166" s="16">
        <v>0</v>
      </c>
      <c r="G166" s="16">
        <v>50</v>
      </c>
      <c r="H166" s="16">
        <v>0</v>
      </c>
      <c r="I166" s="16">
        <v>0</v>
      </c>
      <c r="J166" s="16">
        <v>0</v>
      </c>
      <c r="K166" s="16">
        <v>0</v>
      </c>
      <c r="L166" s="16">
        <v>0</v>
      </c>
      <c r="M166" s="16">
        <v>0</v>
      </c>
      <c r="N166" s="16">
        <v>0</v>
      </c>
    </row>
    <row r="167" spans="2:14" x14ac:dyDescent="0.2">
      <c r="B167" s="19">
        <v>4252</v>
      </c>
      <c r="C167" s="22" t="s">
        <v>1057</v>
      </c>
      <c r="D167" s="16">
        <v>566</v>
      </c>
      <c r="E167" s="16">
        <v>109</v>
      </c>
      <c r="F167" s="16">
        <v>0</v>
      </c>
      <c r="G167" s="16">
        <v>347</v>
      </c>
      <c r="H167" s="16">
        <v>0</v>
      </c>
      <c r="I167" s="16">
        <v>64</v>
      </c>
      <c r="J167" s="16">
        <v>46</v>
      </c>
      <c r="K167" s="16">
        <v>0</v>
      </c>
      <c r="L167" s="16">
        <v>0</v>
      </c>
      <c r="M167" s="16">
        <v>0</v>
      </c>
      <c r="N167" s="16">
        <v>0</v>
      </c>
    </row>
    <row r="168" spans="2:14" x14ac:dyDescent="0.2">
      <c r="B168" s="19">
        <v>4253</v>
      </c>
      <c r="C168" s="22" t="s">
        <v>1058</v>
      </c>
      <c r="D168" s="16">
        <v>303</v>
      </c>
      <c r="E168" s="16">
        <v>61</v>
      </c>
      <c r="F168" s="16">
        <v>0</v>
      </c>
      <c r="G168" s="16">
        <v>242</v>
      </c>
      <c r="H168" s="16">
        <v>0</v>
      </c>
      <c r="I168" s="16">
        <v>0</v>
      </c>
      <c r="J168" s="16">
        <v>0</v>
      </c>
      <c r="K168" s="16">
        <v>0</v>
      </c>
      <c r="L168" s="16">
        <v>0</v>
      </c>
      <c r="M168" s="16">
        <v>0</v>
      </c>
      <c r="N168" s="16">
        <v>0</v>
      </c>
    </row>
    <row r="169" spans="2:14" x14ac:dyDescent="0.2">
      <c r="B169" s="19">
        <v>4254</v>
      </c>
      <c r="C169" s="22" t="s">
        <v>1059</v>
      </c>
      <c r="D169" s="16">
        <v>1436</v>
      </c>
      <c r="E169" s="16">
        <v>201</v>
      </c>
      <c r="F169" s="16">
        <v>30</v>
      </c>
      <c r="G169" s="16">
        <v>638</v>
      </c>
      <c r="H169" s="16">
        <v>221</v>
      </c>
      <c r="I169" s="16">
        <v>230</v>
      </c>
      <c r="J169" s="16">
        <v>116</v>
      </c>
      <c r="K169" s="16">
        <v>0</v>
      </c>
      <c r="L169" s="16">
        <v>0</v>
      </c>
      <c r="M169" s="16">
        <v>0</v>
      </c>
      <c r="N169" s="16">
        <v>0</v>
      </c>
    </row>
    <row r="170" spans="2:14" x14ac:dyDescent="0.2">
      <c r="B170" s="19">
        <v>4255</v>
      </c>
      <c r="C170" s="22" t="s">
        <v>128</v>
      </c>
      <c r="D170" s="16">
        <v>81</v>
      </c>
      <c r="E170" s="16">
        <v>26</v>
      </c>
      <c r="F170" s="16">
        <v>0</v>
      </c>
      <c r="G170" s="16">
        <v>55</v>
      </c>
      <c r="H170" s="16">
        <v>0</v>
      </c>
      <c r="I170" s="16">
        <v>0</v>
      </c>
      <c r="J170" s="16">
        <v>0</v>
      </c>
      <c r="K170" s="16">
        <v>0</v>
      </c>
      <c r="L170" s="16">
        <v>0</v>
      </c>
      <c r="M170" s="16">
        <v>0</v>
      </c>
      <c r="N170" s="16">
        <v>0</v>
      </c>
    </row>
    <row r="171" spans="2:14" x14ac:dyDescent="0.2">
      <c r="B171" s="19">
        <v>4256</v>
      </c>
      <c r="C171" s="22" t="s">
        <v>1060</v>
      </c>
      <c r="D171" s="16">
        <v>69</v>
      </c>
      <c r="E171" s="16">
        <v>24</v>
      </c>
      <c r="F171" s="16">
        <v>0</v>
      </c>
      <c r="G171" s="16">
        <v>45</v>
      </c>
      <c r="H171" s="16">
        <v>0</v>
      </c>
      <c r="I171" s="16">
        <v>0</v>
      </c>
      <c r="J171" s="16">
        <v>0</v>
      </c>
      <c r="K171" s="16">
        <v>0</v>
      </c>
      <c r="L171" s="16">
        <v>0</v>
      </c>
      <c r="M171" s="16">
        <v>0</v>
      </c>
      <c r="N171" s="16">
        <v>0</v>
      </c>
    </row>
    <row r="172" spans="2:14" x14ac:dyDescent="0.2">
      <c r="B172" s="19">
        <v>4257</v>
      </c>
      <c r="C172" s="22" t="s">
        <v>93</v>
      </c>
      <c r="D172" s="16">
        <v>39</v>
      </c>
      <c r="E172" s="16">
        <v>6</v>
      </c>
      <c r="F172" s="16">
        <v>0</v>
      </c>
      <c r="G172" s="16">
        <v>33</v>
      </c>
      <c r="H172" s="16">
        <v>0</v>
      </c>
      <c r="I172" s="16">
        <v>0</v>
      </c>
      <c r="J172" s="16">
        <v>0</v>
      </c>
      <c r="K172" s="16">
        <v>0</v>
      </c>
      <c r="L172" s="16">
        <v>0</v>
      </c>
      <c r="M172" s="16">
        <v>0</v>
      </c>
      <c r="N172" s="16">
        <v>0</v>
      </c>
    </row>
    <row r="173" spans="2:14" x14ac:dyDescent="0.2">
      <c r="B173" s="19">
        <v>4258</v>
      </c>
      <c r="C173" s="22" t="s">
        <v>148</v>
      </c>
      <c r="D173" s="16">
        <v>1788</v>
      </c>
      <c r="E173" s="16">
        <v>261</v>
      </c>
      <c r="F173" s="16">
        <v>0</v>
      </c>
      <c r="G173" s="16">
        <v>755</v>
      </c>
      <c r="H173" s="16">
        <v>368</v>
      </c>
      <c r="I173" s="16">
        <v>241</v>
      </c>
      <c r="J173" s="16">
        <v>111</v>
      </c>
      <c r="K173" s="16">
        <v>26</v>
      </c>
      <c r="L173" s="16">
        <v>15</v>
      </c>
      <c r="M173" s="16">
        <v>0</v>
      </c>
      <c r="N173" s="16">
        <v>11</v>
      </c>
    </row>
    <row r="174" spans="2:14" x14ac:dyDescent="0.2">
      <c r="B174" s="19">
        <v>4259</v>
      </c>
      <c r="C174" s="22" t="s">
        <v>1061</v>
      </c>
      <c r="D174" s="16">
        <v>74</v>
      </c>
      <c r="E174" s="16">
        <v>16</v>
      </c>
      <c r="F174" s="16">
        <v>0</v>
      </c>
      <c r="G174" s="16">
        <v>58</v>
      </c>
      <c r="H174" s="16">
        <v>0</v>
      </c>
      <c r="I174" s="16">
        <v>0</v>
      </c>
      <c r="J174" s="16">
        <v>0</v>
      </c>
      <c r="K174" s="16">
        <v>0</v>
      </c>
      <c r="L174" s="16">
        <v>0</v>
      </c>
      <c r="M174" s="16">
        <v>0</v>
      </c>
      <c r="N174" s="16">
        <v>0</v>
      </c>
    </row>
    <row r="175" spans="2:14" x14ac:dyDescent="0.2">
      <c r="B175" s="19">
        <v>4260</v>
      </c>
      <c r="C175" s="22" t="s">
        <v>100</v>
      </c>
      <c r="D175" s="16">
        <v>274</v>
      </c>
      <c r="E175" s="16">
        <v>81</v>
      </c>
      <c r="F175" s="16">
        <v>0</v>
      </c>
      <c r="G175" s="16">
        <v>191</v>
      </c>
      <c r="H175" s="16">
        <v>0</v>
      </c>
      <c r="I175" s="16">
        <v>0</v>
      </c>
      <c r="J175" s="16">
        <v>0</v>
      </c>
      <c r="K175" s="16">
        <v>2</v>
      </c>
      <c r="L175" s="16">
        <v>0</v>
      </c>
      <c r="M175" s="16">
        <v>0</v>
      </c>
      <c r="N175" s="16">
        <v>0</v>
      </c>
    </row>
    <row r="176" spans="2:14" x14ac:dyDescent="0.2">
      <c r="B176" s="19">
        <v>4261</v>
      </c>
      <c r="C176" s="22" t="s">
        <v>1062</v>
      </c>
      <c r="D176" s="16">
        <v>161</v>
      </c>
      <c r="E176" s="16">
        <v>41</v>
      </c>
      <c r="F176" s="16">
        <v>0</v>
      </c>
      <c r="G176" s="16">
        <v>120</v>
      </c>
      <c r="H176" s="16">
        <v>0</v>
      </c>
      <c r="I176" s="16">
        <v>0</v>
      </c>
      <c r="J176" s="16">
        <v>0</v>
      </c>
      <c r="K176" s="16">
        <v>0</v>
      </c>
      <c r="L176" s="16">
        <v>0</v>
      </c>
      <c r="M176" s="16">
        <v>0</v>
      </c>
      <c r="N176" s="16">
        <v>0</v>
      </c>
    </row>
    <row r="177" spans="2:14" x14ac:dyDescent="0.2">
      <c r="B177" s="19">
        <v>4262</v>
      </c>
      <c r="C177" s="22" t="s">
        <v>1063</v>
      </c>
      <c r="D177" s="16">
        <v>59</v>
      </c>
      <c r="E177" s="16">
        <v>12</v>
      </c>
      <c r="F177" s="16">
        <v>0</v>
      </c>
      <c r="G177" s="16">
        <v>47</v>
      </c>
      <c r="H177" s="16">
        <v>0</v>
      </c>
      <c r="I177" s="16">
        <v>0</v>
      </c>
      <c r="J177" s="16">
        <v>0</v>
      </c>
      <c r="K177" s="16">
        <v>0</v>
      </c>
      <c r="L177" s="16">
        <v>0</v>
      </c>
      <c r="M177" s="16">
        <v>0</v>
      </c>
      <c r="N177" s="16">
        <v>0</v>
      </c>
    </row>
    <row r="178" spans="2:14" x14ac:dyDescent="0.2">
      <c r="B178" s="19">
        <v>4263</v>
      </c>
      <c r="C178" s="22" t="s">
        <v>1064</v>
      </c>
      <c r="D178" s="16">
        <v>217</v>
      </c>
      <c r="E178" s="16">
        <v>49</v>
      </c>
      <c r="F178" s="16">
        <v>0</v>
      </c>
      <c r="G178" s="16">
        <v>168</v>
      </c>
      <c r="H178" s="16">
        <v>0</v>
      </c>
      <c r="I178" s="16">
        <v>0</v>
      </c>
      <c r="J178" s="16">
        <v>0</v>
      </c>
      <c r="K178" s="16">
        <v>0</v>
      </c>
      <c r="L178" s="16">
        <v>0</v>
      </c>
      <c r="M178" s="16">
        <v>0</v>
      </c>
      <c r="N178" s="16">
        <v>0</v>
      </c>
    </row>
    <row r="179" spans="2:14" x14ac:dyDescent="0.2">
      <c r="B179" s="19">
        <v>4264</v>
      </c>
      <c r="C179" s="22" t="s">
        <v>1065</v>
      </c>
      <c r="D179" s="16">
        <v>68</v>
      </c>
      <c r="E179" s="16">
        <v>19</v>
      </c>
      <c r="F179" s="16">
        <v>0</v>
      </c>
      <c r="G179" s="16">
        <v>49</v>
      </c>
      <c r="H179" s="16">
        <v>0</v>
      </c>
      <c r="I179" s="16">
        <v>0</v>
      </c>
      <c r="J179" s="16">
        <v>0</v>
      </c>
      <c r="K179" s="16">
        <v>0</v>
      </c>
      <c r="L179" s="16">
        <v>0</v>
      </c>
      <c r="M179" s="16">
        <v>0</v>
      </c>
      <c r="N179" s="16">
        <v>0</v>
      </c>
    </row>
    <row r="180" spans="2:14" x14ac:dyDescent="0.2">
      <c r="B180" s="36">
        <v>4299</v>
      </c>
      <c r="C180" s="37" t="s">
        <v>1066</v>
      </c>
      <c r="D180" s="24">
        <v>9207</v>
      </c>
      <c r="E180" s="24">
        <v>1792</v>
      </c>
      <c r="F180" s="24">
        <v>52</v>
      </c>
      <c r="G180" s="24">
        <v>4884</v>
      </c>
      <c r="H180" s="24">
        <v>888</v>
      </c>
      <c r="I180" s="24">
        <v>886</v>
      </c>
      <c r="J180" s="24">
        <v>599</v>
      </c>
      <c r="K180" s="24">
        <v>104</v>
      </c>
      <c r="L180" s="24">
        <v>0</v>
      </c>
      <c r="M180" s="24">
        <v>2</v>
      </c>
      <c r="N180" s="24">
        <v>0</v>
      </c>
    </row>
    <row r="181" spans="2:14" x14ac:dyDescent="0.2">
      <c r="B181" s="19">
        <v>4271</v>
      </c>
      <c r="C181" s="22" t="s">
        <v>79</v>
      </c>
      <c r="D181" s="16">
        <v>934</v>
      </c>
      <c r="E181" s="16">
        <v>196</v>
      </c>
      <c r="F181" s="16">
        <v>0</v>
      </c>
      <c r="G181" s="16">
        <v>554</v>
      </c>
      <c r="H181" s="16">
        <v>0</v>
      </c>
      <c r="I181" s="16">
        <v>104</v>
      </c>
      <c r="J181" s="16">
        <v>80</v>
      </c>
      <c r="K181" s="16">
        <v>0</v>
      </c>
      <c r="L181" s="16">
        <v>0</v>
      </c>
      <c r="M181" s="16">
        <v>0</v>
      </c>
      <c r="N181" s="16">
        <v>0</v>
      </c>
    </row>
    <row r="182" spans="2:14" x14ac:dyDescent="0.2">
      <c r="B182" s="19">
        <v>4273</v>
      </c>
      <c r="C182" s="22" t="s">
        <v>1067</v>
      </c>
      <c r="D182" s="16">
        <v>95</v>
      </c>
      <c r="E182" s="16">
        <v>30</v>
      </c>
      <c r="F182" s="16">
        <v>0</v>
      </c>
      <c r="G182" s="16">
        <v>65</v>
      </c>
      <c r="H182" s="16">
        <v>0</v>
      </c>
      <c r="I182" s="16">
        <v>0</v>
      </c>
      <c r="J182" s="16">
        <v>0</v>
      </c>
      <c r="K182" s="16">
        <v>0</v>
      </c>
      <c r="L182" s="16">
        <v>0</v>
      </c>
      <c r="M182" s="16">
        <v>0</v>
      </c>
      <c r="N182" s="16">
        <v>0</v>
      </c>
    </row>
    <row r="183" spans="2:14" x14ac:dyDescent="0.2">
      <c r="B183" s="19">
        <v>4274</v>
      </c>
      <c r="C183" s="22" t="s">
        <v>1068</v>
      </c>
      <c r="D183" s="16">
        <v>481</v>
      </c>
      <c r="E183" s="16">
        <v>96</v>
      </c>
      <c r="F183" s="16">
        <v>0</v>
      </c>
      <c r="G183" s="16">
        <v>256</v>
      </c>
      <c r="H183" s="16">
        <v>0</v>
      </c>
      <c r="I183" s="16">
        <v>82</v>
      </c>
      <c r="J183" s="16">
        <v>47</v>
      </c>
      <c r="K183" s="16">
        <v>0</v>
      </c>
      <c r="L183" s="16">
        <v>0</v>
      </c>
      <c r="M183" s="16">
        <v>0</v>
      </c>
      <c r="N183" s="16">
        <v>0</v>
      </c>
    </row>
    <row r="184" spans="2:14" x14ac:dyDescent="0.2">
      <c r="B184" s="19">
        <v>4275</v>
      </c>
      <c r="C184" s="22" t="s">
        <v>1069</v>
      </c>
      <c r="D184" s="16">
        <v>74</v>
      </c>
      <c r="E184" s="16">
        <v>16</v>
      </c>
      <c r="F184" s="16">
        <v>0</v>
      </c>
      <c r="G184" s="16">
        <v>58</v>
      </c>
      <c r="H184" s="16">
        <v>0</v>
      </c>
      <c r="I184" s="16">
        <v>0</v>
      </c>
      <c r="J184" s="16">
        <v>0</v>
      </c>
      <c r="K184" s="16">
        <v>0</v>
      </c>
      <c r="L184" s="16">
        <v>0</v>
      </c>
      <c r="M184" s="16">
        <v>0</v>
      </c>
      <c r="N184" s="16">
        <v>0</v>
      </c>
    </row>
    <row r="185" spans="2:14" x14ac:dyDescent="0.2">
      <c r="B185" s="19">
        <v>4276</v>
      </c>
      <c r="C185" s="22" t="s">
        <v>1070</v>
      </c>
      <c r="D185" s="16">
        <v>757</v>
      </c>
      <c r="E185" s="16">
        <v>141</v>
      </c>
      <c r="F185" s="16">
        <v>0</v>
      </c>
      <c r="G185" s="16">
        <v>368</v>
      </c>
      <c r="H185" s="16">
        <v>150</v>
      </c>
      <c r="I185" s="16">
        <v>51</v>
      </c>
      <c r="J185" s="16">
        <v>47</v>
      </c>
      <c r="K185" s="16">
        <v>0</v>
      </c>
      <c r="L185" s="16">
        <v>0</v>
      </c>
      <c r="M185" s="16">
        <v>0</v>
      </c>
      <c r="N185" s="16">
        <v>0</v>
      </c>
    </row>
    <row r="186" spans="2:14" x14ac:dyDescent="0.2">
      <c r="B186" s="19">
        <v>4277</v>
      </c>
      <c r="C186" s="22" t="s">
        <v>1071</v>
      </c>
      <c r="D186" s="16">
        <v>82</v>
      </c>
      <c r="E186" s="16">
        <v>20</v>
      </c>
      <c r="F186" s="16">
        <v>0</v>
      </c>
      <c r="G186" s="16">
        <v>62</v>
      </c>
      <c r="H186" s="16">
        <v>0</v>
      </c>
      <c r="I186" s="16">
        <v>0</v>
      </c>
      <c r="J186" s="16">
        <v>0</v>
      </c>
      <c r="K186" s="16">
        <v>0</v>
      </c>
      <c r="L186" s="16">
        <v>0</v>
      </c>
      <c r="M186" s="16">
        <v>0</v>
      </c>
      <c r="N186" s="16">
        <v>0</v>
      </c>
    </row>
    <row r="187" spans="2:14" x14ac:dyDescent="0.2">
      <c r="B187" s="19">
        <v>4279</v>
      </c>
      <c r="C187" s="22" t="s">
        <v>1072</v>
      </c>
      <c r="D187" s="16">
        <v>241</v>
      </c>
      <c r="E187" s="16">
        <v>59</v>
      </c>
      <c r="F187" s="16">
        <v>0</v>
      </c>
      <c r="G187" s="16">
        <v>182</v>
      </c>
      <c r="H187" s="16">
        <v>0</v>
      </c>
      <c r="I187" s="16">
        <v>0</v>
      </c>
      <c r="J187" s="16">
        <v>0</v>
      </c>
      <c r="K187" s="16">
        <v>0</v>
      </c>
      <c r="L187" s="16">
        <v>0</v>
      </c>
      <c r="M187" s="16">
        <v>0</v>
      </c>
      <c r="N187" s="16">
        <v>0</v>
      </c>
    </row>
    <row r="188" spans="2:14" x14ac:dyDescent="0.2">
      <c r="B188" s="19">
        <v>4280</v>
      </c>
      <c r="C188" s="22" t="s">
        <v>92</v>
      </c>
      <c r="D188" s="16">
        <v>1967</v>
      </c>
      <c r="E188" s="16">
        <v>351</v>
      </c>
      <c r="F188" s="16">
        <v>52</v>
      </c>
      <c r="G188" s="16">
        <v>972</v>
      </c>
      <c r="H188" s="16">
        <v>221</v>
      </c>
      <c r="I188" s="16">
        <v>167</v>
      </c>
      <c r="J188" s="16">
        <v>120</v>
      </c>
      <c r="K188" s="16">
        <v>82</v>
      </c>
      <c r="L188" s="16">
        <v>0</v>
      </c>
      <c r="M188" s="16">
        <v>2</v>
      </c>
      <c r="N188" s="16">
        <v>0</v>
      </c>
    </row>
    <row r="189" spans="2:14" x14ac:dyDescent="0.2">
      <c r="B189" s="19">
        <v>4281</v>
      </c>
      <c r="C189" s="22" t="s">
        <v>1073</v>
      </c>
      <c r="D189" s="16">
        <v>213</v>
      </c>
      <c r="E189" s="16">
        <v>38</v>
      </c>
      <c r="F189" s="16">
        <v>0</v>
      </c>
      <c r="G189" s="16">
        <v>120</v>
      </c>
      <c r="H189" s="16">
        <v>0</v>
      </c>
      <c r="I189" s="16">
        <v>55</v>
      </c>
      <c r="J189" s="16">
        <v>0</v>
      </c>
      <c r="K189" s="16">
        <v>0</v>
      </c>
      <c r="L189" s="16">
        <v>0</v>
      </c>
      <c r="M189" s="16">
        <v>0</v>
      </c>
      <c r="N189" s="16">
        <v>0</v>
      </c>
    </row>
    <row r="190" spans="2:14" x14ac:dyDescent="0.2">
      <c r="B190" s="19">
        <v>4282</v>
      </c>
      <c r="C190" s="22" t="s">
        <v>1074</v>
      </c>
      <c r="D190" s="16">
        <v>1409</v>
      </c>
      <c r="E190" s="16">
        <v>231</v>
      </c>
      <c r="F190" s="16">
        <v>0</v>
      </c>
      <c r="G190" s="16">
        <v>651</v>
      </c>
      <c r="H190" s="16">
        <v>198</v>
      </c>
      <c r="I190" s="16">
        <v>183</v>
      </c>
      <c r="J190" s="16">
        <v>124</v>
      </c>
      <c r="K190" s="16">
        <v>22</v>
      </c>
      <c r="L190" s="16">
        <v>0</v>
      </c>
      <c r="M190" s="16">
        <v>0</v>
      </c>
      <c r="N190" s="16">
        <v>0</v>
      </c>
    </row>
    <row r="191" spans="2:14" x14ac:dyDescent="0.2">
      <c r="B191" s="19">
        <v>4283</v>
      </c>
      <c r="C191" s="22" t="s">
        <v>1075</v>
      </c>
      <c r="D191" s="16">
        <v>554</v>
      </c>
      <c r="E191" s="16">
        <v>130</v>
      </c>
      <c r="F191" s="16">
        <v>0</v>
      </c>
      <c r="G191" s="16">
        <v>314</v>
      </c>
      <c r="H191" s="16">
        <v>0</v>
      </c>
      <c r="I191" s="16">
        <v>61</v>
      </c>
      <c r="J191" s="16">
        <v>49</v>
      </c>
      <c r="K191" s="16">
        <v>0</v>
      </c>
      <c r="L191" s="16">
        <v>0</v>
      </c>
      <c r="M191" s="16">
        <v>0</v>
      </c>
      <c r="N191" s="16">
        <v>0</v>
      </c>
    </row>
    <row r="192" spans="2:14" x14ac:dyDescent="0.2">
      <c r="B192" s="19">
        <v>4284</v>
      </c>
      <c r="C192" s="22" t="s">
        <v>1076</v>
      </c>
      <c r="D192" s="16">
        <v>118</v>
      </c>
      <c r="E192" s="16">
        <v>30</v>
      </c>
      <c r="F192" s="16">
        <v>0</v>
      </c>
      <c r="G192" s="16">
        <v>88</v>
      </c>
      <c r="H192" s="16">
        <v>0</v>
      </c>
      <c r="I192" s="16">
        <v>0</v>
      </c>
      <c r="J192" s="16">
        <v>0</v>
      </c>
      <c r="K192" s="16">
        <v>0</v>
      </c>
      <c r="L192" s="16">
        <v>0</v>
      </c>
      <c r="M192" s="16">
        <v>0</v>
      </c>
      <c r="N192" s="16">
        <v>0</v>
      </c>
    </row>
    <row r="193" spans="2:14" x14ac:dyDescent="0.2">
      <c r="B193" s="19">
        <v>4285</v>
      </c>
      <c r="C193" s="22" t="s">
        <v>101</v>
      </c>
      <c r="D193" s="16">
        <v>357</v>
      </c>
      <c r="E193" s="16">
        <v>108</v>
      </c>
      <c r="F193" s="16">
        <v>0</v>
      </c>
      <c r="G193" s="16">
        <v>249</v>
      </c>
      <c r="H193" s="16">
        <v>0</v>
      </c>
      <c r="I193" s="16">
        <v>0</v>
      </c>
      <c r="J193" s="16">
        <v>0</v>
      </c>
      <c r="K193" s="16">
        <v>0</v>
      </c>
      <c r="L193" s="16">
        <v>0</v>
      </c>
      <c r="M193" s="16">
        <v>0</v>
      </c>
      <c r="N193" s="16">
        <v>0</v>
      </c>
    </row>
    <row r="194" spans="2:14" x14ac:dyDescent="0.2">
      <c r="B194" s="19">
        <v>4286</v>
      </c>
      <c r="C194" s="22" t="s">
        <v>1077</v>
      </c>
      <c r="D194" s="16">
        <v>120</v>
      </c>
      <c r="E194" s="16">
        <v>31</v>
      </c>
      <c r="F194" s="16">
        <v>0</v>
      </c>
      <c r="G194" s="16">
        <v>89</v>
      </c>
      <c r="H194" s="16">
        <v>0</v>
      </c>
      <c r="I194" s="16">
        <v>0</v>
      </c>
      <c r="J194" s="16">
        <v>0</v>
      </c>
      <c r="K194" s="16">
        <v>0</v>
      </c>
      <c r="L194" s="16">
        <v>0</v>
      </c>
      <c r="M194" s="16">
        <v>0</v>
      </c>
      <c r="N194" s="16">
        <v>0</v>
      </c>
    </row>
    <row r="195" spans="2:14" x14ac:dyDescent="0.2">
      <c r="B195" s="19">
        <v>4287</v>
      </c>
      <c r="C195" s="22" t="s">
        <v>1078</v>
      </c>
      <c r="D195" s="16">
        <v>175</v>
      </c>
      <c r="E195" s="16">
        <v>43</v>
      </c>
      <c r="F195" s="16">
        <v>0</v>
      </c>
      <c r="G195" s="16">
        <v>132</v>
      </c>
      <c r="H195" s="16">
        <v>0</v>
      </c>
      <c r="I195" s="16">
        <v>0</v>
      </c>
      <c r="J195" s="16">
        <v>0</v>
      </c>
      <c r="K195" s="16">
        <v>0</v>
      </c>
      <c r="L195" s="16">
        <v>0</v>
      </c>
      <c r="M195" s="16">
        <v>0</v>
      </c>
      <c r="N195" s="16">
        <v>0</v>
      </c>
    </row>
    <row r="196" spans="2:14" x14ac:dyDescent="0.2">
      <c r="B196" s="19">
        <v>4288</v>
      </c>
      <c r="C196" s="22" t="s">
        <v>1079</v>
      </c>
      <c r="D196" s="16">
        <v>0</v>
      </c>
      <c r="E196" s="16">
        <v>0</v>
      </c>
      <c r="F196" s="16">
        <v>0</v>
      </c>
      <c r="G196" s="16">
        <v>0</v>
      </c>
      <c r="H196" s="16">
        <v>0</v>
      </c>
      <c r="I196" s="16">
        <v>0</v>
      </c>
      <c r="J196" s="16">
        <v>0</v>
      </c>
      <c r="K196" s="16">
        <v>0</v>
      </c>
      <c r="L196" s="16">
        <v>0</v>
      </c>
      <c r="M196" s="16">
        <v>0</v>
      </c>
      <c r="N196" s="16">
        <v>0</v>
      </c>
    </row>
    <row r="197" spans="2:14" x14ac:dyDescent="0.2">
      <c r="B197" s="19">
        <v>4289</v>
      </c>
      <c r="C197" s="22" t="s">
        <v>132</v>
      </c>
      <c r="D197" s="16">
        <v>1630</v>
      </c>
      <c r="E197" s="16">
        <v>272</v>
      </c>
      <c r="F197" s="16">
        <v>0</v>
      </c>
      <c r="G197" s="16">
        <v>724</v>
      </c>
      <c r="H197" s="16">
        <v>319</v>
      </c>
      <c r="I197" s="16">
        <v>183</v>
      </c>
      <c r="J197" s="16">
        <v>132</v>
      </c>
      <c r="K197" s="16">
        <v>0</v>
      </c>
      <c r="L197" s="16">
        <v>0</v>
      </c>
      <c r="M197" s="16">
        <v>0</v>
      </c>
      <c r="N197" s="16">
        <v>0</v>
      </c>
    </row>
    <row r="198" spans="2:14" x14ac:dyDescent="0.2">
      <c r="B198" s="36">
        <v>4329</v>
      </c>
      <c r="C198" s="37" t="s">
        <v>1080</v>
      </c>
      <c r="D198" s="24">
        <v>4180</v>
      </c>
      <c r="E198" s="24">
        <v>762</v>
      </c>
      <c r="F198" s="24">
        <v>0</v>
      </c>
      <c r="G198" s="24">
        <v>2186</v>
      </c>
      <c r="H198" s="24">
        <v>502</v>
      </c>
      <c r="I198" s="24">
        <v>427</v>
      </c>
      <c r="J198" s="24">
        <v>303</v>
      </c>
      <c r="K198" s="24">
        <v>0</v>
      </c>
      <c r="L198" s="24">
        <v>0</v>
      </c>
      <c r="M198" s="24">
        <v>0</v>
      </c>
      <c r="N198" s="24">
        <v>0</v>
      </c>
    </row>
    <row r="199" spans="2:14" x14ac:dyDescent="0.2">
      <c r="B199" s="19">
        <v>4303</v>
      </c>
      <c r="C199" s="22" t="s">
        <v>1081</v>
      </c>
      <c r="D199" s="16">
        <v>487</v>
      </c>
      <c r="E199" s="16">
        <v>85</v>
      </c>
      <c r="F199" s="16">
        <v>0</v>
      </c>
      <c r="G199" s="16">
        <v>245</v>
      </c>
      <c r="H199" s="16">
        <v>0</v>
      </c>
      <c r="I199" s="16">
        <v>53</v>
      </c>
      <c r="J199" s="16">
        <v>104</v>
      </c>
      <c r="K199" s="16">
        <v>0</v>
      </c>
      <c r="L199" s="16">
        <v>0</v>
      </c>
      <c r="M199" s="16">
        <v>0</v>
      </c>
      <c r="N199" s="16">
        <v>0</v>
      </c>
    </row>
    <row r="200" spans="2:14" x14ac:dyDescent="0.2">
      <c r="B200" s="19">
        <v>4304</v>
      </c>
      <c r="C200" s="22" t="s">
        <v>127</v>
      </c>
      <c r="D200" s="16">
        <v>381</v>
      </c>
      <c r="E200" s="16">
        <v>115</v>
      </c>
      <c r="F200" s="16">
        <v>0</v>
      </c>
      <c r="G200" s="16">
        <v>266</v>
      </c>
      <c r="H200" s="16">
        <v>0</v>
      </c>
      <c r="I200" s="16">
        <v>0</v>
      </c>
      <c r="J200" s="16">
        <v>0</v>
      </c>
      <c r="K200" s="16">
        <v>0</v>
      </c>
      <c r="L200" s="16">
        <v>0</v>
      </c>
      <c r="M200" s="16">
        <v>0</v>
      </c>
      <c r="N200" s="16">
        <v>0</v>
      </c>
    </row>
    <row r="201" spans="2:14" x14ac:dyDescent="0.2">
      <c r="B201" s="19">
        <v>4305</v>
      </c>
      <c r="C201" s="22" t="s">
        <v>1082</v>
      </c>
      <c r="D201" s="16">
        <v>445</v>
      </c>
      <c r="E201" s="16">
        <v>60</v>
      </c>
      <c r="F201" s="16">
        <v>0</v>
      </c>
      <c r="G201" s="16">
        <v>171</v>
      </c>
      <c r="H201" s="16">
        <v>214</v>
      </c>
      <c r="I201" s="16">
        <v>0</v>
      </c>
      <c r="J201" s="16">
        <v>0</v>
      </c>
      <c r="K201" s="16">
        <v>0</v>
      </c>
      <c r="L201" s="16">
        <v>0</v>
      </c>
      <c r="M201" s="16">
        <v>0</v>
      </c>
      <c r="N201" s="16">
        <v>0</v>
      </c>
    </row>
    <row r="202" spans="2:14" x14ac:dyDescent="0.2">
      <c r="B202" s="19">
        <v>4306</v>
      </c>
      <c r="C202" s="22" t="s">
        <v>1083</v>
      </c>
      <c r="D202" s="16">
        <v>0</v>
      </c>
      <c r="E202" s="16">
        <v>0</v>
      </c>
      <c r="F202" s="16">
        <v>0</v>
      </c>
      <c r="G202" s="16">
        <v>0</v>
      </c>
      <c r="H202" s="16">
        <v>0</v>
      </c>
      <c r="I202" s="16">
        <v>0</v>
      </c>
      <c r="J202" s="16">
        <v>0</v>
      </c>
      <c r="K202" s="16">
        <v>0</v>
      </c>
      <c r="L202" s="16">
        <v>0</v>
      </c>
      <c r="M202" s="16">
        <v>0</v>
      </c>
      <c r="N202" s="16">
        <v>0</v>
      </c>
    </row>
    <row r="203" spans="2:14" x14ac:dyDescent="0.2">
      <c r="B203" s="19">
        <v>4307</v>
      </c>
      <c r="C203" s="22" t="s">
        <v>1084</v>
      </c>
      <c r="D203" s="16">
        <v>88</v>
      </c>
      <c r="E203" s="16">
        <v>20</v>
      </c>
      <c r="F203" s="16">
        <v>0</v>
      </c>
      <c r="G203" s="16">
        <v>68</v>
      </c>
      <c r="H203" s="16">
        <v>0</v>
      </c>
      <c r="I203" s="16">
        <v>0</v>
      </c>
      <c r="J203" s="16">
        <v>0</v>
      </c>
      <c r="K203" s="16">
        <v>0</v>
      </c>
      <c r="L203" s="16">
        <v>0</v>
      </c>
      <c r="M203" s="16">
        <v>0</v>
      </c>
      <c r="N203" s="16">
        <v>0</v>
      </c>
    </row>
    <row r="204" spans="2:14" x14ac:dyDescent="0.2">
      <c r="B204" s="19">
        <v>4309</v>
      </c>
      <c r="C204" s="22" t="s">
        <v>89</v>
      </c>
      <c r="D204" s="16">
        <v>495</v>
      </c>
      <c r="E204" s="16">
        <v>74</v>
      </c>
      <c r="F204" s="16">
        <v>0</v>
      </c>
      <c r="G204" s="16">
        <v>250</v>
      </c>
      <c r="H204" s="16">
        <v>0</v>
      </c>
      <c r="I204" s="16">
        <v>95</v>
      </c>
      <c r="J204" s="16">
        <v>76</v>
      </c>
      <c r="K204" s="16">
        <v>0</v>
      </c>
      <c r="L204" s="16">
        <v>0</v>
      </c>
      <c r="M204" s="16">
        <v>0</v>
      </c>
      <c r="N204" s="16">
        <v>0</v>
      </c>
    </row>
    <row r="205" spans="2:14" x14ac:dyDescent="0.2">
      <c r="B205" s="19">
        <v>4310</v>
      </c>
      <c r="C205" s="22" t="s">
        <v>90</v>
      </c>
      <c r="D205" s="16">
        <v>134</v>
      </c>
      <c r="E205" s="16">
        <v>32</v>
      </c>
      <c r="F205" s="16">
        <v>0</v>
      </c>
      <c r="G205" s="16">
        <v>102</v>
      </c>
      <c r="H205" s="16">
        <v>0</v>
      </c>
      <c r="I205" s="16">
        <v>0</v>
      </c>
      <c r="J205" s="16">
        <v>0</v>
      </c>
      <c r="K205" s="16">
        <v>0</v>
      </c>
      <c r="L205" s="16">
        <v>0</v>
      </c>
      <c r="M205" s="16">
        <v>0</v>
      </c>
      <c r="N205" s="16">
        <v>0</v>
      </c>
    </row>
    <row r="206" spans="2:14" x14ac:dyDescent="0.2">
      <c r="B206" s="19">
        <v>4311</v>
      </c>
      <c r="C206" s="22" t="s">
        <v>1085</v>
      </c>
      <c r="D206" s="16">
        <v>161</v>
      </c>
      <c r="E206" s="16">
        <v>39</v>
      </c>
      <c r="F206" s="16">
        <v>0</v>
      </c>
      <c r="G206" s="16">
        <v>122</v>
      </c>
      <c r="H206" s="16">
        <v>0</v>
      </c>
      <c r="I206" s="16">
        <v>0</v>
      </c>
      <c r="J206" s="16">
        <v>0</v>
      </c>
      <c r="K206" s="16">
        <v>0</v>
      </c>
      <c r="L206" s="16">
        <v>0</v>
      </c>
      <c r="M206" s="16">
        <v>0</v>
      </c>
      <c r="N206" s="16">
        <v>0</v>
      </c>
    </row>
    <row r="207" spans="2:14" x14ac:dyDescent="0.2">
      <c r="B207" s="19">
        <v>4312</v>
      </c>
      <c r="C207" s="22" t="s">
        <v>1086</v>
      </c>
      <c r="D207" s="16">
        <v>455</v>
      </c>
      <c r="E207" s="16">
        <v>63</v>
      </c>
      <c r="F207" s="16">
        <v>0</v>
      </c>
      <c r="G207" s="16">
        <v>208</v>
      </c>
      <c r="H207" s="16">
        <v>0</v>
      </c>
      <c r="I207" s="16">
        <v>118</v>
      </c>
      <c r="J207" s="16">
        <v>66</v>
      </c>
      <c r="K207" s="16">
        <v>0</v>
      </c>
      <c r="L207" s="16">
        <v>0</v>
      </c>
      <c r="M207" s="16">
        <v>0</v>
      </c>
      <c r="N207" s="16">
        <v>0</v>
      </c>
    </row>
    <row r="208" spans="2:14" x14ac:dyDescent="0.2">
      <c r="B208" s="19">
        <v>4313</v>
      </c>
      <c r="C208" s="22" t="s">
        <v>1087</v>
      </c>
      <c r="D208" s="16">
        <v>363</v>
      </c>
      <c r="E208" s="16">
        <v>49</v>
      </c>
      <c r="F208" s="16">
        <v>0</v>
      </c>
      <c r="G208" s="16">
        <v>130</v>
      </c>
      <c r="H208" s="16">
        <v>125</v>
      </c>
      <c r="I208" s="16">
        <v>59</v>
      </c>
      <c r="J208" s="16">
        <v>0</v>
      </c>
      <c r="K208" s="16">
        <v>0</v>
      </c>
      <c r="L208" s="16">
        <v>0</v>
      </c>
      <c r="M208" s="16">
        <v>0</v>
      </c>
      <c r="N208" s="16">
        <v>0</v>
      </c>
    </row>
    <row r="209" spans="2:14" x14ac:dyDescent="0.2">
      <c r="B209" s="19">
        <v>4314</v>
      </c>
      <c r="C209" s="22" t="s">
        <v>1088</v>
      </c>
      <c r="D209" s="16">
        <v>0</v>
      </c>
      <c r="E209" s="16">
        <v>0</v>
      </c>
      <c r="F209" s="16">
        <v>0</v>
      </c>
      <c r="G209" s="16">
        <v>0</v>
      </c>
      <c r="H209" s="16">
        <v>0</v>
      </c>
      <c r="I209" s="16">
        <v>0</v>
      </c>
      <c r="J209" s="16">
        <v>0</v>
      </c>
      <c r="K209" s="16">
        <v>0</v>
      </c>
      <c r="L209" s="16">
        <v>0</v>
      </c>
      <c r="M209" s="16">
        <v>0</v>
      </c>
      <c r="N209" s="16">
        <v>0</v>
      </c>
    </row>
    <row r="210" spans="2:14" x14ac:dyDescent="0.2">
      <c r="B210" s="19">
        <v>4318</v>
      </c>
      <c r="C210" s="22" t="s">
        <v>1089</v>
      </c>
      <c r="D210" s="16">
        <v>105</v>
      </c>
      <c r="E210" s="16">
        <v>30</v>
      </c>
      <c r="F210" s="16">
        <v>0</v>
      </c>
      <c r="G210" s="16">
        <v>75</v>
      </c>
      <c r="H210" s="16">
        <v>0</v>
      </c>
      <c r="I210" s="16">
        <v>0</v>
      </c>
      <c r="J210" s="16">
        <v>0</v>
      </c>
      <c r="K210" s="16">
        <v>0</v>
      </c>
      <c r="L210" s="16">
        <v>0</v>
      </c>
      <c r="M210" s="16">
        <v>0</v>
      </c>
      <c r="N210" s="16">
        <v>0</v>
      </c>
    </row>
    <row r="211" spans="2:14" x14ac:dyDescent="0.2">
      <c r="B211" s="19">
        <v>4319</v>
      </c>
      <c r="C211" s="22" t="s">
        <v>1090</v>
      </c>
      <c r="D211" s="16">
        <v>61</v>
      </c>
      <c r="E211" s="16">
        <v>11</v>
      </c>
      <c r="F211" s="16">
        <v>0</v>
      </c>
      <c r="G211" s="16">
        <v>50</v>
      </c>
      <c r="H211" s="16">
        <v>0</v>
      </c>
      <c r="I211" s="16">
        <v>0</v>
      </c>
      <c r="J211" s="16">
        <v>0</v>
      </c>
      <c r="K211" s="16">
        <v>0</v>
      </c>
      <c r="L211" s="16">
        <v>0</v>
      </c>
      <c r="M211" s="16">
        <v>0</v>
      </c>
      <c r="N211" s="16">
        <v>0</v>
      </c>
    </row>
    <row r="212" spans="2:14" x14ac:dyDescent="0.2">
      <c r="B212" s="19">
        <v>4320</v>
      </c>
      <c r="C212" s="22" t="s">
        <v>1091</v>
      </c>
      <c r="D212" s="16">
        <v>105</v>
      </c>
      <c r="E212" s="16">
        <v>31</v>
      </c>
      <c r="F212" s="16">
        <v>0</v>
      </c>
      <c r="G212" s="16">
        <v>74</v>
      </c>
      <c r="H212" s="16">
        <v>0</v>
      </c>
      <c r="I212" s="16">
        <v>0</v>
      </c>
      <c r="J212" s="16">
        <v>0</v>
      </c>
      <c r="K212" s="16">
        <v>0</v>
      </c>
      <c r="L212" s="16">
        <v>0</v>
      </c>
      <c r="M212" s="16">
        <v>0</v>
      </c>
      <c r="N212" s="16">
        <v>0</v>
      </c>
    </row>
    <row r="213" spans="2:14" x14ac:dyDescent="0.2">
      <c r="B213" s="20">
        <v>4324</v>
      </c>
      <c r="C213" s="25" t="s">
        <v>149</v>
      </c>
      <c r="D213" s="18">
        <v>900</v>
      </c>
      <c r="E213" s="18">
        <v>153</v>
      </c>
      <c r="F213" s="18">
        <v>0</v>
      </c>
      <c r="G213" s="18">
        <v>425</v>
      </c>
      <c r="H213" s="18">
        <v>163</v>
      </c>
      <c r="I213" s="18">
        <v>102</v>
      </c>
      <c r="J213" s="18">
        <v>57</v>
      </c>
      <c r="K213" s="18">
        <v>0</v>
      </c>
      <c r="L213" s="18">
        <v>0</v>
      </c>
      <c r="M213" s="18">
        <v>0</v>
      </c>
      <c r="N213" s="18">
        <v>0</v>
      </c>
    </row>
    <row r="215" spans="2:14" x14ac:dyDescent="0.2">
      <c r="B215" s="48" t="s">
        <v>261</v>
      </c>
      <c r="C215" s="49"/>
      <c r="D215" s="49"/>
      <c r="E215" s="49"/>
      <c r="F215" s="49"/>
      <c r="G215" s="49"/>
      <c r="H215" s="49"/>
      <c r="I215" s="49"/>
      <c r="J215" s="49"/>
      <c r="K215" s="49"/>
      <c r="L215" s="49"/>
      <c r="M215" s="49"/>
      <c r="N215" s="49"/>
    </row>
  </sheetData>
  <mergeCells count="1">
    <mergeCell ref="B215:N215"/>
  </mergeCells>
  <pageMargins left="0.7" right="0.7" top="0.75" bottom="0.75" header="0.3" footer="0.3"/>
  <pageSetup paperSize="9" scale="50" fitToWidth="0" fitToHeight="0" orientation="landscape" horizontalDpi="300" verticalDpi="30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5C36A-6807-4342-93C6-A24F75299639}">
  <sheetPr>
    <tabColor rgb="FFFF82A9"/>
  </sheetPr>
  <dimension ref="B1:O215"/>
  <sheetViews>
    <sheetView showGridLines="0" workbookViewId="0">
      <pane ySplit="4" topLeftCell="A5" activePane="bottomLeft" state="frozen"/>
      <selection pane="bottomLeft"/>
    </sheetView>
  </sheetViews>
  <sheetFormatPr baseColWidth="10" defaultRowHeight="12.75" x14ac:dyDescent="0.2"/>
  <cols>
    <col min="1" max="1" width="2.5703125" customWidth="1"/>
    <col min="2" max="2" width="7.7109375" customWidth="1"/>
    <col min="3" max="3" width="20.7109375" customWidth="1"/>
    <col min="4" max="15" width="10.7109375" customWidth="1"/>
  </cols>
  <sheetData>
    <row r="1" spans="2:15" ht="18" x14ac:dyDescent="0.25">
      <c r="B1" s="42" t="s">
        <v>43</v>
      </c>
    </row>
    <row r="4" spans="2:15" ht="39.75" x14ac:dyDescent="0.2">
      <c r="B4" s="41" t="s">
        <v>925</v>
      </c>
      <c r="C4" s="46" t="s">
        <v>926</v>
      </c>
      <c r="D4" s="40" t="s">
        <v>47</v>
      </c>
      <c r="E4" s="40" t="s">
        <v>73</v>
      </c>
      <c r="F4" s="40" t="s">
        <v>51</v>
      </c>
      <c r="G4" s="40" t="s">
        <v>1092</v>
      </c>
      <c r="H4" s="40" t="s">
        <v>52</v>
      </c>
      <c r="I4" s="40" t="s">
        <v>53</v>
      </c>
      <c r="J4" s="40" t="s">
        <v>54</v>
      </c>
      <c r="K4" s="40" t="s">
        <v>55</v>
      </c>
      <c r="L4" s="40" t="s">
        <v>56</v>
      </c>
      <c r="M4" s="40" t="s">
        <v>57</v>
      </c>
      <c r="N4" s="40" t="s">
        <v>1125</v>
      </c>
      <c r="O4" s="40" t="s">
        <v>59</v>
      </c>
    </row>
    <row r="5" spans="2:15" x14ac:dyDescent="0.2">
      <c r="B5" s="45">
        <v>4335</v>
      </c>
      <c r="C5" s="44" t="s">
        <v>927</v>
      </c>
      <c r="D5" s="43">
        <v>4480</v>
      </c>
      <c r="E5" s="43">
        <v>817</v>
      </c>
      <c r="F5" s="43">
        <v>50</v>
      </c>
      <c r="G5" s="43">
        <v>0</v>
      </c>
      <c r="H5" s="43">
        <v>2320</v>
      </c>
      <c r="I5" s="43">
        <v>427</v>
      </c>
      <c r="J5" s="43">
        <v>431</v>
      </c>
      <c r="K5" s="43">
        <v>357</v>
      </c>
      <c r="L5" s="43">
        <v>49</v>
      </c>
      <c r="M5" s="43">
        <v>2</v>
      </c>
      <c r="N5" s="43">
        <v>25</v>
      </c>
      <c r="O5" s="43">
        <v>2</v>
      </c>
    </row>
    <row r="6" spans="2:15" x14ac:dyDescent="0.2">
      <c r="B6" s="45">
        <v>4019</v>
      </c>
      <c r="C6" s="44" t="s">
        <v>928</v>
      </c>
      <c r="D6" s="43">
        <v>524</v>
      </c>
      <c r="E6" s="43">
        <v>93</v>
      </c>
      <c r="F6" s="43">
        <v>10</v>
      </c>
      <c r="G6" s="43">
        <v>0</v>
      </c>
      <c r="H6" s="43">
        <v>263</v>
      </c>
      <c r="I6" s="43">
        <v>54</v>
      </c>
      <c r="J6" s="43">
        <v>48</v>
      </c>
      <c r="K6" s="43">
        <v>43</v>
      </c>
      <c r="L6" s="43">
        <v>6</v>
      </c>
      <c r="M6" s="43">
        <v>0</v>
      </c>
      <c r="N6" s="43">
        <v>7</v>
      </c>
      <c r="O6" s="43">
        <v>0</v>
      </c>
    </row>
    <row r="7" spans="2:15" x14ac:dyDescent="0.2">
      <c r="B7" s="19">
        <v>4001</v>
      </c>
      <c r="C7" s="22" t="s">
        <v>78</v>
      </c>
      <c r="D7" s="16">
        <v>131</v>
      </c>
      <c r="E7" s="16">
        <v>22</v>
      </c>
      <c r="F7" s="16">
        <v>1</v>
      </c>
      <c r="G7" s="16">
        <v>0</v>
      </c>
      <c r="H7" s="16">
        <v>59</v>
      </c>
      <c r="I7" s="16">
        <v>24</v>
      </c>
      <c r="J7" s="16">
        <v>10</v>
      </c>
      <c r="K7" s="16">
        <v>10</v>
      </c>
      <c r="L7" s="16">
        <v>0</v>
      </c>
      <c r="M7" s="16">
        <v>0</v>
      </c>
      <c r="N7" s="16">
        <v>5</v>
      </c>
      <c r="O7" s="16">
        <v>0</v>
      </c>
    </row>
    <row r="8" spans="2:15" x14ac:dyDescent="0.2">
      <c r="B8" s="19">
        <v>4002</v>
      </c>
      <c r="C8" s="22" t="s">
        <v>929</v>
      </c>
      <c r="D8" s="16">
        <v>6</v>
      </c>
      <c r="E8" s="16">
        <v>1</v>
      </c>
      <c r="F8" s="16">
        <v>0</v>
      </c>
      <c r="G8" s="16">
        <v>0</v>
      </c>
      <c r="H8" s="16">
        <v>5</v>
      </c>
      <c r="I8" s="16">
        <v>0</v>
      </c>
      <c r="J8" s="16">
        <v>0</v>
      </c>
      <c r="K8" s="16">
        <v>0</v>
      </c>
      <c r="L8" s="16">
        <v>0</v>
      </c>
      <c r="M8" s="16">
        <v>0</v>
      </c>
      <c r="N8" s="16">
        <v>0</v>
      </c>
      <c r="O8" s="16">
        <v>0</v>
      </c>
    </row>
    <row r="9" spans="2:15" x14ac:dyDescent="0.2">
      <c r="B9" s="19">
        <v>4003</v>
      </c>
      <c r="C9" s="22" t="s">
        <v>930</v>
      </c>
      <c r="D9" s="16">
        <v>55</v>
      </c>
      <c r="E9" s="16">
        <v>10</v>
      </c>
      <c r="F9" s="16">
        <v>2</v>
      </c>
      <c r="G9" s="16">
        <v>0</v>
      </c>
      <c r="H9" s="16">
        <v>27</v>
      </c>
      <c r="I9" s="16">
        <v>9</v>
      </c>
      <c r="J9" s="16">
        <v>4</v>
      </c>
      <c r="K9" s="16">
        <v>2</v>
      </c>
      <c r="L9" s="16">
        <v>1</v>
      </c>
      <c r="M9" s="16">
        <v>0</v>
      </c>
      <c r="N9" s="16">
        <v>0</v>
      </c>
      <c r="O9" s="16">
        <v>0</v>
      </c>
    </row>
    <row r="10" spans="2:15" x14ac:dyDescent="0.2">
      <c r="B10" s="19">
        <v>4004</v>
      </c>
      <c r="C10" s="22" t="s">
        <v>85</v>
      </c>
      <c r="D10" s="16">
        <v>4</v>
      </c>
      <c r="E10" s="16">
        <v>1</v>
      </c>
      <c r="F10" s="16">
        <v>0</v>
      </c>
      <c r="G10" s="16">
        <v>0</v>
      </c>
      <c r="H10" s="16">
        <v>3</v>
      </c>
      <c r="I10" s="16">
        <v>0</v>
      </c>
      <c r="J10" s="16">
        <v>0</v>
      </c>
      <c r="K10" s="16">
        <v>0</v>
      </c>
      <c r="L10" s="16">
        <v>0</v>
      </c>
      <c r="M10" s="16">
        <v>0</v>
      </c>
      <c r="N10" s="16">
        <v>0</v>
      </c>
      <c r="O10" s="16">
        <v>0</v>
      </c>
    </row>
    <row r="11" spans="2:15" x14ac:dyDescent="0.2">
      <c r="B11" s="19">
        <v>4005</v>
      </c>
      <c r="C11" s="22" t="s">
        <v>931</v>
      </c>
      <c r="D11" s="16">
        <v>44</v>
      </c>
      <c r="E11" s="16">
        <v>8</v>
      </c>
      <c r="F11" s="16">
        <v>1</v>
      </c>
      <c r="G11" s="16">
        <v>0</v>
      </c>
      <c r="H11" s="16">
        <v>26</v>
      </c>
      <c r="I11" s="16">
        <v>0</v>
      </c>
      <c r="J11" s="16">
        <v>5</v>
      </c>
      <c r="K11" s="16">
        <v>3</v>
      </c>
      <c r="L11" s="16">
        <v>1</v>
      </c>
      <c r="M11" s="16">
        <v>0</v>
      </c>
      <c r="N11" s="16">
        <v>0</v>
      </c>
      <c r="O11" s="16">
        <v>0</v>
      </c>
    </row>
    <row r="12" spans="2:15" x14ac:dyDescent="0.2">
      <c r="B12" s="19">
        <v>4006</v>
      </c>
      <c r="C12" s="22" t="s">
        <v>832</v>
      </c>
      <c r="D12" s="16">
        <v>47</v>
      </c>
      <c r="E12" s="16">
        <v>9</v>
      </c>
      <c r="F12" s="16">
        <v>0</v>
      </c>
      <c r="G12" s="16">
        <v>0</v>
      </c>
      <c r="H12" s="16">
        <v>26</v>
      </c>
      <c r="I12" s="16">
        <v>0</v>
      </c>
      <c r="J12" s="16">
        <v>6</v>
      </c>
      <c r="K12" s="16">
        <v>6</v>
      </c>
      <c r="L12" s="16">
        <v>0</v>
      </c>
      <c r="M12" s="16">
        <v>0</v>
      </c>
      <c r="N12" s="16">
        <v>0</v>
      </c>
      <c r="O12" s="16">
        <v>0</v>
      </c>
    </row>
    <row r="13" spans="2:15" x14ac:dyDescent="0.2">
      <c r="B13" s="19">
        <v>4007</v>
      </c>
      <c r="C13" s="22" t="s">
        <v>932</v>
      </c>
      <c r="D13" s="16">
        <v>8</v>
      </c>
      <c r="E13" s="16">
        <v>2</v>
      </c>
      <c r="F13" s="16">
        <v>0</v>
      </c>
      <c r="G13" s="16">
        <v>0</v>
      </c>
      <c r="H13" s="16">
        <v>6</v>
      </c>
      <c r="I13" s="16">
        <v>0</v>
      </c>
      <c r="J13" s="16">
        <v>0</v>
      </c>
      <c r="K13" s="16">
        <v>0</v>
      </c>
      <c r="L13" s="16">
        <v>0</v>
      </c>
      <c r="M13" s="16">
        <v>0</v>
      </c>
      <c r="N13" s="16">
        <v>0</v>
      </c>
      <c r="O13" s="16">
        <v>0</v>
      </c>
    </row>
    <row r="14" spans="2:15" x14ac:dyDescent="0.2">
      <c r="B14" s="19">
        <v>4008</v>
      </c>
      <c r="C14" s="22" t="s">
        <v>933</v>
      </c>
      <c r="D14" s="16">
        <v>35</v>
      </c>
      <c r="E14" s="16">
        <v>7</v>
      </c>
      <c r="F14" s="16">
        <v>0</v>
      </c>
      <c r="G14" s="16">
        <v>0</v>
      </c>
      <c r="H14" s="16">
        <v>21</v>
      </c>
      <c r="I14" s="16">
        <v>0</v>
      </c>
      <c r="J14" s="16">
        <v>4</v>
      </c>
      <c r="K14" s="16">
        <v>3</v>
      </c>
      <c r="L14" s="16">
        <v>0</v>
      </c>
      <c r="M14" s="16">
        <v>0</v>
      </c>
      <c r="N14" s="16">
        <v>0</v>
      </c>
      <c r="O14" s="16">
        <v>0</v>
      </c>
    </row>
    <row r="15" spans="2:15" x14ac:dyDescent="0.2">
      <c r="B15" s="19">
        <v>4009</v>
      </c>
      <c r="C15" s="22" t="s">
        <v>934</v>
      </c>
      <c r="D15" s="16">
        <v>23</v>
      </c>
      <c r="E15" s="16">
        <v>4</v>
      </c>
      <c r="F15" s="16">
        <v>0</v>
      </c>
      <c r="G15" s="16">
        <v>0</v>
      </c>
      <c r="H15" s="16">
        <v>13</v>
      </c>
      <c r="I15" s="16">
        <v>0</v>
      </c>
      <c r="J15" s="16">
        <v>3</v>
      </c>
      <c r="K15" s="16">
        <v>3</v>
      </c>
      <c r="L15" s="16">
        <v>0</v>
      </c>
      <c r="M15" s="16">
        <v>0</v>
      </c>
      <c r="N15" s="16">
        <v>0</v>
      </c>
      <c r="O15" s="16">
        <v>0</v>
      </c>
    </row>
    <row r="16" spans="2:15" x14ac:dyDescent="0.2">
      <c r="B16" s="19">
        <v>4010</v>
      </c>
      <c r="C16" s="22" t="s">
        <v>935</v>
      </c>
      <c r="D16" s="16">
        <v>69</v>
      </c>
      <c r="E16" s="16">
        <v>10</v>
      </c>
      <c r="F16" s="16">
        <v>3</v>
      </c>
      <c r="G16" s="16">
        <v>0</v>
      </c>
      <c r="H16" s="16">
        <v>25</v>
      </c>
      <c r="I16" s="16">
        <v>8</v>
      </c>
      <c r="J16" s="16">
        <v>9</v>
      </c>
      <c r="K16" s="16">
        <v>9</v>
      </c>
      <c r="L16" s="16">
        <v>3</v>
      </c>
      <c r="M16" s="16">
        <v>0</v>
      </c>
      <c r="N16" s="16">
        <v>2</v>
      </c>
      <c r="O16" s="16">
        <v>0</v>
      </c>
    </row>
    <row r="17" spans="2:15" x14ac:dyDescent="0.2">
      <c r="B17" s="19">
        <v>4012</v>
      </c>
      <c r="C17" s="22" t="s">
        <v>138</v>
      </c>
      <c r="D17" s="16">
        <v>81</v>
      </c>
      <c r="E17" s="16">
        <v>14</v>
      </c>
      <c r="F17" s="16">
        <v>2</v>
      </c>
      <c r="G17" s="16">
        <v>0</v>
      </c>
      <c r="H17" s="16">
        <v>37</v>
      </c>
      <c r="I17" s="16">
        <v>13</v>
      </c>
      <c r="J17" s="16">
        <v>7</v>
      </c>
      <c r="K17" s="16">
        <v>7</v>
      </c>
      <c r="L17" s="16">
        <v>1</v>
      </c>
      <c r="M17" s="16">
        <v>0</v>
      </c>
      <c r="N17" s="16">
        <v>0</v>
      </c>
      <c r="O17" s="16">
        <v>0</v>
      </c>
    </row>
    <row r="18" spans="2:15" x14ac:dyDescent="0.2">
      <c r="B18" s="19">
        <v>4013</v>
      </c>
      <c r="C18" s="22" t="s">
        <v>102</v>
      </c>
      <c r="D18" s="16">
        <v>21</v>
      </c>
      <c r="E18" s="16">
        <v>5</v>
      </c>
      <c r="F18" s="16">
        <v>1</v>
      </c>
      <c r="G18" s="16">
        <v>0</v>
      </c>
      <c r="H18" s="16">
        <v>15</v>
      </c>
      <c r="I18" s="16">
        <v>0</v>
      </c>
      <c r="J18" s="16">
        <v>0</v>
      </c>
      <c r="K18" s="16">
        <v>0</v>
      </c>
      <c r="L18" s="16">
        <v>0</v>
      </c>
      <c r="M18" s="16">
        <v>0</v>
      </c>
      <c r="N18" s="16">
        <v>0</v>
      </c>
      <c r="O18" s="16">
        <v>0</v>
      </c>
    </row>
    <row r="19" spans="2:15" x14ac:dyDescent="0.2">
      <c r="B19" s="45">
        <v>4059</v>
      </c>
      <c r="C19" s="44" t="s">
        <v>936</v>
      </c>
      <c r="D19" s="43">
        <v>946</v>
      </c>
      <c r="E19" s="43">
        <v>169</v>
      </c>
      <c r="F19" s="43">
        <v>10</v>
      </c>
      <c r="G19" s="43">
        <v>0</v>
      </c>
      <c r="H19" s="43">
        <v>480</v>
      </c>
      <c r="I19" s="43">
        <v>98</v>
      </c>
      <c r="J19" s="43">
        <v>89</v>
      </c>
      <c r="K19" s="43">
        <v>74</v>
      </c>
      <c r="L19" s="43">
        <v>16</v>
      </c>
      <c r="M19" s="43">
        <v>0</v>
      </c>
      <c r="N19" s="43">
        <v>10</v>
      </c>
      <c r="O19" s="43">
        <v>0</v>
      </c>
    </row>
    <row r="20" spans="2:15" x14ac:dyDescent="0.2">
      <c r="B20" s="19">
        <v>4021</v>
      </c>
      <c r="C20" s="22" t="s">
        <v>80</v>
      </c>
      <c r="D20" s="16">
        <v>153</v>
      </c>
      <c r="E20" s="16">
        <v>23</v>
      </c>
      <c r="F20" s="16">
        <v>0</v>
      </c>
      <c r="G20" s="16">
        <v>0</v>
      </c>
      <c r="H20" s="16">
        <v>63</v>
      </c>
      <c r="I20" s="16">
        <v>34</v>
      </c>
      <c r="J20" s="16">
        <v>15</v>
      </c>
      <c r="K20" s="16">
        <v>10</v>
      </c>
      <c r="L20" s="16">
        <v>0</v>
      </c>
      <c r="M20" s="16">
        <v>0</v>
      </c>
      <c r="N20" s="16">
        <v>8</v>
      </c>
      <c r="O20" s="16">
        <v>0</v>
      </c>
    </row>
    <row r="21" spans="2:15" x14ac:dyDescent="0.2">
      <c r="B21" s="19">
        <v>4022</v>
      </c>
      <c r="C21" s="22" t="s">
        <v>937</v>
      </c>
      <c r="D21" s="16">
        <v>7</v>
      </c>
      <c r="E21" s="16">
        <v>2</v>
      </c>
      <c r="F21" s="16">
        <v>0</v>
      </c>
      <c r="G21" s="16">
        <v>0</v>
      </c>
      <c r="H21" s="16">
        <v>5</v>
      </c>
      <c r="I21" s="16">
        <v>0</v>
      </c>
      <c r="J21" s="16">
        <v>0</v>
      </c>
      <c r="K21" s="16">
        <v>0</v>
      </c>
      <c r="L21" s="16">
        <v>0</v>
      </c>
      <c r="M21" s="16">
        <v>0</v>
      </c>
      <c r="N21" s="16">
        <v>0</v>
      </c>
      <c r="O21" s="16">
        <v>0</v>
      </c>
    </row>
    <row r="22" spans="2:15" x14ac:dyDescent="0.2">
      <c r="B22" s="19">
        <v>4023</v>
      </c>
      <c r="C22" s="22" t="s">
        <v>938</v>
      </c>
      <c r="D22" s="16">
        <v>16</v>
      </c>
      <c r="E22" s="16">
        <v>4</v>
      </c>
      <c r="F22" s="16">
        <v>0</v>
      </c>
      <c r="G22" s="16">
        <v>0</v>
      </c>
      <c r="H22" s="16">
        <v>12</v>
      </c>
      <c r="I22" s="16">
        <v>0</v>
      </c>
      <c r="J22" s="16">
        <v>0</v>
      </c>
      <c r="K22" s="16">
        <v>0</v>
      </c>
      <c r="L22" s="16">
        <v>0</v>
      </c>
      <c r="M22" s="16">
        <v>0</v>
      </c>
      <c r="N22" s="16">
        <v>0</v>
      </c>
      <c r="O22" s="16">
        <v>0</v>
      </c>
    </row>
    <row r="23" spans="2:15" x14ac:dyDescent="0.2">
      <c r="B23" s="19">
        <v>4024</v>
      </c>
      <c r="C23" s="22" t="s">
        <v>939</v>
      </c>
      <c r="D23" s="16">
        <v>12</v>
      </c>
      <c r="E23" s="16">
        <v>3</v>
      </c>
      <c r="F23" s="16">
        <v>0</v>
      </c>
      <c r="G23" s="16">
        <v>0</v>
      </c>
      <c r="H23" s="16">
        <v>9</v>
      </c>
      <c r="I23" s="16">
        <v>0</v>
      </c>
      <c r="J23" s="16">
        <v>0</v>
      </c>
      <c r="K23" s="16">
        <v>0</v>
      </c>
      <c r="L23" s="16">
        <v>0</v>
      </c>
      <c r="M23" s="16">
        <v>0</v>
      </c>
      <c r="N23" s="16">
        <v>0</v>
      </c>
      <c r="O23" s="16">
        <v>0</v>
      </c>
    </row>
    <row r="24" spans="2:15" x14ac:dyDescent="0.2">
      <c r="B24" s="19">
        <v>4049</v>
      </c>
      <c r="C24" s="22" t="s">
        <v>940</v>
      </c>
      <c r="D24" s="16">
        <v>23</v>
      </c>
      <c r="E24" s="16">
        <v>5</v>
      </c>
      <c r="F24" s="16">
        <v>0</v>
      </c>
      <c r="G24" s="16">
        <v>0</v>
      </c>
      <c r="H24" s="16">
        <v>18</v>
      </c>
      <c r="I24" s="16">
        <v>0</v>
      </c>
      <c r="J24" s="16">
        <v>0</v>
      </c>
      <c r="K24" s="16">
        <v>0</v>
      </c>
      <c r="L24" s="16">
        <v>0</v>
      </c>
      <c r="M24" s="16">
        <v>0</v>
      </c>
      <c r="N24" s="16">
        <v>0</v>
      </c>
      <c r="O24" s="16">
        <v>0</v>
      </c>
    </row>
    <row r="25" spans="2:15" x14ac:dyDescent="0.2">
      <c r="B25" s="19">
        <v>4026</v>
      </c>
      <c r="C25" s="22" t="s">
        <v>86</v>
      </c>
      <c r="D25" s="16">
        <v>16</v>
      </c>
      <c r="E25" s="16">
        <v>4</v>
      </c>
      <c r="F25" s="16">
        <v>0</v>
      </c>
      <c r="G25" s="16">
        <v>0</v>
      </c>
      <c r="H25" s="16">
        <v>12</v>
      </c>
      <c r="I25" s="16">
        <v>0</v>
      </c>
      <c r="J25" s="16">
        <v>0</v>
      </c>
      <c r="K25" s="16">
        <v>0</v>
      </c>
      <c r="L25" s="16">
        <v>0</v>
      </c>
      <c r="M25" s="16">
        <v>0</v>
      </c>
      <c r="N25" s="16">
        <v>0</v>
      </c>
      <c r="O25" s="16">
        <v>0</v>
      </c>
    </row>
    <row r="26" spans="2:15" x14ac:dyDescent="0.2">
      <c r="B26" s="19">
        <v>4027</v>
      </c>
      <c r="C26" s="22" t="s">
        <v>139</v>
      </c>
      <c r="D26" s="16">
        <v>28</v>
      </c>
      <c r="E26" s="16">
        <v>7</v>
      </c>
      <c r="F26" s="16">
        <v>0</v>
      </c>
      <c r="G26" s="16">
        <v>0</v>
      </c>
      <c r="H26" s="16">
        <v>21</v>
      </c>
      <c r="I26" s="16">
        <v>0</v>
      </c>
      <c r="J26" s="16">
        <v>0</v>
      </c>
      <c r="K26" s="16">
        <v>0</v>
      </c>
      <c r="L26" s="16">
        <v>0</v>
      </c>
      <c r="M26" s="16">
        <v>0</v>
      </c>
      <c r="N26" s="16">
        <v>0</v>
      </c>
      <c r="O26" s="16">
        <v>0</v>
      </c>
    </row>
    <row r="27" spans="2:15" x14ac:dyDescent="0.2">
      <c r="B27" s="19">
        <v>4028</v>
      </c>
      <c r="C27" s="22" t="s">
        <v>941</v>
      </c>
      <c r="D27" s="16">
        <v>6</v>
      </c>
      <c r="E27" s="16">
        <v>1</v>
      </c>
      <c r="F27" s="16">
        <v>0</v>
      </c>
      <c r="G27" s="16">
        <v>0</v>
      </c>
      <c r="H27" s="16">
        <v>5</v>
      </c>
      <c r="I27" s="16">
        <v>0</v>
      </c>
      <c r="J27" s="16">
        <v>0</v>
      </c>
      <c r="K27" s="16">
        <v>0</v>
      </c>
      <c r="L27" s="16">
        <v>0</v>
      </c>
      <c r="M27" s="16">
        <v>0</v>
      </c>
      <c r="N27" s="16">
        <v>0</v>
      </c>
      <c r="O27" s="16">
        <v>0</v>
      </c>
    </row>
    <row r="28" spans="2:15" x14ac:dyDescent="0.2">
      <c r="B28" s="19">
        <v>4029</v>
      </c>
      <c r="C28" s="22" t="s">
        <v>942</v>
      </c>
      <c r="D28" s="16">
        <v>38</v>
      </c>
      <c r="E28" s="16">
        <v>8</v>
      </c>
      <c r="F28" s="16">
        <v>2</v>
      </c>
      <c r="G28" s="16">
        <v>0</v>
      </c>
      <c r="H28" s="16">
        <v>17</v>
      </c>
      <c r="I28" s="16">
        <v>0</v>
      </c>
      <c r="J28" s="16">
        <v>5</v>
      </c>
      <c r="K28" s="16">
        <v>3</v>
      </c>
      <c r="L28" s="16">
        <v>3</v>
      </c>
      <c r="M28" s="16">
        <v>0</v>
      </c>
      <c r="N28" s="16">
        <v>0</v>
      </c>
      <c r="O28" s="16">
        <v>0</v>
      </c>
    </row>
    <row r="29" spans="2:15" x14ac:dyDescent="0.2">
      <c r="B29" s="19">
        <v>4030</v>
      </c>
      <c r="C29" s="22" t="s">
        <v>943</v>
      </c>
      <c r="D29" s="16">
        <v>9</v>
      </c>
      <c r="E29" s="16">
        <v>2</v>
      </c>
      <c r="F29" s="16">
        <v>0</v>
      </c>
      <c r="G29" s="16">
        <v>0</v>
      </c>
      <c r="H29" s="16">
        <v>7</v>
      </c>
      <c r="I29" s="16">
        <v>0</v>
      </c>
      <c r="J29" s="16">
        <v>0</v>
      </c>
      <c r="K29" s="16">
        <v>0</v>
      </c>
      <c r="L29" s="16">
        <v>0</v>
      </c>
      <c r="M29" s="16">
        <v>0</v>
      </c>
      <c r="N29" s="16">
        <v>0</v>
      </c>
      <c r="O29" s="16">
        <v>0</v>
      </c>
    </row>
    <row r="30" spans="2:15" x14ac:dyDescent="0.2">
      <c r="B30" s="19">
        <v>4031</v>
      </c>
      <c r="C30" s="22" t="s">
        <v>944</v>
      </c>
      <c r="D30" s="16">
        <v>11</v>
      </c>
      <c r="E30" s="16">
        <v>2</v>
      </c>
      <c r="F30" s="16">
        <v>0</v>
      </c>
      <c r="G30" s="16">
        <v>0</v>
      </c>
      <c r="H30" s="16">
        <v>9</v>
      </c>
      <c r="I30" s="16">
        <v>0</v>
      </c>
      <c r="J30" s="16">
        <v>0</v>
      </c>
      <c r="K30" s="16">
        <v>0</v>
      </c>
      <c r="L30" s="16">
        <v>0</v>
      </c>
      <c r="M30" s="16">
        <v>0</v>
      </c>
      <c r="N30" s="16">
        <v>0</v>
      </c>
      <c r="O30" s="16">
        <v>0</v>
      </c>
    </row>
    <row r="31" spans="2:15" x14ac:dyDescent="0.2">
      <c r="B31" s="19">
        <v>4032</v>
      </c>
      <c r="C31" s="22" t="s">
        <v>140</v>
      </c>
      <c r="D31" s="16">
        <v>9</v>
      </c>
      <c r="E31" s="16">
        <v>2</v>
      </c>
      <c r="F31" s="16">
        <v>0</v>
      </c>
      <c r="G31" s="16">
        <v>0</v>
      </c>
      <c r="H31" s="16">
        <v>7</v>
      </c>
      <c r="I31" s="16">
        <v>0</v>
      </c>
      <c r="J31" s="16">
        <v>0</v>
      </c>
      <c r="K31" s="16">
        <v>0</v>
      </c>
      <c r="L31" s="16">
        <v>0</v>
      </c>
      <c r="M31" s="16">
        <v>0</v>
      </c>
      <c r="N31" s="16">
        <v>0</v>
      </c>
      <c r="O31" s="16">
        <v>0</v>
      </c>
    </row>
    <row r="32" spans="2:15" x14ac:dyDescent="0.2">
      <c r="B32" s="19">
        <v>4033</v>
      </c>
      <c r="C32" s="22" t="s">
        <v>945</v>
      </c>
      <c r="D32" s="16">
        <v>69</v>
      </c>
      <c r="E32" s="16">
        <v>7</v>
      </c>
      <c r="F32" s="16">
        <v>2</v>
      </c>
      <c r="G32" s="16">
        <v>0</v>
      </c>
      <c r="H32" s="16">
        <v>21</v>
      </c>
      <c r="I32" s="16">
        <v>13</v>
      </c>
      <c r="J32" s="16">
        <v>11</v>
      </c>
      <c r="K32" s="16">
        <v>9</v>
      </c>
      <c r="L32" s="16">
        <v>6</v>
      </c>
      <c r="M32" s="16">
        <v>0</v>
      </c>
      <c r="N32" s="16">
        <v>0</v>
      </c>
      <c r="O32" s="16">
        <v>0</v>
      </c>
    </row>
    <row r="33" spans="2:15" x14ac:dyDescent="0.2">
      <c r="B33" s="19">
        <v>4034</v>
      </c>
      <c r="C33" s="22" t="s">
        <v>946</v>
      </c>
      <c r="D33" s="16">
        <v>56</v>
      </c>
      <c r="E33" s="16">
        <v>11</v>
      </c>
      <c r="F33" s="16">
        <v>0</v>
      </c>
      <c r="G33" s="16">
        <v>0</v>
      </c>
      <c r="H33" s="16">
        <v>30</v>
      </c>
      <c r="I33" s="16">
        <v>0</v>
      </c>
      <c r="J33" s="16">
        <v>6</v>
      </c>
      <c r="K33" s="16">
        <v>8</v>
      </c>
      <c r="L33" s="16">
        <v>0</v>
      </c>
      <c r="M33" s="16">
        <v>0</v>
      </c>
      <c r="N33" s="16">
        <v>1</v>
      </c>
      <c r="O33" s="16">
        <v>0</v>
      </c>
    </row>
    <row r="34" spans="2:15" x14ac:dyDescent="0.2">
      <c r="B34" s="19">
        <v>4035</v>
      </c>
      <c r="C34" s="22" t="s">
        <v>947</v>
      </c>
      <c r="D34" s="16">
        <v>43</v>
      </c>
      <c r="E34" s="16">
        <v>5</v>
      </c>
      <c r="F34" s="16">
        <v>0</v>
      </c>
      <c r="G34" s="16">
        <v>0</v>
      </c>
      <c r="H34" s="16">
        <v>16</v>
      </c>
      <c r="I34" s="16">
        <v>10</v>
      </c>
      <c r="J34" s="16">
        <v>8</v>
      </c>
      <c r="K34" s="16">
        <v>4</v>
      </c>
      <c r="L34" s="16">
        <v>0</v>
      </c>
      <c r="M34" s="16">
        <v>0</v>
      </c>
      <c r="N34" s="16">
        <v>0</v>
      </c>
      <c r="O34" s="16">
        <v>0</v>
      </c>
    </row>
    <row r="35" spans="2:15" x14ac:dyDescent="0.2">
      <c r="B35" s="19">
        <v>4037</v>
      </c>
      <c r="C35" s="22" t="s">
        <v>948</v>
      </c>
      <c r="D35" s="16">
        <v>18</v>
      </c>
      <c r="E35" s="16">
        <v>5</v>
      </c>
      <c r="F35" s="16">
        <v>0</v>
      </c>
      <c r="G35" s="16">
        <v>0</v>
      </c>
      <c r="H35" s="16">
        <v>13</v>
      </c>
      <c r="I35" s="16">
        <v>0</v>
      </c>
      <c r="J35" s="16">
        <v>0</v>
      </c>
      <c r="K35" s="16">
        <v>0</v>
      </c>
      <c r="L35" s="16">
        <v>0</v>
      </c>
      <c r="M35" s="16">
        <v>0</v>
      </c>
      <c r="N35" s="16">
        <v>0</v>
      </c>
      <c r="O35" s="16">
        <v>0</v>
      </c>
    </row>
    <row r="36" spans="2:15" x14ac:dyDescent="0.2">
      <c r="B36" s="19">
        <v>4038</v>
      </c>
      <c r="C36" s="22" t="s">
        <v>949</v>
      </c>
      <c r="D36" s="16">
        <v>56</v>
      </c>
      <c r="E36" s="16">
        <v>10</v>
      </c>
      <c r="F36" s="16">
        <v>2</v>
      </c>
      <c r="G36" s="16">
        <v>0</v>
      </c>
      <c r="H36" s="16">
        <v>27</v>
      </c>
      <c r="I36" s="16">
        <v>6</v>
      </c>
      <c r="J36" s="16">
        <v>6</v>
      </c>
      <c r="K36" s="16">
        <v>5</v>
      </c>
      <c r="L36" s="16">
        <v>0</v>
      </c>
      <c r="M36" s="16">
        <v>0</v>
      </c>
      <c r="N36" s="16">
        <v>0</v>
      </c>
      <c r="O36" s="16">
        <v>0</v>
      </c>
    </row>
    <row r="37" spans="2:15" x14ac:dyDescent="0.2">
      <c r="B37" s="19">
        <v>4039</v>
      </c>
      <c r="C37" s="22" t="s">
        <v>950</v>
      </c>
      <c r="D37" s="16">
        <v>8</v>
      </c>
      <c r="E37" s="16">
        <v>2</v>
      </c>
      <c r="F37" s="16">
        <v>0</v>
      </c>
      <c r="G37" s="16">
        <v>0</v>
      </c>
      <c r="H37" s="16">
        <v>6</v>
      </c>
      <c r="I37" s="16">
        <v>0</v>
      </c>
      <c r="J37" s="16">
        <v>0</v>
      </c>
      <c r="K37" s="16">
        <v>0</v>
      </c>
      <c r="L37" s="16">
        <v>0</v>
      </c>
      <c r="M37" s="16">
        <v>0</v>
      </c>
      <c r="N37" s="16">
        <v>0</v>
      </c>
      <c r="O37" s="16">
        <v>0</v>
      </c>
    </row>
    <row r="38" spans="2:15" x14ac:dyDescent="0.2">
      <c r="B38" s="19">
        <v>4040</v>
      </c>
      <c r="C38" s="22" t="s">
        <v>951</v>
      </c>
      <c r="D38" s="16">
        <v>96</v>
      </c>
      <c r="E38" s="16">
        <v>17</v>
      </c>
      <c r="F38" s="16">
        <v>0</v>
      </c>
      <c r="G38" s="16">
        <v>0</v>
      </c>
      <c r="H38" s="16">
        <v>45</v>
      </c>
      <c r="I38" s="16">
        <v>10</v>
      </c>
      <c r="J38" s="16">
        <v>11</v>
      </c>
      <c r="K38" s="16">
        <v>13</v>
      </c>
      <c r="L38" s="16">
        <v>0</v>
      </c>
      <c r="M38" s="16">
        <v>0</v>
      </c>
      <c r="N38" s="16">
        <v>0</v>
      </c>
      <c r="O38" s="16">
        <v>0</v>
      </c>
    </row>
    <row r="39" spans="2:15" x14ac:dyDescent="0.2">
      <c r="B39" s="19">
        <v>4041</v>
      </c>
      <c r="C39" s="22" t="s">
        <v>952</v>
      </c>
      <c r="D39" s="16">
        <v>15</v>
      </c>
      <c r="E39" s="16">
        <v>3</v>
      </c>
      <c r="F39" s="16">
        <v>0</v>
      </c>
      <c r="G39" s="16">
        <v>0</v>
      </c>
      <c r="H39" s="16">
        <v>6</v>
      </c>
      <c r="I39" s="16">
        <v>0</v>
      </c>
      <c r="J39" s="16">
        <v>3</v>
      </c>
      <c r="K39" s="16">
        <v>3</v>
      </c>
      <c r="L39" s="16">
        <v>0</v>
      </c>
      <c r="M39" s="16">
        <v>0</v>
      </c>
      <c r="N39" s="16">
        <v>0</v>
      </c>
      <c r="O39" s="16">
        <v>0</v>
      </c>
    </row>
    <row r="40" spans="2:15" x14ac:dyDescent="0.2">
      <c r="B40" s="19">
        <v>4044</v>
      </c>
      <c r="C40" s="22" t="s">
        <v>953</v>
      </c>
      <c r="D40" s="16">
        <v>41</v>
      </c>
      <c r="E40" s="16">
        <v>8</v>
      </c>
      <c r="F40" s="16">
        <v>0</v>
      </c>
      <c r="G40" s="16">
        <v>0</v>
      </c>
      <c r="H40" s="16">
        <v>24</v>
      </c>
      <c r="I40" s="16">
        <v>0</v>
      </c>
      <c r="J40" s="16">
        <v>4</v>
      </c>
      <c r="K40" s="16">
        <v>5</v>
      </c>
      <c r="L40" s="16">
        <v>0</v>
      </c>
      <c r="M40" s="16">
        <v>0</v>
      </c>
      <c r="N40" s="16">
        <v>0</v>
      </c>
      <c r="O40" s="16">
        <v>0</v>
      </c>
    </row>
    <row r="41" spans="2:15" x14ac:dyDescent="0.2">
      <c r="B41" s="19">
        <v>4045</v>
      </c>
      <c r="C41" s="22" t="s">
        <v>129</v>
      </c>
      <c r="D41" s="16">
        <v>133</v>
      </c>
      <c r="E41" s="16">
        <v>21</v>
      </c>
      <c r="F41" s="16">
        <v>3</v>
      </c>
      <c r="G41" s="16">
        <v>0</v>
      </c>
      <c r="H41" s="16">
        <v>58</v>
      </c>
      <c r="I41" s="16">
        <v>25</v>
      </c>
      <c r="J41" s="16">
        <v>10</v>
      </c>
      <c r="K41" s="16">
        <v>8</v>
      </c>
      <c r="L41" s="16">
        <v>7</v>
      </c>
      <c r="M41" s="16">
        <v>0</v>
      </c>
      <c r="N41" s="16">
        <v>1</v>
      </c>
      <c r="O41" s="16">
        <v>0</v>
      </c>
    </row>
    <row r="42" spans="2:15" x14ac:dyDescent="0.2">
      <c r="B42" s="19">
        <v>4046</v>
      </c>
      <c r="C42" s="22" t="s">
        <v>954</v>
      </c>
      <c r="D42" s="16">
        <v>10</v>
      </c>
      <c r="E42" s="16">
        <v>2</v>
      </c>
      <c r="F42" s="16">
        <v>0</v>
      </c>
      <c r="G42" s="16">
        <v>0</v>
      </c>
      <c r="H42" s="16">
        <v>8</v>
      </c>
      <c r="I42" s="16">
        <v>0</v>
      </c>
      <c r="J42" s="16">
        <v>0</v>
      </c>
      <c r="K42" s="16">
        <v>0</v>
      </c>
      <c r="L42" s="16">
        <v>0</v>
      </c>
      <c r="M42" s="16">
        <v>0</v>
      </c>
      <c r="N42" s="16">
        <v>0</v>
      </c>
      <c r="O42" s="16">
        <v>0</v>
      </c>
    </row>
    <row r="43" spans="2:15" x14ac:dyDescent="0.2">
      <c r="B43" s="19">
        <v>4047</v>
      </c>
      <c r="C43" s="22" t="s">
        <v>955</v>
      </c>
      <c r="D43" s="16">
        <v>33</v>
      </c>
      <c r="E43" s="16">
        <v>7</v>
      </c>
      <c r="F43" s="16">
        <v>0</v>
      </c>
      <c r="G43" s="16">
        <v>0</v>
      </c>
      <c r="H43" s="16">
        <v>19</v>
      </c>
      <c r="I43" s="16">
        <v>0</v>
      </c>
      <c r="J43" s="16">
        <v>4</v>
      </c>
      <c r="K43" s="16">
        <v>3</v>
      </c>
      <c r="L43" s="16">
        <v>0</v>
      </c>
      <c r="M43" s="16">
        <v>0</v>
      </c>
      <c r="N43" s="16">
        <v>0</v>
      </c>
      <c r="O43" s="16">
        <v>0</v>
      </c>
    </row>
    <row r="44" spans="2:15" x14ac:dyDescent="0.2">
      <c r="B44" s="19">
        <v>4048</v>
      </c>
      <c r="C44" s="22" t="s">
        <v>956</v>
      </c>
      <c r="D44" s="16">
        <v>40</v>
      </c>
      <c r="E44" s="16">
        <v>8</v>
      </c>
      <c r="F44" s="16">
        <v>1</v>
      </c>
      <c r="G44" s="16">
        <v>0</v>
      </c>
      <c r="H44" s="16">
        <v>22</v>
      </c>
      <c r="I44" s="16">
        <v>0</v>
      </c>
      <c r="J44" s="16">
        <v>6</v>
      </c>
      <c r="K44" s="16">
        <v>3</v>
      </c>
      <c r="L44" s="16">
        <v>0</v>
      </c>
      <c r="M44" s="16">
        <v>0</v>
      </c>
      <c r="N44" s="16">
        <v>0</v>
      </c>
      <c r="O44" s="16">
        <v>0</v>
      </c>
    </row>
    <row r="45" spans="2:15" x14ac:dyDescent="0.2">
      <c r="B45" s="45">
        <v>4089</v>
      </c>
      <c r="C45" s="44" t="s">
        <v>957</v>
      </c>
      <c r="D45" s="43">
        <v>521</v>
      </c>
      <c r="E45" s="43">
        <v>94</v>
      </c>
      <c r="F45" s="43">
        <v>9</v>
      </c>
      <c r="G45" s="43">
        <v>0</v>
      </c>
      <c r="H45" s="43">
        <v>266</v>
      </c>
      <c r="I45" s="43">
        <v>52</v>
      </c>
      <c r="J45" s="43">
        <v>54</v>
      </c>
      <c r="K45" s="43">
        <v>42</v>
      </c>
      <c r="L45" s="43">
        <v>0</v>
      </c>
      <c r="M45" s="43">
        <v>0</v>
      </c>
      <c r="N45" s="43">
        <v>4</v>
      </c>
      <c r="O45" s="43">
        <v>0</v>
      </c>
    </row>
    <row r="46" spans="2:15" x14ac:dyDescent="0.2">
      <c r="B46" s="19">
        <v>4061</v>
      </c>
      <c r="C46" s="22" t="s">
        <v>958</v>
      </c>
      <c r="D46" s="16">
        <v>8</v>
      </c>
      <c r="E46" s="16">
        <v>2</v>
      </c>
      <c r="F46" s="16">
        <v>0</v>
      </c>
      <c r="G46" s="16">
        <v>0</v>
      </c>
      <c r="H46" s="16">
        <v>6</v>
      </c>
      <c r="I46" s="16">
        <v>0</v>
      </c>
      <c r="J46" s="16">
        <v>0</v>
      </c>
      <c r="K46" s="16">
        <v>0</v>
      </c>
      <c r="L46" s="16">
        <v>0</v>
      </c>
      <c r="M46" s="16">
        <v>0</v>
      </c>
      <c r="N46" s="16">
        <v>0</v>
      </c>
      <c r="O46" s="16">
        <v>0</v>
      </c>
    </row>
    <row r="47" spans="2:15" x14ac:dyDescent="0.2">
      <c r="B47" s="19">
        <v>4062</v>
      </c>
      <c r="C47" s="22" t="s">
        <v>959</v>
      </c>
      <c r="D47" s="16">
        <v>53</v>
      </c>
      <c r="E47" s="16">
        <v>6</v>
      </c>
      <c r="F47" s="16">
        <v>2</v>
      </c>
      <c r="G47" s="16">
        <v>0</v>
      </c>
      <c r="H47" s="16">
        <v>16</v>
      </c>
      <c r="I47" s="16">
        <v>12</v>
      </c>
      <c r="J47" s="16">
        <v>11</v>
      </c>
      <c r="K47" s="16">
        <v>6</v>
      </c>
      <c r="L47" s="16">
        <v>0</v>
      </c>
      <c r="M47" s="16">
        <v>0</v>
      </c>
      <c r="N47" s="16">
        <v>0</v>
      </c>
      <c r="O47" s="16">
        <v>0</v>
      </c>
    </row>
    <row r="48" spans="2:15" x14ac:dyDescent="0.2">
      <c r="B48" s="19">
        <v>4063</v>
      </c>
      <c r="C48" s="22" t="s">
        <v>83</v>
      </c>
      <c r="D48" s="16">
        <v>65</v>
      </c>
      <c r="E48" s="16">
        <v>10</v>
      </c>
      <c r="F48" s="16">
        <v>2</v>
      </c>
      <c r="G48" s="16">
        <v>0</v>
      </c>
      <c r="H48" s="16">
        <v>25</v>
      </c>
      <c r="I48" s="16">
        <v>16</v>
      </c>
      <c r="J48" s="16">
        <v>6</v>
      </c>
      <c r="K48" s="16">
        <v>6</v>
      </c>
      <c r="L48" s="16">
        <v>0</v>
      </c>
      <c r="M48" s="16">
        <v>0</v>
      </c>
      <c r="N48" s="16">
        <v>0</v>
      </c>
      <c r="O48" s="16">
        <v>0</v>
      </c>
    </row>
    <row r="49" spans="2:15" x14ac:dyDescent="0.2">
      <c r="B49" s="19">
        <v>4064</v>
      </c>
      <c r="C49" s="22" t="s">
        <v>960</v>
      </c>
      <c r="D49" s="16">
        <v>7</v>
      </c>
      <c r="E49" s="16">
        <v>3</v>
      </c>
      <c r="F49" s="16">
        <v>0</v>
      </c>
      <c r="G49" s="16">
        <v>0</v>
      </c>
      <c r="H49" s="16">
        <v>4</v>
      </c>
      <c r="I49" s="16">
        <v>0</v>
      </c>
      <c r="J49" s="16">
        <v>0</v>
      </c>
      <c r="K49" s="16">
        <v>0</v>
      </c>
      <c r="L49" s="16">
        <v>0</v>
      </c>
      <c r="M49" s="16">
        <v>0</v>
      </c>
      <c r="N49" s="16">
        <v>0</v>
      </c>
      <c r="O49" s="16">
        <v>0</v>
      </c>
    </row>
    <row r="50" spans="2:15" x14ac:dyDescent="0.2">
      <c r="B50" s="19">
        <v>4065</v>
      </c>
      <c r="C50" s="22" t="s">
        <v>961</v>
      </c>
      <c r="D50" s="16">
        <v>31</v>
      </c>
      <c r="E50" s="16">
        <v>5</v>
      </c>
      <c r="F50" s="16">
        <v>1</v>
      </c>
      <c r="G50" s="16">
        <v>0</v>
      </c>
      <c r="H50" s="16">
        <v>8</v>
      </c>
      <c r="I50" s="16">
        <v>6</v>
      </c>
      <c r="J50" s="16">
        <v>6</v>
      </c>
      <c r="K50" s="16">
        <v>5</v>
      </c>
      <c r="L50" s="16">
        <v>0</v>
      </c>
      <c r="M50" s="16">
        <v>0</v>
      </c>
      <c r="N50" s="16">
        <v>0</v>
      </c>
      <c r="O50" s="16">
        <v>0</v>
      </c>
    </row>
    <row r="51" spans="2:15" x14ac:dyDescent="0.2">
      <c r="B51" s="19">
        <v>4066</v>
      </c>
      <c r="C51" s="22" t="s">
        <v>962</v>
      </c>
      <c r="D51" s="16">
        <v>5</v>
      </c>
      <c r="E51" s="16">
        <v>1</v>
      </c>
      <c r="F51" s="16">
        <v>0</v>
      </c>
      <c r="G51" s="16">
        <v>0</v>
      </c>
      <c r="H51" s="16">
        <v>4</v>
      </c>
      <c r="I51" s="16">
        <v>0</v>
      </c>
      <c r="J51" s="16">
        <v>0</v>
      </c>
      <c r="K51" s="16">
        <v>0</v>
      </c>
      <c r="L51" s="16">
        <v>0</v>
      </c>
      <c r="M51" s="16">
        <v>0</v>
      </c>
      <c r="N51" s="16">
        <v>0</v>
      </c>
      <c r="O51" s="16">
        <v>0</v>
      </c>
    </row>
    <row r="52" spans="2:15" x14ac:dyDescent="0.2">
      <c r="B52" s="19">
        <v>4067</v>
      </c>
      <c r="C52" s="22" t="s">
        <v>963</v>
      </c>
      <c r="D52" s="16">
        <v>8</v>
      </c>
      <c r="E52" s="16">
        <v>2</v>
      </c>
      <c r="F52" s="16">
        <v>0</v>
      </c>
      <c r="G52" s="16">
        <v>0</v>
      </c>
      <c r="H52" s="16">
        <v>6</v>
      </c>
      <c r="I52" s="16">
        <v>0</v>
      </c>
      <c r="J52" s="16">
        <v>0</v>
      </c>
      <c r="K52" s="16">
        <v>0</v>
      </c>
      <c r="L52" s="16">
        <v>0</v>
      </c>
      <c r="M52" s="16">
        <v>0</v>
      </c>
      <c r="N52" s="16">
        <v>0</v>
      </c>
      <c r="O52" s="16">
        <v>0</v>
      </c>
    </row>
    <row r="53" spans="2:15" x14ac:dyDescent="0.2">
      <c r="B53" s="19">
        <v>4068</v>
      </c>
      <c r="C53" s="22" t="s">
        <v>964</v>
      </c>
      <c r="D53" s="16">
        <v>16</v>
      </c>
      <c r="E53" s="16">
        <v>3</v>
      </c>
      <c r="F53" s="16">
        <v>0</v>
      </c>
      <c r="G53" s="16">
        <v>0</v>
      </c>
      <c r="H53" s="16">
        <v>13</v>
      </c>
      <c r="I53" s="16">
        <v>0</v>
      </c>
      <c r="J53" s="16">
        <v>0</v>
      </c>
      <c r="K53" s="16">
        <v>0</v>
      </c>
      <c r="L53" s="16">
        <v>0</v>
      </c>
      <c r="M53" s="16">
        <v>0</v>
      </c>
      <c r="N53" s="16">
        <v>0</v>
      </c>
      <c r="O53" s="16">
        <v>0</v>
      </c>
    </row>
    <row r="54" spans="2:15" x14ac:dyDescent="0.2">
      <c r="B54" s="19">
        <v>4084</v>
      </c>
      <c r="C54" s="22" t="s">
        <v>965</v>
      </c>
      <c r="D54" s="16">
        <v>4</v>
      </c>
      <c r="E54" s="16">
        <v>1</v>
      </c>
      <c r="F54" s="16">
        <v>0</v>
      </c>
      <c r="G54" s="16">
        <v>0</v>
      </c>
      <c r="H54" s="16">
        <v>3</v>
      </c>
      <c r="I54" s="16">
        <v>0</v>
      </c>
      <c r="J54" s="16">
        <v>0</v>
      </c>
      <c r="K54" s="16">
        <v>0</v>
      </c>
      <c r="L54" s="16">
        <v>0</v>
      </c>
      <c r="M54" s="16">
        <v>0</v>
      </c>
      <c r="N54" s="16">
        <v>0</v>
      </c>
      <c r="O54" s="16">
        <v>0</v>
      </c>
    </row>
    <row r="55" spans="2:15" x14ac:dyDescent="0.2">
      <c r="B55" s="19">
        <v>4071</v>
      </c>
      <c r="C55" s="22" t="s">
        <v>966</v>
      </c>
      <c r="D55" s="16">
        <v>18</v>
      </c>
      <c r="E55" s="16">
        <v>3</v>
      </c>
      <c r="F55" s="16">
        <v>0</v>
      </c>
      <c r="G55" s="16">
        <v>0</v>
      </c>
      <c r="H55" s="16">
        <v>9</v>
      </c>
      <c r="I55" s="16">
        <v>0</v>
      </c>
      <c r="J55" s="16">
        <v>6</v>
      </c>
      <c r="K55" s="16">
        <v>0</v>
      </c>
      <c r="L55" s="16">
        <v>0</v>
      </c>
      <c r="M55" s="16">
        <v>0</v>
      </c>
      <c r="N55" s="16">
        <v>0</v>
      </c>
      <c r="O55" s="16">
        <v>0</v>
      </c>
    </row>
    <row r="56" spans="2:15" x14ac:dyDescent="0.2">
      <c r="B56" s="19">
        <v>4072</v>
      </c>
      <c r="C56" s="22" t="s">
        <v>967</v>
      </c>
      <c r="D56" s="16">
        <v>18</v>
      </c>
      <c r="E56" s="16">
        <v>3</v>
      </c>
      <c r="F56" s="16">
        <v>0</v>
      </c>
      <c r="G56" s="16">
        <v>0</v>
      </c>
      <c r="H56" s="16">
        <v>9</v>
      </c>
      <c r="I56" s="16">
        <v>0</v>
      </c>
      <c r="J56" s="16">
        <v>3</v>
      </c>
      <c r="K56" s="16">
        <v>3</v>
      </c>
      <c r="L56" s="16">
        <v>0</v>
      </c>
      <c r="M56" s="16">
        <v>0</v>
      </c>
      <c r="N56" s="16">
        <v>0</v>
      </c>
      <c r="O56" s="16">
        <v>0</v>
      </c>
    </row>
    <row r="57" spans="2:15" x14ac:dyDescent="0.2">
      <c r="B57" s="19">
        <v>4073</v>
      </c>
      <c r="C57" s="22" t="s">
        <v>968</v>
      </c>
      <c r="D57" s="16">
        <v>9</v>
      </c>
      <c r="E57" s="16">
        <v>2</v>
      </c>
      <c r="F57" s="16">
        <v>0</v>
      </c>
      <c r="G57" s="16">
        <v>0</v>
      </c>
      <c r="H57" s="16">
        <v>7</v>
      </c>
      <c r="I57" s="16">
        <v>0</v>
      </c>
      <c r="J57" s="16">
        <v>0</v>
      </c>
      <c r="K57" s="16">
        <v>0</v>
      </c>
      <c r="L57" s="16">
        <v>0</v>
      </c>
      <c r="M57" s="16">
        <v>0</v>
      </c>
      <c r="N57" s="16">
        <v>0</v>
      </c>
      <c r="O57" s="16">
        <v>0</v>
      </c>
    </row>
    <row r="58" spans="2:15" x14ac:dyDescent="0.2">
      <c r="B58" s="19">
        <v>4074</v>
      </c>
      <c r="C58" s="22" t="s">
        <v>141</v>
      </c>
      <c r="D58" s="16">
        <v>11</v>
      </c>
      <c r="E58" s="16">
        <v>3</v>
      </c>
      <c r="F58" s="16">
        <v>0</v>
      </c>
      <c r="G58" s="16">
        <v>0</v>
      </c>
      <c r="H58" s="16">
        <v>8</v>
      </c>
      <c r="I58" s="16">
        <v>0</v>
      </c>
      <c r="J58" s="16">
        <v>0</v>
      </c>
      <c r="K58" s="16">
        <v>0</v>
      </c>
      <c r="L58" s="16">
        <v>0</v>
      </c>
      <c r="M58" s="16">
        <v>0</v>
      </c>
      <c r="N58" s="16">
        <v>0</v>
      </c>
      <c r="O58" s="16">
        <v>0</v>
      </c>
    </row>
    <row r="59" spans="2:15" x14ac:dyDescent="0.2">
      <c r="B59" s="19">
        <v>4075</v>
      </c>
      <c r="C59" s="22" t="s">
        <v>969</v>
      </c>
      <c r="D59" s="16">
        <v>21</v>
      </c>
      <c r="E59" s="16">
        <v>5</v>
      </c>
      <c r="F59" s="16">
        <v>0</v>
      </c>
      <c r="G59" s="16">
        <v>0</v>
      </c>
      <c r="H59" s="16">
        <v>16</v>
      </c>
      <c r="I59" s="16">
        <v>0</v>
      </c>
      <c r="J59" s="16">
        <v>0</v>
      </c>
      <c r="K59" s="16">
        <v>0</v>
      </c>
      <c r="L59" s="16">
        <v>0</v>
      </c>
      <c r="M59" s="16">
        <v>0</v>
      </c>
      <c r="N59" s="16">
        <v>0</v>
      </c>
      <c r="O59" s="16">
        <v>0</v>
      </c>
    </row>
    <row r="60" spans="2:15" x14ac:dyDescent="0.2">
      <c r="B60" s="19">
        <v>4076</v>
      </c>
      <c r="C60" s="22" t="s">
        <v>970</v>
      </c>
      <c r="D60" s="16">
        <v>16</v>
      </c>
      <c r="E60" s="16">
        <v>4</v>
      </c>
      <c r="F60" s="16">
        <v>0</v>
      </c>
      <c r="G60" s="16">
        <v>0</v>
      </c>
      <c r="H60" s="16">
        <v>12</v>
      </c>
      <c r="I60" s="16">
        <v>0</v>
      </c>
      <c r="J60" s="16">
        <v>0</v>
      </c>
      <c r="K60" s="16">
        <v>0</v>
      </c>
      <c r="L60" s="16">
        <v>0</v>
      </c>
      <c r="M60" s="16">
        <v>0</v>
      </c>
      <c r="N60" s="16">
        <v>0</v>
      </c>
      <c r="O60" s="16">
        <v>0</v>
      </c>
    </row>
    <row r="61" spans="2:15" x14ac:dyDescent="0.2">
      <c r="B61" s="19">
        <v>4077</v>
      </c>
      <c r="C61" s="22" t="s">
        <v>971</v>
      </c>
      <c r="D61" s="16">
        <v>9</v>
      </c>
      <c r="E61" s="16">
        <v>2</v>
      </c>
      <c r="F61" s="16">
        <v>0</v>
      </c>
      <c r="G61" s="16">
        <v>0</v>
      </c>
      <c r="H61" s="16">
        <v>7</v>
      </c>
      <c r="I61" s="16">
        <v>0</v>
      </c>
      <c r="J61" s="16">
        <v>0</v>
      </c>
      <c r="K61" s="16">
        <v>0</v>
      </c>
      <c r="L61" s="16">
        <v>0</v>
      </c>
      <c r="M61" s="16">
        <v>0</v>
      </c>
      <c r="N61" s="16">
        <v>0</v>
      </c>
      <c r="O61" s="16">
        <v>0</v>
      </c>
    </row>
    <row r="62" spans="2:15" x14ac:dyDescent="0.2">
      <c r="B62" s="19">
        <v>4078</v>
      </c>
      <c r="C62" s="22" t="s">
        <v>972</v>
      </c>
      <c r="D62" s="16">
        <v>2</v>
      </c>
      <c r="E62" s="16">
        <v>0</v>
      </c>
      <c r="F62" s="16">
        <v>0</v>
      </c>
      <c r="G62" s="16">
        <v>0</v>
      </c>
      <c r="H62" s="16">
        <v>2</v>
      </c>
      <c r="I62" s="16">
        <v>0</v>
      </c>
      <c r="J62" s="16">
        <v>0</v>
      </c>
      <c r="K62" s="16">
        <v>0</v>
      </c>
      <c r="L62" s="16">
        <v>0</v>
      </c>
      <c r="M62" s="16">
        <v>0</v>
      </c>
      <c r="N62" s="16">
        <v>0</v>
      </c>
      <c r="O62" s="16">
        <v>0</v>
      </c>
    </row>
    <row r="63" spans="2:15" x14ac:dyDescent="0.2">
      <c r="B63" s="19">
        <v>4079</v>
      </c>
      <c r="C63" s="22" t="s">
        <v>973</v>
      </c>
      <c r="D63" s="16">
        <v>8</v>
      </c>
      <c r="E63" s="16">
        <v>2</v>
      </c>
      <c r="F63" s="16">
        <v>0</v>
      </c>
      <c r="G63" s="16">
        <v>0</v>
      </c>
      <c r="H63" s="16">
        <v>6</v>
      </c>
      <c r="I63" s="16">
        <v>0</v>
      </c>
      <c r="J63" s="16">
        <v>0</v>
      </c>
      <c r="K63" s="16">
        <v>0</v>
      </c>
      <c r="L63" s="16">
        <v>0</v>
      </c>
      <c r="M63" s="16">
        <v>0</v>
      </c>
      <c r="N63" s="16">
        <v>0</v>
      </c>
      <c r="O63" s="16">
        <v>0</v>
      </c>
    </row>
    <row r="64" spans="2:15" x14ac:dyDescent="0.2">
      <c r="B64" s="19">
        <v>4080</v>
      </c>
      <c r="C64" s="22" t="s">
        <v>142</v>
      </c>
      <c r="D64" s="16">
        <v>48</v>
      </c>
      <c r="E64" s="16">
        <v>9</v>
      </c>
      <c r="F64" s="16">
        <v>1</v>
      </c>
      <c r="G64" s="16">
        <v>0</v>
      </c>
      <c r="H64" s="16">
        <v>25</v>
      </c>
      <c r="I64" s="16">
        <v>0</v>
      </c>
      <c r="J64" s="16">
        <v>7</v>
      </c>
      <c r="K64" s="16">
        <v>6</v>
      </c>
      <c r="L64" s="16">
        <v>0</v>
      </c>
      <c r="M64" s="16">
        <v>0</v>
      </c>
      <c r="N64" s="16">
        <v>0</v>
      </c>
      <c r="O64" s="16">
        <v>0</v>
      </c>
    </row>
    <row r="65" spans="2:15" x14ac:dyDescent="0.2">
      <c r="B65" s="19">
        <v>4081</v>
      </c>
      <c r="C65" s="22" t="s">
        <v>143</v>
      </c>
      <c r="D65" s="16">
        <v>18</v>
      </c>
      <c r="E65" s="16">
        <v>5</v>
      </c>
      <c r="F65" s="16">
        <v>0</v>
      </c>
      <c r="G65" s="16">
        <v>0</v>
      </c>
      <c r="H65" s="16">
        <v>13</v>
      </c>
      <c r="I65" s="16">
        <v>0</v>
      </c>
      <c r="J65" s="16">
        <v>0</v>
      </c>
      <c r="K65" s="16">
        <v>0</v>
      </c>
      <c r="L65" s="16">
        <v>0</v>
      </c>
      <c r="M65" s="16">
        <v>0</v>
      </c>
      <c r="N65" s="16">
        <v>0</v>
      </c>
      <c r="O65" s="16">
        <v>0</v>
      </c>
    </row>
    <row r="66" spans="2:15" x14ac:dyDescent="0.2">
      <c r="B66" s="19">
        <v>4082</v>
      </c>
      <c r="C66" s="22" t="s">
        <v>131</v>
      </c>
      <c r="D66" s="16">
        <v>118</v>
      </c>
      <c r="E66" s="16">
        <v>18</v>
      </c>
      <c r="F66" s="16">
        <v>3</v>
      </c>
      <c r="G66" s="16">
        <v>0</v>
      </c>
      <c r="H66" s="16">
        <v>51</v>
      </c>
      <c r="I66" s="16">
        <v>18</v>
      </c>
      <c r="J66" s="16">
        <v>12</v>
      </c>
      <c r="K66" s="16">
        <v>12</v>
      </c>
      <c r="L66" s="16">
        <v>0</v>
      </c>
      <c r="M66" s="16">
        <v>0</v>
      </c>
      <c r="N66" s="16">
        <v>4</v>
      </c>
      <c r="O66" s="16">
        <v>0</v>
      </c>
    </row>
    <row r="67" spans="2:15" x14ac:dyDescent="0.2">
      <c r="B67" s="19">
        <v>4083</v>
      </c>
      <c r="C67" s="22" t="s">
        <v>974</v>
      </c>
      <c r="D67" s="16">
        <v>28</v>
      </c>
      <c r="E67" s="16">
        <v>5</v>
      </c>
      <c r="F67" s="16">
        <v>0</v>
      </c>
      <c r="G67" s="16">
        <v>0</v>
      </c>
      <c r="H67" s="16">
        <v>16</v>
      </c>
      <c r="I67" s="16">
        <v>0</v>
      </c>
      <c r="J67" s="16">
        <v>3</v>
      </c>
      <c r="K67" s="16">
        <v>4</v>
      </c>
      <c r="L67" s="16">
        <v>0</v>
      </c>
      <c r="M67" s="16">
        <v>0</v>
      </c>
      <c r="N67" s="16">
        <v>0</v>
      </c>
      <c r="O67" s="16">
        <v>0</v>
      </c>
    </row>
    <row r="68" spans="2:15" x14ac:dyDescent="0.2">
      <c r="B68" s="45">
        <v>4129</v>
      </c>
      <c r="C68" s="44" t="s">
        <v>975</v>
      </c>
      <c r="D68" s="43">
        <v>324</v>
      </c>
      <c r="E68" s="43">
        <v>61</v>
      </c>
      <c r="F68" s="43">
        <v>4</v>
      </c>
      <c r="G68" s="43">
        <v>0</v>
      </c>
      <c r="H68" s="43">
        <v>170</v>
      </c>
      <c r="I68" s="43">
        <v>28</v>
      </c>
      <c r="J68" s="43">
        <v>28</v>
      </c>
      <c r="K68" s="43">
        <v>26</v>
      </c>
      <c r="L68" s="43">
        <v>5</v>
      </c>
      <c r="M68" s="43">
        <v>0</v>
      </c>
      <c r="N68" s="43">
        <v>2</v>
      </c>
      <c r="O68" s="43">
        <v>0</v>
      </c>
    </row>
    <row r="69" spans="2:15" x14ac:dyDescent="0.2">
      <c r="B69" s="19">
        <v>4091</v>
      </c>
      <c r="C69" s="22" t="s">
        <v>976</v>
      </c>
      <c r="D69" s="16">
        <v>8</v>
      </c>
      <c r="E69" s="16">
        <v>2</v>
      </c>
      <c r="F69" s="16">
        <v>0</v>
      </c>
      <c r="G69" s="16">
        <v>0</v>
      </c>
      <c r="H69" s="16">
        <v>6</v>
      </c>
      <c r="I69" s="16">
        <v>0</v>
      </c>
      <c r="J69" s="16">
        <v>0</v>
      </c>
      <c r="K69" s="16">
        <v>0</v>
      </c>
      <c r="L69" s="16">
        <v>0</v>
      </c>
      <c r="M69" s="16">
        <v>0</v>
      </c>
      <c r="N69" s="16">
        <v>0</v>
      </c>
      <c r="O69" s="16">
        <v>0</v>
      </c>
    </row>
    <row r="70" spans="2:15" x14ac:dyDescent="0.2">
      <c r="B70" s="19">
        <v>4092</v>
      </c>
      <c r="C70" s="22" t="s">
        <v>81</v>
      </c>
      <c r="D70" s="16">
        <v>38</v>
      </c>
      <c r="E70" s="16">
        <v>6</v>
      </c>
      <c r="F70" s="16">
        <v>3</v>
      </c>
      <c r="G70" s="16">
        <v>0</v>
      </c>
      <c r="H70" s="16">
        <v>16</v>
      </c>
      <c r="I70" s="16">
        <v>0</v>
      </c>
      <c r="J70" s="16">
        <v>4</v>
      </c>
      <c r="K70" s="16">
        <v>5</v>
      </c>
      <c r="L70" s="16">
        <v>4</v>
      </c>
      <c r="M70" s="16">
        <v>0</v>
      </c>
      <c r="N70" s="16">
        <v>0</v>
      </c>
      <c r="O70" s="16">
        <v>0</v>
      </c>
    </row>
    <row r="71" spans="2:15" x14ac:dyDescent="0.2">
      <c r="B71" s="19">
        <v>4093</v>
      </c>
      <c r="C71" s="22" t="s">
        <v>977</v>
      </c>
      <c r="D71" s="16">
        <v>5</v>
      </c>
      <c r="E71" s="16">
        <v>2</v>
      </c>
      <c r="F71" s="16">
        <v>0</v>
      </c>
      <c r="G71" s="16">
        <v>0</v>
      </c>
      <c r="H71" s="16">
        <v>3</v>
      </c>
      <c r="I71" s="16">
        <v>0</v>
      </c>
      <c r="J71" s="16">
        <v>0</v>
      </c>
      <c r="K71" s="16">
        <v>0</v>
      </c>
      <c r="L71" s="16">
        <v>0</v>
      </c>
      <c r="M71" s="16">
        <v>0</v>
      </c>
      <c r="N71" s="16">
        <v>0</v>
      </c>
      <c r="O71" s="16">
        <v>0</v>
      </c>
    </row>
    <row r="72" spans="2:15" x14ac:dyDescent="0.2">
      <c r="B72" s="19">
        <v>4124</v>
      </c>
      <c r="C72" s="22" t="s">
        <v>978</v>
      </c>
      <c r="D72" s="16">
        <v>8</v>
      </c>
      <c r="E72" s="16">
        <v>2</v>
      </c>
      <c r="F72" s="16">
        <v>0</v>
      </c>
      <c r="G72" s="16">
        <v>0</v>
      </c>
      <c r="H72" s="16">
        <v>6</v>
      </c>
      <c r="I72" s="16">
        <v>0</v>
      </c>
      <c r="J72" s="16">
        <v>0</v>
      </c>
      <c r="K72" s="16">
        <v>0</v>
      </c>
      <c r="L72" s="16">
        <v>0</v>
      </c>
      <c r="M72" s="16">
        <v>0</v>
      </c>
      <c r="N72" s="16">
        <v>0</v>
      </c>
      <c r="O72" s="16">
        <v>0</v>
      </c>
    </row>
    <row r="73" spans="2:15" x14ac:dyDescent="0.2">
      <c r="B73" s="19">
        <v>4095</v>
      </c>
      <c r="C73" s="22" t="s">
        <v>84</v>
      </c>
      <c r="D73" s="16">
        <v>84</v>
      </c>
      <c r="E73" s="16">
        <v>14</v>
      </c>
      <c r="F73" s="16">
        <v>0</v>
      </c>
      <c r="G73" s="16">
        <v>0</v>
      </c>
      <c r="H73" s="16">
        <v>39</v>
      </c>
      <c r="I73" s="16">
        <v>11</v>
      </c>
      <c r="J73" s="16">
        <v>9</v>
      </c>
      <c r="K73" s="16">
        <v>9</v>
      </c>
      <c r="L73" s="16">
        <v>1</v>
      </c>
      <c r="M73" s="16">
        <v>0</v>
      </c>
      <c r="N73" s="16">
        <v>1</v>
      </c>
      <c r="O73" s="16">
        <v>0</v>
      </c>
    </row>
    <row r="74" spans="2:15" x14ac:dyDescent="0.2">
      <c r="B74" s="19">
        <v>4099</v>
      </c>
      <c r="C74" s="22" t="s">
        <v>979</v>
      </c>
      <c r="D74" s="16">
        <v>3</v>
      </c>
      <c r="E74" s="16">
        <v>1</v>
      </c>
      <c r="F74" s="16">
        <v>0</v>
      </c>
      <c r="G74" s="16">
        <v>0</v>
      </c>
      <c r="H74" s="16">
        <v>2</v>
      </c>
      <c r="I74" s="16">
        <v>0</v>
      </c>
      <c r="J74" s="16">
        <v>0</v>
      </c>
      <c r="K74" s="16">
        <v>0</v>
      </c>
      <c r="L74" s="16">
        <v>0</v>
      </c>
      <c r="M74" s="16">
        <v>0</v>
      </c>
      <c r="N74" s="16">
        <v>0</v>
      </c>
      <c r="O74" s="16">
        <v>0</v>
      </c>
    </row>
    <row r="75" spans="2:15" x14ac:dyDescent="0.2">
      <c r="B75" s="19">
        <v>4100</v>
      </c>
      <c r="C75" s="22" t="s">
        <v>980</v>
      </c>
      <c r="D75" s="16">
        <v>17</v>
      </c>
      <c r="E75" s="16">
        <v>4</v>
      </c>
      <c r="F75" s="16">
        <v>0</v>
      </c>
      <c r="G75" s="16">
        <v>0</v>
      </c>
      <c r="H75" s="16">
        <v>13</v>
      </c>
      <c r="I75" s="16">
        <v>0</v>
      </c>
      <c r="J75" s="16">
        <v>0</v>
      </c>
      <c r="K75" s="16">
        <v>0</v>
      </c>
      <c r="L75" s="16">
        <v>0</v>
      </c>
      <c r="M75" s="16">
        <v>0</v>
      </c>
      <c r="N75" s="16">
        <v>0</v>
      </c>
      <c r="O75" s="16">
        <v>0</v>
      </c>
    </row>
    <row r="76" spans="2:15" x14ac:dyDescent="0.2">
      <c r="B76" s="19">
        <v>4104</v>
      </c>
      <c r="C76" s="22" t="s">
        <v>981</v>
      </c>
      <c r="D76" s="16">
        <v>17</v>
      </c>
      <c r="E76" s="16">
        <v>4</v>
      </c>
      <c r="F76" s="16">
        <v>0</v>
      </c>
      <c r="G76" s="16">
        <v>0</v>
      </c>
      <c r="H76" s="16">
        <v>10</v>
      </c>
      <c r="I76" s="16">
        <v>0</v>
      </c>
      <c r="J76" s="16">
        <v>2</v>
      </c>
      <c r="K76" s="16">
        <v>1</v>
      </c>
      <c r="L76" s="16">
        <v>0</v>
      </c>
      <c r="M76" s="16">
        <v>0</v>
      </c>
      <c r="N76" s="16">
        <v>0</v>
      </c>
      <c r="O76" s="16">
        <v>0</v>
      </c>
    </row>
    <row r="77" spans="2:15" x14ac:dyDescent="0.2">
      <c r="B77" s="19">
        <v>4105</v>
      </c>
      <c r="C77" s="22" t="s">
        <v>982</v>
      </c>
      <c r="D77" s="16">
        <v>3</v>
      </c>
      <c r="E77" s="16">
        <v>1</v>
      </c>
      <c r="F77" s="16">
        <v>0</v>
      </c>
      <c r="G77" s="16">
        <v>0</v>
      </c>
      <c r="H77" s="16">
        <v>2</v>
      </c>
      <c r="I77" s="16">
        <v>0</v>
      </c>
      <c r="J77" s="16">
        <v>0</v>
      </c>
      <c r="K77" s="16">
        <v>0</v>
      </c>
      <c r="L77" s="16">
        <v>0</v>
      </c>
      <c r="M77" s="16">
        <v>0</v>
      </c>
      <c r="N77" s="16">
        <v>0</v>
      </c>
      <c r="O77" s="16">
        <v>0</v>
      </c>
    </row>
    <row r="78" spans="2:15" x14ac:dyDescent="0.2">
      <c r="B78" s="19">
        <v>4106</v>
      </c>
      <c r="C78" s="22" t="s">
        <v>983</v>
      </c>
      <c r="D78" s="16">
        <v>0</v>
      </c>
      <c r="E78" s="16">
        <v>0</v>
      </c>
      <c r="F78" s="16">
        <v>0</v>
      </c>
      <c r="G78" s="16">
        <v>0</v>
      </c>
      <c r="H78" s="16">
        <v>0</v>
      </c>
      <c r="I78" s="16">
        <v>0</v>
      </c>
      <c r="J78" s="16">
        <v>0</v>
      </c>
      <c r="K78" s="16">
        <v>0</v>
      </c>
      <c r="L78" s="16">
        <v>0</v>
      </c>
      <c r="M78" s="16">
        <v>0</v>
      </c>
      <c r="N78" s="16">
        <v>0</v>
      </c>
      <c r="O78" s="16">
        <v>0</v>
      </c>
    </row>
    <row r="79" spans="2:15" x14ac:dyDescent="0.2">
      <c r="B79" s="19">
        <v>4107</v>
      </c>
      <c r="C79" s="22" t="s">
        <v>984</v>
      </c>
      <c r="D79" s="16">
        <v>5</v>
      </c>
      <c r="E79" s="16">
        <v>1</v>
      </c>
      <c r="F79" s="16">
        <v>0</v>
      </c>
      <c r="G79" s="16">
        <v>0</v>
      </c>
      <c r="H79" s="16">
        <v>4</v>
      </c>
      <c r="I79" s="16">
        <v>0</v>
      </c>
      <c r="J79" s="16">
        <v>0</v>
      </c>
      <c r="K79" s="16">
        <v>0</v>
      </c>
      <c r="L79" s="16">
        <v>0</v>
      </c>
      <c r="M79" s="16">
        <v>0</v>
      </c>
      <c r="N79" s="16">
        <v>0</v>
      </c>
      <c r="O79" s="16">
        <v>0</v>
      </c>
    </row>
    <row r="80" spans="2:15" x14ac:dyDescent="0.2">
      <c r="B80" s="19">
        <v>4110</v>
      </c>
      <c r="C80" s="22" t="s">
        <v>985</v>
      </c>
      <c r="D80" s="16">
        <v>8</v>
      </c>
      <c r="E80" s="16">
        <v>2</v>
      </c>
      <c r="F80" s="16">
        <v>0</v>
      </c>
      <c r="G80" s="16">
        <v>0</v>
      </c>
      <c r="H80" s="16">
        <v>6</v>
      </c>
      <c r="I80" s="16">
        <v>0</v>
      </c>
      <c r="J80" s="16">
        <v>0</v>
      </c>
      <c r="K80" s="16">
        <v>0</v>
      </c>
      <c r="L80" s="16">
        <v>0</v>
      </c>
      <c r="M80" s="16">
        <v>0</v>
      </c>
      <c r="N80" s="16">
        <v>0</v>
      </c>
      <c r="O80" s="16">
        <v>0</v>
      </c>
    </row>
    <row r="81" spans="2:15" x14ac:dyDescent="0.2">
      <c r="B81" s="19">
        <v>4111</v>
      </c>
      <c r="C81" s="22" t="s">
        <v>986</v>
      </c>
      <c r="D81" s="16">
        <v>8</v>
      </c>
      <c r="E81" s="16">
        <v>2</v>
      </c>
      <c r="F81" s="16">
        <v>0</v>
      </c>
      <c r="G81" s="16">
        <v>0</v>
      </c>
      <c r="H81" s="16">
        <v>6</v>
      </c>
      <c r="I81" s="16">
        <v>0</v>
      </c>
      <c r="J81" s="16">
        <v>0</v>
      </c>
      <c r="K81" s="16">
        <v>0</v>
      </c>
      <c r="L81" s="16">
        <v>0</v>
      </c>
      <c r="M81" s="16">
        <v>0</v>
      </c>
      <c r="N81" s="16">
        <v>0</v>
      </c>
      <c r="O81" s="16">
        <v>0</v>
      </c>
    </row>
    <row r="82" spans="2:15" x14ac:dyDescent="0.2">
      <c r="B82" s="19">
        <v>4112</v>
      </c>
      <c r="C82" s="22" t="s">
        <v>96</v>
      </c>
      <c r="D82" s="16">
        <v>6</v>
      </c>
      <c r="E82" s="16">
        <v>2</v>
      </c>
      <c r="F82" s="16">
        <v>0</v>
      </c>
      <c r="G82" s="16">
        <v>0</v>
      </c>
      <c r="H82" s="16">
        <v>4</v>
      </c>
      <c r="I82" s="16">
        <v>0</v>
      </c>
      <c r="J82" s="16">
        <v>0</v>
      </c>
      <c r="K82" s="16">
        <v>0</v>
      </c>
      <c r="L82" s="16">
        <v>0</v>
      </c>
      <c r="M82" s="16">
        <v>0</v>
      </c>
      <c r="N82" s="16">
        <v>0</v>
      </c>
      <c r="O82" s="16">
        <v>0</v>
      </c>
    </row>
    <row r="83" spans="2:15" x14ac:dyDescent="0.2">
      <c r="B83" s="19">
        <v>4125</v>
      </c>
      <c r="C83" s="22" t="s">
        <v>97</v>
      </c>
      <c r="D83" s="16">
        <v>19</v>
      </c>
      <c r="E83" s="16">
        <v>3</v>
      </c>
      <c r="F83" s="16">
        <v>0</v>
      </c>
      <c r="G83" s="16">
        <v>0</v>
      </c>
      <c r="H83" s="16">
        <v>7</v>
      </c>
      <c r="I83" s="16">
        <v>6</v>
      </c>
      <c r="J83" s="16">
        <v>2</v>
      </c>
      <c r="K83" s="16">
        <v>1</v>
      </c>
      <c r="L83" s="16">
        <v>0</v>
      </c>
      <c r="M83" s="16">
        <v>0</v>
      </c>
      <c r="N83" s="16">
        <v>0</v>
      </c>
      <c r="O83" s="16">
        <v>0</v>
      </c>
    </row>
    <row r="84" spans="2:15" x14ac:dyDescent="0.2">
      <c r="B84" s="19">
        <v>4117</v>
      </c>
      <c r="C84" s="22" t="s">
        <v>987</v>
      </c>
      <c r="D84" s="16">
        <v>5</v>
      </c>
      <c r="E84" s="16">
        <v>1</v>
      </c>
      <c r="F84" s="16">
        <v>0</v>
      </c>
      <c r="G84" s="16">
        <v>0</v>
      </c>
      <c r="H84" s="16">
        <v>4</v>
      </c>
      <c r="I84" s="16">
        <v>0</v>
      </c>
      <c r="J84" s="16">
        <v>0</v>
      </c>
      <c r="K84" s="16">
        <v>0</v>
      </c>
      <c r="L84" s="16">
        <v>0</v>
      </c>
      <c r="M84" s="16">
        <v>0</v>
      </c>
      <c r="N84" s="16">
        <v>0</v>
      </c>
      <c r="O84" s="16">
        <v>0</v>
      </c>
    </row>
    <row r="85" spans="2:15" x14ac:dyDescent="0.2">
      <c r="B85" s="19">
        <v>4120</v>
      </c>
      <c r="C85" s="22" t="s">
        <v>988</v>
      </c>
      <c r="D85" s="16">
        <v>14</v>
      </c>
      <c r="E85" s="16">
        <v>2</v>
      </c>
      <c r="F85" s="16">
        <v>0</v>
      </c>
      <c r="G85" s="16">
        <v>0</v>
      </c>
      <c r="H85" s="16">
        <v>6</v>
      </c>
      <c r="I85" s="16">
        <v>0</v>
      </c>
      <c r="J85" s="16">
        <v>3</v>
      </c>
      <c r="K85" s="16">
        <v>3</v>
      </c>
      <c r="L85" s="16">
        <v>0</v>
      </c>
      <c r="M85" s="16">
        <v>0</v>
      </c>
      <c r="N85" s="16">
        <v>0</v>
      </c>
      <c r="O85" s="16">
        <v>0</v>
      </c>
    </row>
    <row r="86" spans="2:15" x14ac:dyDescent="0.2">
      <c r="B86" s="19">
        <v>4121</v>
      </c>
      <c r="C86" s="22" t="s">
        <v>989</v>
      </c>
      <c r="D86" s="16">
        <v>8</v>
      </c>
      <c r="E86" s="16">
        <v>2</v>
      </c>
      <c r="F86" s="16">
        <v>0</v>
      </c>
      <c r="G86" s="16">
        <v>0</v>
      </c>
      <c r="H86" s="16">
        <v>6</v>
      </c>
      <c r="I86" s="16">
        <v>0</v>
      </c>
      <c r="J86" s="16">
        <v>0</v>
      </c>
      <c r="K86" s="16">
        <v>0</v>
      </c>
      <c r="L86" s="16">
        <v>0</v>
      </c>
      <c r="M86" s="16">
        <v>0</v>
      </c>
      <c r="N86" s="16">
        <v>0</v>
      </c>
      <c r="O86" s="16">
        <v>0</v>
      </c>
    </row>
    <row r="87" spans="2:15" x14ac:dyDescent="0.2">
      <c r="B87" s="19">
        <v>4122</v>
      </c>
      <c r="C87" s="22" t="s">
        <v>990</v>
      </c>
      <c r="D87" s="16">
        <v>7</v>
      </c>
      <c r="E87" s="16">
        <v>2</v>
      </c>
      <c r="F87" s="16">
        <v>0</v>
      </c>
      <c r="G87" s="16">
        <v>0</v>
      </c>
      <c r="H87" s="16">
        <v>5</v>
      </c>
      <c r="I87" s="16">
        <v>0</v>
      </c>
      <c r="J87" s="16">
        <v>0</v>
      </c>
      <c r="K87" s="16">
        <v>0</v>
      </c>
      <c r="L87" s="16">
        <v>0</v>
      </c>
      <c r="M87" s="16">
        <v>0</v>
      </c>
      <c r="N87" s="16">
        <v>0</v>
      </c>
      <c r="O87" s="16">
        <v>0</v>
      </c>
    </row>
    <row r="88" spans="2:15" x14ac:dyDescent="0.2">
      <c r="B88" s="19">
        <v>4123</v>
      </c>
      <c r="C88" s="22" t="s">
        <v>130</v>
      </c>
      <c r="D88" s="16">
        <v>61</v>
      </c>
      <c r="E88" s="16">
        <v>8</v>
      </c>
      <c r="F88" s="16">
        <v>1</v>
      </c>
      <c r="G88" s="16">
        <v>0</v>
      </c>
      <c r="H88" s="16">
        <v>25</v>
      </c>
      <c r="I88" s="16">
        <v>11</v>
      </c>
      <c r="J88" s="16">
        <v>8</v>
      </c>
      <c r="K88" s="16">
        <v>7</v>
      </c>
      <c r="L88" s="16">
        <v>0</v>
      </c>
      <c r="M88" s="16">
        <v>0</v>
      </c>
      <c r="N88" s="16">
        <v>1</v>
      </c>
      <c r="O88" s="16">
        <v>0</v>
      </c>
    </row>
    <row r="89" spans="2:15" x14ac:dyDescent="0.2">
      <c r="B89" s="45">
        <v>4159</v>
      </c>
      <c r="C89" s="44" t="s">
        <v>991</v>
      </c>
      <c r="D89" s="43">
        <v>288</v>
      </c>
      <c r="E89" s="43">
        <v>53</v>
      </c>
      <c r="F89" s="43">
        <v>4</v>
      </c>
      <c r="G89" s="43">
        <v>0</v>
      </c>
      <c r="H89" s="43">
        <v>147</v>
      </c>
      <c r="I89" s="43">
        <v>23</v>
      </c>
      <c r="J89" s="43">
        <v>25</v>
      </c>
      <c r="K89" s="43">
        <v>25</v>
      </c>
      <c r="L89" s="43">
        <v>9</v>
      </c>
      <c r="M89" s="43">
        <v>0</v>
      </c>
      <c r="N89" s="43">
        <v>1</v>
      </c>
      <c r="O89" s="43">
        <v>1</v>
      </c>
    </row>
    <row r="90" spans="2:15" x14ac:dyDescent="0.2">
      <c r="B90" s="19">
        <v>4131</v>
      </c>
      <c r="C90" s="22" t="s">
        <v>992</v>
      </c>
      <c r="D90" s="16">
        <v>16</v>
      </c>
      <c r="E90" s="16">
        <v>4</v>
      </c>
      <c r="F90" s="16">
        <v>0</v>
      </c>
      <c r="G90" s="16">
        <v>0</v>
      </c>
      <c r="H90" s="16">
        <v>12</v>
      </c>
      <c r="I90" s="16">
        <v>0</v>
      </c>
      <c r="J90" s="16">
        <v>0</v>
      </c>
      <c r="K90" s="16">
        <v>0</v>
      </c>
      <c r="L90" s="16">
        <v>0</v>
      </c>
      <c r="M90" s="16">
        <v>0</v>
      </c>
      <c r="N90" s="16">
        <v>0</v>
      </c>
      <c r="O90" s="16">
        <v>0</v>
      </c>
    </row>
    <row r="91" spans="2:15" x14ac:dyDescent="0.2">
      <c r="B91" s="19">
        <v>4132</v>
      </c>
      <c r="C91" s="22" t="s">
        <v>993</v>
      </c>
      <c r="D91" s="16">
        <v>4</v>
      </c>
      <c r="E91" s="16">
        <v>1</v>
      </c>
      <c r="F91" s="16">
        <v>0</v>
      </c>
      <c r="G91" s="16">
        <v>0</v>
      </c>
      <c r="H91" s="16">
        <v>3</v>
      </c>
      <c r="I91" s="16">
        <v>0</v>
      </c>
      <c r="J91" s="16">
        <v>0</v>
      </c>
      <c r="K91" s="16">
        <v>0</v>
      </c>
      <c r="L91" s="16">
        <v>0</v>
      </c>
      <c r="M91" s="16">
        <v>0</v>
      </c>
      <c r="N91" s="16">
        <v>0</v>
      </c>
      <c r="O91" s="16">
        <v>0</v>
      </c>
    </row>
    <row r="92" spans="2:15" x14ac:dyDescent="0.2">
      <c r="B92" s="19">
        <v>4134</v>
      </c>
      <c r="C92" s="22" t="s">
        <v>994</v>
      </c>
      <c r="D92" s="16">
        <v>7</v>
      </c>
      <c r="E92" s="16">
        <v>2</v>
      </c>
      <c r="F92" s="16">
        <v>0</v>
      </c>
      <c r="G92" s="16">
        <v>0</v>
      </c>
      <c r="H92" s="16">
        <v>5</v>
      </c>
      <c r="I92" s="16">
        <v>0</v>
      </c>
      <c r="J92" s="16">
        <v>0</v>
      </c>
      <c r="K92" s="16">
        <v>0</v>
      </c>
      <c r="L92" s="16">
        <v>0</v>
      </c>
      <c r="M92" s="16">
        <v>0</v>
      </c>
      <c r="N92" s="16">
        <v>0</v>
      </c>
      <c r="O92" s="16">
        <v>0</v>
      </c>
    </row>
    <row r="93" spans="2:15" x14ac:dyDescent="0.2">
      <c r="B93" s="19">
        <v>4135</v>
      </c>
      <c r="C93" s="22" t="s">
        <v>87</v>
      </c>
      <c r="D93" s="16">
        <v>8</v>
      </c>
      <c r="E93" s="16">
        <v>2</v>
      </c>
      <c r="F93" s="16">
        <v>0</v>
      </c>
      <c r="G93" s="16">
        <v>0</v>
      </c>
      <c r="H93" s="16">
        <v>6</v>
      </c>
      <c r="I93" s="16">
        <v>0</v>
      </c>
      <c r="J93" s="16">
        <v>0</v>
      </c>
      <c r="K93" s="16">
        <v>0</v>
      </c>
      <c r="L93" s="16">
        <v>0</v>
      </c>
      <c r="M93" s="16">
        <v>0</v>
      </c>
      <c r="N93" s="16">
        <v>0</v>
      </c>
      <c r="O93" s="16">
        <v>0</v>
      </c>
    </row>
    <row r="94" spans="2:15" x14ac:dyDescent="0.2">
      <c r="B94" s="19">
        <v>4136</v>
      </c>
      <c r="C94" s="22" t="s">
        <v>88</v>
      </c>
      <c r="D94" s="16">
        <v>8</v>
      </c>
      <c r="E94" s="16">
        <v>3</v>
      </c>
      <c r="F94" s="16">
        <v>0</v>
      </c>
      <c r="G94" s="16">
        <v>0</v>
      </c>
      <c r="H94" s="16">
        <v>5</v>
      </c>
      <c r="I94" s="16">
        <v>0</v>
      </c>
      <c r="J94" s="16">
        <v>0</v>
      </c>
      <c r="K94" s="16">
        <v>0</v>
      </c>
      <c r="L94" s="16">
        <v>0</v>
      </c>
      <c r="M94" s="16">
        <v>0</v>
      </c>
      <c r="N94" s="16">
        <v>0</v>
      </c>
      <c r="O94" s="16">
        <v>0</v>
      </c>
    </row>
    <row r="95" spans="2:15" x14ac:dyDescent="0.2">
      <c r="B95" s="19">
        <v>4137</v>
      </c>
      <c r="C95" s="22" t="s">
        <v>995</v>
      </c>
      <c r="D95" s="16">
        <v>4</v>
      </c>
      <c r="E95" s="16">
        <v>1</v>
      </c>
      <c r="F95" s="16">
        <v>0</v>
      </c>
      <c r="G95" s="16">
        <v>0</v>
      </c>
      <c r="H95" s="16">
        <v>3</v>
      </c>
      <c r="I95" s="16">
        <v>0</v>
      </c>
      <c r="J95" s="16">
        <v>0</v>
      </c>
      <c r="K95" s="16">
        <v>0</v>
      </c>
      <c r="L95" s="16">
        <v>0</v>
      </c>
      <c r="M95" s="16">
        <v>0</v>
      </c>
      <c r="N95" s="16">
        <v>0</v>
      </c>
      <c r="O95" s="16">
        <v>0</v>
      </c>
    </row>
    <row r="96" spans="2:15" x14ac:dyDescent="0.2">
      <c r="B96" s="19">
        <v>4138</v>
      </c>
      <c r="C96" s="22" t="s">
        <v>996</v>
      </c>
      <c r="D96" s="16">
        <v>4</v>
      </c>
      <c r="E96" s="16">
        <v>1</v>
      </c>
      <c r="F96" s="16">
        <v>0</v>
      </c>
      <c r="G96" s="16">
        <v>0</v>
      </c>
      <c r="H96" s="16">
        <v>3</v>
      </c>
      <c r="I96" s="16">
        <v>0</v>
      </c>
      <c r="J96" s="16">
        <v>0</v>
      </c>
      <c r="K96" s="16">
        <v>0</v>
      </c>
      <c r="L96" s="16">
        <v>0</v>
      </c>
      <c r="M96" s="16">
        <v>0</v>
      </c>
      <c r="N96" s="16">
        <v>0</v>
      </c>
      <c r="O96" s="16">
        <v>0</v>
      </c>
    </row>
    <row r="97" spans="2:15" x14ac:dyDescent="0.2">
      <c r="B97" s="19">
        <v>4139</v>
      </c>
      <c r="C97" s="22" t="s">
        <v>997</v>
      </c>
      <c r="D97" s="16">
        <v>56</v>
      </c>
      <c r="E97" s="16">
        <v>11</v>
      </c>
      <c r="F97" s="16">
        <v>2</v>
      </c>
      <c r="G97" s="16">
        <v>0</v>
      </c>
      <c r="H97" s="16">
        <v>29</v>
      </c>
      <c r="I97" s="16">
        <v>0</v>
      </c>
      <c r="J97" s="16">
        <v>6</v>
      </c>
      <c r="K97" s="16">
        <v>5</v>
      </c>
      <c r="L97" s="16">
        <v>2</v>
      </c>
      <c r="M97" s="16">
        <v>0</v>
      </c>
      <c r="N97" s="16">
        <v>0</v>
      </c>
      <c r="O97" s="16">
        <v>1</v>
      </c>
    </row>
    <row r="98" spans="2:15" x14ac:dyDescent="0.2">
      <c r="B98" s="19">
        <v>4140</v>
      </c>
      <c r="C98" s="22" t="s">
        <v>998</v>
      </c>
      <c r="D98" s="16">
        <v>22</v>
      </c>
      <c r="E98" s="16">
        <v>4</v>
      </c>
      <c r="F98" s="16">
        <v>0</v>
      </c>
      <c r="G98" s="16">
        <v>0</v>
      </c>
      <c r="H98" s="16">
        <v>12</v>
      </c>
      <c r="I98" s="16">
        <v>0</v>
      </c>
      <c r="J98" s="16">
        <v>4</v>
      </c>
      <c r="K98" s="16">
        <v>2</v>
      </c>
      <c r="L98" s="16">
        <v>0</v>
      </c>
      <c r="M98" s="16">
        <v>0</v>
      </c>
      <c r="N98" s="16">
        <v>0</v>
      </c>
      <c r="O98" s="16">
        <v>0</v>
      </c>
    </row>
    <row r="99" spans="2:15" x14ac:dyDescent="0.2">
      <c r="B99" s="19">
        <v>4141</v>
      </c>
      <c r="C99" s="22" t="s">
        <v>95</v>
      </c>
      <c r="D99" s="16">
        <v>68</v>
      </c>
      <c r="E99" s="16">
        <v>10</v>
      </c>
      <c r="F99" s="16">
        <v>1</v>
      </c>
      <c r="G99" s="16">
        <v>0</v>
      </c>
      <c r="H99" s="16">
        <v>29</v>
      </c>
      <c r="I99" s="16">
        <v>9</v>
      </c>
      <c r="J99" s="16">
        <v>6</v>
      </c>
      <c r="K99" s="16">
        <v>8</v>
      </c>
      <c r="L99" s="16">
        <v>4</v>
      </c>
      <c r="M99" s="16">
        <v>0</v>
      </c>
      <c r="N99" s="16">
        <v>1</v>
      </c>
      <c r="O99" s="16">
        <v>0</v>
      </c>
    </row>
    <row r="100" spans="2:15" x14ac:dyDescent="0.2">
      <c r="B100" s="19">
        <v>4142</v>
      </c>
      <c r="C100" s="22" t="s">
        <v>999</v>
      </c>
      <c r="D100" s="16">
        <v>4</v>
      </c>
      <c r="E100" s="16">
        <v>1</v>
      </c>
      <c r="F100" s="16">
        <v>0</v>
      </c>
      <c r="G100" s="16">
        <v>0</v>
      </c>
      <c r="H100" s="16">
        <v>3</v>
      </c>
      <c r="I100" s="16">
        <v>0</v>
      </c>
      <c r="J100" s="16">
        <v>0</v>
      </c>
      <c r="K100" s="16">
        <v>0</v>
      </c>
      <c r="L100" s="16">
        <v>0</v>
      </c>
      <c r="M100" s="16">
        <v>0</v>
      </c>
      <c r="N100" s="16">
        <v>0</v>
      </c>
      <c r="O100" s="16">
        <v>0</v>
      </c>
    </row>
    <row r="101" spans="2:15" x14ac:dyDescent="0.2">
      <c r="B101" s="19">
        <v>4143</v>
      </c>
      <c r="C101" s="22" t="s">
        <v>98</v>
      </c>
      <c r="D101" s="16">
        <v>4</v>
      </c>
      <c r="E101" s="16">
        <v>1</v>
      </c>
      <c r="F101" s="16">
        <v>0</v>
      </c>
      <c r="G101" s="16">
        <v>0</v>
      </c>
      <c r="H101" s="16">
        <v>3</v>
      </c>
      <c r="I101" s="16">
        <v>0</v>
      </c>
      <c r="J101" s="16">
        <v>0</v>
      </c>
      <c r="K101" s="16">
        <v>0</v>
      </c>
      <c r="L101" s="16">
        <v>0</v>
      </c>
      <c r="M101" s="16">
        <v>0</v>
      </c>
      <c r="N101" s="16">
        <v>0</v>
      </c>
      <c r="O101" s="16">
        <v>0</v>
      </c>
    </row>
    <row r="102" spans="2:15" x14ac:dyDescent="0.2">
      <c r="B102" s="19">
        <v>4144</v>
      </c>
      <c r="C102" s="22" t="s">
        <v>1000</v>
      </c>
      <c r="D102" s="16">
        <v>41</v>
      </c>
      <c r="E102" s="16">
        <v>4</v>
      </c>
      <c r="F102" s="16">
        <v>1</v>
      </c>
      <c r="G102" s="16">
        <v>0</v>
      </c>
      <c r="H102" s="16">
        <v>12</v>
      </c>
      <c r="I102" s="16">
        <v>8</v>
      </c>
      <c r="J102" s="16">
        <v>7</v>
      </c>
      <c r="K102" s="16">
        <v>6</v>
      </c>
      <c r="L102" s="16">
        <v>3</v>
      </c>
      <c r="M102" s="16">
        <v>0</v>
      </c>
      <c r="N102" s="16">
        <v>0</v>
      </c>
      <c r="O102" s="16">
        <v>0</v>
      </c>
    </row>
    <row r="103" spans="2:15" x14ac:dyDescent="0.2">
      <c r="B103" s="19">
        <v>4145</v>
      </c>
      <c r="C103" s="22" t="s">
        <v>1001</v>
      </c>
      <c r="D103" s="16">
        <v>8</v>
      </c>
      <c r="E103" s="16">
        <v>2</v>
      </c>
      <c r="F103" s="16">
        <v>0</v>
      </c>
      <c r="G103" s="16">
        <v>0</v>
      </c>
      <c r="H103" s="16">
        <v>6</v>
      </c>
      <c r="I103" s="16">
        <v>0</v>
      </c>
      <c r="J103" s="16">
        <v>0</v>
      </c>
      <c r="K103" s="16">
        <v>0</v>
      </c>
      <c r="L103" s="16">
        <v>0</v>
      </c>
      <c r="M103" s="16">
        <v>0</v>
      </c>
      <c r="N103" s="16">
        <v>0</v>
      </c>
      <c r="O103" s="16">
        <v>0</v>
      </c>
    </row>
    <row r="104" spans="2:15" x14ac:dyDescent="0.2">
      <c r="B104" s="19">
        <v>4146</v>
      </c>
      <c r="C104" s="22" t="s">
        <v>144</v>
      </c>
      <c r="D104" s="16">
        <v>28</v>
      </c>
      <c r="E104" s="16">
        <v>4</v>
      </c>
      <c r="F104" s="16">
        <v>0</v>
      </c>
      <c r="G104" s="16">
        <v>0</v>
      </c>
      <c r="H104" s="16">
        <v>12</v>
      </c>
      <c r="I104" s="16">
        <v>6</v>
      </c>
      <c r="J104" s="16">
        <v>2</v>
      </c>
      <c r="K104" s="16">
        <v>4</v>
      </c>
      <c r="L104" s="16">
        <v>0</v>
      </c>
      <c r="M104" s="16">
        <v>0</v>
      </c>
      <c r="N104" s="16">
        <v>0</v>
      </c>
      <c r="O104" s="16">
        <v>0</v>
      </c>
    </row>
    <row r="105" spans="2:15" x14ac:dyDescent="0.2">
      <c r="B105" s="19">
        <v>4147</v>
      </c>
      <c r="C105" s="22" t="s">
        <v>103</v>
      </c>
      <c r="D105" s="16">
        <v>6</v>
      </c>
      <c r="E105" s="16">
        <v>2</v>
      </c>
      <c r="F105" s="16">
        <v>0</v>
      </c>
      <c r="G105" s="16">
        <v>0</v>
      </c>
      <c r="H105" s="16">
        <v>4</v>
      </c>
      <c r="I105" s="16">
        <v>0</v>
      </c>
      <c r="J105" s="16">
        <v>0</v>
      </c>
      <c r="K105" s="16">
        <v>0</v>
      </c>
      <c r="L105" s="16">
        <v>0</v>
      </c>
      <c r="M105" s="16">
        <v>0</v>
      </c>
      <c r="N105" s="16">
        <v>0</v>
      </c>
      <c r="O105" s="16">
        <v>0</v>
      </c>
    </row>
    <row r="106" spans="2:15" x14ac:dyDescent="0.2">
      <c r="B106" s="45">
        <v>4189</v>
      </c>
      <c r="C106" s="44" t="s">
        <v>1002</v>
      </c>
      <c r="D106" s="43">
        <v>217</v>
      </c>
      <c r="E106" s="43">
        <v>39</v>
      </c>
      <c r="F106" s="43">
        <v>1</v>
      </c>
      <c r="G106" s="43">
        <v>0</v>
      </c>
      <c r="H106" s="43">
        <v>119</v>
      </c>
      <c r="I106" s="43">
        <v>21</v>
      </c>
      <c r="J106" s="43">
        <v>21</v>
      </c>
      <c r="K106" s="43">
        <v>16</v>
      </c>
      <c r="L106" s="43">
        <v>0</v>
      </c>
      <c r="M106" s="43">
        <v>0</v>
      </c>
      <c r="N106" s="43">
        <v>0</v>
      </c>
      <c r="O106" s="43">
        <v>0</v>
      </c>
    </row>
    <row r="107" spans="2:15" x14ac:dyDescent="0.2">
      <c r="B107" s="19">
        <v>4185</v>
      </c>
      <c r="C107" s="22" t="s">
        <v>82</v>
      </c>
      <c r="D107" s="16">
        <v>14</v>
      </c>
      <c r="E107" s="16">
        <v>3</v>
      </c>
      <c r="F107" s="16">
        <v>0</v>
      </c>
      <c r="G107" s="16">
        <v>0</v>
      </c>
      <c r="H107" s="16">
        <v>11</v>
      </c>
      <c r="I107" s="16">
        <v>0</v>
      </c>
      <c r="J107" s="16">
        <v>0</v>
      </c>
      <c r="K107" s="16">
        <v>0</v>
      </c>
      <c r="L107" s="16">
        <v>0</v>
      </c>
      <c r="M107" s="16">
        <v>0</v>
      </c>
      <c r="N107" s="16">
        <v>0</v>
      </c>
      <c r="O107" s="16">
        <v>0</v>
      </c>
    </row>
    <row r="108" spans="2:15" x14ac:dyDescent="0.2">
      <c r="B108" s="19">
        <v>4161</v>
      </c>
      <c r="C108" s="22" t="s">
        <v>1003</v>
      </c>
      <c r="D108" s="16">
        <v>12</v>
      </c>
      <c r="E108" s="16">
        <v>3</v>
      </c>
      <c r="F108" s="16">
        <v>0</v>
      </c>
      <c r="G108" s="16">
        <v>0</v>
      </c>
      <c r="H108" s="16">
        <v>9</v>
      </c>
      <c r="I108" s="16">
        <v>0</v>
      </c>
      <c r="J108" s="16">
        <v>0</v>
      </c>
      <c r="K108" s="16">
        <v>0</v>
      </c>
      <c r="L108" s="16">
        <v>0</v>
      </c>
      <c r="M108" s="16">
        <v>0</v>
      </c>
      <c r="N108" s="16">
        <v>0</v>
      </c>
      <c r="O108" s="16">
        <v>0</v>
      </c>
    </row>
    <row r="109" spans="2:15" x14ac:dyDescent="0.2">
      <c r="B109" s="19">
        <v>4163</v>
      </c>
      <c r="C109" s="22" t="s">
        <v>1004</v>
      </c>
      <c r="D109" s="16">
        <v>55</v>
      </c>
      <c r="E109" s="16">
        <v>5</v>
      </c>
      <c r="F109" s="16">
        <v>1</v>
      </c>
      <c r="G109" s="16">
        <v>0</v>
      </c>
      <c r="H109" s="16">
        <v>18</v>
      </c>
      <c r="I109" s="16">
        <v>15</v>
      </c>
      <c r="J109" s="16">
        <v>9</v>
      </c>
      <c r="K109" s="16">
        <v>7</v>
      </c>
      <c r="L109" s="16">
        <v>0</v>
      </c>
      <c r="M109" s="16">
        <v>0</v>
      </c>
      <c r="N109" s="16">
        <v>0</v>
      </c>
      <c r="O109" s="16">
        <v>0</v>
      </c>
    </row>
    <row r="110" spans="2:15" x14ac:dyDescent="0.2">
      <c r="B110" s="19">
        <v>4164</v>
      </c>
      <c r="C110" s="22" t="s">
        <v>1005</v>
      </c>
      <c r="D110" s="16">
        <v>4</v>
      </c>
      <c r="E110" s="16">
        <v>1</v>
      </c>
      <c r="F110" s="16">
        <v>0</v>
      </c>
      <c r="G110" s="16">
        <v>0</v>
      </c>
      <c r="H110" s="16">
        <v>3</v>
      </c>
      <c r="I110" s="16">
        <v>0</v>
      </c>
      <c r="J110" s="16">
        <v>0</v>
      </c>
      <c r="K110" s="16">
        <v>0</v>
      </c>
      <c r="L110" s="16">
        <v>0</v>
      </c>
      <c r="M110" s="16">
        <v>0</v>
      </c>
      <c r="N110" s="16">
        <v>0</v>
      </c>
      <c r="O110" s="16">
        <v>0</v>
      </c>
    </row>
    <row r="111" spans="2:15" x14ac:dyDescent="0.2">
      <c r="B111" s="19">
        <v>4165</v>
      </c>
      <c r="C111" s="22" t="s">
        <v>1006</v>
      </c>
      <c r="D111" s="16">
        <v>25</v>
      </c>
      <c r="E111" s="16">
        <v>4</v>
      </c>
      <c r="F111" s="16">
        <v>0</v>
      </c>
      <c r="G111" s="16">
        <v>0</v>
      </c>
      <c r="H111" s="16">
        <v>12</v>
      </c>
      <c r="I111" s="16">
        <v>0</v>
      </c>
      <c r="J111" s="16">
        <v>6</v>
      </c>
      <c r="K111" s="16">
        <v>3</v>
      </c>
      <c r="L111" s="16">
        <v>0</v>
      </c>
      <c r="M111" s="16">
        <v>0</v>
      </c>
      <c r="N111" s="16">
        <v>0</v>
      </c>
      <c r="O111" s="16">
        <v>0</v>
      </c>
    </row>
    <row r="112" spans="2:15" x14ac:dyDescent="0.2">
      <c r="B112" s="19">
        <v>4186</v>
      </c>
      <c r="C112" s="22" t="s">
        <v>1007</v>
      </c>
      <c r="D112" s="16">
        <v>12</v>
      </c>
      <c r="E112" s="16">
        <v>3</v>
      </c>
      <c r="F112" s="16">
        <v>0</v>
      </c>
      <c r="G112" s="16">
        <v>0</v>
      </c>
      <c r="H112" s="16">
        <v>9</v>
      </c>
      <c r="I112" s="16">
        <v>0</v>
      </c>
      <c r="J112" s="16">
        <v>0</v>
      </c>
      <c r="K112" s="16">
        <v>0</v>
      </c>
      <c r="L112" s="16">
        <v>0</v>
      </c>
      <c r="M112" s="16">
        <v>0</v>
      </c>
      <c r="N112" s="16">
        <v>0</v>
      </c>
      <c r="O112" s="16">
        <v>0</v>
      </c>
    </row>
    <row r="113" spans="2:15" x14ac:dyDescent="0.2">
      <c r="B113" s="19">
        <v>4169</v>
      </c>
      <c r="C113" s="22" t="s">
        <v>1008</v>
      </c>
      <c r="D113" s="16">
        <v>12</v>
      </c>
      <c r="E113" s="16">
        <v>3</v>
      </c>
      <c r="F113" s="16">
        <v>0</v>
      </c>
      <c r="G113" s="16">
        <v>0</v>
      </c>
      <c r="H113" s="16">
        <v>9</v>
      </c>
      <c r="I113" s="16">
        <v>0</v>
      </c>
      <c r="J113" s="16">
        <v>0</v>
      </c>
      <c r="K113" s="16">
        <v>0</v>
      </c>
      <c r="L113" s="16">
        <v>0</v>
      </c>
      <c r="M113" s="16">
        <v>0</v>
      </c>
      <c r="N113" s="16">
        <v>0</v>
      </c>
      <c r="O113" s="16">
        <v>0</v>
      </c>
    </row>
    <row r="114" spans="2:15" x14ac:dyDescent="0.2">
      <c r="B114" s="19">
        <v>4170</v>
      </c>
      <c r="C114" s="22" t="s">
        <v>1009</v>
      </c>
      <c r="D114" s="16">
        <v>32</v>
      </c>
      <c r="E114" s="16">
        <v>3</v>
      </c>
      <c r="F114" s="16">
        <v>0</v>
      </c>
      <c r="G114" s="16">
        <v>0</v>
      </c>
      <c r="H114" s="16">
        <v>11</v>
      </c>
      <c r="I114" s="16">
        <v>6</v>
      </c>
      <c r="J114" s="16">
        <v>6</v>
      </c>
      <c r="K114" s="16">
        <v>6</v>
      </c>
      <c r="L114" s="16">
        <v>0</v>
      </c>
      <c r="M114" s="16">
        <v>0</v>
      </c>
      <c r="N114" s="16">
        <v>0</v>
      </c>
      <c r="O114" s="16">
        <v>0</v>
      </c>
    </row>
    <row r="115" spans="2:15" x14ac:dyDescent="0.2">
      <c r="B115" s="19">
        <v>4184</v>
      </c>
      <c r="C115" s="22" t="s">
        <v>1010</v>
      </c>
      <c r="D115" s="16">
        <v>8</v>
      </c>
      <c r="E115" s="16">
        <v>2</v>
      </c>
      <c r="F115" s="16">
        <v>0</v>
      </c>
      <c r="G115" s="16">
        <v>0</v>
      </c>
      <c r="H115" s="16">
        <v>6</v>
      </c>
      <c r="I115" s="16">
        <v>0</v>
      </c>
      <c r="J115" s="16">
        <v>0</v>
      </c>
      <c r="K115" s="16">
        <v>0</v>
      </c>
      <c r="L115" s="16">
        <v>0</v>
      </c>
      <c r="M115" s="16">
        <v>0</v>
      </c>
      <c r="N115" s="16">
        <v>0</v>
      </c>
      <c r="O115" s="16">
        <v>0</v>
      </c>
    </row>
    <row r="116" spans="2:15" x14ac:dyDescent="0.2">
      <c r="B116" s="19">
        <v>4172</v>
      </c>
      <c r="C116" s="22" t="s">
        <v>1011</v>
      </c>
      <c r="D116" s="16">
        <v>4</v>
      </c>
      <c r="E116" s="16">
        <v>1</v>
      </c>
      <c r="F116" s="16">
        <v>0</v>
      </c>
      <c r="G116" s="16">
        <v>0</v>
      </c>
      <c r="H116" s="16">
        <v>3</v>
      </c>
      <c r="I116" s="16">
        <v>0</v>
      </c>
      <c r="J116" s="16">
        <v>0</v>
      </c>
      <c r="K116" s="16">
        <v>0</v>
      </c>
      <c r="L116" s="16">
        <v>0</v>
      </c>
      <c r="M116" s="16">
        <v>0</v>
      </c>
      <c r="N116" s="16">
        <v>0</v>
      </c>
      <c r="O116" s="16">
        <v>0</v>
      </c>
    </row>
    <row r="117" spans="2:15" x14ac:dyDescent="0.2">
      <c r="B117" s="19">
        <v>4173</v>
      </c>
      <c r="C117" s="22" t="s">
        <v>1012</v>
      </c>
      <c r="D117" s="16">
        <v>4</v>
      </c>
      <c r="E117" s="16">
        <v>1</v>
      </c>
      <c r="F117" s="16">
        <v>0</v>
      </c>
      <c r="G117" s="16">
        <v>0</v>
      </c>
      <c r="H117" s="16">
        <v>3</v>
      </c>
      <c r="I117" s="16">
        <v>0</v>
      </c>
      <c r="J117" s="16">
        <v>0</v>
      </c>
      <c r="K117" s="16">
        <v>0</v>
      </c>
      <c r="L117" s="16">
        <v>0</v>
      </c>
      <c r="M117" s="16">
        <v>0</v>
      </c>
      <c r="N117" s="16">
        <v>0</v>
      </c>
      <c r="O117" s="16">
        <v>0</v>
      </c>
    </row>
    <row r="118" spans="2:15" x14ac:dyDescent="0.2">
      <c r="B118" s="19">
        <v>4175</v>
      </c>
      <c r="C118" s="22" t="s">
        <v>1013</v>
      </c>
      <c r="D118" s="16">
        <v>7</v>
      </c>
      <c r="E118" s="16">
        <v>2</v>
      </c>
      <c r="F118" s="16">
        <v>0</v>
      </c>
      <c r="G118" s="16">
        <v>0</v>
      </c>
      <c r="H118" s="16">
        <v>5</v>
      </c>
      <c r="I118" s="16">
        <v>0</v>
      </c>
      <c r="J118" s="16">
        <v>0</v>
      </c>
      <c r="K118" s="16">
        <v>0</v>
      </c>
      <c r="L118" s="16">
        <v>0</v>
      </c>
      <c r="M118" s="16">
        <v>0</v>
      </c>
      <c r="N118" s="16">
        <v>0</v>
      </c>
      <c r="O118" s="16">
        <v>0</v>
      </c>
    </row>
    <row r="119" spans="2:15" x14ac:dyDescent="0.2">
      <c r="B119" s="19">
        <v>4176</v>
      </c>
      <c r="C119" s="22" t="s">
        <v>1014</v>
      </c>
      <c r="D119" s="16">
        <v>4</v>
      </c>
      <c r="E119" s="16">
        <v>1</v>
      </c>
      <c r="F119" s="16">
        <v>0</v>
      </c>
      <c r="G119" s="16">
        <v>0</v>
      </c>
      <c r="H119" s="16">
        <v>3</v>
      </c>
      <c r="I119" s="16">
        <v>0</v>
      </c>
      <c r="J119" s="16">
        <v>0</v>
      </c>
      <c r="K119" s="16">
        <v>0</v>
      </c>
      <c r="L119" s="16">
        <v>0</v>
      </c>
      <c r="M119" s="16">
        <v>0</v>
      </c>
      <c r="N119" s="16">
        <v>0</v>
      </c>
      <c r="O119" s="16">
        <v>0</v>
      </c>
    </row>
    <row r="120" spans="2:15" x14ac:dyDescent="0.2">
      <c r="B120" s="19">
        <v>4177</v>
      </c>
      <c r="C120" s="22" t="s">
        <v>1015</v>
      </c>
      <c r="D120" s="16">
        <v>8</v>
      </c>
      <c r="E120" s="16">
        <v>2</v>
      </c>
      <c r="F120" s="16">
        <v>0</v>
      </c>
      <c r="G120" s="16">
        <v>0</v>
      </c>
      <c r="H120" s="16">
        <v>6</v>
      </c>
      <c r="I120" s="16">
        <v>0</v>
      </c>
      <c r="J120" s="16">
        <v>0</v>
      </c>
      <c r="K120" s="16">
        <v>0</v>
      </c>
      <c r="L120" s="16">
        <v>0</v>
      </c>
      <c r="M120" s="16">
        <v>0</v>
      </c>
      <c r="N120" s="16">
        <v>0</v>
      </c>
      <c r="O120" s="16">
        <v>0</v>
      </c>
    </row>
    <row r="121" spans="2:15" x14ac:dyDescent="0.2">
      <c r="B121" s="19">
        <v>4181</v>
      </c>
      <c r="C121" s="22" t="s">
        <v>1016</v>
      </c>
      <c r="D121" s="16">
        <v>6</v>
      </c>
      <c r="E121" s="16">
        <v>2</v>
      </c>
      <c r="F121" s="16">
        <v>0</v>
      </c>
      <c r="G121" s="16">
        <v>0</v>
      </c>
      <c r="H121" s="16">
        <v>4</v>
      </c>
      <c r="I121" s="16">
        <v>0</v>
      </c>
      <c r="J121" s="16">
        <v>0</v>
      </c>
      <c r="K121" s="16">
        <v>0</v>
      </c>
      <c r="L121" s="16">
        <v>0</v>
      </c>
      <c r="M121" s="16">
        <v>0</v>
      </c>
      <c r="N121" s="16">
        <v>0</v>
      </c>
      <c r="O121" s="16">
        <v>0</v>
      </c>
    </row>
    <row r="122" spans="2:15" x14ac:dyDescent="0.2">
      <c r="B122" s="19">
        <v>4182</v>
      </c>
      <c r="C122" s="22" t="s">
        <v>1017</v>
      </c>
      <c r="D122" s="16">
        <v>4</v>
      </c>
      <c r="E122" s="16">
        <v>1</v>
      </c>
      <c r="F122" s="16">
        <v>0</v>
      </c>
      <c r="G122" s="16">
        <v>0</v>
      </c>
      <c r="H122" s="16">
        <v>3</v>
      </c>
      <c r="I122" s="16">
        <v>0</v>
      </c>
      <c r="J122" s="16">
        <v>0</v>
      </c>
      <c r="K122" s="16">
        <v>0</v>
      </c>
      <c r="L122" s="16">
        <v>0</v>
      </c>
      <c r="M122" s="16">
        <v>0</v>
      </c>
      <c r="N122" s="16">
        <v>0</v>
      </c>
      <c r="O122" s="16">
        <v>0</v>
      </c>
    </row>
    <row r="123" spans="2:15" x14ac:dyDescent="0.2">
      <c r="B123" s="19">
        <v>4183</v>
      </c>
      <c r="C123" s="22" t="s">
        <v>1018</v>
      </c>
      <c r="D123" s="16">
        <v>6</v>
      </c>
      <c r="E123" s="16">
        <v>2</v>
      </c>
      <c r="F123" s="16">
        <v>0</v>
      </c>
      <c r="G123" s="16">
        <v>0</v>
      </c>
      <c r="H123" s="16">
        <v>4</v>
      </c>
      <c r="I123" s="16">
        <v>0</v>
      </c>
      <c r="J123" s="16">
        <v>0</v>
      </c>
      <c r="K123" s="16">
        <v>0</v>
      </c>
      <c r="L123" s="16">
        <v>0</v>
      </c>
      <c r="M123" s="16">
        <v>0</v>
      </c>
      <c r="N123" s="16">
        <v>0</v>
      </c>
      <c r="O123" s="16">
        <v>0</v>
      </c>
    </row>
    <row r="124" spans="2:15" x14ac:dyDescent="0.2">
      <c r="B124" s="45">
        <v>4219</v>
      </c>
      <c r="C124" s="44" t="s">
        <v>1019</v>
      </c>
      <c r="D124" s="43">
        <v>417</v>
      </c>
      <c r="E124" s="43">
        <v>79</v>
      </c>
      <c r="F124" s="43">
        <v>2</v>
      </c>
      <c r="G124" s="43">
        <v>0</v>
      </c>
      <c r="H124" s="43">
        <v>224</v>
      </c>
      <c r="I124" s="43">
        <v>37</v>
      </c>
      <c r="J124" s="43">
        <v>45</v>
      </c>
      <c r="K124" s="43">
        <v>30</v>
      </c>
      <c r="L124" s="43">
        <v>0</v>
      </c>
      <c r="M124" s="43">
        <v>0</v>
      </c>
      <c r="N124" s="43">
        <v>0</v>
      </c>
      <c r="O124" s="43">
        <v>0</v>
      </c>
    </row>
    <row r="125" spans="2:15" x14ac:dyDescent="0.2">
      <c r="B125" s="19">
        <v>4191</v>
      </c>
      <c r="C125" s="22" t="s">
        <v>1020</v>
      </c>
      <c r="D125" s="16">
        <v>4</v>
      </c>
      <c r="E125" s="16">
        <v>1</v>
      </c>
      <c r="F125" s="16">
        <v>0</v>
      </c>
      <c r="G125" s="16">
        <v>0</v>
      </c>
      <c r="H125" s="16">
        <v>3</v>
      </c>
      <c r="I125" s="16">
        <v>0</v>
      </c>
      <c r="J125" s="16">
        <v>0</v>
      </c>
      <c r="K125" s="16">
        <v>0</v>
      </c>
      <c r="L125" s="16">
        <v>0</v>
      </c>
      <c r="M125" s="16">
        <v>0</v>
      </c>
      <c r="N125" s="16">
        <v>0</v>
      </c>
      <c r="O125" s="16">
        <v>0</v>
      </c>
    </row>
    <row r="126" spans="2:15" x14ac:dyDescent="0.2">
      <c r="B126" s="19">
        <v>4192</v>
      </c>
      <c r="C126" s="22" t="s">
        <v>1021</v>
      </c>
      <c r="D126" s="16">
        <v>8</v>
      </c>
      <c r="E126" s="16">
        <v>2</v>
      </c>
      <c r="F126" s="16">
        <v>0</v>
      </c>
      <c r="G126" s="16">
        <v>0</v>
      </c>
      <c r="H126" s="16">
        <v>6</v>
      </c>
      <c r="I126" s="16">
        <v>0</v>
      </c>
      <c r="J126" s="16">
        <v>0</v>
      </c>
      <c r="K126" s="16">
        <v>0</v>
      </c>
      <c r="L126" s="16">
        <v>0</v>
      </c>
      <c r="M126" s="16">
        <v>0</v>
      </c>
      <c r="N126" s="16">
        <v>0</v>
      </c>
      <c r="O126" s="16">
        <v>0</v>
      </c>
    </row>
    <row r="127" spans="2:15" x14ac:dyDescent="0.2">
      <c r="B127" s="19">
        <v>4193</v>
      </c>
      <c r="C127" s="22" t="s">
        <v>1022</v>
      </c>
      <c r="D127" s="16">
        <v>5</v>
      </c>
      <c r="E127" s="16">
        <v>1</v>
      </c>
      <c r="F127" s="16">
        <v>0</v>
      </c>
      <c r="G127" s="16">
        <v>0</v>
      </c>
      <c r="H127" s="16">
        <v>4</v>
      </c>
      <c r="I127" s="16">
        <v>0</v>
      </c>
      <c r="J127" s="16">
        <v>0</v>
      </c>
      <c r="K127" s="16">
        <v>0</v>
      </c>
      <c r="L127" s="16">
        <v>0</v>
      </c>
      <c r="M127" s="16">
        <v>0</v>
      </c>
      <c r="N127" s="16">
        <v>0</v>
      </c>
      <c r="O127" s="16">
        <v>0</v>
      </c>
    </row>
    <row r="128" spans="2:15" x14ac:dyDescent="0.2">
      <c r="B128" s="19">
        <v>4194</v>
      </c>
      <c r="C128" s="22" t="s">
        <v>1023</v>
      </c>
      <c r="D128" s="16">
        <v>12</v>
      </c>
      <c r="E128" s="16">
        <v>3</v>
      </c>
      <c r="F128" s="16">
        <v>0</v>
      </c>
      <c r="G128" s="16">
        <v>0</v>
      </c>
      <c r="H128" s="16">
        <v>9</v>
      </c>
      <c r="I128" s="16">
        <v>0</v>
      </c>
      <c r="J128" s="16">
        <v>0</v>
      </c>
      <c r="K128" s="16">
        <v>0</v>
      </c>
      <c r="L128" s="16">
        <v>0</v>
      </c>
      <c r="M128" s="16">
        <v>0</v>
      </c>
      <c r="N128" s="16">
        <v>0</v>
      </c>
      <c r="O128" s="16">
        <v>0</v>
      </c>
    </row>
    <row r="129" spans="2:15" x14ac:dyDescent="0.2">
      <c r="B129" s="19">
        <v>4195</v>
      </c>
      <c r="C129" s="22" t="s">
        <v>1024</v>
      </c>
      <c r="D129" s="16">
        <v>8</v>
      </c>
      <c r="E129" s="16">
        <v>2</v>
      </c>
      <c r="F129" s="16">
        <v>0</v>
      </c>
      <c r="G129" s="16">
        <v>0</v>
      </c>
      <c r="H129" s="16">
        <v>6</v>
      </c>
      <c r="I129" s="16">
        <v>0</v>
      </c>
      <c r="J129" s="16">
        <v>0</v>
      </c>
      <c r="K129" s="16">
        <v>0</v>
      </c>
      <c r="L129" s="16">
        <v>0</v>
      </c>
      <c r="M129" s="16">
        <v>0</v>
      </c>
      <c r="N129" s="16">
        <v>0</v>
      </c>
      <c r="O129" s="16">
        <v>0</v>
      </c>
    </row>
    <row r="130" spans="2:15" x14ac:dyDescent="0.2">
      <c r="B130" s="19">
        <v>4196</v>
      </c>
      <c r="C130" s="22" t="s">
        <v>1025</v>
      </c>
      <c r="D130" s="16">
        <v>22</v>
      </c>
      <c r="E130" s="16">
        <v>3</v>
      </c>
      <c r="F130" s="16">
        <v>0</v>
      </c>
      <c r="G130" s="16">
        <v>0</v>
      </c>
      <c r="H130" s="16">
        <v>9</v>
      </c>
      <c r="I130" s="16">
        <v>0</v>
      </c>
      <c r="J130" s="16">
        <v>6</v>
      </c>
      <c r="K130" s="16">
        <v>4</v>
      </c>
      <c r="L130" s="16">
        <v>0</v>
      </c>
      <c r="M130" s="16">
        <v>0</v>
      </c>
      <c r="N130" s="16">
        <v>0</v>
      </c>
      <c r="O130" s="16">
        <v>0</v>
      </c>
    </row>
    <row r="131" spans="2:15" x14ac:dyDescent="0.2">
      <c r="B131" s="19">
        <v>4197</v>
      </c>
      <c r="C131" s="22" t="s">
        <v>1026</v>
      </c>
      <c r="D131" s="16">
        <v>4</v>
      </c>
      <c r="E131" s="16">
        <v>1</v>
      </c>
      <c r="F131" s="16">
        <v>0</v>
      </c>
      <c r="G131" s="16">
        <v>0</v>
      </c>
      <c r="H131" s="16">
        <v>3</v>
      </c>
      <c r="I131" s="16">
        <v>0</v>
      </c>
      <c r="J131" s="16">
        <v>0</v>
      </c>
      <c r="K131" s="16">
        <v>0</v>
      </c>
      <c r="L131" s="16">
        <v>0</v>
      </c>
      <c r="M131" s="16">
        <v>0</v>
      </c>
      <c r="N131" s="16">
        <v>0</v>
      </c>
      <c r="O131" s="16">
        <v>0</v>
      </c>
    </row>
    <row r="132" spans="2:15" x14ac:dyDescent="0.2">
      <c r="B132" s="19">
        <v>4198</v>
      </c>
      <c r="C132" s="22" t="s">
        <v>1027</v>
      </c>
      <c r="D132" s="16">
        <v>8</v>
      </c>
      <c r="E132" s="16">
        <v>2</v>
      </c>
      <c r="F132" s="16">
        <v>0</v>
      </c>
      <c r="G132" s="16">
        <v>0</v>
      </c>
      <c r="H132" s="16">
        <v>6</v>
      </c>
      <c r="I132" s="16">
        <v>0</v>
      </c>
      <c r="J132" s="16">
        <v>0</v>
      </c>
      <c r="K132" s="16">
        <v>0</v>
      </c>
      <c r="L132" s="16">
        <v>0</v>
      </c>
      <c r="M132" s="16">
        <v>0</v>
      </c>
      <c r="N132" s="16">
        <v>0</v>
      </c>
      <c r="O132" s="16">
        <v>0</v>
      </c>
    </row>
    <row r="133" spans="2:15" x14ac:dyDescent="0.2">
      <c r="B133" s="19">
        <v>4199</v>
      </c>
      <c r="C133" s="22" t="s">
        <v>1028</v>
      </c>
      <c r="D133" s="16">
        <v>6</v>
      </c>
      <c r="E133" s="16">
        <v>2</v>
      </c>
      <c r="F133" s="16">
        <v>0</v>
      </c>
      <c r="G133" s="16">
        <v>0</v>
      </c>
      <c r="H133" s="16">
        <v>4</v>
      </c>
      <c r="I133" s="16">
        <v>0</v>
      </c>
      <c r="J133" s="16">
        <v>0</v>
      </c>
      <c r="K133" s="16">
        <v>0</v>
      </c>
      <c r="L133" s="16">
        <v>0</v>
      </c>
      <c r="M133" s="16">
        <v>0</v>
      </c>
      <c r="N133" s="16">
        <v>0</v>
      </c>
      <c r="O133" s="16">
        <v>0</v>
      </c>
    </row>
    <row r="134" spans="2:15" x14ac:dyDescent="0.2">
      <c r="B134" s="19">
        <v>4200</v>
      </c>
      <c r="C134" s="22" t="s">
        <v>1029</v>
      </c>
      <c r="D134" s="16">
        <v>25</v>
      </c>
      <c r="E134" s="16">
        <v>5</v>
      </c>
      <c r="F134" s="16">
        <v>0</v>
      </c>
      <c r="G134" s="16">
        <v>0</v>
      </c>
      <c r="H134" s="16">
        <v>16</v>
      </c>
      <c r="I134" s="16">
        <v>0</v>
      </c>
      <c r="J134" s="16">
        <v>3</v>
      </c>
      <c r="K134" s="16">
        <v>1</v>
      </c>
      <c r="L134" s="16">
        <v>0</v>
      </c>
      <c r="M134" s="16">
        <v>0</v>
      </c>
      <c r="N134" s="16">
        <v>0</v>
      </c>
      <c r="O134" s="16">
        <v>0</v>
      </c>
    </row>
    <row r="135" spans="2:15" x14ac:dyDescent="0.2">
      <c r="B135" s="19">
        <v>4201</v>
      </c>
      <c r="C135" s="22" t="s">
        <v>91</v>
      </c>
      <c r="D135" s="16">
        <v>71</v>
      </c>
      <c r="E135" s="16">
        <v>12</v>
      </c>
      <c r="F135" s="16">
        <v>0</v>
      </c>
      <c r="G135" s="16">
        <v>0</v>
      </c>
      <c r="H135" s="16">
        <v>28</v>
      </c>
      <c r="I135" s="16">
        <v>14</v>
      </c>
      <c r="J135" s="16">
        <v>10</v>
      </c>
      <c r="K135" s="16">
        <v>7</v>
      </c>
      <c r="L135" s="16">
        <v>0</v>
      </c>
      <c r="M135" s="16">
        <v>0</v>
      </c>
      <c r="N135" s="16">
        <v>0</v>
      </c>
      <c r="O135" s="16">
        <v>0</v>
      </c>
    </row>
    <row r="136" spans="2:15" x14ac:dyDescent="0.2">
      <c r="B136" s="19">
        <v>4202</v>
      </c>
      <c r="C136" s="22" t="s">
        <v>145</v>
      </c>
      <c r="D136" s="16">
        <v>11</v>
      </c>
      <c r="E136" s="16">
        <v>3</v>
      </c>
      <c r="F136" s="16">
        <v>0</v>
      </c>
      <c r="G136" s="16">
        <v>0</v>
      </c>
      <c r="H136" s="16">
        <v>8</v>
      </c>
      <c r="I136" s="16">
        <v>0</v>
      </c>
      <c r="J136" s="16">
        <v>0</v>
      </c>
      <c r="K136" s="16">
        <v>0</v>
      </c>
      <c r="L136" s="16">
        <v>0</v>
      </c>
      <c r="M136" s="16">
        <v>0</v>
      </c>
      <c r="N136" s="16">
        <v>0</v>
      </c>
      <c r="O136" s="16">
        <v>0</v>
      </c>
    </row>
    <row r="137" spans="2:15" x14ac:dyDescent="0.2">
      <c r="B137" s="19">
        <v>4203</v>
      </c>
      <c r="C137" s="22" t="s">
        <v>1030</v>
      </c>
      <c r="D137" s="16">
        <v>38</v>
      </c>
      <c r="E137" s="16">
        <v>5</v>
      </c>
      <c r="F137" s="16">
        <v>0</v>
      </c>
      <c r="G137" s="16">
        <v>0</v>
      </c>
      <c r="H137" s="16">
        <v>17</v>
      </c>
      <c r="I137" s="16">
        <v>8</v>
      </c>
      <c r="J137" s="16">
        <v>5</v>
      </c>
      <c r="K137" s="16">
        <v>3</v>
      </c>
      <c r="L137" s="16">
        <v>0</v>
      </c>
      <c r="M137" s="16">
        <v>0</v>
      </c>
      <c r="N137" s="16">
        <v>0</v>
      </c>
      <c r="O137" s="16">
        <v>0</v>
      </c>
    </row>
    <row r="138" spans="2:15" x14ac:dyDescent="0.2">
      <c r="B138" s="19">
        <v>4204</v>
      </c>
      <c r="C138" s="22" t="s">
        <v>1031</v>
      </c>
      <c r="D138" s="16">
        <v>30</v>
      </c>
      <c r="E138" s="16">
        <v>6</v>
      </c>
      <c r="F138" s="16">
        <v>0</v>
      </c>
      <c r="G138" s="16">
        <v>0</v>
      </c>
      <c r="H138" s="16">
        <v>18</v>
      </c>
      <c r="I138" s="16">
        <v>0</v>
      </c>
      <c r="J138" s="16">
        <v>3</v>
      </c>
      <c r="K138" s="16">
        <v>3</v>
      </c>
      <c r="L138" s="16">
        <v>0</v>
      </c>
      <c r="M138" s="16">
        <v>0</v>
      </c>
      <c r="N138" s="16">
        <v>0</v>
      </c>
      <c r="O138" s="16">
        <v>0</v>
      </c>
    </row>
    <row r="139" spans="2:15" x14ac:dyDescent="0.2">
      <c r="B139" s="19">
        <v>4205</v>
      </c>
      <c r="C139" s="22" t="s">
        <v>94</v>
      </c>
      <c r="D139" s="16">
        <v>15</v>
      </c>
      <c r="E139" s="16">
        <v>4</v>
      </c>
      <c r="F139" s="16">
        <v>0</v>
      </c>
      <c r="G139" s="16">
        <v>0</v>
      </c>
      <c r="H139" s="16">
        <v>11</v>
      </c>
      <c r="I139" s="16">
        <v>0</v>
      </c>
      <c r="J139" s="16">
        <v>0</v>
      </c>
      <c r="K139" s="16">
        <v>0</v>
      </c>
      <c r="L139" s="16">
        <v>0</v>
      </c>
      <c r="M139" s="16">
        <v>0</v>
      </c>
      <c r="N139" s="16">
        <v>0</v>
      </c>
      <c r="O139" s="16">
        <v>0</v>
      </c>
    </row>
    <row r="140" spans="2:15" x14ac:dyDescent="0.2">
      <c r="B140" s="19">
        <v>4206</v>
      </c>
      <c r="C140" s="22" t="s">
        <v>1032</v>
      </c>
      <c r="D140" s="16">
        <v>35</v>
      </c>
      <c r="E140" s="16">
        <v>7</v>
      </c>
      <c r="F140" s="16">
        <v>1</v>
      </c>
      <c r="G140" s="16">
        <v>0</v>
      </c>
      <c r="H140" s="16">
        <v>19</v>
      </c>
      <c r="I140" s="16">
        <v>0</v>
      </c>
      <c r="J140" s="16">
        <v>4</v>
      </c>
      <c r="K140" s="16">
        <v>4</v>
      </c>
      <c r="L140" s="16">
        <v>0</v>
      </c>
      <c r="M140" s="16">
        <v>0</v>
      </c>
      <c r="N140" s="16">
        <v>0</v>
      </c>
      <c r="O140" s="16">
        <v>0</v>
      </c>
    </row>
    <row r="141" spans="2:15" x14ac:dyDescent="0.2">
      <c r="B141" s="19">
        <v>4207</v>
      </c>
      <c r="C141" s="22" t="s">
        <v>146</v>
      </c>
      <c r="D141" s="16">
        <v>19</v>
      </c>
      <c r="E141" s="16">
        <v>4</v>
      </c>
      <c r="F141" s="16">
        <v>0</v>
      </c>
      <c r="G141" s="16">
        <v>0</v>
      </c>
      <c r="H141" s="16">
        <v>11</v>
      </c>
      <c r="I141" s="16">
        <v>0</v>
      </c>
      <c r="J141" s="16">
        <v>2</v>
      </c>
      <c r="K141" s="16">
        <v>2</v>
      </c>
      <c r="L141" s="16">
        <v>0</v>
      </c>
      <c r="M141" s="16">
        <v>0</v>
      </c>
      <c r="N141" s="16">
        <v>0</v>
      </c>
      <c r="O141" s="16">
        <v>0</v>
      </c>
    </row>
    <row r="142" spans="2:15" x14ac:dyDescent="0.2">
      <c r="B142" s="19">
        <v>4208</v>
      </c>
      <c r="C142" s="22" t="s">
        <v>99</v>
      </c>
      <c r="D142" s="16">
        <v>36</v>
      </c>
      <c r="E142" s="16">
        <v>4</v>
      </c>
      <c r="F142" s="16">
        <v>0</v>
      </c>
      <c r="G142" s="16">
        <v>0</v>
      </c>
      <c r="H142" s="16">
        <v>14</v>
      </c>
      <c r="I142" s="16">
        <v>9</v>
      </c>
      <c r="J142" s="16">
        <v>6</v>
      </c>
      <c r="K142" s="16">
        <v>3</v>
      </c>
      <c r="L142" s="16">
        <v>0</v>
      </c>
      <c r="M142" s="16">
        <v>0</v>
      </c>
      <c r="N142" s="16">
        <v>0</v>
      </c>
      <c r="O142" s="16">
        <v>0</v>
      </c>
    </row>
    <row r="143" spans="2:15" x14ac:dyDescent="0.2">
      <c r="B143" s="19">
        <v>4209</v>
      </c>
      <c r="C143" s="22" t="s">
        <v>1033</v>
      </c>
      <c r="D143" s="16">
        <v>39</v>
      </c>
      <c r="E143" s="16">
        <v>6</v>
      </c>
      <c r="F143" s="16">
        <v>1</v>
      </c>
      <c r="G143" s="16">
        <v>0</v>
      </c>
      <c r="H143" s="16">
        <v>17</v>
      </c>
      <c r="I143" s="16">
        <v>6</v>
      </c>
      <c r="J143" s="16">
        <v>6</v>
      </c>
      <c r="K143" s="16">
        <v>3</v>
      </c>
      <c r="L143" s="16">
        <v>0</v>
      </c>
      <c r="M143" s="16">
        <v>0</v>
      </c>
      <c r="N143" s="16">
        <v>0</v>
      </c>
      <c r="O143" s="16">
        <v>0</v>
      </c>
    </row>
    <row r="144" spans="2:15" x14ac:dyDescent="0.2">
      <c r="B144" s="19">
        <v>4210</v>
      </c>
      <c r="C144" s="22" t="s">
        <v>1034</v>
      </c>
      <c r="D144" s="16">
        <v>21</v>
      </c>
      <c r="E144" s="16">
        <v>6</v>
      </c>
      <c r="F144" s="16">
        <v>0</v>
      </c>
      <c r="G144" s="16">
        <v>0</v>
      </c>
      <c r="H144" s="16">
        <v>15</v>
      </c>
      <c r="I144" s="16">
        <v>0</v>
      </c>
      <c r="J144" s="16">
        <v>0</v>
      </c>
      <c r="K144" s="16">
        <v>0</v>
      </c>
      <c r="L144" s="16">
        <v>0</v>
      </c>
      <c r="M144" s="16">
        <v>0</v>
      </c>
      <c r="N144" s="16">
        <v>0</v>
      </c>
      <c r="O144" s="16">
        <v>0</v>
      </c>
    </row>
    <row r="145" spans="2:15" x14ac:dyDescent="0.2">
      <c r="B145" s="45">
        <v>4249</v>
      </c>
      <c r="C145" s="44" t="s">
        <v>1035</v>
      </c>
      <c r="D145" s="43">
        <v>254</v>
      </c>
      <c r="E145" s="43">
        <v>47</v>
      </c>
      <c r="F145" s="43">
        <v>3</v>
      </c>
      <c r="G145" s="43">
        <v>0</v>
      </c>
      <c r="H145" s="43">
        <v>139</v>
      </c>
      <c r="I145" s="43">
        <v>19</v>
      </c>
      <c r="J145" s="43">
        <v>26</v>
      </c>
      <c r="K145" s="43">
        <v>19</v>
      </c>
      <c r="L145" s="43">
        <v>0</v>
      </c>
      <c r="M145" s="43">
        <v>1</v>
      </c>
      <c r="N145" s="43">
        <v>0</v>
      </c>
      <c r="O145" s="43">
        <v>0</v>
      </c>
    </row>
    <row r="146" spans="2:15" x14ac:dyDescent="0.2">
      <c r="B146" s="19">
        <v>4221</v>
      </c>
      <c r="C146" s="22" t="s">
        <v>1036</v>
      </c>
      <c r="D146" s="16">
        <v>5</v>
      </c>
      <c r="E146" s="16">
        <v>1</v>
      </c>
      <c r="F146" s="16">
        <v>0</v>
      </c>
      <c r="G146" s="16">
        <v>0</v>
      </c>
      <c r="H146" s="16">
        <v>4</v>
      </c>
      <c r="I146" s="16">
        <v>0</v>
      </c>
      <c r="J146" s="16">
        <v>0</v>
      </c>
      <c r="K146" s="16">
        <v>0</v>
      </c>
      <c r="L146" s="16">
        <v>0</v>
      </c>
      <c r="M146" s="16">
        <v>0</v>
      </c>
      <c r="N146" s="16">
        <v>0</v>
      </c>
      <c r="O146" s="16">
        <v>0</v>
      </c>
    </row>
    <row r="147" spans="2:15" x14ac:dyDescent="0.2">
      <c r="B147" s="19">
        <v>4222</v>
      </c>
      <c r="C147" s="22" t="s">
        <v>1037</v>
      </c>
      <c r="D147" s="16">
        <v>8</v>
      </c>
      <c r="E147" s="16">
        <v>2</v>
      </c>
      <c r="F147" s="16">
        <v>0</v>
      </c>
      <c r="G147" s="16">
        <v>0</v>
      </c>
      <c r="H147" s="16">
        <v>6</v>
      </c>
      <c r="I147" s="16">
        <v>0</v>
      </c>
      <c r="J147" s="16">
        <v>0</v>
      </c>
      <c r="K147" s="16">
        <v>0</v>
      </c>
      <c r="L147" s="16">
        <v>0</v>
      </c>
      <c r="M147" s="16">
        <v>0</v>
      </c>
      <c r="N147" s="16">
        <v>0</v>
      </c>
      <c r="O147" s="16">
        <v>0</v>
      </c>
    </row>
    <row r="148" spans="2:15" x14ac:dyDescent="0.2">
      <c r="B148" s="19">
        <v>4223</v>
      </c>
      <c r="C148" s="22" t="s">
        <v>1038</v>
      </c>
      <c r="D148" s="16">
        <v>12</v>
      </c>
      <c r="E148" s="16">
        <v>3</v>
      </c>
      <c r="F148" s="16">
        <v>0</v>
      </c>
      <c r="G148" s="16">
        <v>0</v>
      </c>
      <c r="H148" s="16">
        <v>9</v>
      </c>
      <c r="I148" s="16">
        <v>0</v>
      </c>
      <c r="J148" s="16">
        <v>0</v>
      </c>
      <c r="K148" s="16">
        <v>0</v>
      </c>
      <c r="L148" s="16">
        <v>0</v>
      </c>
      <c r="M148" s="16">
        <v>0</v>
      </c>
      <c r="N148" s="16">
        <v>0</v>
      </c>
      <c r="O148" s="16">
        <v>0</v>
      </c>
    </row>
    <row r="149" spans="2:15" x14ac:dyDescent="0.2">
      <c r="B149" s="19">
        <v>4224</v>
      </c>
      <c r="C149" s="22" t="s">
        <v>1039</v>
      </c>
      <c r="D149" s="16">
        <v>8</v>
      </c>
      <c r="E149" s="16">
        <v>2</v>
      </c>
      <c r="F149" s="16">
        <v>0</v>
      </c>
      <c r="G149" s="16">
        <v>0</v>
      </c>
      <c r="H149" s="16">
        <v>6</v>
      </c>
      <c r="I149" s="16">
        <v>0</v>
      </c>
      <c r="J149" s="16">
        <v>0</v>
      </c>
      <c r="K149" s="16">
        <v>0</v>
      </c>
      <c r="L149" s="16">
        <v>0</v>
      </c>
      <c r="M149" s="16">
        <v>0</v>
      </c>
      <c r="N149" s="16">
        <v>0</v>
      </c>
      <c r="O149" s="16">
        <v>0</v>
      </c>
    </row>
    <row r="150" spans="2:15" x14ac:dyDescent="0.2">
      <c r="B150" s="19">
        <v>4226</v>
      </c>
      <c r="C150" s="22" t="s">
        <v>1040</v>
      </c>
      <c r="D150" s="16">
        <v>3</v>
      </c>
      <c r="E150" s="16">
        <v>1</v>
      </c>
      <c r="F150" s="16">
        <v>0</v>
      </c>
      <c r="G150" s="16">
        <v>0</v>
      </c>
      <c r="H150" s="16">
        <v>2</v>
      </c>
      <c r="I150" s="16">
        <v>0</v>
      </c>
      <c r="J150" s="16">
        <v>0</v>
      </c>
      <c r="K150" s="16">
        <v>0</v>
      </c>
      <c r="L150" s="16">
        <v>0</v>
      </c>
      <c r="M150" s="16">
        <v>0</v>
      </c>
      <c r="N150" s="16">
        <v>0</v>
      </c>
      <c r="O150" s="16">
        <v>0</v>
      </c>
    </row>
    <row r="151" spans="2:15" x14ac:dyDescent="0.2">
      <c r="B151" s="19">
        <v>4227</v>
      </c>
      <c r="C151" s="22" t="s">
        <v>1041</v>
      </c>
      <c r="D151" s="16">
        <v>4</v>
      </c>
      <c r="E151" s="16">
        <v>1</v>
      </c>
      <c r="F151" s="16">
        <v>0</v>
      </c>
      <c r="G151" s="16">
        <v>0</v>
      </c>
      <c r="H151" s="16">
        <v>3</v>
      </c>
      <c r="I151" s="16">
        <v>0</v>
      </c>
      <c r="J151" s="16">
        <v>0</v>
      </c>
      <c r="K151" s="16">
        <v>0</v>
      </c>
      <c r="L151" s="16">
        <v>0</v>
      </c>
      <c r="M151" s="16">
        <v>0</v>
      </c>
      <c r="N151" s="16">
        <v>0</v>
      </c>
      <c r="O151" s="16">
        <v>0</v>
      </c>
    </row>
    <row r="152" spans="2:15" x14ac:dyDescent="0.2">
      <c r="B152" s="19">
        <v>4228</v>
      </c>
      <c r="C152" s="22" t="s">
        <v>1042</v>
      </c>
      <c r="D152" s="16">
        <v>21</v>
      </c>
      <c r="E152" s="16">
        <v>3</v>
      </c>
      <c r="F152" s="16">
        <v>1</v>
      </c>
      <c r="G152" s="16">
        <v>0</v>
      </c>
      <c r="H152" s="16">
        <v>10</v>
      </c>
      <c r="I152" s="16">
        <v>0</v>
      </c>
      <c r="J152" s="16">
        <v>4</v>
      </c>
      <c r="K152" s="16">
        <v>3</v>
      </c>
      <c r="L152" s="16">
        <v>0</v>
      </c>
      <c r="M152" s="16">
        <v>0</v>
      </c>
      <c r="N152" s="16">
        <v>0</v>
      </c>
      <c r="O152" s="16">
        <v>0</v>
      </c>
    </row>
    <row r="153" spans="2:15" x14ac:dyDescent="0.2">
      <c r="B153" s="19">
        <v>4229</v>
      </c>
      <c r="C153" s="22" t="s">
        <v>1043</v>
      </c>
      <c r="D153" s="16">
        <v>7</v>
      </c>
      <c r="E153" s="16">
        <v>2</v>
      </c>
      <c r="F153" s="16">
        <v>0</v>
      </c>
      <c r="G153" s="16">
        <v>0</v>
      </c>
      <c r="H153" s="16">
        <v>5</v>
      </c>
      <c r="I153" s="16">
        <v>0</v>
      </c>
      <c r="J153" s="16">
        <v>0</v>
      </c>
      <c r="K153" s="16">
        <v>0</v>
      </c>
      <c r="L153" s="16">
        <v>0</v>
      </c>
      <c r="M153" s="16">
        <v>0</v>
      </c>
      <c r="N153" s="16">
        <v>0</v>
      </c>
      <c r="O153" s="16">
        <v>0</v>
      </c>
    </row>
    <row r="154" spans="2:15" x14ac:dyDescent="0.2">
      <c r="B154" s="19">
        <v>4230</v>
      </c>
      <c r="C154" s="22" t="s">
        <v>1044</v>
      </c>
      <c r="D154" s="16">
        <v>8</v>
      </c>
      <c r="E154" s="16">
        <v>2</v>
      </c>
      <c r="F154" s="16">
        <v>0</v>
      </c>
      <c r="G154" s="16">
        <v>0</v>
      </c>
      <c r="H154" s="16">
        <v>6</v>
      </c>
      <c r="I154" s="16">
        <v>0</v>
      </c>
      <c r="J154" s="16">
        <v>0</v>
      </c>
      <c r="K154" s="16">
        <v>0</v>
      </c>
      <c r="L154" s="16">
        <v>0</v>
      </c>
      <c r="M154" s="16">
        <v>0</v>
      </c>
      <c r="N154" s="16">
        <v>0</v>
      </c>
      <c r="O154" s="16">
        <v>0</v>
      </c>
    </row>
    <row r="155" spans="2:15" x14ac:dyDescent="0.2">
      <c r="B155" s="19">
        <v>4231</v>
      </c>
      <c r="C155" s="22" t="s">
        <v>1045</v>
      </c>
      <c r="D155" s="16">
        <v>7</v>
      </c>
      <c r="E155" s="16">
        <v>2</v>
      </c>
      <c r="F155" s="16">
        <v>0</v>
      </c>
      <c r="G155" s="16">
        <v>0</v>
      </c>
      <c r="H155" s="16">
        <v>5</v>
      </c>
      <c r="I155" s="16">
        <v>0</v>
      </c>
      <c r="J155" s="16">
        <v>0</v>
      </c>
      <c r="K155" s="16">
        <v>0</v>
      </c>
      <c r="L155" s="16">
        <v>0</v>
      </c>
      <c r="M155" s="16">
        <v>0</v>
      </c>
      <c r="N155" s="16">
        <v>0</v>
      </c>
      <c r="O155" s="16">
        <v>0</v>
      </c>
    </row>
    <row r="156" spans="2:15" x14ac:dyDescent="0.2">
      <c r="B156" s="19">
        <v>4232</v>
      </c>
      <c r="C156" s="22" t="s">
        <v>1046</v>
      </c>
      <c r="D156" s="16">
        <v>0</v>
      </c>
      <c r="E156" s="16">
        <v>0</v>
      </c>
      <c r="F156" s="16">
        <v>0</v>
      </c>
      <c r="G156" s="16">
        <v>0</v>
      </c>
      <c r="H156" s="16">
        <v>0</v>
      </c>
      <c r="I156" s="16">
        <v>0</v>
      </c>
      <c r="J156" s="16">
        <v>0</v>
      </c>
      <c r="K156" s="16">
        <v>0</v>
      </c>
      <c r="L156" s="16">
        <v>0</v>
      </c>
      <c r="M156" s="16">
        <v>0</v>
      </c>
      <c r="N156" s="16">
        <v>0</v>
      </c>
      <c r="O156" s="16">
        <v>0</v>
      </c>
    </row>
    <row r="157" spans="2:15" x14ac:dyDescent="0.2">
      <c r="B157" s="19">
        <v>4233</v>
      </c>
      <c r="C157" s="22" t="s">
        <v>1047</v>
      </c>
      <c r="D157" s="16">
        <v>3</v>
      </c>
      <c r="E157" s="16">
        <v>1</v>
      </c>
      <c r="F157" s="16">
        <v>0</v>
      </c>
      <c r="G157" s="16">
        <v>0</v>
      </c>
      <c r="H157" s="16">
        <v>2</v>
      </c>
      <c r="I157" s="16">
        <v>0</v>
      </c>
      <c r="J157" s="16">
        <v>0</v>
      </c>
      <c r="K157" s="16">
        <v>0</v>
      </c>
      <c r="L157" s="16">
        <v>0</v>
      </c>
      <c r="M157" s="16">
        <v>0</v>
      </c>
      <c r="N157" s="16">
        <v>0</v>
      </c>
      <c r="O157" s="16">
        <v>0</v>
      </c>
    </row>
    <row r="158" spans="2:15" x14ac:dyDescent="0.2">
      <c r="B158" s="19">
        <v>4234</v>
      </c>
      <c r="C158" s="22" t="s">
        <v>1048</v>
      </c>
      <c r="D158" s="16">
        <v>30</v>
      </c>
      <c r="E158" s="16">
        <v>5</v>
      </c>
      <c r="F158" s="16">
        <v>0</v>
      </c>
      <c r="G158" s="16">
        <v>0</v>
      </c>
      <c r="H158" s="16">
        <v>15</v>
      </c>
      <c r="I158" s="16">
        <v>0</v>
      </c>
      <c r="J158" s="16">
        <v>6</v>
      </c>
      <c r="K158" s="16">
        <v>4</v>
      </c>
      <c r="L158" s="16">
        <v>0</v>
      </c>
      <c r="M158" s="16">
        <v>0</v>
      </c>
      <c r="N158" s="16">
        <v>0</v>
      </c>
      <c r="O158" s="16">
        <v>0</v>
      </c>
    </row>
    <row r="159" spans="2:15" x14ac:dyDescent="0.2">
      <c r="B159" s="19">
        <v>4235</v>
      </c>
      <c r="C159" s="22" t="s">
        <v>1049</v>
      </c>
      <c r="D159" s="16">
        <v>7</v>
      </c>
      <c r="E159" s="16">
        <v>2</v>
      </c>
      <c r="F159" s="16">
        <v>0</v>
      </c>
      <c r="G159" s="16">
        <v>0</v>
      </c>
      <c r="H159" s="16">
        <v>5</v>
      </c>
      <c r="I159" s="16">
        <v>0</v>
      </c>
      <c r="J159" s="16">
        <v>0</v>
      </c>
      <c r="K159" s="16">
        <v>0</v>
      </c>
      <c r="L159" s="16">
        <v>0</v>
      </c>
      <c r="M159" s="16">
        <v>0</v>
      </c>
      <c r="N159" s="16">
        <v>0</v>
      </c>
      <c r="O159" s="16">
        <v>0</v>
      </c>
    </row>
    <row r="160" spans="2:15" x14ac:dyDescent="0.2">
      <c r="B160" s="19">
        <v>4236</v>
      </c>
      <c r="C160" s="22" t="s">
        <v>1050</v>
      </c>
      <c r="D160" s="16">
        <v>63</v>
      </c>
      <c r="E160" s="16">
        <v>9</v>
      </c>
      <c r="F160" s="16">
        <v>1</v>
      </c>
      <c r="G160" s="16">
        <v>0</v>
      </c>
      <c r="H160" s="16">
        <v>27</v>
      </c>
      <c r="I160" s="16">
        <v>12</v>
      </c>
      <c r="J160" s="16">
        <v>7</v>
      </c>
      <c r="K160" s="16">
        <v>6</v>
      </c>
      <c r="L160" s="16">
        <v>0</v>
      </c>
      <c r="M160" s="16">
        <v>1</v>
      </c>
      <c r="N160" s="16">
        <v>0</v>
      </c>
      <c r="O160" s="16">
        <v>0</v>
      </c>
    </row>
    <row r="161" spans="2:15" x14ac:dyDescent="0.2">
      <c r="B161" s="19">
        <v>4237</v>
      </c>
      <c r="C161" s="22" t="s">
        <v>1051</v>
      </c>
      <c r="D161" s="16">
        <v>8</v>
      </c>
      <c r="E161" s="16">
        <v>2</v>
      </c>
      <c r="F161" s="16">
        <v>0</v>
      </c>
      <c r="G161" s="16">
        <v>0</v>
      </c>
      <c r="H161" s="16">
        <v>6</v>
      </c>
      <c r="I161" s="16">
        <v>0</v>
      </c>
      <c r="J161" s="16">
        <v>0</v>
      </c>
      <c r="K161" s="16">
        <v>0</v>
      </c>
      <c r="L161" s="16">
        <v>0</v>
      </c>
      <c r="M161" s="16">
        <v>0</v>
      </c>
      <c r="N161" s="16">
        <v>0</v>
      </c>
      <c r="O161" s="16">
        <v>0</v>
      </c>
    </row>
    <row r="162" spans="2:15" x14ac:dyDescent="0.2">
      <c r="B162" s="19">
        <v>4238</v>
      </c>
      <c r="C162" s="22" t="s">
        <v>1052</v>
      </c>
      <c r="D162" s="16">
        <v>3</v>
      </c>
      <c r="E162" s="16">
        <v>1</v>
      </c>
      <c r="F162" s="16">
        <v>0</v>
      </c>
      <c r="G162" s="16">
        <v>0</v>
      </c>
      <c r="H162" s="16">
        <v>2</v>
      </c>
      <c r="I162" s="16">
        <v>0</v>
      </c>
      <c r="J162" s="16">
        <v>0</v>
      </c>
      <c r="K162" s="16">
        <v>0</v>
      </c>
      <c r="L162" s="16">
        <v>0</v>
      </c>
      <c r="M162" s="16">
        <v>0</v>
      </c>
      <c r="N162" s="16">
        <v>0</v>
      </c>
      <c r="O162" s="16">
        <v>0</v>
      </c>
    </row>
    <row r="163" spans="2:15" x14ac:dyDescent="0.2">
      <c r="B163" s="19">
        <v>4239</v>
      </c>
      <c r="C163" s="22" t="s">
        <v>1053</v>
      </c>
      <c r="D163" s="16">
        <v>42</v>
      </c>
      <c r="E163" s="16">
        <v>5</v>
      </c>
      <c r="F163" s="16">
        <v>1</v>
      </c>
      <c r="G163" s="16">
        <v>0</v>
      </c>
      <c r="H163" s="16">
        <v>14</v>
      </c>
      <c r="I163" s="16">
        <v>7</v>
      </c>
      <c r="J163" s="16">
        <v>9</v>
      </c>
      <c r="K163" s="16">
        <v>6</v>
      </c>
      <c r="L163" s="16">
        <v>0</v>
      </c>
      <c r="M163" s="16">
        <v>0</v>
      </c>
      <c r="N163" s="16">
        <v>0</v>
      </c>
      <c r="O163" s="16">
        <v>0</v>
      </c>
    </row>
    <row r="164" spans="2:15" x14ac:dyDescent="0.2">
      <c r="B164" s="19">
        <v>4240</v>
      </c>
      <c r="C164" s="22" t="s">
        <v>1054</v>
      </c>
      <c r="D164" s="16">
        <v>15</v>
      </c>
      <c r="E164" s="16">
        <v>3</v>
      </c>
      <c r="F164" s="16">
        <v>0</v>
      </c>
      <c r="G164" s="16">
        <v>0</v>
      </c>
      <c r="H164" s="16">
        <v>12</v>
      </c>
      <c r="I164" s="16">
        <v>0</v>
      </c>
      <c r="J164" s="16">
        <v>0</v>
      </c>
      <c r="K164" s="16">
        <v>0</v>
      </c>
      <c r="L164" s="16">
        <v>0</v>
      </c>
      <c r="M164" s="16">
        <v>0</v>
      </c>
      <c r="N164" s="16">
        <v>0</v>
      </c>
      <c r="O164" s="16">
        <v>0</v>
      </c>
    </row>
    <row r="165" spans="2:15" x14ac:dyDescent="0.2">
      <c r="B165" s="45">
        <v>4269</v>
      </c>
      <c r="C165" s="44" t="s">
        <v>1055</v>
      </c>
      <c r="D165" s="43">
        <v>281</v>
      </c>
      <c r="E165" s="43">
        <v>51</v>
      </c>
      <c r="F165" s="43">
        <v>3</v>
      </c>
      <c r="G165" s="43">
        <v>0</v>
      </c>
      <c r="H165" s="43">
        <v>149</v>
      </c>
      <c r="I165" s="43">
        <v>28</v>
      </c>
      <c r="J165" s="43">
        <v>26</v>
      </c>
      <c r="K165" s="43">
        <v>18</v>
      </c>
      <c r="L165" s="43">
        <v>4</v>
      </c>
      <c r="M165" s="43">
        <v>1</v>
      </c>
      <c r="N165" s="43">
        <v>0</v>
      </c>
      <c r="O165" s="43">
        <v>1</v>
      </c>
    </row>
    <row r="166" spans="2:15" x14ac:dyDescent="0.2">
      <c r="B166" s="19">
        <v>4251</v>
      </c>
      <c r="C166" s="22" t="s">
        <v>1056</v>
      </c>
      <c r="D166" s="16">
        <v>4</v>
      </c>
      <c r="E166" s="16">
        <v>1</v>
      </c>
      <c r="F166" s="16">
        <v>0</v>
      </c>
      <c r="G166" s="16">
        <v>0</v>
      </c>
      <c r="H166" s="16">
        <v>3</v>
      </c>
      <c r="I166" s="16">
        <v>0</v>
      </c>
      <c r="J166" s="16">
        <v>0</v>
      </c>
      <c r="K166" s="16">
        <v>0</v>
      </c>
      <c r="L166" s="16">
        <v>0</v>
      </c>
      <c r="M166" s="16">
        <v>0</v>
      </c>
      <c r="N166" s="16">
        <v>0</v>
      </c>
      <c r="O166" s="16">
        <v>0</v>
      </c>
    </row>
    <row r="167" spans="2:15" x14ac:dyDescent="0.2">
      <c r="B167" s="19">
        <v>4252</v>
      </c>
      <c r="C167" s="22" t="s">
        <v>1057</v>
      </c>
      <c r="D167" s="16">
        <v>29</v>
      </c>
      <c r="E167" s="16">
        <v>5</v>
      </c>
      <c r="F167" s="16">
        <v>0</v>
      </c>
      <c r="G167" s="16">
        <v>0</v>
      </c>
      <c r="H167" s="16">
        <v>18</v>
      </c>
      <c r="I167" s="16">
        <v>0</v>
      </c>
      <c r="J167" s="16">
        <v>3</v>
      </c>
      <c r="K167" s="16">
        <v>3</v>
      </c>
      <c r="L167" s="16">
        <v>0</v>
      </c>
      <c r="M167" s="16">
        <v>0</v>
      </c>
      <c r="N167" s="16">
        <v>0</v>
      </c>
      <c r="O167" s="16">
        <v>0</v>
      </c>
    </row>
    <row r="168" spans="2:15" x14ac:dyDescent="0.2">
      <c r="B168" s="19">
        <v>4253</v>
      </c>
      <c r="C168" s="22" t="s">
        <v>1058</v>
      </c>
      <c r="D168" s="16">
        <v>15</v>
      </c>
      <c r="E168" s="16">
        <v>4</v>
      </c>
      <c r="F168" s="16">
        <v>0</v>
      </c>
      <c r="G168" s="16">
        <v>0</v>
      </c>
      <c r="H168" s="16">
        <v>11</v>
      </c>
      <c r="I168" s="16">
        <v>0</v>
      </c>
      <c r="J168" s="16">
        <v>0</v>
      </c>
      <c r="K168" s="16">
        <v>0</v>
      </c>
      <c r="L168" s="16">
        <v>0</v>
      </c>
      <c r="M168" s="16">
        <v>0</v>
      </c>
      <c r="N168" s="16">
        <v>0</v>
      </c>
      <c r="O168" s="16">
        <v>0</v>
      </c>
    </row>
    <row r="169" spans="2:15" x14ac:dyDescent="0.2">
      <c r="B169" s="19">
        <v>4254</v>
      </c>
      <c r="C169" s="22" t="s">
        <v>1059</v>
      </c>
      <c r="D169" s="16">
        <v>81</v>
      </c>
      <c r="E169" s="16">
        <v>12</v>
      </c>
      <c r="F169" s="16">
        <v>3</v>
      </c>
      <c r="G169" s="16">
        <v>0</v>
      </c>
      <c r="H169" s="16">
        <v>36</v>
      </c>
      <c r="I169" s="16">
        <v>11</v>
      </c>
      <c r="J169" s="16">
        <v>11</v>
      </c>
      <c r="K169" s="16">
        <v>8</v>
      </c>
      <c r="L169" s="16">
        <v>0</v>
      </c>
      <c r="M169" s="16">
        <v>0</v>
      </c>
      <c r="N169" s="16">
        <v>0</v>
      </c>
      <c r="O169" s="16">
        <v>0</v>
      </c>
    </row>
    <row r="170" spans="2:15" x14ac:dyDescent="0.2">
      <c r="B170" s="19">
        <v>4255</v>
      </c>
      <c r="C170" s="22" t="s">
        <v>128</v>
      </c>
      <c r="D170" s="16">
        <v>4</v>
      </c>
      <c r="E170" s="16">
        <v>1</v>
      </c>
      <c r="F170" s="16">
        <v>0</v>
      </c>
      <c r="G170" s="16">
        <v>0</v>
      </c>
      <c r="H170" s="16">
        <v>3</v>
      </c>
      <c r="I170" s="16">
        <v>0</v>
      </c>
      <c r="J170" s="16">
        <v>0</v>
      </c>
      <c r="K170" s="16">
        <v>0</v>
      </c>
      <c r="L170" s="16">
        <v>0</v>
      </c>
      <c r="M170" s="16">
        <v>0</v>
      </c>
      <c r="N170" s="16">
        <v>0</v>
      </c>
      <c r="O170" s="16">
        <v>0</v>
      </c>
    </row>
    <row r="171" spans="2:15" x14ac:dyDescent="0.2">
      <c r="B171" s="19">
        <v>4256</v>
      </c>
      <c r="C171" s="22" t="s">
        <v>1060</v>
      </c>
      <c r="D171" s="16">
        <v>3</v>
      </c>
      <c r="E171" s="16">
        <v>1</v>
      </c>
      <c r="F171" s="16">
        <v>0</v>
      </c>
      <c r="G171" s="16">
        <v>0</v>
      </c>
      <c r="H171" s="16">
        <v>2</v>
      </c>
      <c r="I171" s="16">
        <v>0</v>
      </c>
      <c r="J171" s="16">
        <v>0</v>
      </c>
      <c r="K171" s="16">
        <v>0</v>
      </c>
      <c r="L171" s="16">
        <v>0</v>
      </c>
      <c r="M171" s="16">
        <v>0</v>
      </c>
      <c r="N171" s="16">
        <v>0</v>
      </c>
      <c r="O171" s="16">
        <v>0</v>
      </c>
    </row>
    <row r="172" spans="2:15" x14ac:dyDescent="0.2">
      <c r="B172" s="19">
        <v>4257</v>
      </c>
      <c r="C172" s="22" t="s">
        <v>93</v>
      </c>
      <c r="D172" s="16">
        <v>3</v>
      </c>
      <c r="E172" s="16">
        <v>1</v>
      </c>
      <c r="F172" s="16">
        <v>0</v>
      </c>
      <c r="G172" s="16">
        <v>0</v>
      </c>
      <c r="H172" s="16">
        <v>2</v>
      </c>
      <c r="I172" s="16">
        <v>0</v>
      </c>
      <c r="J172" s="16">
        <v>0</v>
      </c>
      <c r="K172" s="16">
        <v>0</v>
      </c>
      <c r="L172" s="16">
        <v>0</v>
      </c>
      <c r="M172" s="16">
        <v>0</v>
      </c>
      <c r="N172" s="16">
        <v>0</v>
      </c>
      <c r="O172" s="16">
        <v>0</v>
      </c>
    </row>
    <row r="173" spans="2:15" x14ac:dyDescent="0.2">
      <c r="B173" s="19">
        <v>4258</v>
      </c>
      <c r="C173" s="22" t="s">
        <v>148</v>
      </c>
      <c r="D173" s="16">
        <v>93</v>
      </c>
      <c r="E173" s="16">
        <v>14</v>
      </c>
      <c r="F173" s="16">
        <v>0</v>
      </c>
      <c r="G173" s="16">
        <v>0</v>
      </c>
      <c r="H173" s="16">
        <v>38</v>
      </c>
      <c r="I173" s="16">
        <v>17</v>
      </c>
      <c r="J173" s="16">
        <v>12</v>
      </c>
      <c r="K173" s="16">
        <v>7</v>
      </c>
      <c r="L173" s="16">
        <v>3</v>
      </c>
      <c r="M173" s="16">
        <v>1</v>
      </c>
      <c r="N173" s="16">
        <v>0</v>
      </c>
      <c r="O173" s="16">
        <v>1</v>
      </c>
    </row>
    <row r="174" spans="2:15" x14ac:dyDescent="0.2">
      <c r="B174" s="19">
        <v>4259</v>
      </c>
      <c r="C174" s="22" t="s">
        <v>1061</v>
      </c>
      <c r="D174" s="16">
        <v>4</v>
      </c>
      <c r="E174" s="16">
        <v>1</v>
      </c>
      <c r="F174" s="16">
        <v>0</v>
      </c>
      <c r="G174" s="16">
        <v>0</v>
      </c>
      <c r="H174" s="16">
        <v>3</v>
      </c>
      <c r="I174" s="16">
        <v>0</v>
      </c>
      <c r="J174" s="16">
        <v>0</v>
      </c>
      <c r="K174" s="16">
        <v>0</v>
      </c>
      <c r="L174" s="16">
        <v>0</v>
      </c>
      <c r="M174" s="16">
        <v>0</v>
      </c>
      <c r="N174" s="16">
        <v>0</v>
      </c>
      <c r="O174" s="16">
        <v>0</v>
      </c>
    </row>
    <row r="175" spans="2:15" x14ac:dyDescent="0.2">
      <c r="B175" s="19">
        <v>4260</v>
      </c>
      <c r="C175" s="22" t="s">
        <v>100</v>
      </c>
      <c r="D175" s="16">
        <v>17</v>
      </c>
      <c r="E175" s="16">
        <v>4</v>
      </c>
      <c r="F175" s="16">
        <v>0</v>
      </c>
      <c r="G175" s="16">
        <v>0</v>
      </c>
      <c r="H175" s="16">
        <v>12</v>
      </c>
      <c r="I175" s="16">
        <v>0</v>
      </c>
      <c r="J175" s="16">
        <v>0</v>
      </c>
      <c r="K175" s="16">
        <v>0</v>
      </c>
      <c r="L175" s="16">
        <v>1</v>
      </c>
      <c r="M175" s="16">
        <v>0</v>
      </c>
      <c r="N175" s="16">
        <v>0</v>
      </c>
      <c r="O175" s="16">
        <v>0</v>
      </c>
    </row>
    <row r="176" spans="2:15" x14ac:dyDescent="0.2">
      <c r="B176" s="19">
        <v>4261</v>
      </c>
      <c r="C176" s="22" t="s">
        <v>1062</v>
      </c>
      <c r="D176" s="16">
        <v>8</v>
      </c>
      <c r="E176" s="16">
        <v>2</v>
      </c>
      <c r="F176" s="16">
        <v>0</v>
      </c>
      <c r="G176" s="16">
        <v>0</v>
      </c>
      <c r="H176" s="16">
        <v>6</v>
      </c>
      <c r="I176" s="16">
        <v>0</v>
      </c>
      <c r="J176" s="16">
        <v>0</v>
      </c>
      <c r="K176" s="16">
        <v>0</v>
      </c>
      <c r="L176" s="16">
        <v>0</v>
      </c>
      <c r="M176" s="16">
        <v>0</v>
      </c>
      <c r="N176" s="16">
        <v>0</v>
      </c>
      <c r="O176" s="16">
        <v>0</v>
      </c>
    </row>
    <row r="177" spans="2:15" x14ac:dyDescent="0.2">
      <c r="B177" s="19">
        <v>4262</v>
      </c>
      <c r="C177" s="22" t="s">
        <v>1063</v>
      </c>
      <c r="D177" s="16">
        <v>4</v>
      </c>
      <c r="E177" s="16">
        <v>1</v>
      </c>
      <c r="F177" s="16">
        <v>0</v>
      </c>
      <c r="G177" s="16">
        <v>0</v>
      </c>
      <c r="H177" s="16">
        <v>3</v>
      </c>
      <c r="I177" s="16">
        <v>0</v>
      </c>
      <c r="J177" s="16">
        <v>0</v>
      </c>
      <c r="K177" s="16">
        <v>0</v>
      </c>
      <c r="L177" s="16">
        <v>0</v>
      </c>
      <c r="M177" s="16">
        <v>0</v>
      </c>
      <c r="N177" s="16">
        <v>0</v>
      </c>
      <c r="O177" s="16">
        <v>0</v>
      </c>
    </row>
    <row r="178" spans="2:15" x14ac:dyDescent="0.2">
      <c r="B178" s="19">
        <v>4263</v>
      </c>
      <c r="C178" s="22" t="s">
        <v>1064</v>
      </c>
      <c r="D178" s="16">
        <v>12</v>
      </c>
      <c r="E178" s="16">
        <v>3</v>
      </c>
      <c r="F178" s="16">
        <v>0</v>
      </c>
      <c r="G178" s="16">
        <v>0</v>
      </c>
      <c r="H178" s="16">
        <v>9</v>
      </c>
      <c r="I178" s="16">
        <v>0</v>
      </c>
      <c r="J178" s="16">
        <v>0</v>
      </c>
      <c r="K178" s="16">
        <v>0</v>
      </c>
      <c r="L178" s="16">
        <v>0</v>
      </c>
      <c r="M178" s="16">
        <v>0</v>
      </c>
      <c r="N178" s="16">
        <v>0</v>
      </c>
      <c r="O178" s="16">
        <v>0</v>
      </c>
    </row>
    <row r="179" spans="2:15" x14ac:dyDescent="0.2">
      <c r="B179" s="19">
        <v>4264</v>
      </c>
      <c r="C179" s="22" t="s">
        <v>1065</v>
      </c>
      <c r="D179" s="16">
        <v>4</v>
      </c>
      <c r="E179" s="16">
        <v>1</v>
      </c>
      <c r="F179" s="16">
        <v>0</v>
      </c>
      <c r="G179" s="16">
        <v>0</v>
      </c>
      <c r="H179" s="16">
        <v>3</v>
      </c>
      <c r="I179" s="16">
        <v>0</v>
      </c>
      <c r="J179" s="16">
        <v>0</v>
      </c>
      <c r="K179" s="16">
        <v>0</v>
      </c>
      <c r="L179" s="16">
        <v>0</v>
      </c>
      <c r="M179" s="16">
        <v>0</v>
      </c>
      <c r="N179" s="16">
        <v>0</v>
      </c>
      <c r="O179" s="16">
        <v>0</v>
      </c>
    </row>
    <row r="180" spans="2:15" x14ac:dyDescent="0.2">
      <c r="B180" s="45">
        <v>4299</v>
      </c>
      <c r="C180" s="44" t="s">
        <v>1066</v>
      </c>
      <c r="D180" s="43">
        <v>478</v>
      </c>
      <c r="E180" s="43">
        <v>89</v>
      </c>
      <c r="F180" s="43">
        <v>4</v>
      </c>
      <c r="G180" s="43">
        <v>0</v>
      </c>
      <c r="H180" s="43">
        <v>245</v>
      </c>
      <c r="I180" s="43">
        <v>43</v>
      </c>
      <c r="J180" s="43">
        <v>46</v>
      </c>
      <c r="K180" s="43">
        <v>41</v>
      </c>
      <c r="L180" s="43">
        <v>9</v>
      </c>
      <c r="M180" s="43">
        <v>0</v>
      </c>
      <c r="N180" s="43">
        <v>1</v>
      </c>
      <c r="O180" s="43">
        <v>0</v>
      </c>
    </row>
    <row r="181" spans="2:15" x14ac:dyDescent="0.2">
      <c r="B181" s="19">
        <v>4271</v>
      </c>
      <c r="C181" s="22" t="s">
        <v>79</v>
      </c>
      <c r="D181" s="16">
        <v>50</v>
      </c>
      <c r="E181" s="16">
        <v>10</v>
      </c>
      <c r="F181" s="16">
        <v>0</v>
      </c>
      <c r="G181" s="16">
        <v>0</v>
      </c>
      <c r="H181" s="16">
        <v>28</v>
      </c>
      <c r="I181" s="16">
        <v>0</v>
      </c>
      <c r="J181" s="16">
        <v>6</v>
      </c>
      <c r="K181" s="16">
        <v>6</v>
      </c>
      <c r="L181" s="16">
        <v>0</v>
      </c>
      <c r="M181" s="16">
        <v>0</v>
      </c>
      <c r="N181" s="16">
        <v>0</v>
      </c>
      <c r="O181" s="16">
        <v>0</v>
      </c>
    </row>
    <row r="182" spans="2:15" x14ac:dyDescent="0.2">
      <c r="B182" s="19">
        <v>4273</v>
      </c>
      <c r="C182" s="22" t="s">
        <v>1067</v>
      </c>
      <c r="D182" s="16">
        <v>5</v>
      </c>
      <c r="E182" s="16">
        <v>2</v>
      </c>
      <c r="F182" s="16">
        <v>0</v>
      </c>
      <c r="G182" s="16">
        <v>0</v>
      </c>
      <c r="H182" s="16">
        <v>3</v>
      </c>
      <c r="I182" s="16">
        <v>0</v>
      </c>
      <c r="J182" s="16">
        <v>0</v>
      </c>
      <c r="K182" s="16">
        <v>0</v>
      </c>
      <c r="L182" s="16">
        <v>0</v>
      </c>
      <c r="M182" s="16">
        <v>0</v>
      </c>
      <c r="N182" s="16">
        <v>0</v>
      </c>
      <c r="O182" s="16">
        <v>0</v>
      </c>
    </row>
    <row r="183" spans="2:15" x14ac:dyDescent="0.2">
      <c r="B183" s="19">
        <v>4274</v>
      </c>
      <c r="C183" s="22" t="s">
        <v>1068</v>
      </c>
      <c r="D183" s="16">
        <v>23</v>
      </c>
      <c r="E183" s="16">
        <v>4</v>
      </c>
      <c r="F183" s="16">
        <v>0</v>
      </c>
      <c r="G183" s="16">
        <v>0</v>
      </c>
      <c r="H183" s="16">
        <v>12</v>
      </c>
      <c r="I183" s="16">
        <v>0</v>
      </c>
      <c r="J183" s="16">
        <v>4</v>
      </c>
      <c r="K183" s="16">
        <v>3</v>
      </c>
      <c r="L183" s="16">
        <v>0</v>
      </c>
      <c r="M183" s="16">
        <v>0</v>
      </c>
      <c r="N183" s="16">
        <v>0</v>
      </c>
      <c r="O183" s="16">
        <v>0</v>
      </c>
    </row>
    <row r="184" spans="2:15" x14ac:dyDescent="0.2">
      <c r="B184" s="19">
        <v>4275</v>
      </c>
      <c r="C184" s="22" t="s">
        <v>1069</v>
      </c>
      <c r="D184" s="16">
        <v>5</v>
      </c>
      <c r="E184" s="16">
        <v>1</v>
      </c>
      <c r="F184" s="16">
        <v>0</v>
      </c>
      <c r="G184" s="16">
        <v>0</v>
      </c>
      <c r="H184" s="16">
        <v>4</v>
      </c>
      <c r="I184" s="16">
        <v>0</v>
      </c>
      <c r="J184" s="16">
        <v>0</v>
      </c>
      <c r="K184" s="16">
        <v>0</v>
      </c>
      <c r="L184" s="16">
        <v>0</v>
      </c>
      <c r="M184" s="16">
        <v>0</v>
      </c>
      <c r="N184" s="16">
        <v>0</v>
      </c>
      <c r="O184" s="16">
        <v>0</v>
      </c>
    </row>
    <row r="185" spans="2:15" x14ac:dyDescent="0.2">
      <c r="B185" s="19">
        <v>4276</v>
      </c>
      <c r="C185" s="22" t="s">
        <v>1070</v>
      </c>
      <c r="D185" s="16">
        <v>39</v>
      </c>
      <c r="E185" s="16">
        <v>7</v>
      </c>
      <c r="F185" s="16">
        <v>0</v>
      </c>
      <c r="G185" s="16">
        <v>0</v>
      </c>
      <c r="H185" s="16">
        <v>18</v>
      </c>
      <c r="I185" s="16">
        <v>8</v>
      </c>
      <c r="J185" s="16">
        <v>3</v>
      </c>
      <c r="K185" s="16">
        <v>3</v>
      </c>
      <c r="L185" s="16">
        <v>0</v>
      </c>
      <c r="M185" s="16">
        <v>0</v>
      </c>
      <c r="N185" s="16">
        <v>0</v>
      </c>
      <c r="O185" s="16">
        <v>0</v>
      </c>
    </row>
    <row r="186" spans="2:15" x14ac:dyDescent="0.2">
      <c r="B186" s="19">
        <v>4277</v>
      </c>
      <c r="C186" s="22" t="s">
        <v>1071</v>
      </c>
      <c r="D186" s="16">
        <v>4</v>
      </c>
      <c r="E186" s="16">
        <v>1</v>
      </c>
      <c r="F186" s="16">
        <v>0</v>
      </c>
      <c r="G186" s="16">
        <v>0</v>
      </c>
      <c r="H186" s="16">
        <v>3</v>
      </c>
      <c r="I186" s="16">
        <v>0</v>
      </c>
      <c r="J186" s="16">
        <v>0</v>
      </c>
      <c r="K186" s="16">
        <v>0</v>
      </c>
      <c r="L186" s="16">
        <v>0</v>
      </c>
      <c r="M186" s="16">
        <v>0</v>
      </c>
      <c r="N186" s="16">
        <v>0</v>
      </c>
      <c r="O186" s="16">
        <v>0</v>
      </c>
    </row>
    <row r="187" spans="2:15" x14ac:dyDescent="0.2">
      <c r="B187" s="19">
        <v>4279</v>
      </c>
      <c r="C187" s="22" t="s">
        <v>1072</v>
      </c>
      <c r="D187" s="16">
        <v>12</v>
      </c>
      <c r="E187" s="16">
        <v>3</v>
      </c>
      <c r="F187" s="16">
        <v>0</v>
      </c>
      <c r="G187" s="16">
        <v>0</v>
      </c>
      <c r="H187" s="16">
        <v>9</v>
      </c>
      <c r="I187" s="16">
        <v>0</v>
      </c>
      <c r="J187" s="16">
        <v>0</v>
      </c>
      <c r="K187" s="16">
        <v>0</v>
      </c>
      <c r="L187" s="16">
        <v>0</v>
      </c>
      <c r="M187" s="16">
        <v>0</v>
      </c>
      <c r="N187" s="16">
        <v>0</v>
      </c>
      <c r="O187" s="16">
        <v>0</v>
      </c>
    </row>
    <row r="188" spans="2:15" x14ac:dyDescent="0.2">
      <c r="B188" s="19">
        <v>4280</v>
      </c>
      <c r="C188" s="22" t="s">
        <v>92</v>
      </c>
      <c r="D188" s="16">
        <v>107</v>
      </c>
      <c r="E188" s="16">
        <v>19</v>
      </c>
      <c r="F188" s="16">
        <v>4</v>
      </c>
      <c r="G188" s="16">
        <v>0</v>
      </c>
      <c r="H188" s="16">
        <v>47</v>
      </c>
      <c r="I188" s="16">
        <v>11</v>
      </c>
      <c r="J188" s="16">
        <v>9</v>
      </c>
      <c r="K188" s="16">
        <v>9</v>
      </c>
      <c r="L188" s="16">
        <v>7</v>
      </c>
      <c r="M188" s="16">
        <v>0</v>
      </c>
      <c r="N188" s="16">
        <v>1</v>
      </c>
      <c r="O188" s="16">
        <v>0</v>
      </c>
    </row>
    <row r="189" spans="2:15" x14ac:dyDescent="0.2">
      <c r="B189" s="19">
        <v>4281</v>
      </c>
      <c r="C189" s="22" t="s">
        <v>1073</v>
      </c>
      <c r="D189" s="16">
        <v>11</v>
      </c>
      <c r="E189" s="16">
        <v>2</v>
      </c>
      <c r="F189" s="16">
        <v>0</v>
      </c>
      <c r="G189" s="16">
        <v>0</v>
      </c>
      <c r="H189" s="16">
        <v>6</v>
      </c>
      <c r="I189" s="16">
        <v>0</v>
      </c>
      <c r="J189" s="16">
        <v>3</v>
      </c>
      <c r="K189" s="16">
        <v>0</v>
      </c>
      <c r="L189" s="16">
        <v>0</v>
      </c>
      <c r="M189" s="16">
        <v>0</v>
      </c>
      <c r="N189" s="16">
        <v>0</v>
      </c>
      <c r="O189" s="16">
        <v>0</v>
      </c>
    </row>
    <row r="190" spans="2:15" x14ac:dyDescent="0.2">
      <c r="B190" s="19">
        <v>4282</v>
      </c>
      <c r="C190" s="22" t="s">
        <v>1074</v>
      </c>
      <c r="D190" s="16">
        <v>73</v>
      </c>
      <c r="E190" s="16">
        <v>11</v>
      </c>
      <c r="F190" s="16">
        <v>0</v>
      </c>
      <c r="G190" s="16">
        <v>0</v>
      </c>
      <c r="H190" s="16">
        <v>32</v>
      </c>
      <c r="I190" s="16">
        <v>10</v>
      </c>
      <c r="J190" s="16">
        <v>9</v>
      </c>
      <c r="K190" s="16">
        <v>9</v>
      </c>
      <c r="L190" s="16">
        <v>2</v>
      </c>
      <c r="M190" s="16">
        <v>0</v>
      </c>
      <c r="N190" s="16">
        <v>0</v>
      </c>
      <c r="O190" s="16">
        <v>0</v>
      </c>
    </row>
    <row r="191" spans="2:15" x14ac:dyDescent="0.2">
      <c r="B191" s="19">
        <v>4283</v>
      </c>
      <c r="C191" s="22" t="s">
        <v>1075</v>
      </c>
      <c r="D191" s="16">
        <v>30</v>
      </c>
      <c r="E191" s="16">
        <v>6</v>
      </c>
      <c r="F191" s="16">
        <v>0</v>
      </c>
      <c r="G191" s="16">
        <v>0</v>
      </c>
      <c r="H191" s="16">
        <v>18</v>
      </c>
      <c r="I191" s="16">
        <v>0</v>
      </c>
      <c r="J191" s="16">
        <v>3</v>
      </c>
      <c r="K191" s="16">
        <v>3</v>
      </c>
      <c r="L191" s="16">
        <v>0</v>
      </c>
      <c r="M191" s="16">
        <v>0</v>
      </c>
      <c r="N191" s="16">
        <v>0</v>
      </c>
      <c r="O191" s="16">
        <v>0</v>
      </c>
    </row>
    <row r="192" spans="2:15" x14ac:dyDescent="0.2">
      <c r="B192" s="19">
        <v>4284</v>
      </c>
      <c r="C192" s="22" t="s">
        <v>1076</v>
      </c>
      <c r="D192" s="16">
        <v>7</v>
      </c>
      <c r="E192" s="16">
        <v>2</v>
      </c>
      <c r="F192" s="16">
        <v>0</v>
      </c>
      <c r="G192" s="16">
        <v>0</v>
      </c>
      <c r="H192" s="16">
        <v>5</v>
      </c>
      <c r="I192" s="16">
        <v>0</v>
      </c>
      <c r="J192" s="16">
        <v>0</v>
      </c>
      <c r="K192" s="16">
        <v>0</v>
      </c>
      <c r="L192" s="16">
        <v>0</v>
      </c>
      <c r="M192" s="16">
        <v>0</v>
      </c>
      <c r="N192" s="16">
        <v>0</v>
      </c>
      <c r="O192" s="16">
        <v>0</v>
      </c>
    </row>
    <row r="193" spans="2:15" x14ac:dyDescent="0.2">
      <c r="B193" s="19">
        <v>4285</v>
      </c>
      <c r="C193" s="22" t="s">
        <v>101</v>
      </c>
      <c r="D193" s="16">
        <v>19</v>
      </c>
      <c r="E193" s="16">
        <v>5</v>
      </c>
      <c r="F193" s="16">
        <v>0</v>
      </c>
      <c r="G193" s="16">
        <v>0</v>
      </c>
      <c r="H193" s="16">
        <v>14</v>
      </c>
      <c r="I193" s="16">
        <v>0</v>
      </c>
      <c r="J193" s="16">
        <v>0</v>
      </c>
      <c r="K193" s="16">
        <v>0</v>
      </c>
      <c r="L193" s="16">
        <v>0</v>
      </c>
      <c r="M193" s="16">
        <v>0</v>
      </c>
      <c r="N193" s="16">
        <v>0</v>
      </c>
      <c r="O193" s="16">
        <v>0</v>
      </c>
    </row>
    <row r="194" spans="2:15" x14ac:dyDescent="0.2">
      <c r="B194" s="19">
        <v>4286</v>
      </c>
      <c r="C194" s="22" t="s">
        <v>1077</v>
      </c>
      <c r="D194" s="16">
        <v>7</v>
      </c>
      <c r="E194" s="16">
        <v>2</v>
      </c>
      <c r="F194" s="16">
        <v>0</v>
      </c>
      <c r="G194" s="16">
        <v>0</v>
      </c>
      <c r="H194" s="16">
        <v>5</v>
      </c>
      <c r="I194" s="16">
        <v>0</v>
      </c>
      <c r="J194" s="16">
        <v>0</v>
      </c>
      <c r="K194" s="16">
        <v>0</v>
      </c>
      <c r="L194" s="16">
        <v>0</v>
      </c>
      <c r="M194" s="16">
        <v>0</v>
      </c>
      <c r="N194" s="16">
        <v>0</v>
      </c>
      <c r="O194" s="16">
        <v>0</v>
      </c>
    </row>
    <row r="195" spans="2:15" x14ac:dyDescent="0.2">
      <c r="B195" s="19">
        <v>4287</v>
      </c>
      <c r="C195" s="22" t="s">
        <v>1078</v>
      </c>
      <c r="D195" s="16">
        <v>9</v>
      </c>
      <c r="E195" s="16">
        <v>2</v>
      </c>
      <c r="F195" s="16">
        <v>0</v>
      </c>
      <c r="G195" s="16">
        <v>0</v>
      </c>
      <c r="H195" s="16">
        <v>7</v>
      </c>
      <c r="I195" s="16">
        <v>0</v>
      </c>
      <c r="J195" s="16">
        <v>0</v>
      </c>
      <c r="K195" s="16">
        <v>0</v>
      </c>
      <c r="L195" s="16">
        <v>0</v>
      </c>
      <c r="M195" s="16">
        <v>0</v>
      </c>
      <c r="N195" s="16">
        <v>0</v>
      </c>
      <c r="O195" s="16">
        <v>0</v>
      </c>
    </row>
    <row r="196" spans="2:15" x14ac:dyDescent="0.2">
      <c r="B196" s="19">
        <v>4288</v>
      </c>
      <c r="C196" s="22" t="s">
        <v>1079</v>
      </c>
      <c r="D196" s="16">
        <v>0</v>
      </c>
      <c r="E196" s="16">
        <v>0</v>
      </c>
      <c r="F196" s="16">
        <v>0</v>
      </c>
      <c r="G196" s="16">
        <v>0</v>
      </c>
      <c r="H196" s="16">
        <v>0</v>
      </c>
      <c r="I196" s="16">
        <v>0</v>
      </c>
      <c r="J196" s="16">
        <v>0</v>
      </c>
      <c r="K196" s="16">
        <v>0</v>
      </c>
      <c r="L196" s="16">
        <v>0</v>
      </c>
      <c r="M196" s="16">
        <v>0</v>
      </c>
      <c r="N196" s="16">
        <v>0</v>
      </c>
      <c r="O196" s="16">
        <v>0</v>
      </c>
    </row>
    <row r="197" spans="2:15" x14ac:dyDescent="0.2">
      <c r="B197" s="19">
        <v>4289</v>
      </c>
      <c r="C197" s="22" t="s">
        <v>132</v>
      </c>
      <c r="D197" s="16">
        <v>77</v>
      </c>
      <c r="E197" s="16">
        <v>12</v>
      </c>
      <c r="F197" s="16">
        <v>0</v>
      </c>
      <c r="G197" s="16">
        <v>0</v>
      </c>
      <c r="H197" s="16">
        <v>34</v>
      </c>
      <c r="I197" s="16">
        <v>14</v>
      </c>
      <c r="J197" s="16">
        <v>9</v>
      </c>
      <c r="K197" s="16">
        <v>8</v>
      </c>
      <c r="L197" s="16">
        <v>0</v>
      </c>
      <c r="M197" s="16">
        <v>0</v>
      </c>
      <c r="N197" s="16">
        <v>0</v>
      </c>
      <c r="O197" s="16">
        <v>0</v>
      </c>
    </row>
    <row r="198" spans="2:15" x14ac:dyDescent="0.2">
      <c r="B198" s="45">
        <v>4329</v>
      </c>
      <c r="C198" s="44" t="s">
        <v>1080</v>
      </c>
      <c r="D198" s="43">
        <v>230</v>
      </c>
      <c r="E198" s="43">
        <v>42</v>
      </c>
      <c r="F198" s="43">
        <v>0</v>
      </c>
      <c r="G198" s="43">
        <v>0</v>
      </c>
      <c r="H198" s="43">
        <v>118</v>
      </c>
      <c r="I198" s="43">
        <v>24</v>
      </c>
      <c r="J198" s="43">
        <v>23</v>
      </c>
      <c r="K198" s="43">
        <v>23</v>
      </c>
      <c r="L198" s="43">
        <v>0</v>
      </c>
      <c r="M198" s="43">
        <v>0</v>
      </c>
      <c r="N198" s="43">
        <v>0</v>
      </c>
      <c r="O198" s="43">
        <v>0</v>
      </c>
    </row>
    <row r="199" spans="2:15" x14ac:dyDescent="0.2">
      <c r="B199" s="19">
        <v>4303</v>
      </c>
      <c r="C199" s="22" t="s">
        <v>1081</v>
      </c>
      <c r="D199" s="16">
        <v>31</v>
      </c>
      <c r="E199" s="16">
        <v>5</v>
      </c>
      <c r="F199" s="16">
        <v>0</v>
      </c>
      <c r="G199" s="16">
        <v>0</v>
      </c>
      <c r="H199" s="16">
        <v>15</v>
      </c>
      <c r="I199" s="16">
        <v>0</v>
      </c>
      <c r="J199" s="16">
        <v>3</v>
      </c>
      <c r="K199" s="16">
        <v>8</v>
      </c>
      <c r="L199" s="16">
        <v>0</v>
      </c>
      <c r="M199" s="16">
        <v>0</v>
      </c>
      <c r="N199" s="16">
        <v>0</v>
      </c>
      <c r="O199" s="16">
        <v>0</v>
      </c>
    </row>
    <row r="200" spans="2:15" x14ac:dyDescent="0.2">
      <c r="B200" s="19">
        <v>4304</v>
      </c>
      <c r="C200" s="22" t="s">
        <v>127</v>
      </c>
      <c r="D200" s="16">
        <v>19</v>
      </c>
      <c r="E200" s="16">
        <v>6</v>
      </c>
      <c r="F200" s="16">
        <v>0</v>
      </c>
      <c r="G200" s="16">
        <v>0</v>
      </c>
      <c r="H200" s="16">
        <v>13</v>
      </c>
      <c r="I200" s="16">
        <v>0</v>
      </c>
      <c r="J200" s="16">
        <v>0</v>
      </c>
      <c r="K200" s="16">
        <v>0</v>
      </c>
      <c r="L200" s="16">
        <v>0</v>
      </c>
      <c r="M200" s="16">
        <v>0</v>
      </c>
      <c r="N200" s="16">
        <v>0</v>
      </c>
      <c r="O200" s="16">
        <v>0</v>
      </c>
    </row>
    <row r="201" spans="2:15" x14ac:dyDescent="0.2">
      <c r="B201" s="19">
        <v>4305</v>
      </c>
      <c r="C201" s="22" t="s">
        <v>1082</v>
      </c>
      <c r="D201" s="16">
        <v>22</v>
      </c>
      <c r="E201" s="16">
        <v>3</v>
      </c>
      <c r="F201" s="16">
        <v>0</v>
      </c>
      <c r="G201" s="16">
        <v>0</v>
      </c>
      <c r="H201" s="16">
        <v>9</v>
      </c>
      <c r="I201" s="16">
        <v>10</v>
      </c>
      <c r="J201" s="16">
        <v>0</v>
      </c>
      <c r="K201" s="16">
        <v>0</v>
      </c>
      <c r="L201" s="16">
        <v>0</v>
      </c>
      <c r="M201" s="16">
        <v>0</v>
      </c>
      <c r="N201" s="16">
        <v>0</v>
      </c>
      <c r="O201" s="16">
        <v>0</v>
      </c>
    </row>
    <row r="202" spans="2:15" x14ac:dyDescent="0.2">
      <c r="B202" s="19">
        <v>4306</v>
      </c>
      <c r="C202" s="22" t="s">
        <v>1083</v>
      </c>
      <c r="D202" s="16">
        <v>0</v>
      </c>
      <c r="E202" s="16">
        <v>0</v>
      </c>
      <c r="F202" s="16">
        <v>0</v>
      </c>
      <c r="G202" s="16">
        <v>0</v>
      </c>
      <c r="H202" s="16">
        <v>0</v>
      </c>
      <c r="I202" s="16">
        <v>0</v>
      </c>
      <c r="J202" s="16">
        <v>0</v>
      </c>
      <c r="K202" s="16">
        <v>0</v>
      </c>
      <c r="L202" s="16">
        <v>0</v>
      </c>
      <c r="M202" s="16">
        <v>0</v>
      </c>
      <c r="N202" s="16">
        <v>0</v>
      </c>
      <c r="O202" s="16">
        <v>0</v>
      </c>
    </row>
    <row r="203" spans="2:15" x14ac:dyDescent="0.2">
      <c r="B203" s="19">
        <v>4307</v>
      </c>
      <c r="C203" s="22" t="s">
        <v>1084</v>
      </c>
      <c r="D203" s="16">
        <v>5</v>
      </c>
      <c r="E203" s="16">
        <v>1</v>
      </c>
      <c r="F203" s="16">
        <v>0</v>
      </c>
      <c r="G203" s="16">
        <v>0</v>
      </c>
      <c r="H203" s="16">
        <v>4</v>
      </c>
      <c r="I203" s="16">
        <v>0</v>
      </c>
      <c r="J203" s="16">
        <v>0</v>
      </c>
      <c r="K203" s="16">
        <v>0</v>
      </c>
      <c r="L203" s="16">
        <v>0</v>
      </c>
      <c r="M203" s="16">
        <v>0</v>
      </c>
      <c r="N203" s="16">
        <v>0</v>
      </c>
      <c r="O203" s="16">
        <v>0</v>
      </c>
    </row>
    <row r="204" spans="2:15" x14ac:dyDescent="0.2">
      <c r="B204" s="19">
        <v>4309</v>
      </c>
      <c r="C204" s="22" t="s">
        <v>89</v>
      </c>
      <c r="D204" s="16">
        <v>28</v>
      </c>
      <c r="E204" s="16">
        <v>4</v>
      </c>
      <c r="F204" s="16">
        <v>0</v>
      </c>
      <c r="G204" s="16">
        <v>0</v>
      </c>
      <c r="H204" s="16">
        <v>12</v>
      </c>
      <c r="I204" s="16">
        <v>0</v>
      </c>
      <c r="J204" s="16">
        <v>6</v>
      </c>
      <c r="K204" s="16">
        <v>6</v>
      </c>
      <c r="L204" s="16">
        <v>0</v>
      </c>
      <c r="M204" s="16">
        <v>0</v>
      </c>
      <c r="N204" s="16">
        <v>0</v>
      </c>
      <c r="O204" s="16">
        <v>0</v>
      </c>
    </row>
    <row r="205" spans="2:15" x14ac:dyDescent="0.2">
      <c r="B205" s="19">
        <v>4310</v>
      </c>
      <c r="C205" s="22" t="s">
        <v>90</v>
      </c>
      <c r="D205" s="16">
        <v>8</v>
      </c>
      <c r="E205" s="16">
        <v>2</v>
      </c>
      <c r="F205" s="16">
        <v>0</v>
      </c>
      <c r="G205" s="16">
        <v>0</v>
      </c>
      <c r="H205" s="16">
        <v>6</v>
      </c>
      <c r="I205" s="16">
        <v>0</v>
      </c>
      <c r="J205" s="16">
        <v>0</v>
      </c>
      <c r="K205" s="16">
        <v>0</v>
      </c>
      <c r="L205" s="16">
        <v>0</v>
      </c>
      <c r="M205" s="16">
        <v>0</v>
      </c>
      <c r="N205" s="16">
        <v>0</v>
      </c>
      <c r="O205" s="16">
        <v>0</v>
      </c>
    </row>
    <row r="206" spans="2:15" x14ac:dyDescent="0.2">
      <c r="B206" s="19">
        <v>4311</v>
      </c>
      <c r="C206" s="22" t="s">
        <v>1085</v>
      </c>
      <c r="D206" s="16">
        <v>9</v>
      </c>
      <c r="E206" s="16">
        <v>2</v>
      </c>
      <c r="F206" s="16">
        <v>0</v>
      </c>
      <c r="G206" s="16">
        <v>0</v>
      </c>
      <c r="H206" s="16">
        <v>7</v>
      </c>
      <c r="I206" s="16">
        <v>0</v>
      </c>
      <c r="J206" s="16">
        <v>0</v>
      </c>
      <c r="K206" s="16">
        <v>0</v>
      </c>
      <c r="L206" s="16">
        <v>0</v>
      </c>
      <c r="M206" s="16">
        <v>0</v>
      </c>
      <c r="N206" s="16">
        <v>0</v>
      </c>
      <c r="O206" s="16">
        <v>0</v>
      </c>
    </row>
    <row r="207" spans="2:15" x14ac:dyDescent="0.2">
      <c r="B207" s="19">
        <v>4312</v>
      </c>
      <c r="C207" s="22" t="s">
        <v>1086</v>
      </c>
      <c r="D207" s="16">
        <v>26</v>
      </c>
      <c r="E207" s="16">
        <v>3</v>
      </c>
      <c r="F207" s="16">
        <v>0</v>
      </c>
      <c r="G207" s="16">
        <v>0</v>
      </c>
      <c r="H207" s="16">
        <v>11</v>
      </c>
      <c r="I207" s="16">
        <v>0</v>
      </c>
      <c r="J207" s="16">
        <v>6</v>
      </c>
      <c r="K207" s="16">
        <v>6</v>
      </c>
      <c r="L207" s="16">
        <v>0</v>
      </c>
      <c r="M207" s="16">
        <v>0</v>
      </c>
      <c r="N207" s="16">
        <v>0</v>
      </c>
      <c r="O207" s="16">
        <v>0</v>
      </c>
    </row>
    <row r="208" spans="2:15" x14ac:dyDescent="0.2">
      <c r="B208" s="19">
        <v>4313</v>
      </c>
      <c r="C208" s="22" t="s">
        <v>1087</v>
      </c>
      <c r="D208" s="16">
        <v>18</v>
      </c>
      <c r="E208" s="16">
        <v>3</v>
      </c>
      <c r="F208" s="16">
        <v>0</v>
      </c>
      <c r="G208" s="16">
        <v>0</v>
      </c>
      <c r="H208" s="16">
        <v>6</v>
      </c>
      <c r="I208" s="16">
        <v>6</v>
      </c>
      <c r="J208" s="16">
        <v>3</v>
      </c>
      <c r="K208" s="16">
        <v>0</v>
      </c>
      <c r="L208" s="16">
        <v>0</v>
      </c>
      <c r="M208" s="16">
        <v>0</v>
      </c>
      <c r="N208" s="16">
        <v>0</v>
      </c>
      <c r="O208" s="16">
        <v>0</v>
      </c>
    </row>
    <row r="209" spans="2:15" x14ac:dyDescent="0.2">
      <c r="B209" s="19">
        <v>4314</v>
      </c>
      <c r="C209" s="22" t="s">
        <v>1088</v>
      </c>
      <c r="D209" s="16">
        <v>0</v>
      </c>
      <c r="E209" s="16">
        <v>0</v>
      </c>
      <c r="F209" s="16">
        <v>0</v>
      </c>
      <c r="G209" s="16">
        <v>0</v>
      </c>
      <c r="H209" s="16">
        <v>0</v>
      </c>
      <c r="I209" s="16">
        <v>0</v>
      </c>
      <c r="J209" s="16">
        <v>0</v>
      </c>
      <c r="K209" s="16">
        <v>0</v>
      </c>
      <c r="L209" s="16">
        <v>0</v>
      </c>
      <c r="M209" s="16">
        <v>0</v>
      </c>
      <c r="N209" s="16">
        <v>0</v>
      </c>
      <c r="O209" s="16">
        <v>0</v>
      </c>
    </row>
    <row r="210" spans="2:15" x14ac:dyDescent="0.2">
      <c r="B210" s="19">
        <v>4318</v>
      </c>
      <c r="C210" s="22" t="s">
        <v>1089</v>
      </c>
      <c r="D210" s="16">
        <v>8</v>
      </c>
      <c r="E210" s="16">
        <v>2</v>
      </c>
      <c r="F210" s="16">
        <v>0</v>
      </c>
      <c r="G210" s="16">
        <v>0</v>
      </c>
      <c r="H210" s="16">
        <v>6</v>
      </c>
      <c r="I210" s="16">
        <v>0</v>
      </c>
      <c r="J210" s="16">
        <v>0</v>
      </c>
      <c r="K210" s="16">
        <v>0</v>
      </c>
      <c r="L210" s="16">
        <v>0</v>
      </c>
      <c r="M210" s="16">
        <v>0</v>
      </c>
      <c r="N210" s="16">
        <v>0</v>
      </c>
      <c r="O210" s="16">
        <v>0</v>
      </c>
    </row>
    <row r="211" spans="2:15" x14ac:dyDescent="0.2">
      <c r="B211" s="19">
        <v>4319</v>
      </c>
      <c r="C211" s="22" t="s">
        <v>1090</v>
      </c>
      <c r="D211" s="16">
        <v>4</v>
      </c>
      <c r="E211" s="16">
        <v>1</v>
      </c>
      <c r="F211" s="16">
        <v>0</v>
      </c>
      <c r="G211" s="16">
        <v>0</v>
      </c>
      <c r="H211" s="16">
        <v>3</v>
      </c>
      <c r="I211" s="16">
        <v>0</v>
      </c>
      <c r="J211" s="16">
        <v>0</v>
      </c>
      <c r="K211" s="16">
        <v>0</v>
      </c>
      <c r="L211" s="16">
        <v>0</v>
      </c>
      <c r="M211" s="16">
        <v>0</v>
      </c>
      <c r="N211" s="16">
        <v>0</v>
      </c>
      <c r="O211" s="16">
        <v>0</v>
      </c>
    </row>
    <row r="212" spans="2:15" x14ac:dyDescent="0.2">
      <c r="B212" s="19">
        <v>4320</v>
      </c>
      <c r="C212" s="22" t="s">
        <v>1091</v>
      </c>
      <c r="D212" s="16">
        <v>6</v>
      </c>
      <c r="E212" s="16">
        <v>2</v>
      </c>
      <c r="F212" s="16">
        <v>0</v>
      </c>
      <c r="G212" s="16">
        <v>0</v>
      </c>
      <c r="H212" s="16">
        <v>4</v>
      </c>
      <c r="I212" s="16">
        <v>0</v>
      </c>
      <c r="J212" s="16">
        <v>0</v>
      </c>
      <c r="K212" s="16">
        <v>0</v>
      </c>
      <c r="L212" s="16">
        <v>0</v>
      </c>
      <c r="M212" s="16">
        <v>0</v>
      </c>
      <c r="N212" s="16">
        <v>0</v>
      </c>
      <c r="O212" s="16">
        <v>0</v>
      </c>
    </row>
    <row r="213" spans="2:15" ht="13.5" thickBot="1" x14ac:dyDescent="0.25">
      <c r="B213" s="20">
        <v>4324</v>
      </c>
      <c r="C213" s="25" t="s">
        <v>149</v>
      </c>
      <c r="D213" s="18">
        <v>46</v>
      </c>
      <c r="E213" s="18">
        <v>8</v>
      </c>
      <c r="F213" s="18">
        <v>0</v>
      </c>
      <c r="G213" s="18">
        <v>0</v>
      </c>
      <c r="H213" s="18">
        <v>22</v>
      </c>
      <c r="I213" s="18">
        <v>8</v>
      </c>
      <c r="J213" s="18">
        <v>5</v>
      </c>
      <c r="K213" s="18">
        <v>3</v>
      </c>
      <c r="L213" s="18">
        <v>0</v>
      </c>
      <c r="M213" s="18">
        <v>0</v>
      </c>
      <c r="N213" s="18">
        <v>0</v>
      </c>
      <c r="O213" s="18">
        <v>0</v>
      </c>
    </row>
    <row r="215" spans="2:15" x14ac:dyDescent="0.2">
      <c r="B215" s="48" t="s">
        <v>261</v>
      </c>
      <c r="C215" s="49"/>
      <c r="D215" s="49"/>
      <c r="E215" s="49"/>
      <c r="F215" s="49"/>
      <c r="G215" s="49"/>
      <c r="H215" s="49"/>
      <c r="I215" s="49"/>
      <c r="J215" s="49"/>
      <c r="K215" s="49"/>
      <c r="L215" s="49"/>
      <c r="M215" s="49"/>
      <c r="N215" s="49"/>
      <c r="O215" s="49"/>
    </row>
  </sheetData>
  <mergeCells count="1">
    <mergeCell ref="B215:O215"/>
  </mergeCells>
  <pageMargins left="0.7" right="0.7" top="0.75" bottom="0.75" header="0.3" footer="0.3"/>
  <pageSetup paperSize="9" scale="50" fitToWidth="0" fitToHeight="0" orientation="landscape" horizontalDpi="300" verticalDpi="30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4C8562"/>
  </sheetPr>
  <dimension ref="B1:B48"/>
  <sheetViews>
    <sheetView showGridLines="0" workbookViewId="0"/>
  </sheetViews>
  <sheetFormatPr baseColWidth="10" defaultRowHeight="12.75" x14ac:dyDescent="0.2"/>
  <cols>
    <col min="1" max="1" width="2.5703125" customWidth="1"/>
    <col min="2" max="2" width="100.7109375" customWidth="1"/>
  </cols>
  <sheetData>
    <row r="1" spans="2:2" ht="18" x14ac:dyDescent="0.25">
      <c r="B1" s="3" t="s">
        <v>45</v>
      </c>
    </row>
    <row r="4" spans="2:2" x14ac:dyDescent="0.2">
      <c r="B4" s="37" t="s">
        <v>1093</v>
      </c>
    </row>
    <row r="5" spans="2:2" ht="51" x14ac:dyDescent="0.2">
      <c r="B5" s="38" t="s">
        <v>1094</v>
      </c>
    </row>
    <row r="6" spans="2:2" x14ac:dyDescent="0.2">
      <c r="B6" s="38" t="s">
        <v>10</v>
      </c>
    </row>
    <row r="7" spans="2:2" x14ac:dyDescent="0.2">
      <c r="B7" s="37" t="s">
        <v>1095</v>
      </c>
    </row>
    <row r="8" spans="2:2" ht="63.75" x14ac:dyDescent="0.2">
      <c r="B8" s="38" t="s">
        <v>1096</v>
      </c>
    </row>
    <row r="9" spans="2:2" x14ac:dyDescent="0.2">
      <c r="B9" s="38" t="s">
        <v>10</v>
      </c>
    </row>
    <row r="10" spans="2:2" x14ac:dyDescent="0.2">
      <c r="B10" s="37" t="s">
        <v>1097</v>
      </c>
    </row>
    <row r="11" spans="2:2" x14ac:dyDescent="0.2">
      <c r="B11" s="38" t="s">
        <v>1098</v>
      </c>
    </row>
    <row r="12" spans="2:2" x14ac:dyDescent="0.2">
      <c r="B12" s="38" t="s">
        <v>1099</v>
      </c>
    </row>
    <row r="13" spans="2:2" x14ac:dyDescent="0.2">
      <c r="B13" s="38" t="s">
        <v>10</v>
      </c>
    </row>
    <row r="14" spans="2:2" x14ac:dyDescent="0.2">
      <c r="B14" s="37" t="s">
        <v>1100</v>
      </c>
    </row>
    <row r="15" spans="2:2" ht="38.25" x14ac:dyDescent="0.2">
      <c r="B15" s="38" t="s">
        <v>1101</v>
      </c>
    </row>
    <row r="16" spans="2:2" x14ac:dyDescent="0.2">
      <c r="B16" s="38" t="s">
        <v>10</v>
      </c>
    </row>
    <row r="17" spans="2:2" x14ac:dyDescent="0.2">
      <c r="B17" s="37" t="s">
        <v>551</v>
      </c>
    </row>
    <row r="18" spans="2:2" x14ac:dyDescent="0.2">
      <c r="B18" s="38" t="s">
        <v>1102</v>
      </c>
    </row>
    <row r="19" spans="2:2" x14ac:dyDescent="0.2">
      <c r="B19" s="38" t="s">
        <v>10</v>
      </c>
    </row>
    <row r="20" spans="2:2" x14ac:dyDescent="0.2">
      <c r="B20" s="37" t="s">
        <v>552</v>
      </c>
    </row>
    <row r="21" spans="2:2" x14ac:dyDescent="0.2">
      <c r="B21" s="38" t="s">
        <v>1103</v>
      </c>
    </row>
    <row r="22" spans="2:2" x14ac:dyDescent="0.2">
      <c r="B22" s="38" t="s">
        <v>10</v>
      </c>
    </row>
    <row r="23" spans="2:2" x14ac:dyDescent="0.2">
      <c r="B23" s="37" t="s">
        <v>1104</v>
      </c>
    </row>
    <row r="24" spans="2:2" x14ac:dyDescent="0.2">
      <c r="B24" s="38" t="s">
        <v>1105</v>
      </c>
    </row>
    <row r="25" spans="2:2" x14ac:dyDescent="0.2">
      <c r="B25" s="38" t="s">
        <v>10</v>
      </c>
    </row>
    <row r="26" spans="2:2" x14ac:dyDescent="0.2">
      <c r="B26" s="37" t="s">
        <v>554</v>
      </c>
    </row>
    <row r="27" spans="2:2" ht="38.25" x14ac:dyDescent="0.2">
      <c r="B27" s="38" t="s">
        <v>1106</v>
      </c>
    </row>
    <row r="28" spans="2:2" x14ac:dyDescent="0.2">
      <c r="B28" s="38" t="s">
        <v>10</v>
      </c>
    </row>
    <row r="29" spans="2:2" x14ac:dyDescent="0.2">
      <c r="B29" s="37" t="s">
        <v>1107</v>
      </c>
    </row>
    <row r="30" spans="2:2" ht="38.25" x14ac:dyDescent="0.2">
      <c r="B30" s="38" t="s">
        <v>1108</v>
      </c>
    </row>
    <row r="31" spans="2:2" x14ac:dyDescent="0.2">
      <c r="B31" s="38" t="s">
        <v>10</v>
      </c>
    </row>
    <row r="32" spans="2:2" x14ac:dyDescent="0.2">
      <c r="B32" s="37" t="s">
        <v>1109</v>
      </c>
    </row>
    <row r="33" spans="2:2" ht="38.25" x14ac:dyDescent="0.2">
      <c r="B33" s="38" t="s">
        <v>1110</v>
      </c>
    </row>
    <row r="34" spans="2:2" x14ac:dyDescent="0.2">
      <c r="B34" s="38" t="s">
        <v>10</v>
      </c>
    </row>
    <row r="35" spans="2:2" x14ac:dyDescent="0.2">
      <c r="B35" s="37" t="s">
        <v>1111</v>
      </c>
    </row>
    <row r="36" spans="2:2" ht="63.75" x14ac:dyDescent="0.2">
      <c r="B36" s="38" t="s">
        <v>1112</v>
      </c>
    </row>
    <row r="37" spans="2:2" x14ac:dyDescent="0.2">
      <c r="B37" s="38" t="s">
        <v>10</v>
      </c>
    </row>
    <row r="38" spans="2:2" x14ac:dyDescent="0.2">
      <c r="B38" s="37" t="s">
        <v>1113</v>
      </c>
    </row>
    <row r="39" spans="2:2" ht="38.25" x14ac:dyDescent="0.2">
      <c r="B39" s="38" t="s">
        <v>1114</v>
      </c>
    </row>
    <row r="40" spans="2:2" x14ac:dyDescent="0.2">
      <c r="B40" s="38" t="s">
        <v>10</v>
      </c>
    </row>
    <row r="41" spans="2:2" x14ac:dyDescent="0.2">
      <c r="B41" s="37" t="s">
        <v>1115</v>
      </c>
    </row>
    <row r="42" spans="2:2" ht="38.25" x14ac:dyDescent="0.2">
      <c r="B42" s="38" t="s">
        <v>1116</v>
      </c>
    </row>
    <row r="43" spans="2:2" x14ac:dyDescent="0.2">
      <c r="B43" s="38" t="s">
        <v>10</v>
      </c>
    </row>
    <row r="44" spans="2:2" x14ac:dyDescent="0.2">
      <c r="B44" s="37" t="s">
        <v>1117</v>
      </c>
    </row>
    <row r="45" spans="2:2" ht="63.75" x14ac:dyDescent="0.2">
      <c r="B45" s="38" t="s">
        <v>1118</v>
      </c>
    </row>
    <row r="46" spans="2:2" x14ac:dyDescent="0.2">
      <c r="B46" s="38" t="s">
        <v>10</v>
      </c>
    </row>
    <row r="47" spans="2:2" x14ac:dyDescent="0.2">
      <c r="B47" s="37" t="s">
        <v>1119</v>
      </c>
    </row>
    <row r="48" spans="2:2" x14ac:dyDescent="0.2">
      <c r="B48" s="38" t="s">
        <v>1120</v>
      </c>
    </row>
  </sheetData>
  <pageMargins left="0.7" right="0.7" top="0.75" bottom="0.75" header="0.3" footer="0.3"/>
  <pageSetup paperSize="9" scale="50" fitToWidth="0" fitToHeight="0" orientation="landscape"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AB8"/>
  </sheetPr>
  <dimension ref="B1:I50"/>
  <sheetViews>
    <sheetView showGridLines="0" workbookViewId="0"/>
  </sheetViews>
  <sheetFormatPr baseColWidth="10" defaultRowHeight="12.75" x14ac:dyDescent="0.2"/>
  <cols>
    <col min="1" max="1" width="2.5703125" customWidth="1"/>
    <col min="2" max="2" width="17.7109375" customWidth="1"/>
    <col min="3" max="3" width="41.7109375" customWidth="1"/>
    <col min="4" max="9" width="10.7109375" customWidth="1"/>
  </cols>
  <sheetData>
    <row r="1" spans="2:9" ht="18" x14ac:dyDescent="0.25">
      <c r="B1" s="3" t="s">
        <v>7</v>
      </c>
    </row>
    <row r="4" spans="2:9" ht="25.5" x14ac:dyDescent="0.2">
      <c r="B4" s="21" t="s">
        <v>71</v>
      </c>
      <c r="C4" s="21" t="s">
        <v>72</v>
      </c>
      <c r="D4" s="14" t="s">
        <v>47</v>
      </c>
      <c r="E4" s="14" t="s">
        <v>73</v>
      </c>
      <c r="F4" s="14" t="s">
        <v>52</v>
      </c>
      <c r="G4" s="14" t="s">
        <v>74</v>
      </c>
      <c r="H4" s="14" t="s">
        <v>75</v>
      </c>
      <c r="I4" s="14" t="s">
        <v>76</v>
      </c>
    </row>
    <row r="5" spans="2:9" x14ac:dyDescent="0.2">
      <c r="B5" s="51" t="s">
        <v>77</v>
      </c>
      <c r="C5" s="52"/>
      <c r="D5" s="53"/>
      <c r="E5" s="53"/>
      <c r="F5" s="53"/>
      <c r="G5" s="53"/>
      <c r="H5" s="53"/>
      <c r="I5" s="53"/>
    </row>
    <row r="6" spans="2:9" x14ac:dyDescent="0.2">
      <c r="B6" s="23" t="s">
        <v>47</v>
      </c>
      <c r="C6" s="23" t="s">
        <v>10</v>
      </c>
      <c r="D6" s="24">
        <v>1648</v>
      </c>
      <c r="E6" s="24">
        <v>123</v>
      </c>
      <c r="F6" s="24">
        <v>758</v>
      </c>
      <c r="G6" s="24">
        <v>366</v>
      </c>
      <c r="H6" s="24">
        <v>119</v>
      </c>
      <c r="I6" s="24">
        <v>282</v>
      </c>
    </row>
    <row r="7" spans="2:9" x14ac:dyDescent="0.2">
      <c r="B7" s="22" t="s">
        <v>78</v>
      </c>
      <c r="C7" s="22" t="s">
        <v>104</v>
      </c>
      <c r="D7" s="16">
        <v>70</v>
      </c>
      <c r="E7" s="16">
        <v>14</v>
      </c>
      <c r="F7" s="16">
        <v>36</v>
      </c>
      <c r="G7" s="16">
        <v>20</v>
      </c>
      <c r="H7" s="16">
        <v>0</v>
      </c>
      <c r="I7" s="16">
        <v>0</v>
      </c>
    </row>
    <row r="8" spans="2:9" x14ac:dyDescent="0.2">
      <c r="B8" s="22" t="s">
        <v>78</v>
      </c>
      <c r="C8" s="22" t="s">
        <v>105</v>
      </c>
      <c r="D8" s="16">
        <v>120</v>
      </c>
      <c r="E8" s="16">
        <v>13</v>
      </c>
      <c r="F8" s="16">
        <v>68</v>
      </c>
      <c r="G8" s="16">
        <v>39</v>
      </c>
      <c r="H8" s="16">
        <v>0</v>
      </c>
      <c r="I8" s="16">
        <v>0</v>
      </c>
    </row>
    <row r="9" spans="2:9" x14ac:dyDescent="0.2">
      <c r="B9" s="22" t="s">
        <v>79</v>
      </c>
      <c r="C9" s="22" t="s">
        <v>106</v>
      </c>
      <c r="D9" s="16">
        <v>32</v>
      </c>
      <c r="E9" s="16">
        <v>0</v>
      </c>
      <c r="F9" s="16">
        <v>0</v>
      </c>
      <c r="G9" s="16">
        <v>6</v>
      </c>
      <c r="H9" s="16">
        <v>9</v>
      </c>
      <c r="I9" s="16">
        <v>17</v>
      </c>
    </row>
    <row r="10" spans="2:9" x14ac:dyDescent="0.2">
      <c r="B10" s="22" t="s">
        <v>80</v>
      </c>
      <c r="C10" s="22" t="s">
        <v>105</v>
      </c>
      <c r="D10" s="16">
        <v>69</v>
      </c>
      <c r="E10" s="16">
        <v>5</v>
      </c>
      <c r="F10" s="16">
        <v>44</v>
      </c>
      <c r="G10" s="16">
        <v>20</v>
      </c>
      <c r="H10" s="16">
        <v>0</v>
      </c>
      <c r="I10" s="16">
        <v>0</v>
      </c>
    </row>
    <row r="11" spans="2:9" x14ac:dyDescent="0.2">
      <c r="B11" s="22" t="s">
        <v>80</v>
      </c>
      <c r="C11" s="22" t="s">
        <v>107</v>
      </c>
      <c r="D11" s="16">
        <v>56</v>
      </c>
      <c r="E11" s="16">
        <v>0</v>
      </c>
      <c r="F11" s="16">
        <v>56</v>
      </c>
      <c r="G11" s="16">
        <v>0</v>
      </c>
      <c r="H11" s="16">
        <v>0</v>
      </c>
      <c r="I11" s="16">
        <v>0</v>
      </c>
    </row>
    <row r="12" spans="2:9" x14ac:dyDescent="0.2">
      <c r="B12" s="22" t="s">
        <v>81</v>
      </c>
      <c r="C12" s="22" t="s">
        <v>108</v>
      </c>
      <c r="D12" s="16">
        <v>31</v>
      </c>
      <c r="E12" s="16">
        <v>0</v>
      </c>
      <c r="F12" s="16">
        <v>0</v>
      </c>
      <c r="G12" s="16">
        <v>0</v>
      </c>
      <c r="H12" s="16">
        <v>16</v>
      </c>
      <c r="I12" s="16">
        <v>15</v>
      </c>
    </row>
    <row r="13" spans="2:9" x14ac:dyDescent="0.2">
      <c r="B13" s="22" t="s">
        <v>82</v>
      </c>
      <c r="C13" s="22" t="s">
        <v>109</v>
      </c>
      <c r="D13" s="16">
        <v>33</v>
      </c>
      <c r="E13" s="16">
        <v>0</v>
      </c>
      <c r="F13" s="16">
        <v>14</v>
      </c>
      <c r="G13" s="16">
        <v>19</v>
      </c>
      <c r="H13" s="16">
        <v>0</v>
      </c>
      <c r="I13" s="16">
        <v>0</v>
      </c>
    </row>
    <row r="14" spans="2:9" x14ac:dyDescent="0.2">
      <c r="B14" s="22" t="s">
        <v>83</v>
      </c>
      <c r="C14" s="22" t="s">
        <v>110</v>
      </c>
      <c r="D14" s="16">
        <v>32</v>
      </c>
      <c r="E14" s="16">
        <v>0</v>
      </c>
      <c r="F14" s="16">
        <v>14</v>
      </c>
      <c r="G14" s="16">
        <v>18</v>
      </c>
      <c r="H14" s="16">
        <v>0</v>
      </c>
      <c r="I14" s="16">
        <v>0</v>
      </c>
    </row>
    <row r="15" spans="2:9" x14ac:dyDescent="0.2">
      <c r="B15" s="22" t="s">
        <v>83</v>
      </c>
      <c r="C15" s="22" t="s">
        <v>111</v>
      </c>
      <c r="D15" s="16">
        <v>119</v>
      </c>
      <c r="E15" s="16">
        <v>11</v>
      </c>
      <c r="F15" s="16">
        <v>65</v>
      </c>
      <c r="G15" s="16">
        <v>25</v>
      </c>
      <c r="H15" s="16">
        <v>18</v>
      </c>
      <c r="I15" s="16">
        <v>0</v>
      </c>
    </row>
    <row r="16" spans="2:9" x14ac:dyDescent="0.2">
      <c r="B16" s="22" t="s">
        <v>84</v>
      </c>
      <c r="C16" s="22" t="s">
        <v>112</v>
      </c>
      <c r="D16" s="16">
        <v>39</v>
      </c>
      <c r="E16" s="16">
        <v>0</v>
      </c>
      <c r="F16" s="16">
        <v>31</v>
      </c>
      <c r="G16" s="16">
        <v>8</v>
      </c>
      <c r="H16" s="16">
        <v>0</v>
      </c>
      <c r="I16" s="16">
        <v>0</v>
      </c>
    </row>
    <row r="17" spans="2:9" x14ac:dyDescent="0.2">
      <c r="B17" s="22" t="s">
        <v>85</v>
      </c>
      <c r="C17" s="22" t="s">
        <v>113</v>
      </c>
      <c r="D17" s="16">
        <v>8</v>
      </c>
      <c r="E17" s="16">
        <v>0</v>
      </c>
      <c r="F17" s="16">
        <v>8</v>
      </c>
      <c r="G17" s="16">
        <v>0</v>
      </c>
      <c r="H17" s="16">
        <v>0</v>
      </c>
      <c r="I17" s="16">
        <v>0</v>
      </c>
    </row>
    <row r="18" spans="2:9" x14ac:dyDescent="0.2">
      <c r="B18" s="22" t="s">
        <v>86</v>
      </c>
      <c r="C18" s="22" t="s">
        <v>114</v>
      </c>
      <c r="D18" s="16">
        <v>8</v>
      </c>
      <c r="E18" s="16">
        <v>0</v>
      </c>
      <c r="F18" s="16">
        <v>8</v>
      </c>
      <c r="G18" s="16">
        <v>0</v>
      </c>
      <c r="H18" s="16">
        <v>0</v>
      </c>
      <c r="I18" s="16">
        <v>0</v>
      </c>
    </row>
    <row r="19" spans="2:9" x14ac:dyDescent="0.2">
      <c r="B19" s="22" t="s">
        <v>87</v>
      </c>
      <c r="C19" s="22" t="s">
        <v>113</v>
      </c>
      <c r="D19" s="16">
        <v>9</v>
      </c>
      <c r="E19" s="16">
        <v>9</v>
      </c>
      <c r="F19" s="16">
        <v>0</v>
      </c>
      <c r="G19" s="16">
        <v>0</v>
      </c>
      <c r="H19" s="16">
        <v>0</v>
      </c>
      <c r="I19" s="16">
        <v>0</v>
      </c>
    </row>
    <row r="20" spans="2:9" x14ac:dyDescent="0.2">
      <c r="B20" s="22" t="s">
        <v>88</v>
      </c>
      <c r="C20" s="22" t="s">
        <v>113</v>
      </c>
      <c r="D20" s="16">
        <v>11</v>
      </c>
      <c r="E20" s="16">
        <v>11</v>
      </c>
      <c r="F20" s="16">
        <v>0</v>
      </c>
      <c r="G20" s="16">
        <v>0</v>
      </c>
      <c r="H20" s="16">
        <v>0</v>
      </c>
      <c r="I20" s="16">
        <v>0</v>
      </c>
    </row>
    <row r="21" spans="2:9" x14ac:dyDescent="0.2">
      <c r="B21" s="22" t="s">
        <v>89</v>
      </c>
      <c r="C21" s="22" t="s">
        <v>115</v>
      </c>
      <c r="D21" s="16">
        <v>58</v>
      </c>
      <c r="E21" s="16">
        <v>0</v>
      </c>
      <c r="F21" s="16">
        <v>30</v>
      </c>
      <c r="G21" s="16">
        <v>28</v>
      </c>
      <c r="H21" s="16">
        <v>0</v>
      </c>
      <c r="I21" s="16">
        <v>0</v>
      </c>
    </row>
    <row r="22" spans="2:9" x14ac:dyDescent="0.2">
      <c r="B22" s="22" t="s">
        <v>90</v>
      </c>
      <c r="C22" s="22" t="s">
        <v>114</v>
      </c>
      <c r="D22" s="16">
        <v>7</v>
      </c>
      <c r="E22" s="16">
        <v>0</v>
      </c>
      <c r="F22" s="16">
        <v>0</v>
      </c>
      <c r="G22" s="16">
        <v>7</v>
      </c>
      <c r="H22" s="16">
        <v>0</v>
      </c>
      <c r="I22" s="16">
        <v>0</v>
      </c>
    </row>
    <row r="23" spans="2:9" x14ac:dyDescent="0.2">
      <c r="B23" s="22" t="s">
        <v>91</v>
      </c>
      <c r="C23" s="22" t="s">
        <v>116</v>
      </c>
      <c r="D23" s="16">
        <v>18</v>
      </c>
      <c r="E23" s="16">
        <v>0</v>
      </c>
      <c r="F23" s="16">
        <v>0</v>
      </c>
      <c r="G23" s="16">
        <v>0</v>
      </c>
      <c r="H23" s="16">
        <v>0</v>
      </c>
      <c r="I23" s="16">
        <v>18</v>
      </c>
    </row>
    <row r="24" spans="2:9" x14ac:dyDescent="0.2">
      <c r="B24" s="22" t="s">
        <v>91</v>
      </c>
      <c r="C24" s="22" t="s">
        <v>107</v>
      </c>
      <c r="D24" s="16">
        <v>126</v>
      </c>
      <c r="E24" s="16">
        <v>20</v>
      </c>
      <c r="F24" s="16">
        <v>94</v>
      </c>
      <c r="G24" s="16">
        <v>12</v>
      </c>
      <c r="H24" s="16">
        <v>0</v>
      </c>
      <c r="I24" s="16">
        <v>0</v>
      </c>
    </row>
    <row r="25" spans="2:9" x14ac:dyDescent="0.2">
      <c r="B25" s="22" t="s">
        <v>91</v>
      </c>
      <c r="C25" s="22" t="s">
        <v>117</v>
      </c>
      <c r="D25" s="16">
        <v>91</v>
      </c>
      <c r="E25" s="16">
        <v>0</v>
      </c>
      <c r="F25" s="16">
        <v>62</v>
      </c>
      <c r="G25" s="16">
        <v>26</v>
      </c>
      <c r="H25" s="16">
        <v>3</v>
      </c>
      <c r="I25" s="16">
        <v>0</v>
      </c>
    </row>
    <row r="26" spans="2:9" x14ac:dyDescent="0.2">
      <c r="B26" s="22" t="s">
        <v>92</v>
      </c>
      <c r="C26" s="22" t="s">
        <v>107</v>
      </c>
      <c r="D26" s="16">
        <v>35</v>
      </c>
      <c r="E26" s="16">
        <v>5</v>
      </c>
      <c r="F26" s="16">
        <v>30</v>
      </c>
      <c r="G26" s="16">
        <v>0</v>
      </c>
      <c r="H26" s="16">
        <v>0</v>
      </c>
      <c r="I26" s="16">
        <v>0</v>
      </c>
    </row>
    <row r="27" spans="2:9" x14ac:dyDescent="0.2">
      <c r="B27" s="22" t="s">
        <v>93</v>
      </c>
      <c r="C27" s="22" t="s">
        <v>118</v>
      </c>
      <c r="D27" s="16">
        <v>39</v>
      </c>
      <c r="E27" s="16">
        <v>0</v>
      </c>
      <c r="F27" s="16">
        <v>19</v>
      </c>
      <c r="G27" s="16">
        <v>16</v>
      </c>
      <c r="H27" s="16">
        <v>4</v>
      </c>
      <c r="I27" s="16">
        <v>0</v>
      </c>
    </row>
    <row r="28" spans="2:9" x14ac:dyDescent="0.2">
      <c r="B28" s="22" t="s">
        <v>94</v>
      </c>
      <c r="C28" s="22" t="s">
        <v>119</v>
      </c>
      <c r="D28" s="16">
        <v>78</v>
      </c>
      <c r="E28" s="16">
        <v>0</v>
      </c>
      <c r="F28" s="16">
        <v>0</v>
      </c>
      <c r="G28" s="16">
        <v>9</v>
      </c>
      <c r="H28" s="16">
        <v>69</v>
      </c>
      <c r="I28" s="16">
        <v>0</v>
      </c>
    </row>
    <row r="29" spans="2:9" x14ac:dyDescent="0.2">
      <c r="B29" s="22" t="s">
        <v>95</v>
      </c>
      <c r="C29" s="22" t="s">
        <v>120</v>
      </c>
      <c r="D29" s="16">
        <v>219</v>
      </c>
      <c r="E29" s="16">
        <v>0</v>
      </c>
      <c r="F29" s="16">
        <v>0</v>
      </c>
      <c r="G29" s="16">
        <v>0</v>
      </c>
      <c r="H29" s="16">
        <v>0</v>
      </c>
      <c r="I29" s="16">
        <v>219</v>
      </c>
    </row>
    <row r="30" spans="2:9" x14ac:dyDescent="0.2">
      <c r="B30" s="22" t="s">
        <v>96</v>
      </c>
      <c r="C30" s="22" t="s">
        <v>107</v>
      </c>
      <c r="D30" s="16">
        <v>17</v>
      </c>
      <c r="E30" s="16">
        <v>12</v>
      </c>
      <c r="F30" s="16">
        <v>5</v>
      </c>
      <c r="G30" s="16">
        <v>0</v>
      </c>
      <c r="H30" s="16">
        <v>0</v>
      </c>
      <c r="I30" s="16">
        <v>0</v>
      </c>
    </row>
    <row r="31" spans="2:9" x14ac:dyDescent="0.2">
      <c r="B31" s="22" t="s">
        <v>97</v>
      </c>
      <c r="C31" s="22" t="s">
        <v>121</v>
      </c>
      <c r="D31" s="16">
        <v>28</v>
      </c>
      <c r="E31" s="16">
        <v>0</v>
      </c>
      <c r="F31" s="16">
        <v>16</v>
      </c>
      <c r="G31" s="16">
        <v>12</v>
      </c>
      <c r="H31" s="16">
        <v>0</v>
      </c>
      <c r="I31" s="16">
        <v>0</v>
      </c>
    </row>
    <row r="32" spans="2:9" x14ac:dyDescent="0.2">
      <c r="B32" s="22" t="s">
        <v>98</v>
      </c>
      <c r="C32" s="22" t="s">
        <v>122</v>
      </c>
      <c r="D32" s="16">
        <v>15</v>
      </c>
      <c r="E32" s="16">
        <v>1</v>
      </c>
      <c r="F32" s="16">
        <v>14</v>
      </c>
      <c r="G32" s="16">
        <v>0</v>
      </c>
      <c r="H32" s="16">
        <v>0</v>
      </c>
      <c r="I32" s="16">
        <v>0</v>
      </c>
    </row>
    <row r="33" spans="2:9" x14ac:dyDescent="0.2">
      <c r="B33" s="22" t="s">
        <v>99</v>
      </c>
      <c r="C33" s="22" t="s">
        <v>123</v>
      </c>
      <c r="D33" s="16">
        <v>23</v>
      </c>
      <c r="E33" s="16">
        <v>0</v>
      </c>
      <c r="F33" s="16">
        <v>14</v>
      </c>
      <c r="G33" s="16">
        <v>9</v>
      </c>
      <c r="H33" s="16">
        <v>0</v>
      </c>
      <c r="I33" s="16">
        <v>0</v>
      </c>
    </row>
    <row r="34" spans="2:9" x14ac:dyDescent="0.2">
      <c r="B34" s="22" t="s">
        <v>100</v>
      </c>
      <c r="C34" s="22" t="s">
        <v>107</v>
      </c>
      <c r="D34" s="16">
        <v>42</v>
      </c>
      <c r="E34" s="16">
        <v>10</v>
      </c>
      <c r="F34" s="16">
        <v>32</v>
      </c>
      <c r="G34" s="16">
        <v>0</v>
      </c>
      <c r="H34" s="16">
        <v>0</v>
      </c>
      <c r="I34" s="16">
        <v>0</v>
      </c>
    </row>
    <row r="35" spans="2:9" x14ac:dyDescent="0.2">
      <c r="B35" s="22" t="s">
        <v>101</v>
      </c>
      <c r="C35" s="22" t="s">
        <v>124</v>
      </c>
      <c r="D35" s="16">
        <v>13</v>
      </c>
      <c r="E35" s="16">
        <v>0</v>
      </c>
      <c r="F35" s="16">
        <v>0</v>
      </c>
      <c r="G35" s="16">
        <v>0</v>
      </c>
      <c r="H35" s="16">
        <v>0</v>
      </c>
      <c r="I35" s="16">
        <v>13</v>
      </c>
    </row>
    <row r="36" spans="2:9" x14ac:dyDescent="0.2">
      <c r="B36" s="22" t="s">
        <v>102</v>
      </c>
      <c r="C36" s="22" t="s">
        <v>125</v>
      </c>
      <c r="D36" s="16">
        <v>121</v>
      </c>
      <c r="E36" s="16">
        <v>5</v>
      </c>
      <c r="F36" s="16">
        <v>52</v>
      </c>
      <c r="G36" s="16">
        <v>64</v>
      </c>
      <c r="H36" s="16">
        <v>0</v>
      </c>
      <c r="I36" s="16">
        <v>0</v>
      </c>
    </row>
    <row r="37" spans="2:9" x14ac:dyDescent="0.2">
      <c r="B37" s="22" t="s">
        <v>102</v>
      </c>
      <c r="C37" s="22" t="s">
        <v>113</v>
      </c>
      <c r="D37" s="16">
        <v>7</v>
      </c>
      <c r="E37" s="16">
        <v>7</v>
      </c>
      <c r="F37" s="16">
        <v>0</v>
      </c>
      <c r="G37" s="16">
        <v>0</v>
      </c>
      <c r="H37" s="16">
        <v>0</v>
      </c>
      <c r="I37" s="16">
        <v>0</v>
      </c>
    </row>
    <row r="38" spans="2:9" x14ac:dyDescent="0.2">
      <c r="B38" s="22" t="s">
        <v>103</v>
      </c>
      <c r="C38" s="22" t="s">
        <v>104</v>
      </c>
      <c r="D38" s="16">
        <v>74</v>
      </c>
      <c r="E38" s="16">
        <v>0</v>
      </c>
      <c r="F38" s="16">
        <v>46</v>
      </c>
      <c r="G38" s="16">
        <v>28</v>
      </c>
      <c r="H38" s="16">
        <v>0</v>
      </c>
      <c r="I38" s="16">
        <v>0</v>
      </c>
    </row>
    <row r="39" spans="2:9" x14ac:dyDescent="0.2">
      <c r="B39" s="51" t="s">
        <v>126</v>
      </c>
      <c r="C39" s="52"/>
      <c r="D39" s="53"/>
      <c r="E39" s="53"/>
      <c r="F39" s="53"/>
      <c r="G39" s="53"/>
      <c r="H39" s="53"/>
      <c r="I39" s="53"/>
    </row>
    <row r="40" spans="2:9" x14ac:dyDescent="0.2">
      <c r="B40" s="23" t="s">
        <v>47</v>
      </c>
      <c r="C40" s="23" t="s">
        <v>10</v>
      </c>
      <c r="D40" s="24">
        <v>583</v>
      </c>
      <c r="E40" s="24">
        <v>75</v>
      </c>
      <c r="F40" s="24">
        <v>298</v>
      </c>
      <c r="G40" s="24">
        <v>157</v>
      </c>
      <c r="H40" s="24">
        <v>53</v>
      </c>
      <c r="I40" s="24">
        <v>0</v>
      </c>
    </row>
    <row r="41" spans="2:9" x14ac:dyDescent="0.2">
      <c r="B41" s="22" t="s">
        <v>127</v>
      </c>
      <c r="C41" s="22" t="s">
        <v>133</v>
      </c>
      <c r="D41" s="16">
        <v>60</v>
      </c>
      <c r="E41" s="16">
        <v>10</v>
      </c>
      <c r="F41" s="16">
        <v>34</v>
      </c>
      <c r="G41" s="16">
        <v>16</v>
      </c>
      <c r="H41" s="16">
        <v>0</v>
      </c>
      <c r="I41" s="16">
        <v>0</v>
      </c>
    </row>
    <row r="42" spans="2:9" x14ac:dyDescent="0.2">
      <c r="B42" s="22" t="s">
        <v>91</v>
      </c>
      <c r="C42" s="22" t="s">
        <v>133</v>
      </c>
      <c r="D42" s="16">
        <v>58</v>
      </c>
      <c r="E42" s="16">
        <v>7</v>
      </c>
      <c r="F42" s="16">
        <v>34</v>
      </c>
      <c r="G42" s="16">
        <v>17</v>
      </c>
      <c r="H42" s="16">
        <v>0</v>
      </c>
      <c r="I42" s="16">
        <v>0</v>
      </c>
    </row>
    <row r="43" spans="2:9" x14ac:dyDescent="0.2">
      <c r="B43" s="22" t="s">
        <v>128</v>
      </c>
      <c r="C43" s="22" t="s">
        <v>134</v>
      </c>
      <c r="D43" s="16">
        <v>96</v>
      </c>
      <c r="E43" s="16">
        <v>9</v>
      </c>
      <c r="F43" s="16">
        <v>44</v>
      </c>
      <c r="G43" s="16">
        <v>23</v>
      </c>
      <c r="H43" s="16">
        <v>20</v>
      </c>
      <c r="I43" s="16">
        <v>0</v>
      </c>
    </row>
    <row r="44" spans="2:9" x14ac:dyDescent="0.2">
      <c r="B44" s="22" t="s">
        <v>129</v>
      </c>
      <c r="C44" s="22" t="s">
        <v>133</v>
      </c>
      <c r="D44" s="16">
        <v>114</v>
      </c>
      <c r="E44" s="16">
        <v>16</v>
      </c>
      <c r="F44" s="16">
        <v>60</v>
      </c>
      <c r="G44" s="16">
        <v>27</v>
      </c>
      <c r="H44" s="16">
        <v>11</v>
      </c>
      <c r="I44" s="16">
        <v>0</v>
      </c>
    </row>
    <row r="45" spans="2:9" x14ac:dyDescent="0.2">
      <c r="B45" s="22" t="s">
        <v>130</v>
      </c>
      <c r="C45" s="22" t="s">
        <v>133</v>
      </c>
      <c r="D45" s="16">
        <v>72</v>
      </c>
      <c r="E45" s="16">
        <v>9</v>
      </c>
      <c r="F45" s="16">
        <v>39</v>
      </c>
      <c r="G45" s="16">
        <v>18</v>
      </c>
      <c r="H45" s="16">
        <v>6</v>
      </c>
      <c r="I45" s="16">
        <v>0</v>
      </c>
    </row>
    <row r="46" spans="2:9" x14ac:dyDescent="0.2">
      <c r="B46" s="22" t="s">
        <v>131</v>
      </c>
      <c r="C46" s="22" t="s">
        <v>133</v>
      </c>
      <c r="D46" s="16">
        <v>70</v>
      </c>
      <c r="E46" s="16">
        <v>11</v>
      </c>
      <c r="F46" s="16">
        <v>36</v>
      </c>
      <c r="G46" s="16">
        <v>23</v>
      </c>
      <c r="H46" s="16">
        <v>0</v>
      </c>
      <c r="I46" s="16">
        <v>0</v>
      </c>
    </row>
    <row r="47" spans="2:9" x14ac:dyDescent="0.2">
      <c r="B47" s="25" t="s">
        <v>132</v>
      </c>
      <c r="C47" s="25" t="s">
        <v>133</v>
      </c>
      <c r="D47" s="18">
        <v>113</v>
      </c>
      <c r="E47" s="18">
        <v>13</v>
      </c>
      <c r="F47" s="18">
        <v>51</v>
      </c>
      <c r="G47" s="18">
        <v>33</v>
      </c>
      <c r="H47" s="18">
        <v>16</v>
      </c>
      <c r="I47" s="18">
        <v>0</v>
      </c>
    </row>
    <row r="49" spans="2:9" x14ac:dyDescent="0.2">
      <c r="B49" s="48" t="s">
        <v>135</v>
      </c>
      <c r="C49" s="49"/>
      <c r="D49" s="49"/>
      <c r="E49" s="49"/>
      <c r="F49" s="49"/>
      <c r="G49" s="49"/>
      <c r="H49" s="49"/>
      <c r="I49" s="49"/>
    </row>
    <row r="50" spans="2:9" x14ac:dyDescent="0.2">
      <c r="B50" s="48" t="s">
        <v>136</v>
      </c>
      <c r="C50" s="49"/>
      <c r="D50" s="49"/>
      <c r="E50" s="49"/>
      <c r="F50" s="49"/>
      <c r="G50" s="49"/>
      <c r="H50" s="49"/>
      <c r="I50" s="49"/>
    </row>
  </sheetData>
  <mergeCells count="4">
    <mergeCell ref="B5:I5"/>
    <mergeCell ref="B39:I39"/>
    <mergeCell ref="B49:I49"/>
    <mergeCell ref="B50:I50"/>
  </mergeCells>
  <pageMargins left="0.7" right="0.7" top="0.75" bottom="0.75" header="0.3" footer="0.3"/>
  <pageSetup paperSize="9" scale="50" fitToWidth="0" fitToHeight="0" orientation="landscape"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AB8"/>
  </sheetPr>
  <dimension ref="B1:G36"/>
  <sheetViews>
    <sheetView showGridLines="0" workbookViewId="0"/>
  </sheetViews>
  <sheetFormatPr baseColWidth="10" defaultRowHeight="12.75" x14ac:dyDescent="0.2"/>
  <cols>
    <col min="1" max="1" width="2.5703125" customWidth="1"/>
    <col min="2" max="2" width="17.7109375" customWidth="1"/>
    <col min="3" max="3" width="34.7109375" customWidth="1"/>
    <col min="4" max="7" width="10.7109375" customWidth="1"/>
  </cols>
  <sheetData>
    <row r="1" spans="2:7" ht="18" x14ac:dyDescent="0.25">
      <c r="B1" s="3" t="s">
        <v>8</v>
      </c>
    </row>
    <row r="4" spans="2:7" ht="25.5" x14ac:dyDescent="0.2">
      <c r="B4" s="21" t="s">
        <v>71</v>
      </c>
      <c r="C4" s="21" t="s">
        <v>137</v>
      </c>
      <c r="D4" s="14" t="s">
        <v>47</v>
      </c>
      <c r="E4" s="14" t="s">
        <v>73</v>
      </c>
      <c r="F4" s="14" t="s">
        <v>52</v>
      </c>
      <c r="G4" s="14" t="s">
        <v>74</v>
      </c>
    </row>
    <row r="5" spans="2:7" x14ac:dyDescent="0.2">
      <c r="B5" s="23" t="s">
        <v>47</v>
      </c>
      <c r="C5" s="23" t="s">
        <v>10</v>
      </c>
      <c r="D5" s="24">
        <v>1125</v>
      </c>
      <c r="E5" s="24">
        <v>209</v>
      </c>
      <c r="F5" s="24">
        <v>500</v>
      </c>
      <c r="G5" s="24">
        <v>416</v>
      </c>
    </row>
    <row r="6" spans="2:7" x14ac:dyDescent="0.2">
      <c r="B6" s="22" t="s">
        <v>78</v>
      </c>
      <c r="C6" s="22" t="s">
        <v>150</v>
      </c>
      <c r="D6" s="16">
        <v>31</v>
      </c>
      <c r="E6" s="16">
        <v>0</v>
      </c>
      <c r="F6" s="16">
        <v>10</v>
      </c>
      <c r="G6" s="16">
        <v>21</v>
      </c>
    </row>
    <row r="7" spans="2:7" x14ac:dyDescent="0.2">
      <c r="B7" s="22" t="s">
        <v>78</v>
      </c>
      <c r="C7" s="22" t="s">
        <v>151</v>
      </c>
      <c r="D7" s="16">
        <v>20</v>
      </c>
      <c r="E7" s="16">
        <v>20</v>
      </c>
      <c r="F7" s="16">
        <v>0</v>
      </c>
      <c r="G7" s="16">
        <v>0</v>
      </c>
    </row>
    <row r="8" spans="2:7" x14ac:dyDescent="0.2">
      <c r="B8" s="22" t="s">
        <v>138</v>
      </c>
      <c r="C8" s="22" t="s">
        <v>152</v>
      </c>
      <c r="D8" s="16">
        <v>51</v>
      </c>
      <c r="E8" s="16">
        <v>3</v>
      </c>
      <c r="F8" s="16">
        <v>29</v>
      </c>
      <c r="G8" s="16">
        <v>19</v>
      </c>
    </row>
    <row r="9" spans="2:7" x14ac:dyDescent="0.2">
      <c r="B9" s="22" t="s">
        <v>80</v>
      </c>
      <c r="C9" s="22" t="s">
        <v>153</v>
      </c>
      <c r="D9" s="16">
        <v>44</v>
      </c>
      <c r="E9" s="16">
        <v>0</v>
      </c>
      <c r="F9" s="16">
        <v>0</v>
      </c>
      <c r="G9" s="16">
        <v>44</v>
      </c>
    </row>
    <row r="10" spans="2:7" x14ac:dyDescent="0.2">
      <c r="B10" s="22" t="s">
        <v>80</v>
      </c>
      <c r="C10" s="22" t="s">
        <v>154</v>
      </c>
      <c r="D10" s="16">
        <v>16</v>
      </c>
      <c r="E10" s="16">
        <v>9</v>
      </c>
      <c r="F10" s="16">
        <v>7</v>
      </c>
      <c r="G10" s="16">
        <v>0</v>
      </c>
    </row>
    <row r="11" spans="2:7" x14ac:dyDescent="0.2">
      <c r="B11" s="22" t="s">
        <v>80</v>
      </c>
      <c r="C11" s="22" t="s">
        <v>155</v>
      </c>
      <c r="D11" s="16">
        <v>12</v>
      </c>
      <c r="E11" s="16">
        <v>0</v>
      </c>
      <c r="F11" s="16">
        <v>12</v>
      </c>
      <c r="G11" s="16">
        <v>0</v>
      </c>
    </row>
    <row r="12" spans="2:7" x14ac:dyDescent="0.2">
      <c r="B12" s="22" t="s">
        <v>86</v>
      </c>
      <c r="C12" s="22" t="s">
        <v>156</v>
      </c>
      <c r="D12" s="16">
        <v>17</v>
      </c>
      <c r="E12" s="16">
        <v>17</v>
      </c>
      <c r="F12" s="16">
        <v>0</v>
      </c>
      <c r="G12" s="16">
        <v>0</v>
      </c>
    </row>
    <row r="13" spans="2:7" x14ac:dyDescent="0.2">
      <c r="B13" s="22" t="s">
        <v>139</v>
      </c>
      <c r="C13" s="22" t="s">
        <v>157</v>
      </c>
      <c r="D13" s="16">
        <v>14</v>
      </c>
      <c r="E13" s="16">
        <v>0</v>
      </c>
      <c r="F13" s="16">
        <v>3</v>
      </c>
      <c r="G13" s="16">
        <v>11</v>
      </c>
    </row>
    <row r="14" spans="2:7" x14ac:dyDescent="0.2">
      <c r="B14" s="22" t="s">
        <v>140</v>
      </c>
      <c r="C14" s="22" t="s">
        <v>158</v>
      </c>
      <c r="D14" s="16">
        <v>16</v>
      </c>
      <c r="E14" s="16">
        <v>0</v>
      </c>
      <c r="F14" s="16">
        <v>16</v>
      </c>
      <c r="G14" s="16">
        <v>0</v>
      </c>
    </row>
    <row r="15" spans="2:7" x14ac:dyDescent="0.2">
      <c r="B15" s="22" t="s">
        <v>129</v>
      </c>
      <c r="C15" s="22" t="s">
        <v>159</v>
      </c>
      <c r="D15" s="16">
        <v>23</v>
      </c>
      <c r="E15" s="16">
        <v>23</v>
      </c>
      <c r="F15" s="16">
        <v>0</v>
      </c>
      <c r="G15" s="16">
        <v>0</v>
      </c>
    </row>
    <row r="16" spans="2:7" x14ac:dyDescent="0.2">
      <c r="B16" s="22" t="s">
        <v>129</v>
      </c>
      <c r="C16" s="22" t="s">
        <v>160</v>
      </c>
      <c r="D16" s="16">
        <v>84</v>
      </c>
      <c r="E16" s="16">
        <v>0</v>
      </c>
      <c r="F16" s="16">
        <v>9</v>
      </c>
      <c r="G16" s="16">
        <v>75</v>
      </c>
    </row>
    <row r="17" spans="2:7" x14ac:dyDescent="0.2">
      <c r="B17" s="22" t="s">
        <v>141</v>
      </c>
      <c r="C17" s="22" t="s">
        <v>161</v>
      </c>
      <c r="D17" s="16">
        <v>29</v>
      </c>
      <c r="E17" s="16">
        <v>0</v>
      </c>
      <c r="F17" s="16">
        <v>28</v>
      </c>
      <c r="G17" s="16">
        <v>1</v>
      </c>
    </row>
    <row r="18" spans="2:7" x14ac:dyDescent="0.2">
      <c r="B18" s="22" t="s">
        <v>142</v>
      </c>
      <c r="C18" s="22" t="s">
        <v>162</v>
      </c>
      <c r="D18" s="16">
        <v>28</v>
      </c>
      <c r="E18" s="16">
        <v>0</v>
      </c>
      <c r="F18" s="16">
        <v>0</v>
      </c>
      <c r="G18" s="16">
        <v>28</v>
      </c>
    </row>
    <row r="19" spans="2:7" x14ac:dyDescent="0.2">
      <c r="B19" s="22" t="s">
        <v>143</v>
      </c>
      <c r="C19" s="22" t="s">
        <v>163</v>
      </c>
      <c r="D19" s="16">
        <v>2</v>
      </c>
      <c r="E19" s="16">
        <v>0</v>
      </c>
      <c r="F19" s="16">
        <v>2</v>
      </c>
      <c r="G19" s="16">
        <v>0</v>
      </c>
    </row>
    <row r="20" spans="2:7" x14ac:dyDescent="0.2">
      <c r="B20" s="22" t="s">
        <v>131</v>
      </c>
      <c r="C20" s="22" t="s">
        <v>164</v>
      </c>
      <c r="D20" s="16">
        <v>66</v>
      </c>
      <c r="E20" s="16">
        <v>0</v>
      </c>
      <c r="F20" s="16">
        <v>24</v>
      </c>
      <c r="G20" s="16">
        <v>42</v>
      </c>
    </row>
    <row r="21" spans="2:7" x14ac:dyDescent="0.2">
      <c r="B21" s="22" t="s">
        <v>84</v>
      </c>
      <c r="C21" s="22" t="s">
        <v>165</v>
      </c>
      <c r="D21" s="16">
        <v>73</v>
      </c>
      <c r="E21" s="16">
        <v>17</v>
      </c>
      <c r="F21" s="16">
        <v>56</v>
      </c>
      <c r="G21" s="16">
        <v>0</v>
      </c>
    </row>
    <row r="22" spans="2:7" x14ac:dyDescent="0.2">
      <c r="B22" s="22" t="s">
        <v>84</v>
      </c>
      <c r="C22" s="22" t="s">
        <v>166</v>
      </c>
      <c r="D22" s="16">
        <v>17</v>
      </c>
      <c r="E22" s="16">
        <v>17</v>
      </c>
      <c r="F22" s="16">
        <v>0</v>
      </c>
      <c r="G22" s="16">
        <v>0</v>
      </c>
    </row>
    <row r="23" spans="2:7" x14ac:dyDescent="0.2">
      <c r="B23" s="22" t="s">
        <v>84</v>
      </c>
      <c r="C23" s="22" t="s">
        <v>167</v>
      </c>
      <c r="D23" s="16">
        <v>14</v>
      </c>
      <c r="E23" s="16">
        <v>0</v>
      </c>
      <c r="F23" s="16">
        <v>0</v>
      </c>
      <c r="G23" s="16">
        <v>14</v>
      </c>
    </row>
    <row r="24" spans="2:7" x14ac:dyDescent="0.2">
      <c r="B24" s="22" t="s">
        <v>95</v>
      </c>
      <c r="C24" s="22" t="s">
        <v>168</v>
      </c>
      <c r="D24" s="16">
        <v>10</v>
      </c>
      <c r="E24" s="16">
        <v>0</v>
      </c>
      <c r="F24" s="16">
        <v>10</v>
      </c>
      <c r="G24" s="16">
        <v>0</v>
      </c>
    </row>
    <row r="25" spans="2:7" x14ac:dyDescent="0.2">
      <c r="B25" s="22" t="s">
        <v>144</v>
      </c>
      <c r="C25" s="22" t="s">
        <v>169</v>
      </c>
      <c r="D25" s="16">
        <v>51</v>
      </c>
      <c r="E25" s="16">
        <v>0</v>
      </c>
      <c r="F25" s="16">
        <v>31</v>
      </c>
      <c r="G25" s="16">
        <v>20</v>
      </c>
    </row>
    <row r="26" spans="2:7" x14ac:dyDescent="0.2">
      <c r="B26" s="22" t="s">
        <v>82</v>
      </c>
      <c r="C26" s="22" t="s">
        <v>170</v>
      </c>
      <c r="D26" s="16">
        <v>49</v>
      </c>
      <c r="E26" s="16">
        <v>11</v>
      </c>
      <c r="F26" s="16">
        <v>24</v>
      </c>
      <c r="G26" s="16">
        <v>14</v>
      </c>
    </row>
    <row r="27" spans="2:7" x14ac:dyDescent="0.2">
      <c r="B27" s="22" t="s">
        <v>91</v>
      </c>
      <c r="C27" s="22" t="s">
        <v>171</v>
      </c>
      <c r="D27" s="16">
        <v>63</v>
      </c>
      <c r="E27" s="16">
        <v>27</v>
      </c>
      <c r="F27" s="16">
        <v>36</v>
      </c>
      <c r="G27" s="16">
        <v>0</v>
      </c>
    </row>
    <row r="28" spans="2:7" x14ac:dyDescent="0.2">
      <c r="B28" s="22" t="s">
        <v>91</v>
      </c>
      <c r="C28" s="22" t="s">
        <v>172</v>
      </c>
      <c r="D28" s="16">
        <v>32</v>
      </c>
      <c r="E28" s="16">
        <v>0</v>
      </c>
      <c r="F28" s="16">
        <v>0</v>
      </c>
      <c r="G28" s="16">
        <v>32</v>
      </c>
    </row>
    <row r="29" spans="2:7" x14ac:dyDescent="0.2">
      <c r="B29" s="22" t="s">
        <v>145</v>
      </c>
      <c r="C29" s="22" t="s">
        <v>162</v>
      </c>
      <c r="D29" s="16">
        <v>34</v>
      </c>
      <c r="E29" s="16">
        <v>5</v>
      </c>
      <c r="F29" s="16">
        <v>29</v>
      </c>
      <c r="G29" s="16">
        <v>0</v>
      </c>
    </row>
    <row r="30" spans="2:7" x14ac:dyDescent="0.2">
      <c r="B30" s="22" t="s">
        <v>146</v>
      </c>
      <c r="C30" s="22" t="s">
        <v>173</v>
      </c>
      <c r="D30" s="16">
        <v>158</v>
      </c>
      <c r="E30" s="16">
        <v>22</v>
      </c>
      <c r="F30" s="16">
        <v>91</v>
      </c>
      <c r="G30" s="16">
        <v>45</v>
      </c>
    </row>
    <row r="31" spans="2:7" x14ac:dyDescent="0.2">
      <c r="B31" s="22" t="s">
        <v>147</v>
      </c>
      <c r="C31" s="22" t="s">
        <v>174</v>
      </c>
      <c r="D31" s="16">
        <v>1</v>
      </c>
      <c r="E31" s="16">
        <v>0</v>
      </c>
      <c r="F31" s="16">
        <v>1</v>
      </c>
      <c r="G31" s="16">
        <v>0</v>
      </c>
    </row>
    <row r="32" spans="2:7" x14ac:dyDescent="0.2">
      <c r="B32" s="22" t="s">
        <v>148</v>
      </c>
      <c r="C32" s="22" t="s">
        <v>175</v>
      </c>
      <c r="D32" s="16">
        <v>5</v>
      </c>
      <c r="E32" s="16">
        <v>5</v>
      </c>
      <c r="F32" s="16">
        <v>0</v>
      </c>
      <c r="G32" s="16">
        <v>0</v>
      </c>
    </row>
    <row r="33" spans="2:7" x14ac:dyDescent="0.2">
      <c r="B33" s="22" t="s">
        <v>148</v>
      </c>
      <c r="C33" s="22" t="s">
        <v>176</v>
      </c>
      <c r="D33" s="16">
        <v>100</v>
      </c>
      <c r="E33" s="16">
        <v>29</v>
      </c>
      <c r="F33" s="16">
        <v>46</v>
      </c>
      <c r="G33" s="16">
        <v>25</v>
      </c>
    </row>
    <row r="34" spans="2:7" x14ac:dyDescent="0.2">
      <c r="B34" s="22" t="s">
        <v>79</v>
      </c>
      <c r="C34" s="22" t="s">
        <v>177</v>
      </c>
      <c r="D34" s="16">
        <v>12</v>
      </c>
      <c r="E34" s="16">
        <v>0</v>
      </c>
      <c r="F34" s="16">
        <v>12</v>
      </c>
      <c r="G34" s="16">
        <v>0</v>
      </c>
    </row>
    <row r="35" spans="2:7" x14ac:dyDescent="0.2">
      <c r="B35" s="22" t="s">
        <v>79</v>
      </c>
      <c r="C35" s="22" t="s">
        <v>178</v>
      </c>
      <c r="D35" s="16">
        <v>9</v>
      </c>
      <c r="E35" s="16">
        <v>0</v>
      </c>
      <c r="F35" s="16">
        <v>0</v>
      </c>
      <c r="G35" s="16">
        <v>9</v>
      </c>
    </row>
    <row r="36" spans="2:7" x14ac:dyDescent="0.2">
      <c r="B36" s="25" t="s">
        <v>149</v>
      </c>
      <c r="C36" s="25" t="s">
        <v>179</v>
      </c>
      <c r="D36" s="18">
        <v>44</v>
      </c>
      <c r="E36" s="18">
        <v>4</v>
      </c>
      <c r="F36" s="18">
        <v>24</v>
      </c>
      <c r="G36" s="18">
        <v>16</v>
      </c>
    </row>
  </sheetData>
  <pageMargins left="0.7" right="0.7" top="0.75" bottom="0.75" header="0.3" footer="0.3"/>
  <pageSetup paperSize="9" scale="50" fitToWidth="0" fitToHeight="0" orientation="landscape"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AB8"/>
  </sheetPr>
  <dimension ref="B1:M18"/>
  <sheetViews>
    <sheetView showGridLines="0" workbookViewId="0"/>
  </sheetViews>
  <sheetFormatPr baseColWidth="10" defaultRowHeight="12.75" x14ac:dyDescent="0.2"/>
  <cols>
    <col min="1" max="1" width="2.5703125" customWidth="1"/>
    <col min="2" max="2" width="23.7109375" customWidth="1"/>
    <col min="3" max="13" width="10.7109375" customWidth="1"/>
  </cols>
  <sheetData>
    <row r="1" spans="2:13" ht="18" x14ac:dyDescent="0.25">
      <c r="B1" s="3" t="s">
        <v>11</v>
      </c>
    </row>
    <row r="4" spans="2:13" ht="39.75" x14ac:dyDescent="0.2">
      <c r="B4" s="21" t="s">
        <v>10</v>
      </c>
      <c r="C4" s="14" t="s">
        <v>47</v>
      </c>
      <c r="D4" s="14" t="s">
        <v>73</v>
      </c>
      <c r="E4" s="14" t="s">
        <v>51</v>
      </c>
      <c r="F4" s="14" t="s">
        <v>52</v>
      </c>
      <c r="G4" s="14" t="s">
        <v>180</v>
      </c>
      <c r="H4" s="14" t="s">
        <v>181</v>
      </c>
      <c r="I4" s="14" t="s">
        <v>182</v>
      </c>
      <c r="J4" s="14" t="s">
        <v>56</v>
      </c>
      <c r="K4" s="14" t="s">
        <v>57</v>
      </c>
      <c r="L4" s="14" t="s">
        <v>183</v>
      </c>
      <c r="M4" s="14" t="s">
        <v>59</v>
      </c>
    </row>
    <row r="5" spans="2:13" x14ac:dyDescent="0.2">
      <c r="B5" s="23" t="s">
        <v>47</v>
      </c>
      <c r="C5" s="24">
        <v>84188</v>
      </c>
      <c r="D5" s="24">
        <v>15327</v>
      </c>
      <c r="E5" s="24">
        <v>553</v>
      </c>
      <c r="F5" s="24">
        <v>45034</v>
      </c>
      <c r="G5" s="24">
        <v>8948</v>
      </c>
      <c r="H5" s="24">
        <v>8264</v>
      </c>
      <c r="I5" s="24">
        <v>5320</v>
      </c>
      <c r="J5" s="24">
        <v>473</v>
      </c>
      <c r="K5" s="24">
        <v>24</v>
      </c>
      <c r="L5" s="24">
        <v>222</v>
      </c>
      <c r="M5" s="24">
        <v>23</v>
      </c>
    </row>
    <row r="6" spans="2:13" x14ac:dyDescent="0.2">
      <c r="B6" s="22" t="s">
        <v>184</v>
      </c>
      <c r="C6" s="16">
        <v>41089</v>
      </c>
      <c r="D6" s="16">
        <v>7390</v>
      </c>
      <c r="E6" s="16">
        <v>207</v>
      </c>
      <c r="F6" s="16">
        <v>22071</v>
      </c>
      <c r="G6" s="16">
        <v>4766</v>
      </c>
      <c r="H6" s="16">
        <v>4039</v>
      </c>
      <c r="I6" s="16">
        <v>2326</v>
      </c>
      <c r="J6" s="16">
        <v>183</v>
      </c>
      <c r="K6" s="16">
        <v>11</v>
      </c>
      <c r="L6" s="16">
        <v>87</v>
      </c>
      <c r="M6" s="16">
        <v>9</v>
      </c>
    </row>
    <row r="7" spans="2:13" x14ac:dyDescent="0.2">
      <c r="B7" s="27" t="s">
        <v>185</v>
      </c>
      <c r="C7" s="28" t="s">
        <v>192</v>
      </c>
      <c r="D7" s="28" t="s">
        <v>193</v>
      </c>
      <c r="E7" s="28" t="s">
        <v>195</v>
      </c>
      <c r="F7" s="28">
        <v>49</v>
      </c>
      <c r="G7" s="28" t="s">
        <v>196</v>
      </c>
      <c r="H7" s="28" t="s">
        <v>197</v>
      </c>
      <c r="I7" s="28" t="s">
        <v>198</v>
      </c>
      <c r="J7" s="28" t="s">
        <v>199</v>
      </c>
      <c r="K7" s="28" t="s">
        <v>200</v>
      </c>
      <c r="L7" s="28" t="s">
        <v>201</v>
      </c>
      <c r="M7" s="28" t="s">
        <v>202</v>
      </c>
    </row>
    <row r="8" spans="2:13" x14ac:dyDescent="0.2">
      <c r="B8" s="26" t="s">
        <v>10</v>
      </c>
      <c r="C8" s="26" t="s">
        <v>10</v>
      </c>
      <c r="D8" s="26" t="s">
        <v>10</v>
      </c>
      <c r="E8" s="26" t="s">
        <v>10</v>
      </c>
      <c r="F8" s="26" t="s">
        <v>10</v>
      </c>
      <c r="G8" s="26" t="s">
        <v>10</v>
      </c>
      <c r="H8" s="26" t="s">
        <v>10</v>
      </c>
      <c r="I8" s="26" t="s">
        <v>10</v>
      </c>
      <c r="J8" s="26" t="s">
        <v>10</v>
      </c>
      <c r="K8" s="26" t="s">
        <v>10</v>
      </c>
      <c r="L8" s="26" t="s">
        <v>10</v>
      </c>
      <c r="M8" s="26" t="s">
        <v>10</v>
      </c>
    </row>
    <row r="9" spans="2:13" x14ac:dyDescent="0.2">
      <c r="B9" s="22" t="s">
        <v>186</v>
      </c>
      <c r="C9" s="16">
        <v>23119</v>
      </c>
      <c r="D9" s="16">
        <v>7825</v>
      </c>
      <c r="E9" s="16">
        <v>264</v>
      </c>
      <c r="F9" s="16">
        <v>7485</v>
      </c>
      <c r="G9" s="16">
        <v>3035</v>
      </c>
      <c r="H9" s="16">
        <v>2629</v>
      </c>
      <c r="I9" s="16">
        <v>1881</v>
      </c>
      <c r="J9" s="16" t="s">
        <v>194</v>
      </c>
      <c r="K9" s="16" t="s">
        <v>194</v>
      </c>
      <c r="L9" s="16" t="s">
        <v>194</v>
      </c>
      <c r="M9" s="16" t="s">
        <v>194</v>
      </c>
    </row>
    <row r="10" spans="2:13" x14ac:dyDescent="0.2">
      <c r="B10" s="22" t="s">
        <v>187</v>
      </c>
      <c r="C10" s="16">
        <v>22849</v>
      </c>
      <c r="D10" s="16">
        <v>7502</v>
      </c>
      <c r="E10" s="16">
        <v>289</v>
      </c>
      <c r="F10" s="16">
        <v>7554</v>
      </c>
      <c r="G10" s="16">
        <v>2932</v>
      </c>
      <c r="H10" s="16">
        <v>2791</v>
      </c>
      <c r="I10" s="16">
        <v>1781</v>
      </c>
      <c r="J10" s="16" t="s">
        <v>194</v>
      </c>
      <c r="K10" s="16" t="s">
        <v>194</v>
      </c>
      <c r="L10" s="16" t="s">
        <v>194</v>
      </c>
      <c r="M10" s="16" t="s">
        <v>194</v>
      </c>
    </row>
    <row r="11" spans="2:13" x14ac:dyDescent="0.2">
      <c r="B11" s="22" t="s">
        <v>188</v>
      </c>
      <c r="C11" s="16">
        <v>15039</v>
      </c>
      <c r="D11" s="16" t="s">
        <v>194</v>
      </c>
      <c r="E11" s="16" t="s">
        <v>194</v>
      </c>
      <c r="F11" s="16">
        <v>7556</v>
      </c>
      <c r="G11" s="16">
        <v>2981</v>
      </c>
      <c r="H11" s="16">
        <v>2844</v>
      </c>
      <c r="I11" s="16">
        <v>1658</v>
      </c>
      <c r="J11" s="16" t="s">
        <v>194</v>
      </c>
      <c r="K11" s="16" t="s">
        <v>194</v>
      </c>
      <c r="L11" s="16" t="s">
        <v>194</v>
      </c>
      <c r="M11" s="16" t="s">
        <v>194</v>
      </c>
    </row>
    <row r="12" spans="2:13" x14ac:dyDescent="0.2">
      <c r="B12" s="22" t="s">
        <v>189</v>
      </c>
      <c r="C12" s="16">
        <v>7632</v>
      </c>
      <c r="D12" s="16" t="s">
        <v>194</v>
      </c>
      <c r="E12" s="16" t="s">
        <v>194</v>
      </c>
      <c r="F12" s="16">
        <v>7632</v>
      </c>
      <c r="G12" s="16" t="s">
        <v>194</v>
      </c>
      <c r="H12" s="16" t="s">
        <v>194</v>
      </c>
      <c r="I12" s="16" t="s">
        <v>194</v>
      </c>
      <c r="J12" s="16" t="s">
        <v>194</v>
      </c>
      <c r="K12" s="16" t="s">
        <v>194</v>
      </c>
      <c r="L12" s="16" t="s">
        <v>194</v>
      </c>
      <c r="M12" s="16" t="s">
        <v>194</v>
      </c>
    </row>
    <row r="13" spans="2:13" x14ac:dyDescent="0.2">
      <c r="B13" s="22" t="s">
        <v>190</v>
      </c>
      <c r="C13" s="16">
        <v>7446</v>
      </c>
      <c r="D13" s="16" t="s">
        <v>194</v>
      </c>
      <c r="E13" s="16" t="s">
        <v>194</v>
      </c>
      <c r="F13" s="16">
        <v>7446</v>
      </c>
      <c r="G13" s="16" t="s">
        <v>194</v>
      </c>
      <c r="H13" s="16" t="s">
        <v>194</v>
      </c>
      <c r="I13" s="16" t="s">
        <v>194</v>
      </c>
      <c r="J13" s="16" t="s">
        <v>194</v>
      </c>
      <c r="K13" s="16" t="s">
        <v>194</v>
      </c>
      <c r="L13" s="16" t="s">
        <v>194</v>
      </c>
      <c r="M13" s="16" t="s">
        <v>194</v>
      </c>
    </row>
    <row r="14" spans="2:13" x14ac:dyDescent="0.2">
      <c r="B14" s="25" t="s">
        <v>191</v>
      </c>
      <c r="C14" s="18">
        <v>7361</v>
      </c>
      <c r="D14" s="18" t="s">
        <v>194</v>
      </c>
      <c r="E14" s="18" t="s">
        <v>194</v>
      </c>
      <c r="F14" s="18">
        <v>7361</v>
      </c>
      <c r="G14" s="18" t="s">
        <v>194</v>
      </c>
      <c r="H14" s="18" t="s">
        <v>194</v>
      </c>
      <c r="I14" s="18" t="s">
        <v>194</v>
      </c>
      <c r="J14" s="18" t="s">
        <v>194</v>
      </c>
      <c r="K14" s="18" t="s">
        <v>194</v>
      </c>
      <c r="L14" s="18" t="s">
        <v>194</v>
      </c>
      <c r="M14" s="18" t="s">
        <v>194</v>
      </c>
    </row>
    <row r="16" spans="2:13" x14ac:dyDescent="0.2">
      <c r="B16" s="48" t="s">
        <v>203</v>
      </c>
      <c r="C16" s="49"/>
      <c r="D16" s="49"/>
      <c r="E16" s="49"/>
      <c r="F16" s="49"/>
      <c r="G16" s="49"/>
      <c r="H16" s="49"/>
      <c r="I16" s="49"/>
      <c r="J16" s="49"/>
      <c r="K16" s="49"/>
      <c r="L16" s="49"/>
      <c r="M16" s="49"/>
    </row>
    <row r="17" spans="2:13" x14ac:dyDescent="0.2">
      <c r="B17" s="48" t="s">
        <v>204</v>
      </c>
      <c r="C17" s="49"/>
      <c r="D17" s="49"/>
      <c r="E17" s="49"/>
      <c r="F17" s="49"/>
      <c r="G17" s="49"/>
      <c r="H17" s="49"/>
      <c r="I17" s="49"/>
      <c r="J17" s="49"/>
      <c r="K17" s="49"/>
      <c r="L17" s="49"/>
      <c r="M17" s="49"/>
    </row>
    <row r="18" spans="2:13" x14ac:dyDescent="0.2">
      <c r="B18" s="48" t="s">
        <v>205</v>
      </c>
      <c r="C18" s="49"/>
      <c r="D18" s="49"/>
      <c r="E18" s="49"/>
      <c r="F18" s="49"/>
      <c r="G18" s="49"/>
      <c r="H18" s="49"/>
      <c r="I18" s="49"/>
      <c r="J18" s="49"/>
      <c r="K18" s="49"/>
      <c r="L18" s="49"/>
      <c r="M18" s="49"/>
    </row>
  </sheetData>
  <mergeCells count="3">
    <mergeCell ref="B16:M16"/>
    <mergeCell ref="B17:M17"/>
    <mergeCell ref="B18:M18"/>
  </mergeCells>
  <pageMargins left="0.7" right="0.7" top="0.75" bottom="0.75" header="0.3" footer="0.3"/>
  <pageSetup paperSize="9" scale="50" fitToWidth="0" fitToHeight="0" orientation="landscape"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AB8"/>
  </sheetPr>
  <dimension ref="B1:H36"/>
  <sheetViews>
    <sheetView showGridLines="0" workbookViewId="0"/>
  </sheetViews>
  <sheetFormatPr baseColWidth="10" defaultRowHeight="12.75" x14ac:dyDescent="0.2"/>
  <cols>
    <col min="1" max="1" width="2.5703125" customWidth="1"/>
    <col min="2" max="2" width="5.7109375" customWidth="1"/>
    <col min="3" max="8" width="10.7109375" customWidth="1"/>
  </cols>
  <sheetData>
    <row r="1" spans="2:8" ht="18" x14ac:dyDescent="0.25">
      <c r="B1" s="3" t="s">
        <v>12</v>
      </c>
    </row>
    <row r="4" spans="2:8" x14ac:dyDescent="0.2">
      <c r="B4" s="50" t="s">
        <v>206</v>
      </c>
      <c r="C4" s="50" t="s">
        <v>207</v>
      </c>
      <c r="D4" s="50" t="s">
        <v>207</v>
      </c>
      <c r="E4" s="50" t="s">
        <v>207</v>
      </c>
      <c r="F4" s="50" t="s">
        <v>207</v>
      </c>
      <c r="G4" s="50" t="s">
        <v>207</v>
      </c>
      <c r="H4" s="50" t="s">
        <v>207</v>
      </c>
    </row>
    <row r="5" spans="2:8" ht="27.95" customHeight="1" x14ac:dyDescent="0.2">
      <c r="B5" s="50" t="s">
        <v>206</v>
      </c>
      <c r="C5" s="14" t="s">
        <v>208</v>
      </c>
      <c r="D5" s="14" t="s">
        <v>209</v>
      </c>
      <c r="E5" s="14" t="s">
        <v>210</v>
      </c>
      <c r="F5" s="14" t="s">
        <v>211</v>
      </c>
      <c r="G5" s="14" t="s">
        <v>212</v>
      </c>
      <c r="H5" s="14" t="s">
        <v>213</v>
      </c>
    </row>
    <row r="6" spans="2:8" x14ac:dyDescent="0.2">
      <c r="B6" s="15">
        <v>1998</v>
      </c>
      <c r="C6" s="16">
        <v>785</v>
      </c>
      <c r="D6" s="16">
        <v>5945</v>
      </c>
      <c r="E6" s="16">
        <v>8292</v>
      </c>
      <c r="F6" s="16">
        <v>727</v>
      </c>
      <c r="G6" s="16">
        <v>141</v>
      </c>
      <c r="H6" s="16">
        <v>1735</v>
      </c>
    </row>
    <row r="7" spans="2:8" x14ac:dyDescent="0.2">
      <c r="B7" s="15">
        <v>1999</v>
      </c>
      <c r="C7" s="16">
        <v>821</v>
      </c>
      <c r="D7" s="16">
        <v>5841</v>
      </c>
      <c r="E7" s="16">
        <v>8913</v>
      </c>
      <c r="F7" s="16">
        <v>806</v>
      </c>
      <c r="G7" s="16">
        <v>163</v>
      </c>
      <c r="H7" s="16">
        <v>1716</v>
      </c>
    </row>
    <row r="8" spans="2:8" x14ac:dyDescent="0.2">
      <c r="B8" s="15">
        <v>2000</v>
      </c>
      <c r="C8" s="16">
        <v>843</v>
      </c>
      <c r="D8" s="16">
        <v>5783</v>
      </c>
      <c r="E8" s="16">
        <v>8910</v>
      </c>
      <c r="F8" s="16">
        <v>894</v>
      </c>
      <c r="G8" s="16">
        <v>161</v>
      </c>
      <c r="H8" s="16">
        <v>1761</v>
      </c>
    </row>
    <row r="9" spans="2:8" x14ac:dyDescent="0.2">
      <c r="B9" s="15">
        <v>2001</v>
      </c>
      <c r="C9" s="16">
        <v>912</v>
      </c>
      <c r="D9" s="16">
        <v>5765</v>
      </c>
      <c r="E9" s="16">
        <v>9079</v>
      </c>
      <c r="F9" s="16">
        <v>975</v>
      </c>
      <c r="G9" s="16">
        <v>181</v>
      </c>
      <c r="H9" s="16">
        <v>1768</v>
      </c>
    </row>
    <row r="10" spans="2:8" x14ac:dyDescent="0.2">
      <c r="B10" s="15">
        <v>2002</v>
      </c>
      <c r="C10" s="16">
        <v>1008</v>
      </c>
      <c r="D10" s="16">
        <v>5713</v>
      </c>
      <c r="E10" s="16">
        <v>9233</v>
      </c>
      <c r="F10" s="16">
        <v>1101</v>
      </c>
      <c r="G10" s="16">
        <v>213</v>
      </c>
      <c r="H10" s="16">
        <v>1810</v>
      </c>
    </row>
    <row r="11" spans="2:8" x14ac:dyDescent="0.2">
      <c r="B11" s="15">
        <v>2003</v>
      </c>
      <c r="C11" s="16">
        <v>1072</v>
      </c>
      <c r="D11" s="16">
        <v>5594</v>
      </c>
      <c r="E11" s="16">
        <v>9388</v>
      </c>
      <c r="F11" s="16">
        <v>1211</v>
      </c>
      <c r="G11" s="16">
        <v>245</v>
      </c>
      <c r="H11" s="16">
        <v>1918</v>
      </c>
    </row>
    <row r="12" spans="2:8" x14ac:dyDescent="0.2">
      <c r="B12" s="15">
        <v>2004</v>
      </c>
      <c r="C12" s="16">
        <v>1119</v>
      </c>
      <c r="D12" s="16">
        <v>5503</v>
      </c>
      <c r="E12" s="16">
        <v>9298</v>
      </c>
      <c r="F12" s="16">
        <v>1339</v>
      </c>
      <c r="G12" s="16">
        <v>250</v>
      </c>
      <c r="H12" s="16">
        <v>1923</v>
      </c>
    </row>
    <row r="13" spans="2:8" x14ac:dyDescent="0.2">
      <c r="B13" s="15">
        <v>2005</v>
      </c>
      <c r="C13" s="16">
        <v>1238</v>
      </c>
      <c r="D13" s="16">
        <v>5303</v>
      </c>
      <c r="E13" s="16">
        <v>9157</v>
      </c>
      <c r="F13" s="16">
        <v>1410</v>
      </c>
      <c r="G13" s="16">
        <v>260</v>
      </c>
      <c r="H13" s="16">
        <v>1969</v>
      </c>
    </row>
    <row r="14" spans="2:8" x14ac:dyDescent="0.2">
      <c r="B14" s="15">
        <v>2006</v>
      </c>
      <c r="C14" s="16">
        <v>1370</v>
      </c>
      <c r="D14" s="16">
        <v>5126</v>
      </c>
      <c r="E14" s="16">
        <v>8863</v>
      </c>
      <c r="F14" s="16">
        <v>1464</v>
      </c>
      <c r="G14" s="16">
        <v>256</v>
      </c>
      <c r="H14" s="16">
        <v>2064</v>
      </c>
    </row>
    <row r="15" spans="2:8" x14ac:dyDescent="0.2">
      <c r="B15" s="15">
        <v>2007</v>
      </c>
      <c r="C15" s="16">
        <v>1566</v>
      </c>
      <c r="D15" s="16">
        <v>4934</v>
      </c>
      <c r="E15" s="16">
        <v>8443</v>
      </c>
      <c r="F15" s="16">
        <v>1526</v>
      </c>
      <c r="G15" s="16">
        <v>268</v>
      </c>
      <c r="H15" s="16">
        <v>2034</v>
      </c>
    </row>
    <row r="16" spans="2:8" x14ac:dyDescent="0.2">
      <c r="B16" s="15">
        <v>2008</v>
      </c>
      <c r="C16" s="16">
        <v>1842</v>
      </c>
      <c r="D16" s="16">
        <v>4742</v>
      </c>
      <c r="E16" s="16">
        <v>8102</v>
      </c>
      <c r="F16" s="16">
        <v>1606</v>
      </c>
      <c r="G16" s="16">
        <v>315</v>
      </c>
      <c r="H16" s="16">
        <v>2122</v>
      </c>
    </row>
    <row r="17" spans="2:8" x14ac:dyDescent="0.2">
      <c r="B17" s="15">
        <v>2009</v>
      </c>
      <c r="C17" s="16">
        <v>1983</v>
      </c>
      <c r="D17" s="16">
        <v>4567</v>
      </c>
      <c r="E17" s="16">
        <v>7619</v>
      </c>
      <c r="F17" s="16">
        <v>1609</v>
      </c>
      <c r="G17" s="16">
        <v>338</v>
      </c>
      <c r="H17" s="16">
        <v>2450</v>
      </c>
    </row>
    <row r="18" spans="2:8" x14ac:dyDescent="0.2">
      <c r="B18" s="15">
        <v>2010</v>
      </c>
      <c r="C18" s="16">
        <v>2159</v>
      </c>
      <c r="D18" s="16">
        <v>4375</v>
      </c>
      <c r="E18" s="16">
        <v>7516</v>
      </c>
      <c r="F18" s="16">
        <v>1650</v>
      </c>
      <c r="G18" s="16">
        <v>361</v>
      </c>
      <c r="H18" s="16">
        <v>2359</v>
      </c>
    </row>
    <row r="19" spans="2:8" x14ac:dyDescent="0.2">
      <c r="B19" s="15">
        <v>2011</v>
      </c>
      <c r="C19" s="16">
        <v>2311</v>
      </c>
      <c r="D19" s="16">
        <v>4275</v>
      </c>
      <c r="E19" s="16">
        <v>7347</v>
      </c>
      <c r="F19" s="16">
        <v>1679</v>
      </c>
      <c r="G19" s="16">
        <v>397</v>
      </c>
      <c r="H19" s="16">
        <v>2426</v>
      </c>
    </row>
    <row r="20" spans="2:8" x14ac:dyDescent="0.2">
      <c r="B20" s="15">
        <v>2012</v>
      </c>
      <c r="C20" s="16">
        <v>2474</v>
      </c>
      <c r="D20" s="16">
        <v>4187</v>
      </c>
      <c r="E20" s="16">
        <v>7181</v>
      </c>
      <c r="F20" s="16">
        <v>1703</v>
      </c>
      <c r="G20" s="16">
        <v>496</v>
      </c>
      <c r="H20" s="16">
        <v>2506</v>
      </c>
    </row>
    <row r="21" spans="2:8" x14ac:dyDescent="0.2">
      <c r="B21" s="15">
        <v>2013</v>
      </c>
      <c r="C21" s="16">
        <v>2741</v>
      </c>
      <c r="D21" s="16">
        <v>4205</v>
      </c>
      <c r="E21" s="16">
        <v>7271</v>
      </c>
      <c r="F21" s="16">
        <v>1693</v>
      </c>
      <c r="G21" s="16">
        <v>618</v>
      </c>
      <c r="H21" s="16">
        <v>2579</v>
      </c>
    </row>
    <row r="22" spans="2:8" x14ac:dyDescent="0.2">
      <c r="B22" s="15">
        <v>2014</v>
      </c>
      <c r="C22" s="16">
        <v>2996</v>
      </c>
      <c r="D22" s="16">
        <v>4238</v>
      </c>
      <c r="E22" s="16">
        <v>7320</v>
      </c>
      <c r="F22" s="16">
        <v>1686</v>
      </c>
      <c r="G22" s="16">
        <v>669</v>
      </c>
      <c r="H22" s="16">
        <v>2579</v>
      </c>
    </row>
    <row r="23" spans="2:8" x14ac:dyDescent="0.2">
      <c r="B23" s="15">
        <v>2015</v>
      </c>
      <c r="C23" s="16">
        <v>3307</v>
      </c>
      <c r="D23" s="16">
        <v>4202</v>
      </c>
      <c r="E23" s="16">
        <v>7504</v>
      </c>
      <c r="F23" s="16">
        <v>1762</v>
      </c>
      <c r="G23" s="16">
        <v>739</v>
      </c>
      <c r="H23" s="16">
        <v>2864</v>
      </c>
    </row>
    <row r="24" spans="2:8" x14ac:dyDescent="0.2">
      <c r="B24" s="15">
        <v>2016</v>
      </c>
      <c r="C24" s="16">
        <v>3516</v>
      </c>
      <c r="D24" s="16">
        <v>4238</v>
      </c>
      <c r="E24" s="16">
        <v>7470</v>
      </c>
      <c r="F24" s="16">
        <v>1930</v>
      </c>
      <c r="G24" s="16">
        <v>800</v>
      </c>
      <c r="H24" s="16">
        <v>2888</v>
      </c>
    </row>
    <row r="25" spans="2:8" x14ac:dyDescent="0.2">
      <c r="B25" s="15">
        <v>2017</v>
      </c>
      <c r="C25" s="16">
        <v>3715</v>
      </c>
      <c r="D25" s="16">
        <v>4245</v>
      </c>
      <c r="E25" s="16">
        <v>7515</v>
      </c>
      <c r="F25" s="16">
        <v>1941</v>
      </c>
      <c r="G25" s="16">
        <v>867</v>
      </c>
      <c r="H25" s="16">
        <v>2921</v>
      </c>
    </row>
    <row r="26" spans="2:8" x14ac:dyDescent="0.2">
      <c r="B26" s="15">
        <v>2018</v>
      </c>
      <c r="C26" s="16">
        <v>3905</v>
      </c>
      <c r="D26" s="16">
        <v>4310</v>
      </c>
      <c r="E26" s="16">
        <v>7593</v>
      </c>
      <c r="F26" s="16">
        <v>1977</v>
      </c>
      <c r="G26" s="16">
        <v>944</v>
      </c>
      <c r="H26" s="16">
        <v>2951</v>
      </c>
    </row>
    <row r="27" spans="2:8" x14ac:dyDescent="0.2">
      <c r="B27" s="15">
        <v>2019</v>
      </c>
      <c r="C27" s="16">
        <v>4140</v>
      </c>
      <c r="D27" s="16">
        <v>4291</v>
      </c>
      <c r="E27" s="16">
        <v>7518</v>
      </c>
      <c r="F27" s="16">
        <v>1998</v>
      </c>
      <c r="G27" s="16">
        <v>1063</v>
      </c>
      <c r="H27" s="16">
        <v>2934</v>
      </c>
    </row>
    <row r="28" spans="2:8" x14ac:dyDescent="0.2">
      <c r="B28" s="15">
        <v>2020</v>
      </c>
      <c r="C28" s="16">
        <v>4179</v>
      </c>
      <c r="D28" s="16">
        <v>4033</v>
      </c>
      <c r="E28" s="16">
        <v>6994</v>
      </c>
      <c r="F28" s="16">
        <v>1915</v>
      </c>
      <c r="G28" s="16">
        <v>1188</v>
      </c>
      <c r="H28" s="16">
        <v>2838</v>
      </c>
    </row>
    <row r="29" spans="2:8" x14ac:dyDescent="0.2">
      <c r="B29" s="15">
        <v>2021</v>
      </c>
      <c r="C29" s="16">
        <v>4776</v>
      </c>
      <c r="D29" s="16">
        <v>4126</v>
      </c>
      <c r="E29" s="16">
        <v>6838</v>
      </c>
      <c r="F29" s="16">
        <v>1917</v>
      </c>
      <c r="G29" s="16">
        <v>1242</v>
      </c>
      <c r="H29" s="16">
        <v>2826</v>
      </c>
    </row>
    <row r="30" spans="2:8" x14ac:dyDescent="0.2">
      <c r="B30" s="15">
        <v>2022</v>
      </c>
      <c r="C30" s="16">
        <v>5070</v>
      </c>
      <c r="D30" s="16">
        <v>4211</v>
      </c>
      <c r="E30" s="16">
        <v>6968</v>
      </c>
      <c r="F30" s="16">
        <v>1950</v>
      </c>
      <c r="G30" s="16">
        <v>1341</v>
      </c>
      <c r="H30" s="16">
        <v>3807</v>
      </c>
    </row>
    <row r="31" spans="2:8" x14ac:dyDescent="0.2">
      <c r="B31" s="15">
        <v>2023</v>
      </c>
      <c r="C31" s="16">
        <v>5377</v>
      </c>
      <c r="D31" s="16">
        <v>4293</v>
      </c>
      <c r="E31" s="16">
        <v>7096</v>
      </c>
      <c r="F31" s="16">
        <v>1988</v>
      </c>
      <c r="G31" s="16">
        <v>1378</v>
      </c>
      <c r="H31" s="16">
        <v>3927</v>
      </c>
    </row>
    <row r="32" spans="2:8" x14ac:dyDescent="0.2">
      <c r="B32" s="15">
        <v>2024</v>
      </c>
      <c r="C32" s="16">
        <v>5582</v>
      </c>
      <c r="D32" s="16">
        <v>4408</v>
      </c>
      <c r="E32" s="16">
        <v>7007</v>
      </c>
      <c r="F32" s="16">
        <v>1985</v>
      </c>
      <c r="G32" s="16">
        <v>1423</v>
      </c>
      <c r="H32" s="16">
        <v>3898</v>
      </c>
    </row>
    <row r="33" spans="2:8" x14ac:dyDescent="0.2">
      <c r="B33" s="17">
        <v>2025</v>
      </c>
      <c r="C33" s="18">
        <v>5711</v>
      </c>
      <c r="D33" s="18">
        <v>4503</v>
      </c>
      <c r="E33" s="18">
        <v>6901</v>
      </c>
      <c r="F33" s="18">
        <v>1961</v>
      </c>
      <c r="G33" s="18">
        <v>1469</v>
      </c>
      <c r="H33" s="18">
        <v>3957</v>
      </c>
    </row>
    <row r="35" spans="2:8" ht="33.4" customHeight="1" x14ac:dyDescent="0.2">
      <c r="B35" s="48" t="s">
        <v>214</v>
      </c>
      <c r="C35" s="49"/>
      <c r="D35" s="49"/>
      <c r="E35" s="49"/>
      <c r="F35" s="49"/>
      <c r="G35" s="49"/>
      <c r="H35" s="49"/>
    </row>
    <row r="36" spans="2:8" x14ac:dyDescent="0.2">
      <c r="B36" s="48" t="s">
        <v>215</v>
      </c>
      <c r="C36" s="49"/>
      <c r="D36" s="49"/>
      <c r="E36" s="49"/>
      <c r="F36" s="49"/>
      <c r="G36" s="49"/>
      <c r="H36" s="49"/>
    </row>
  </sheetData>
  <mergeCells count="4">
    <mergeCell ref="B4:B5"/>
    <mergeCell ref="C4:H4"/>
    <mergeCell ref="B35:H35"/>
    <mergeCell ref="B36:H36"/>
  </mergeCells>
  <pageMargins left="0.7" right="0.7" top="0.75" bottom="0.75" header="0.3" footer="0.3"/>
  <pageSetup paperSize="9" scale="50" fitToWidth="0" fitToHeight="0" orientation="landscape"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AB8"/>
  </sheetPr>
  <dimension ref="B1:M41"/>
  <sheetViews>
    <sheetView showGridLines="0" workbookViewId="0"/>
  </sheetViews>
  <sheetFormatPr baseColWidth="10" defaultRowHeight="12.75" x14ac:dyDescent="0.2"/>
  <cols>
    <col min="1" max="1" width="2.5703125" customWidth="1"/>
    <col min="2" max="2" width="27.7109375" customWidth="1"/>
    <col min="3" max="13" width="10.7109375" customWidth="1"/>
  </cols>
  <sheetData>
    <row r="1" spans="2:13" ht="18" x14ac:dyDescent="0.25">
      <c r="B1" s="3" t="s">
        <v>13</v>
      </c>
    </row>
    <row r="4" spans="2:13" ht="39.75" x14ac:dyDescent="0.2">
      <c r="B4" s="21" t="s">
        <v>216</v>
      </c>
      <c r="C4" s="14" t="s">
        <v>47</v>
      </c>
      <c r="D4" s="14" t="s">
        <v>73</v>
      </c>
      <c r="E4" s="14" t="s">
        <v>51</v>
      </c>
      <c r="F4" s="14" t="s">
        <v>52</v>
      </c>
      <c r="G4" s="14" t="s">
        <v>53</v>
      </c>
      <c r="H4" s="14" t="s">
        <v>54</v>
      </c>
      <c r="I4" s="14" t="s">
        <v>55</v>
      </c>
      <c r="J4" s="14" t="s">
        <v>56</v>
      </c>
      <c r="K4" s="14" t="s">
        <v>57</v>
      </c>
      <c r="L4" s="14" t="s">
        <v>217</v>
      </c>
      <c r="M4" s="14" t="s">
        <v>59</v>
      </c>
    </row>
    <row r="5" spans="2:13" x14ac:dyDescent="0.2">
      <c r="B5" s="23" t="s">
        <v>47</v>
      </c>
      <c r="C5" s="24">
        <v>84188</v>
      </c>
      <c r="D5" s="24">
        <v>15327</v>
      </c>
      <c r="E5" s="24">
        <v>553</v>
      </c>
      <c r="F5" s="24">
        <v>45034</v>
      </c>
      <c r="G5" s="24">
        <v>8948</v>
      </c>
      <c r="H5" s="24">
        <v>8264</v>
      </c>
      <c r="I5" s="24">
        <v>5320</v>
      </c>
      <c r="J5" s="24">
        <v>473</v>
      </c>
      <c r="K5" s="24">
        <v>24</v>
      </c>
      <c r="L5" s="24">
        <v>222</v>
      </c>
      <c r="M5" s="24">
        <v>23</v>
      </c>
    </row>
    <row r="6" spans="2:13" x14ac:dyDescent="0.2">
      <c r="B6" s="22" t="s">
        <v>218</v>
      </c>
      <c r="C6" s="16">
        <v>24502</v>
      </c>
      <c r="D6" s="16">
        <v>4602</v>
      </c>
      <c r="E6" s="16">
        <v>298</v>
      </c>
      <c r="F6" s="16">
        <v>12994</v>
      </c>
      <c r="G6" s="16">
        <v>1300</v>
      </c>
      <c r="H6" s="16">
        <v>2161</v>
      </c>
      <c r="I6" s="16">
        <v>2620</v>
      </c>
      <c r="J6" s="16">
        <v>288</v>
      </c>
      <c r="K6" s="16">
        <v>13</v>
      </c>
      <c r="L6" s="16">
        <v>213</v>
      </c>
      <c r="M6" s="16">
        <v>13</v>
      </c>
    </row>
    <row r="7" spans="2:13" x14ac:dyDescent="0.2">
      <c r="B7" s="22" t="s">
        <v>219</v>
      </c>
      <c r="C7" s="16" t="s">
        <v>251</v>
      </c>
      <c r="D7" s="16">
        <v>30</v>
      </c>
      <c r="E7" s="16" t="s">
        <v>252</v>
      </c>
      <c r="F7" s="16" t="s">
        <v>253</v>
      </c>
      <c r="G7" s="16" t="s">
        <v>254</v>
      </c>
      <c r="H7" s="16" t="s">
        <v>255</v>
      </c>
      <c r="I7" s="16" t="s">
        <v>256</v>
      </c>
      <c r="J7" s="16" t="s">
        <v>257</v>
      </c>
      <c r="K7" s="16" t="s">
        <v>258</v>
      </c>
      <c r="L7" s="16" t="s">
        <v>259</v>
      </c>
      <c r="M7" s="16" t="s">
        <v>260</v>
      </c>
    </row>
    <row r="8" spans="2:13" x14ac:dyDescent="0.2">
      <c r="B8" s="26" t="s">
        <v>10</v>
      </c>
      <c r="C8" s="26" t="s">
        <v>10</v>
      </c>
      <c r="D8" s="26" t="s">
        <v>10</v>
      </c>
      <c r="E8" s="26" t="s">
        <v>10</v>
      </c>
      <c r="F8" s="26" t="s">
        <v>10</v>
      </c>
      <c r="G8" s="26" t="s">
        <v>10</v>
      </c>
      <c r="H8" s="26" t="s">
        <v>10</v>
      </c>
      <c r="I8" s="26" t="s">
        <v>10</v>
      </c>
      <c r="J8" s="26" t="s">
        <v>10</v>
      </c>
      <c r="K8" s="26" t="s">
        <v>10</v>
      </c>
      <c r="L8" s="26" t="s">
        <v>10</v>
      </c>
      <c r="M8" s="26" t="s">
        <v>10</v>
      </c>
    </row>
    <row r="9" spans="2:13" x14ac:dyDescent="0.2">
      <c r="B9" s="22" t="s">
        <v>220</v>
      </c>
      <c r="C9" s="16">
        <v>4035</v>
      </c>
      <c r="D9" s="16">
        <v>799</v>
      </c>
      <c r="E9" s="16">
        <v>16</v>
      </c>
      <c r="F9" s="16">
        <v>2294</v>
      </c>
      <c r="G9" s="16">
        <v>348</v>
      </c>
      <c r="H9" s="16">
        <v>355</v>
      </c>
      <c r="I9" s="16">
        <v>202</v>
      </c>
      <c r="J9" s="16">
        <v>14</v>
      </c>
      <c r="K9" s="16">
        <v>3</v>
      </c>
      <c r="L9" s="16">
        <v>1</v>
      </c>
      <c r="M9" s="16">
        <v>3</v>
      </c>
    </row>
    <row r="10" spans="2:13" x14ac:dyDescent="0.2">
      <c r="B10" s="22" t="s">
        <v>221</v>
      </c>
      <c r="C10" s="16">
        <v>2983</v>
      </c>
      <c r="D10" s="16">
        <v>565</v>
      </c>
      <c r="E10" s="16">
        <v>46</v>
      </c>
      <c r="F10" s="16">
        <v>1526</v>
      </c>
      <c r="G10" s="16">
        <v>127</v>
      </c>
      <c r="H10" s="16">
        <v>285</v>
      </c>
      <c r="I10" s="16">
        <v>358</v>
      </c>
      <c r="J10" s="16">
        <v>44</v>
      </c>
      <c r="K10" s="16">
        <v>1</v>
      </c>
      <c r="L10" s="16">
        <v>31</v>
      </c>
      <c r="M10" s="16">
        <v>0</v>
      </c>
    </row>
    <row r="11" spans="2:13" x14ac:dyDescent="0.2">
      <c r="B11" s="22" t="s">
        <v>222</v>
      </c>
      <c r="C11" s="16">
        <v>2892</v>
      </c>
      <c r="D11" s="16">
        <v>549</v>
      </c>
      <c r="E11" s="16">
        <v>50</v>
      </c>
      <c r="F11" s="16">
        <v>1469</v>
      </c>
      <c r="G11" s="16">
        <v>61</v>
      </c>
      <c r="H11" s="16">
        <v>252</v>
      </c>
      <c r="I11" s="16">
        <v>452</v>
      </c>
      <c r="J11" s="16">
        <v>55</v>
      </c>
      <c r="K11" s="16">
        <v>2</v>
      </c>
      <c r="L11" s="16">
        <v>0</v>
      </c>
      <c r="M11" s="16">
        <v>2</v>
      </c>
    </row>
    <row r="12" spans="2:13" x14ac:dyDescent="0.2">
      <c r="B12" s="22" t="s">
        <v>223</v>
      </c>
      <c r="C12" s="16">
        <v>1481</v>
      </c>
      <c r="D12" s="16">
        <v>268</v>
      </c>
      <c r="E12" s="16">
        <v>24</v>
      </c>
      <c r="F12" s="16">
        <v>758</v>
      </c>
      <c r="G12" s="16">
        <v>51</v>
      </c>
      <c r="H12" s="16">
        <v>135</v>
      </c>
      <c r="I12" s="16">
        <v>215</v>
      </c>
      <c r="J12" s="16">
        <v>20</v>
      </c>
      <c r="K12" s="16">
        <v>1</v>
      </c>
      <c r="L12" s="16">
        <v>9</v>
      </c>
      <c r="M12" s="16">
        <v>0</v>
      </c>
    </row>
    <row r="13" spans="2:13" x14ac:dyDescent="0.2">
      <c r="B13" s="22" t="s">
        <v>224</v>
      </c>
      <c r="C13" s="16">
        <v>1265</v>
      </c>
      <c r="D13" s="16">
        <v>202</v>
      </c>
      <c r="E13" s="16">
        <v>23</v>
      </c>
      <c r="F13" s="16">
        <v>705</v>
      </c>
      <c r="G13" s="16">
        <v>51</v>
      </c>
      <c r="H13" s="16">
        <v>114</v>
      </c>
      <c r="I13" s="16">
        <v>145</v>
      </c>
      <c r="J13" s="16">
        <v>7</v>
      </c>
      <c r="K13" s="16">
        <v>0</v>
      </c>
      <c r="L13" s="16">
        <v>18</v>
      </c>
      <c r="M13" s="16">
        <v>0</v>
      </c>
    </row>
    <row r="14" spans="2:13" x14ac:dyDescent="0.2">
      <c r="B14" s="22" t="s">
        <v>225</v>
      </c>
      <c r="C14" s="16">
        <v>1205</v>
      </c>
      <c r="D14" s="16">
        <v>224</v>
      </c>
      <c r="E14" s="16">
        <v>12</v>
      </c>
      <c r="F14" s="16">
        <v>623</v>
      </c>
      <c r="G14" s="16">
        <v>42</v>
      </c>
      <c r="H14" s="16">
        <v>113</v>
      </c>
      <c r="I14" s="16">
        <v>170</v>
      </c>
      <c r="J14" s="16">
        <v>12</v>
      </c>
      <c r="K14" s="16">
        <v>0</v>
      </c>
      <c r="L14" s="16">
        <v>9</v>
      </c>
      <c r="M14" s="16">
        <v>0</v>
      </c>
    </row>
    <row r="15" spans="2:13" x14ac:dyDescent="0.2">
      <c r="B15" s="22" t="s">
        <v>226</v>
      </c>
      <c r="C15" s="16">
        <v>1086</v>
      </c>
      <c r="D15" s="16">
        <v>145</v>
      </c>
      <c r="E15" s="16">
        <v>11</v>
      </c>
      <c r="F15" s="16">
        <v>536</v>
      </c>
      <c r="G15" s="16">
        <v>51</v>
      </c>
      <c r="H15" s="16">
        <v>129</v>
      </c>
      <c r="I15" s="16">
        <v>169</v>
      </c>
      <c r="J15" s="16">
        <v>15</v>
      </c>
      <c r="K15" s="16">
        <v>0</v>
      </c>
      <c r="L15" s="16">
        <v>29</v>
      </c>
      <c r="M15" s="16">
        <v>1</v>
      </c>
    </row>
    <row r="16" spans="2:13" x14ac:dyDescent="0.2">
      <c r="B16" s="22" t="s">
        <v>227</v>
      </c>
      <c r="C16" s="16">
        <v>1055</v>
      </c>
      <c r="D16" s="16">
        <v>208</v>
      </c>
      <c r="E16" s="16">
        <v>20</v>
      </c>
      <c r="F16" s="16">
        <v>598</v>
      </c>
      <c r="G16" s="16">
        <v>26</v>
      </c>
      <c r="H16" s="16">
        <v>68</v>
      </c>
      <c r="I16" s="16">
        <v>110</v>
      </c>
      <c r="J16" s="16">
        <v>19</v>
      </c>
      <c r="K16" s="16">
        <v>0</v>
      </c>
      <c r="L16" s="16">
        <v>5</v>
      </c>
      <c r="M16" s="16">
        <v>1</v>
      </c>
    </row>
    <row r="17" spans="2:13" x14ac:dyDescent="0.2">
      <c r="B17" s="22" t="s">
        <v>228</v>
      </c>
      <c r="C17" s="16">
        <v>796</v>
      </c>
      <c r="D17" s="16">
        <v>154</v>
      </c>
      <c r="E17" s="16">
        <v>10</v>
      </c>
      <c r="F17" s="16">
        <v>424</v>
      </c>
      <c r="G17" s="16">
        <v>28</v>
      </c>
      <c r="H17" s="16">
        <v>74</v>
      </c>
      <c r="I17" s="16">
        <v>88</v>
      </c>
      <c r="J17" s="16">
        <v>11</v>
      </c>
      <c r="K17" s="16">
        <v>0</v>
      </c>
      <c r="L17" s="16">
        <v>7</v>
      </c>
      <c r="M17" s="16">
        <v>0</v>
      </c>
    </row>
    <row r="18" spans="2:13" x14ac:dyDescent="0.2">
      <c r="B18" s="22" t="s">
        <v>229</v>
      </c>
      <c r="C18" s="16">
        <v>549</v>
      </c>
      <c r="D18" s="16">
        <v>131</v>
      </c>
      <c r="E18" s="16">
        <v>2</v>
      </c>
      <c r="F18" s="16">
        <v>285</v>
      </c>
      <c r="G18" s="16">
        <v>47</v>
      </c>
      <c r="H18" s="16">
        <v>45</v>
      </c>
      <c r="I18" s="16">
        <v>34</v>
      </c>
      <c r="J18" s="16">
        <v>2</v>
      </c>
      <c r="K18" s="16">
        <v>1</v>
      </c>
      <c r="L18" s="16">
        <v>2</v>
      </c>
      <c r="M18" s="16">
        <v>0</v>
      </c>
    </row>
    <row r="19" spans="2:13" x14ac:dyDescent="0.2">
      <c r="B19" s="22" t="s">
        <v>230</v>
      </c>
      <c r="C19" s="16">
        <v>512</v>
      </c>
      <c r="D19" s="16">
        <v>90</v>
      </c>
      <c r="E19" s="16">
        <v>7</v>
      </c>
      <c r="F19" s="16">
        <v>244</v>
      </c>
      <c r="G19" s="16">
        <v>41</v>
      </c>
      <c r="H19" s="16">
        <v>47</v>
      </c>
      <c r="I19" s="16">
        <v>59</v>
      </c>
      <c r="J19" s="16">
        <v>5</v>
      </c>
      <c r="K19" s="16">
        <v>1</v>
      </c>
      <c r="L19" s="16">
        <v>18</v>
      </c>
      <c r="M19" s="16">
        <v>0</v>
      </c>
    </row>
    <row r="20" spans="2:13" x14ac:dyDescent="0.2">
      <c r="B20" s="22" t="s">
        <v>231</v>
      </c>
      <c r="C20" s="16">
        <v>511</v>
      </c>
      <c r="D20" s="16">
        <v>82</v>
      </c>
      <c r="E20" s="16">
        <v>10</v>
      </c>
      <c r="F20" s="16">
        <v>261</v>
      </c>
      <c r="G20" s="16">
        <v>21</v>
      </c>
      <c r="H20" s="16">
        <v>46</v>
      </c>
      <c r="I20" s="16">
        <v>83</v>
      </c>
      <c r="J20" s="16">
        <v>7</v>
      </c>
      <c r="K20" s="16">
        <v>0</v>
      </c>
      <c r="L20" s="16">
        <v>1</v>
      </c>
      <c r="M20" s="16">
        <v>0</v>
      </c>
    </row>
    <row r="21" spans="2:13" x14ac:dyDescent="0.2">
      <c r="B21" s="22" t="s">
        <v>232</v>
      </c>
      <c r="C21" s="16">
        <v>505</v>
      </c>
      <c r="D21" s="16">
        <v>95</v>
      </c>
      <c r="E21" s="16">
        <v>3</v>
      </c>
      <c r="F21" s="16">
        <v>254</v>
      </c>
      <c r="G21" s="16">
        <v>25</v>
      </c>
      <c r="H21" s="16">
        <v>51</v>
      </c>
      <c r="I21" s="16">
        <v>68</v>
      </c>
      <c r="J21" s="16">
        <v>6</v>
      </c>
      <c r="K21" s="16">
        <v>0</v>
      </c>
      <c r="L21" s="16">
        <v>2</v>
      </c>
      <c r="M21" s="16">
        <v>1</v>
      </c>
    </row>
    <row r="22" spans="2:13" x14ac:dyDescent="0.2">
      <c r="B22" s="22" t="s">
        <v>233</v>
      </c>
      <c r="C22" s="16">
        <v>484</v>
      </c>
      <c r="D22" s="16">
        <v>92</v>
      </c>
      <c r="E22" s="16">
        <v>9</v>
      </c>
      <c r="F22" s="16">
        <v>242</v>
      </c>
      <c r="G22" s="16">
        <v>14</v>
      </c>
      <c r="H22" s="16">
        <v>34</v>
      </c>
      <c r="I22" s="16">
        <v>61</v>
      </c>
      <c r="J22" s="16">
        <v>8</v>
      </c>
      <c r="K22" s="16">
        <v>0</v>
      </c>
      <c r="L22" s="16">
        <v>23</v>
      </c>
      <c r="M22" s="16">
        <v>1</v>
      </c>
    </row>
    <row r="23" spans="2:13" x14ac:dyDescent="0.2">
      <c r="B23" s="22" t="s">
        <v>234</v>
      </c>
      <c r="C23" s="16">
        <v>393</v>
      </c>
      <c r="D23" s="16">
        <v>87</v>
      </c>
      <c r="E23" s="16">
        <v>4</v>
      </c>
      <c r="F23" s="16">
        <v>212</v>
      </c>
      <c r="G23" s="16">
        <v>32</v>
      </c>
      <c r="H23" s="16">
        <v>34</v>
      </c>
      <c r="I23" s="16">
        <v>22</v>
      </c>
      <c r="J23" s="16">
        <v>2</v>
      </c>
      <c r="K23" s="16">
        <v>0</v>
      </c>
      <c r="L23" s="16">
        <v>0</v>
      </c>
      <c r="M23" s="16">
        <v>0</v>
      </c>
    </row>
    <row r="24" spans="2:13" x14ac:dyDescent="0.2">
      <c r="B24" s="22" t="s">
        <v>235</v>
      </c>
      <c r="C24" s="16">
        <v>383</v>
      </c>
      <c r="D24" s="16">
        <v>98</v>
      </c>
      <c r="E24" s="16">
        <v>4</v>
      </c>
      <c r="F24" s="16">
        <v>196</v>
      </c>
      <c r="G24" s="16">
        <v>29</v>
      </c>
      <c r="H24" s="16">
        <v>22</v>
      </c>
      <c r="I24" s="16">
        <v>26</v>
      </c>
      <c r="J24" s="16">
        <v>3</v>
      </c>
      <c r="K24" s="16">
        <v>0</v>
      </c>
      <c r="L24" s="16">
        <v>5</v>
      </c>
      <c r="M24" s="16">
        <v>0</v>
      </c>
    </row>
    <row r="25" spans="2:13" x14ac:dyDescent="0.2">
      <c r="B25" s="22" t="s">
        <v>236</v>
      </c>
      <c r="C25" s="16">
        <v>323</v>
      </c>
      <c r="D25" s="16">
        <v>59</v>
      </c>
      <c r="E25" s="16">
        <v>5</v>
      </c>
      <c r="F25" s="16">
        <v>180</v>
      </c>
      <c r="G25" s="16">
        <v>12</v>
      </c>
      <c r="H25" s="16">
        <v>25</v>
      </c>
      <c r="I25" s="16">
        <v>39</v>
      </c>
      <c r="J25" s="16">
        <v>3</v>
      </c>
      <c r="K25" s="16">
        <v>0</v>
      </c>
      <c r="L25" s="16">
        <v>0</v>
      </c>
      <c r="M25" s="16">
        <v>0</v>
      </c>
    </row>
    <row r="26" spans="2:13" x14ac:dyDescent="0.2">
      <c r="B26" s="22" t="s">
        <v>237</v>
      </c>
      <c r="C26" s="16">
        <v>323</v>
      </c>
      <c r="D26" s="16">
        <v>74</v>
      </c>
      <c r="E26" s="16">
        <v>2</v>
      </c>
      <c r="F26" s="16">
        <v>168</v>
      </c>
      <c r="G26" s="16">
        <v>20</v>
      </c>
      <c r="H26" s="16">
        <v>19</v>
      </c>
      <c r="I26" s="16">
        <v>30</v>
      </c>
      <c r="J26" s="16">
        <v>2</v>
      </c>
      <c r="K26" s="16">
        <v>1</v>
      </c>
      <c r="L26" s="16">
        <v>6</v>
      </c>
      <c r="M26" s="16">
        <v>1</v>
      </c>
    </row>
    <row r="27" spans="2:13" x14ac:dyDescent="0.2">
      <c r="B27" s="22" t="s">
        <v>238</v>
      </c>
      <c r="C27" s="16">
        <v>294</v>
      </c>
      <c r="D27" s="16">
        <v>72</v>
      </c>
      <c r="E27" s="16">
        <v>5</v>
      </c>
      <c r="F27" s="16">
        <v>156</v>
      </c>
      <c r="G27" s="16">
        <v>8</v>
      </c>
      <c r="H27" s="16">
        <v>21</v>
      </c>
      <c r="I27" s="16">
        <v>23</v>
      </c>
      <c r="J27" s="16">
        <v>7</v>
      </c>
      <c r="K27" s="16">
        <v>1</v>
      </c>
      <c r="L27" s="16">
        <v>1</v>
      </c>
      <c r="M27" s="16">
        <v>0</v>
      </c>
    </row>
    <row r="28" spans="2:13" x14ac:dyDescent="0.2">
      <c r="B28" s="22" t="s">
        <v>239</v>
      </c>
      <c r="C28" s="16">
        <v>275</v>
      </c>
      <c r="D28" s="16">
        <v>67</v>
      </c>
      <c r="E28" s="16">
        <v>5</v>
      </c>
      <c r="F28" s="16">
        <v>128</v>
      </c>
      <c r="G28" s="16">
        <v>23</v>
      </c>
      <c r="H28" s="16">
        <v>28</v>
      </c>
      <c r="I28" s="16">
        <v>21</v>
      </c>
      <c r="J28" s="16">
        <v>2</v>
      </c>
      <c r="K28" s="16">
        <v>0</v>
      </c>
      <c r="L28" s="16">
        <v>1</v>
      </c>
      <c r="M28" s="16">
        <v>0</v>
      </c>
    </row>
    <row r="29" spans="2:13" x14ac:dyDescent="0.2">
      <c r="B29" s="22" t="s">
        <v>240</v>
      </c>
      <c r="C29" s="16">
        <v>262</v>
      </c>
      <c r="D29" s="16">
        <v>61</v>
      </c>
      <c r="E29" s="16">
        <v>3</v>
      </c>
      <c r="F29" s="16">
        <v>137</v>
      </c>
      <c r="G29" s="16">
        <v>18</v>
      </c>
      <c r="H29" s="16">
        <v>22</v>
      </c>
      <c r="I29" s="16">
        <v>18</v>
      </c>
      <c r="J29" s="16">
        <v>3</v>
      </c>
      <c r="K29" s="16">
        <v>0</v>
      </c>
      <c r="L29" s="16">
        <v>0</v>
      </c>
      <c r="M29" s="16">
        <v>0</v>
      </c>
    </row>
    <row r="30" spans="2:13" x14ac:dyDescent="0.2">
      <c r="B30" s="22" t="s">
        <v>241</v>
      </c>
      <c r="C30" s="16">
        <v>255</v>
      </c>
      <c r="D30" s="16">
        <v>65</v>
      </c>
      <c r="E30" s="16">
        <v>0</v>
      </c>
      <c r="F30" s="16">
        <v>134</v>
      </c>
      <c r="G30" s="16">
        <v>15</v>
      </c>
      <c r="H30" s="16">
        <v>20</v>
      </c>
      <c r="I30" s="16">
        <v>14</v>
      </c>
      <c r="J30" s="16">
        <v>4</v>
      </c>
      <c r="K30" s="16">
        <v>0</v>
      </c>
      <c r="L30" s="16">
        <v>3</v>
      </c>
      <c r="M30" s="16">
        <v>0</v>
      </c>
    </row>
    <row r="31" spans="2:13" x14ac:dyDescent="0.2">
      <c r="B31" s="22" t="s">
        <v>242</v>
      </c>
      <c r="C31" s="16">
        <v>217</v>
      </c>
      <c r="D31" s="16">
        <v>34</v>
      </c>
      <c r="E31" s="16">
        <v>3</v>
      </c>
      <c r="F31" s="16">
        <v>117</v>
      </c>
      <c r="G31" s="16">
        <v>14</v>
      </c>
      <c r="H31" s="16">
        <v>20</v>
      </c>
      <c r="I31" s="16">
        <v>23</v>
      </c>
      <c r="J31" s="16">
        <v>0</v>
      </c>
      <c r="K31" s="16">
        <v>1</v>
      </c>
      <c r="L31" s="16">
        <v>5</v>
      </c>
      <c r="M31" s="16">
        <v>0</v>
      </c>
    </row>
    <row r="32" spans="2:13" x14ac:dyDescent="0.2">
      <c r="B32" s="22" t="s">
        <v>243</v>
      </c>
      <c r="C32" s="16">
        <v>175</v>
      </c>
      <c r="D32" s="16">
        <v>37</v>
      </c>
      <c r="E32" s="16">
        <v>1</v>
      </c>
      <c r="F32" s="16">
        <v>98</v>
      </c>
      <c r="G32" s="16">
        <v>15</v>
      </c>
      <c r="H32" s="16">
        <v>14</v>
      </c>
      <c r="I32" s="16">
        <v>8</v>
      </c>
      <c r="J32" s="16">
        <v>1</v>
      </c>
      <c r="K32" s="16">
        <v>0</v>
      </c>
      <c r="L32" s="16">
        <v>1</v>
      </c>
      <c r="M32" s="16">
        <v>0</v>
      </c>
    </row>
    <row r="33" spans="2:13" x14ac:dyDescent="0.2">
      <c r="B33" s="22" t="s">
        <v>244</v>
      </c>
      <c r="C33" s="16">
        <v>158</v>
      </c>
      <c r="D33" s="16">
        <v>24</v>
      </c>
      <c r="E33" s="16">
        <v>1</v>
      </c>
      <c r="F33" s="16">
        <v>98</v>
      </c>
      <c r="G33" s="16">
        <v>16</v>
      </c>
      <c r="H33" s="16">
        <v>10</v>
      </c>
      <c r="I33" s="16">
        <v>5</v>
      </c>
      <c r="J33" s="16">
        <v>1</v>
      </c>
      <c r="K33" s="16">
        <v>0</v>
      </c>
      <c r="L33" s="16">
        <v>3</v>
      </c>
      <c r="M33" s="16">
        <v>0</v>
      </c>
    </row>
    <row r="34" spans="2:13" x14ac:dyDescent="0.2">
      <c r="B34" s="22" t="s">
        <v>245</v>
      </c>
      <c r="C34" s="16">
        <v>148</v>
      </c>
      <c r="D34" s="16">
        <v>20</v>
      </c>
      <c r="E34" s="16">
        <v>0</v>
      </c>
      <c r="F34" s="16">
        <v>96</v>
      </c>
      <c r="G34" s="16">
        <v>27</v>
      </c>
      <c r="H34" s="16">
        <v>2</v>
      </c>
      <c r="I34" s="16">
        <v>2</v>
      </c>
      <c r="J34" s="16">
        <v>1</v>
      </c>
      <c r="K34" s="16">
        <v>0</v>
      </c>
      <c r="L34" s="16">
        <v>0</v>
      </c>
      <c r="M34" s="16">
        <v>0</v>
      </c>
    </row>
    <row r="35" spans="2:13" x14ac:dyDescent="0.2">
      <c r="B35" s="22" t="s">
        <v>246</v>
      </c>
      <c r="C35" s="16">
        <v>135</v>
      </c>
      <c r="D35" s="16">
        <v>18</v>
      </c>
      <c r="E35" s="16">
        <v>0</v>
      </c>
      <c r="F35" s="16">
        <v>77</v>
      </c>
      <c r="G35" s="16">
        <v>17</v>
      </c>
      <c r="H35" s="16">
        <v>16</v>
      </c>
      <c r="I35" s="16">
        <v>5</v>
      </c>
      <c r="J35" s="16">
        <v>2</v>
      </c>
      <c r="K35" s="16">
        <v>0</v>
      </c>
      <c r="L35" s="16">
        <v>0</v>
      </c>
      <c r="M35" s="16">
        <v>0</v>
      </c>
    </row>
    <row r="36" spans="2:13" x14ac:dyDescent="0.2">
      <c r="B36" s="22" t="s">
        <v>247</v>
      </c>
      <c r="C36" s="16">
        <v>135</v>
      </c>
      <c r="D36" s="16">
        <v>21</v>
      </c>
      <c r="E36" s="16">
        <v>1</v>
      </c>
      <c r="F36" s="16">
        <v>86</v>
      </c>
      <c r="G36" s="16">
        <v>12</v>
      </c>
      <c r="H36" s="16">
        <v>10</v>
      </c>
      <c r="I36" s="16">
        <v>5</v>
      </c>
      <c r="J36" s="16">
        <v>0</v>
      </c>
      <c r="K36" s="16">
        <v>0</v>
      </c>
      <c r="L36" s="16">
        <v>0</v>
      </c>
      <c r="M36" s="16">
        <v>0</v>
      </c>
    </row>
    <row r="37" spans="2:13" x14ac:dyDescent="0.2">
      <c r="B37" s="22" t="s">
        <v>248</v>
      </c>
      <c r="C37" s="16">
        <v>118</v>
      </c>
      <c r="D37" s="16">
        <v>20</v>
      </c>
      <c r="E37" s="16">
        <v>2</v>
      </c>
      <c r="F37" s="16">
        <v>65</v>
      </c>
      <c r="G37" s="16">
        <v>0</v>
      </c>
      <c r="H37" s="16">
        <v>6</v>
      </c>
      <c r="I37" s="16">
        <v>21</v>
      </c>
      <c r="J37" s="16">
        <v>4</v>
      </c>
      <c r="K37" s="16">
        <v>0</v>
      </c>
      <c r="L37" s="16">
        <v>0</v>
      </c>
      <c r="M37" s="16">
        <v>0</v>
      </c>
    </row>
    <row r="38" spans="2:13" x14ac:dyDescent="0.2">
      <c r="B38" s="22" t="s">
        <v>249</v>
      </c>
      <c r="C38" s="16">
        <v>105</v>
      </c>
      <c r="D38" s="16">
        <v>20</v>
      </c>
      <c r="E38" s="16">
        <v>2</v>
      </c>
      <c r="F38" s="16">
        <v>51</v>
      </c>
      <c r="G38" s="16">
        <v>2</v>
      </c>
      <c r="H38" s="16">
        <v>8</v>
      </c>
      <c r="I38" s="16">
        <v>16</v>
      </c>
      <c r="J38" s="16">
        <v>5</v>
      </c>
      <c r="K38" s="16">
        <v>0</v>
      </c>
      <c r="L38" s="16">
        <v>1</v>
      </c>
      <c r="M38" s="16">
        <v>0</v>
      </c>
    </row>
    <row r="39" spans="2:13" x14ac:dyDescent="0.2">
      <c r="B39" s="25" t="s">
        <v>250</v>
      </c>
      <c r="C39" s="18">
        <v>1444</v>
      </c>
      <c r="D39" s="18">
        <v>221</v>
      </c>
      <c r="E39" s="18">
        <v>17</v>
      </c>
      <c r="F39" s="18">
        <v>776</v>
      </c>
      <c r="G39" s="18">
        <v>107</v>
      </c>
      <c r="H39" s="18">
        <v>136</v>
      </c>
      <c r="I39" s="18">
        <v>128</v>
      </c>
      <c r="J39" s="18">
        <v>23</v>
      </c>
      <c r="K39" s="18">
        <v>1</v>
      </c>
      <c r="L39" s="18">
        <v>32</v>
      </c>
      <c r="M39" s="18">
        <v>3</v>
      </c>
    </row>
    <row r="41" spans="2:13" x14ac:dyDescent="0.2">
      <c r="B41" s="48" t="s">
        <v>261</v>
      </c>
      <c r="C41" s="49"/>
      <c r="D41" s="49"/>
      <c r="E41" s="49"/>
      <c r="F41" s="49"/>
      <c r="G41" s="49"/>
      <c r="H41" s="49"/>
      <c r="I41" s="49"/>
      <c r="J41" s="49"/>
      <c r="K41" s="49"/>
      <c r="L41" s="49"/>
      <c r="M41" s="49"/>
    </row>
  </sheetData>
  <mergeCells count="1">
    <mergeCell ref="B41:M41"/>
  </mergeCells>
  <pageMargins left="0.7" right="0.7" top="0.75" bottom="0.75" header="0.3" footer="0.3"/>
  <pageSetup paperSize="9" scale="50" fitToWidth="0" fitToHeight="0" orientation="landscape"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AB8"/>
  </sheetPr>
  <dimension ref="B1:G35"/>
  <sheetViews>
    <sheetView showGridLines="0" workbookViewId="0"/>
  </sheetViews>
  <sheetFormatPr baseColWidth="10" defaultRowHeight="12.75" x14ac:dyDescent="0.2"/>
  <cols>
    <col min="1" max="1" width="2.5703125" customWidth="1"/>
    <col min="2" max="2" width="5.7109375" customWidth="1"/>
    <col min="3" max="7" width="10.7109375" customWidth="1"/>
  </cols>
  <sheetData>
    <row r="1" spans="2:7" ht="18" x14ac:dyDescent="0.25">
      <c r="B1" s="3" t="s">
        <v>14</v>
      </c>
    </row>
    <row r="4" spans="2:7" x14ac:dyDescent="0.2">
      <c r="B4" s="50" t="s">
        <v>46</v>
      </c>
      <c r="C4" s="50" t="s">
        <v>262</v>
      </c>
      <c r="D4" s="50" t="s">
        <v>262</v>
      </c>
      <c r="E4" s="50" t="s">
        <v>262</v>
      </c>
      <c r="F4" s="50" t="s">
        <v>262</v>
      </c>
      <c r="G4" s="50" t="s">
        <v>262</v>
      </c>
    </row>
    <row r="5" spans="2:7" ht="42" customHeight="1" x14ac:dyDescent="0.2">
      <c r="B5" s="50" t="s">
        <v>46</v>
      </c>
      <c r="C5" s="14" t="s">
        <v>263</v>
      </c>
      <c r="D5" s="14" t="s">
        <v>52</v>
      </c>
      <c r="E5" s="14" t="s">
        <v>53</v>
      </c>
      <c r="F5" s="14" t="s">
        <v>54</v>
      </c>
      <c r="G5" s="14" t="s">
        <v>55</v>
      </c>
    </row>
    <row r="6" spans="2:7" x14ac:dyDescent="0.2">
      <c r="B6" s="15">
        <v>1998</v>
      </c>
      <c r="C6" s="29" t="s">
        <v>264</v>
      </c>
      <c r="D6" s="29" t="s">
        <v>288</v>
      </c>
      <c r="E6" s="29" t="s">
        <v>314</v>
      </c>
      <c r="F6" s="29" t="s">
        <v>337</v>
      </c>
      <c r="G6" s="29" t="s">
        <v>358</v>
      </c>
    </row>
    <row r="7" spans="2:7" x14ac:dyDescent="0.2">
      <c r="B7" s="15">
        <v>1999</v>
      </c>
      <c r="C7" s="29" t="s">
        <v>265</v>
      </c>
      <c r="D7" s="29" t="s">
        <v>289</v>
      </c>
      <c r="E7" s="29" t="s">
        <v>315</v>
      </c>
      <c r="F7" s="29" t="s">
        <v>338</v>
      </c>
      <c r="G7" s="29" t="s">
        <v>359</v>
      </c>
    </row>
    <row r="8" spans="2:7" x14ac:dyDescent="0.2">
      <c r="B8" s="15">
        <v>2000</v>
      </c>
      <c r="C8" s="29" t="s">
        <v>266</v>
      </c>
      <c r="D8" s="29" t="s">
        <v>290</v>
      </c>
      <c r="E8" s="29" t="s">
        <v>316</v>
      </c>
      <c r="F8" s="29" t="s">
        <v>339</v>
      </c>
      <c r="G8" s="29" t="s">
        <v>360</v>
      </c>
    </row>
    <row r="9" spans="2:7" x14ac:dyDescent="0.2">
      <c r="B9" s="15">
        <v>2001</v>
      </c>
      <c r="C9" s="29" t="s">
        <v>267</v>
      </c>
      <c r="D9" s="29" t="s">
        <v>291</v>
      </c>
      <c r="E9" s="29" t="s">
        <v>317</v>
      </c>
      <c r="F9" s="29" t="s">
        <v>340</v>
      </c>
      <c r="G9" s="29" t="s">
        <v>361</v>
      </c>
    </row>
    <row r="10" spans="2:7" x14ac:dyDescent="0.2">
      <c r="B10" s="15">
        <v>2002</v>
      </c>
      <c r="C10" s="29" t="s">
        <v>268</v>
      </c>
      <c r="D10" s="29" t="s">
        <v>292</v>
      </c>
      <c r="E10" s="29" t="s">
        <v>318</v>
      </c>
      <c r="F10" s="29" t="s">
        <v>341</v>
      </c>
      <c r="G10" s="29" t="s">
        <v>362</v>
      </c>
    </row>
    <row r="11" spans="2:7" x14ac:dyDescent="0.2">
      <c r="B11" s="15">
        <v>2003</v>
      </c>
      <c r="C11" s="29" t="s">
        <v>269</v>
      </c>
      <c r="D11" s="29" t="s">
        <v>292</v>
      </c>
      <c r="E11" s="29" t="s">
        <v>319</v>
      </c>
      <c r="F11" s="29" t="s">
        <v>342</v>
      </c>
      <c r="G11" s="29" t="s">
        <v>363</v>
      </c>
    </row>
    <row r="12" spans="2:7" x14ac:dyDescent="0.2">
      <c r="B12" s="15">
        <v>2004</v>
      </c>
      <c r="C12" s="29" t="s">
        <v>270</v>
      </c>
      <c r="D12" s="29" t="s">
        <v>293</v>
      </c>
      <c r="E12" s="29" t="s">
        <v>320</v>
      </c>
      <c r="F12" s="29" t="s">
        <v>343</v>
      </c>
      <c r="G12" s="29" t="s">
        <v>364</v>
      </c>
    </row>
    <row r="13" spans="2:7" x14ac:dyDescent="0.2">
      <c r="B13" s="15">
        <v>2005</v>
      </c>
      <c r="C13" s="29" t="s">
        <v>271</v>
      </c>
      <c r="D13" s="29" t="s">
        <v>294</v>
      </c>
      <c r="E13" s="29" t="s">
        <v>321</v>
      </c>
      <c r="F13" s="29" t="s">
        <v>344</v>
      </c>
      <c r="G13" s="29" t="s">
        <v>365</v>
      </c>
    </row>
    <row r="14" spans="2:7" x14ac:dyDescent="0.2">
      <c r="B14" s="15">
        <v>2006</v>
      </c>
      <c r="C14" s="29" t="s">
        <v>272</v>
      </c>
      <c r="D14" s="29" t="s">
        <v>295</v>
      </c>
      <c r="E14" s="29" t="s">
        <v>322</v>
      </c>
      <c r="F14" s="29" t="s">
        <v>345</v>
      </c>
      <c r="G14" s="29" t="s">
        <v>366</v>
      </c>
    </row>
    <row r="15" spans="2:7" x14ac:dyDescent="0.2">
      <c r="B15" s="15">
        <v>2007</v>
      </c>
      <c r="C15" s="29" t="s">
        <v>273</v>
      </c>
      <c r="D15" s="29" t="s">
        <v>296</v>
      </c>
      <c r="E15" s="29" t="s">
        <v>323</v>
      </c>
      <c r="F15" s="29" t="s">
        <v>346</v>
      </c>
      <c r="G15" s="29" t="s">
        <v>367</v>
      </c>
    </row>
    <row r="16" spans="2:7" x14ac:dyDescent="0.2">
      <c r="B16" s="15">
        <v>2008</v>
      </c>
      <c r="C16" s="29" t="s">
        <v>274</v>
      </c>
      <c r="D16" s="29" t="s">
        <v>297</v>
      </c>
      <c r="E16" s="29" t="s">
        <v>324</v>
      </c>
      <c r="F16" s="29" t="s">
        <v>347</v>
      </c>
      <c r="G16" s="29" t="s">
        <v>368</v>
      </c>
    </row>
    <row r="17" spans="2:7" x14ac:dyDescent="0.2">
      <c r="B17" s="15">
        <v>2009</v>
      </c>
      <c r="C17" s="29" t="s">
        <v>275</v>
      </c>
      <c r="D17" s="29" t="s">
        <v>298</v>
      </c>
      <c r="E17" s="29" t="s">
        <v>325</v>
      </c>
      <c r="F17" s="29" t="s">
        <v>348</v>
      </c>
      <c r="G17" s="29" t="s">
        <v>369</v>
      </c>
    </row>
    <row r="18" spans="2:7" x14ac:dyDescent="0.2">
      <c r="B18" s="15">
        <v>2010</v>
      </c>
      <c r="C18" s="29" t="s">
        <v>276</v>
      </c>
      <c r="D18" s="29" t="s">
        <v>299</v>
      </c>
      <c r="E18" s="29" t="s">
        <v>324</v>
      </c>
      <c r="F18" s="29" t="s">
        <v>289</v>
      </c>
      <c r="G18" s="29" t="s">
        <v>370</v>
      </c>
    </row>
    <row r="19" spans="2:7" x14ac:dyDescent="0.2">
      <c r="B19" s="15">
        <v>2011</v>
      </c>
      <c r="C19" s="29" t="s">
        <v>277</v>
      </c>
      <c r="D19" s="29" t="s">
        <v>300</v>
      </c>
      <c r="E19" s="29" t="s">
        <v>326</v>
      </c>
      <c r="F19" s="29" t="s">
        <v>349</v>
      </c>
      <c r="G19" s="29" t="s">
        <v>371</v>
      </c>
    </row>
    <row r="20" spans="2:7" x14ac:dyDescent="0.2">
      <c r="B20" s="15">
        <v>2012</v>
      </c>
      <c r="C20" s="29" t="s">
        <v>278</v>
      </c>
      <c r="D20" s="29" t="s">
        <v>301</v>
      </c>
      <c r="E20" s="29" t="s">
        <v>327</v>
      </c>
      <c r="F20" s="29" t="s">
        <v>350</v>
      </c>
      <c r="G20" s="29" t="s">
        <v>372</v>
      </c>
    </row>
    <row r="21" spans="2:7" x14ac:dyDescent="0.2">
      <c r="B21" s="15">
        <v>2013</v>
      </c>
      <c r="C21" s="29" t="s">
        <v>276</v>
      </c>
      <c r="D21" s="29" t="s">
        <v>302</v>
      </c>
      <c r="E21" s="29" t="s">
        <v>328</v>
      </c>
      <c r="F21" s="29" t="s">
        <v>295</v>
      </c>
      <c r="G21" s="29" t="s">
        <v>275</v>
      </c>
    </row>
    <row r="22" spans="2:7" x14ac:dyDescent="0.2">
      <c r="B22" s="15">
        <v>2014</v>
      </c>
      <c r="C22" s="29" t="s">
        <v>279</v>
      </c>
      <c r="D22" s="29" t="s">
        <v>303</v>
      </c>
      <c r="E22" s="29" t="s">
        <v>329</v>
      </c>
      <c r="F22" s="29" t="s">
        <v>351</v>
      </c>
      <c r="G22" s="29" t="s">
        <v>373</v>
      </c>
    </row>
    <row r="23" spans="2:7" x14ac:dyDescent="0.2">
      <c r="B23" s="15">
        <v>2015</v>
      </c>
      <c r="C23" s="29" t="s">
        <v>192</v>
      </c>
      <c r="D23" s="29" t="s">
        <v>304</v>
      </c>
      <c r="E23" s="29" t="s">
        <v>254</v>
      </c>
      <c r="F23" s="29" t="s">
        <v>352</v>
      </c>
      <c r="G23" s="29" t="s">
        <v>372</v>
      </c>
    </row>
    <row r="24" spans="2:7" x14ac:dyDescent="0.2">
      <c r="B24" s="15">
        <v>2016</v>
      </c>
      <c r="C24" s="29" t="s">
        <v>280</v>
      </c>
      <c r="D24" s="29" t="s">
        <v>305</v>
      </c>
      <c r="E24" s="29" t="s">
        <v>330</v>
      </c>
      <c r="F24" s="29" t="s">
        <v>298</v>
      </c>
      <c r="G24" s="29" t="s">
        <v>374</v>
      </c>
    </row>
    <row r="25" spans="2:7" x14ac:dyDescent="0.2">
      <c r="B25" s="15">
        <v>2017</v>
      </c>
      <c r="C25" s="29" t="s">
        <v>281</v>
      </c>
      <c r="D25" s="29" t="s">
        <v>306</v>
      </c>
      <c r="E25" s="29" t="s">
        <v>331</v>
      </c>
      <c r="F25" s="29" t="s">
        <v>353</v>
      </c>
      <c r="G25" s="29" t="s">
        <v>275</v>
      </c>
    </row>
    <row r="26" spans="2:7" x14ac:dyDescent="0.2">
      <c r="B26" s="15">
        <v>2018</v>
      </c>
      <c r="C26" s="29" t="s">
        <v>282</v>
      </c>
      <c r="D26" s="29" t="s">
        <v>307</v>
      </c>
      <c r="E26" s="29" t="s">
        <v>332</v>
      </c>
      <c r="F26" s="29" t="s">
        <v>354</v>
      </c>
      <c r="G26" s="29" t="s">
        <v>193</v>
      </c>
    </row>
    <row r="27" spans="2:7" x14ac:dyDescent="0.2">
      <c r="B27" s="15">
        <v>2019</v>
      </c>
      <c r="C27" s="29" t="s">
        <v>280</v>
      </c>
      <c r="D27" s="29" t="s">
        <v>308</v>
      </c>
      <c r="E27" s="29" t="s">
        <v>331</v>
      </c>
      <c r="F27" s="29" t="s">
        <v>303</v>
      </c>
      <c r="G27" s="29" t="s">
        <v>375</v>
      </c>
    </row>
    <row r="28" spans="2:7" x14ac:dyDescent="0.2">
      <c r="B28" s="15">
        <v>2020</v>
      </c>
      <c r="C28" s="29" t="s">
        <v>283</v>
      </c>
      <c r="D28" s="29" t="s">
        <v>309</v>
      </c>
      <c r="E28" s="29" t="s">
        <v>333</v>
      </c>
      <c r="F28" s="29" t="s">
        <v>296</v>
      </c>
      <c r="G28" s="29" t="s">
        <v>376</v>
      </c>
    </row>
    <row r="29" spans="2:7" x14ac:dyDescent="0.2">
      <c r="B29" s="15">
        <v>2021</v>
      </c>
      <c r="C29" s="29" t="s">
        <v>284</v>
      </c>
      <c r="D29" s="29" t="s">
        <v>310</v>
      </c>
      <c r="E29" s="29" t="s">
        <v>334</v>
      </c>
      <c r="F29" s="29" t="s">
        <v>355</v>
      </c>
      <c r="G29" s="29" t="s">
        <v>271</v>
      </c>
    </row>
    <row r="30" spans="2:7" x14ac:dyDescent="0.2">
      <c r="B30" s="15">
        <v>2022</v>
      </c>
      <c r="C30" s="29" t="s">
        <v>285</v>
      </c>
      <c r="D30" s="29" t="s">
        <v>311</v>
      </c>
      <c r="E30" s="29" t="s">
        <v>335</v>
      </c>
      <c r="F30" s="29" t="s">
        <v>356</v>
      </c>
      <c r="G30" s="29" t="s">
        <v>377</v>
      </c>
    </row>
    <row r="31" spans="2:7" x14ac:dyDescent="0.2">
      <c r="B31" s="15">
        <v>2023</v>
      </c>
      <c r="C31" s="29" t="s">
        <v>286</v>
      </c>
      <c r="D31" s="29" t="s">
        <v>312</v>
      </c>
      <c r="E31" s="29" t="s">
        <v>336</v>
      </c>
      <c r="F31" s="29" t="s">
        <v>300</v>
      </c>
      <c r="G31" s="29" t="s">
        <v>273</v>
      </c>
    </row>
    <row r="32" spans="2:7" x14ac:dyDescent="0.2">
      <c r="B32" s="15">
        <v>2024</v>
      </c>
      <c r="C32" s="29" t="s">
        <v>287</v>
      </c>
      <c r="D32" s="29" t="s">
        <v>313</v>
      </c>
      <c r="E32" s="29" t="s">
        <v>331</v>
      </c>
      <c r="F32" s="29" t="s">
        <v>357</v>
      </c>
      <c r="G32" s="29" t="s">
        <v>378</v>
      </c>
    </row>
    <row r="33" spans="2:7" x14ac:dyDescent="0.2">
      <c r="B33" s="17">
        <v>2025</v>
      </c>
      <c r="C33" s="30" t="s">
        <v>252</v>
      </c>
      <c r="D33" s="30" t="s">
        <v>253</v>
      </c>
      <c r="E33" s="30" t="s">
        <v>254</v>
      </c>
      <c r="F33" s="30" t="s">
        <v>255</v>
      </c>
      <c r="G33" s="30" t="s">
        <v>256</v>
      </c>
    </row>
    <row r="35" spans="2:7" ht="33.950000000000003" customHeight="1" x14ac:dyDescent="0.2">
      <c r="B35" s="48" t="s">
        <v>379</v>
      </c>
      <c r="C35" s="49"/>
      <c r="D35" s="49"/>
      <c r="E35" s="49"/>
      <c r="F35" s="49"/>
      <c r="G35" s="49"/>
    </row>
  </sheetData>
  <mergeCells count="3">
    <mergeCell ref="B4:B5"/>
    <mergeCell ref="C4:G4"/>
    <mergeCell ref="B35:G35"/>
  </mergeCells>
  <pageMargins left="0.7" right="0.7" top="0.75" bottom="0.75" header="0.3" footer="0.3"/>
  <pageSetup paperSize="9" scale="50" fitToWidth="0" fitToHeight="0" orientation="landscape" horizontalDpi="300" verticalDpi="300"/>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34</vt:i4>
      </vt:variant>
    </vt:vector>
  </HeadingPairs>
  <TitlesOfParts>
    <vt:vector size="34" baseType="lpstr">
      <vt:lpstr>Inhaltsverzeichnis</vt:lpstr>
      <vt:lpstr>T1</vt:lpstr>
      <vt:lpstr>T2</vt:lpstr>
      <vt:lpstr>T3</vt:lpstr>
      <vt:lpstr>T4</vt:lpstr>
      <vt:lpstr>T5</vt:lpstr>
      <vt:lpstr>T6</vt:lpstr>
      <vt:lpstr>T7</vt:lpstr>
      <vt:lpstr>T8</vt:lpstr>
      <vt:lpstr>T9</vt:lpstr>
      <vt:lpstr>T10</vt:lpstr>
      <vt:lpstr>T11</vt:lpstr>
      <vt:lpstr>T12</vt:lpstr>
      <vt:lpstr>T13</vt:lpstr>
      <vt:lpstr>T14</vt:lpstr>
      <vt:lpstr>T15</vt:lpstr>
      <vt:lpstr>T16</vt:lpstr>
      <vt:lpstr>T17</vt:lpstr>
      <vt:lpstr>T18</vt:lpstr>
      <vt:lpstr>T19</vt:lpstr>
      <vt:lpstr>T20</vt:lpstr>
      <vt:lpstr>T21</vt:lpstr>
      <vt:lpstr>T22</vt:lpstr>
      <vt:lpstr>T23</vt:lpstr>
      <vt:lpstr>T24</vt:lpstr>
      <vt:lpstr>T25</vt:lpstr>
      <vt:lpstr>T26</vt:lpstr>
      <vt:lpstr>T27</vt:lpstr>
      <vt:lpstr>T28</vt:lpstr>
      <vt:lpstr>T29</vt:lpstr>
      <vt:lpstr>T30</vt:lpstr>
      <vt:lpstr>T31</vt:lpstr>
      <vt:lpstr>T32</vt:lpstr>
      <vt:lpstr>Erläuterungen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adex</dc:creator>
  <cp:lastModifiedBy>Del Rio Anaité  DFRSTAAG</cp:lastModifiedBy>
  <dcterms:created xsi:type="dcterms:W3CDTF">2026-04-09T15:14:38Z</dcterms:created>
  <dcterms:modified xsi:type="dcterms:W3CDTF">2026-05-08T08:13:25Z</dcterms:modified>
</cp:coreProperties>
</file>